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workbookProtection lockStructure="1"/>
  <bookViews>
    <workbookView xWindow="120" yWindow="45" windowWidth="18915" windowHeight="11820"/>
  </bookViews>
  <sheets>
    <sheet name="Índice" sheetId="61" r:id="rId1"/>
    <sheet name="Texto" sheetId="62" r:id="rId2"/>
    <sheet name="18.1" sheetId="58" r:id="rId3"/>
    <sheet name="18.2" sheetId="1" r:id="rId4"/>
    <sheet name="18.3" sheetId="2" r:id="rId5"/>
    <sheet name="18.4" sheetId="55" r:id="rId6"/>
    <sheet name="18.5" sheetId="3" r:id="rId7"/>
    <sheet name="18.6" sheetId="4" r:id="rId8"/>
    <sheet name="18.7" sheetId="5" r:id="rId9"/>
    <sheet name="18.8" sheetId="6" r:id="rId10"/>
    <sheet name="18.9" sheetId="7" r:id="rId11"/>
    <sheet name="18.10" sheetId="8" r:id="rId12"/>
    <sheet name="18.11" sheetId="9" r:id="rId13"/>
    <sheet name="18.12" sheetId="10" r:id="rId14"/>
    <sheet name="18.13" sheetId="11" r:id="rId15"/>
    <sheet name="18.14" sheetId="12" r:id="rId16"/>
    <sheet name="18.15" sheetId="13" r:id="rId17"/>
    <sheet name="18.16" sheetId="14" r:id="rId18"/>
    <sheet name="18.17" sheetId="15" r:id="rId19"/>
    <sheet name="18.18" sheetId="16" r:id="rId20"/>
    <sheet name="18.19" sheetId="17" r:id="rId21"/>
    <sheet name="18.20" sheetId="18" r:id="rId22"/>
    <sheet name="18.21" sheetId="19" r:id="rId23"/>
    <sheet name="18.22" sheetId="20" r:id="rId24"/>
    <sheet name="18.23" sheetId="21" r:id="rId25"/>
    <sheet name="18.24" sheetId="22" r:id="rId26"/>
    <sheet name="18.25" sheetId="23" r:id="rId27"/>
    <sheet name="18.26" sheetId="24" r:id="rId28"/>
    <sheet name="18.27" sheetId="25" r:id="rId29"/>
    <sheet name="18.28" sheetId="56" r:id="rId30"/>
    <sheet name="18.29" sheetId="57" r:id="rId31"/>
    <sheet name="18.30" sheetId="28" r:id="rId32"/>
    <sheet name="18.31" sheetId="29" r:id="rId33"/>
    <sheet name="18.32" sheetId="30" r:id="rId34"/>
    <sheet name="18.33" sheetId="31" r:id="rId35"/>
    <sheet name="18.34" sheetId="45" r:id="rId36"/>
    <sheet name="18.35" sheetId="46" r:id="rId37"/>
    <sheet name="18.36" sheetId="59" r:id="rId38"/>
    <sheet name="18.37" sheetId="32" r:id="rId39"/>
    <sheet name="18.38" sheetId="33" r:id="rId40"/>
    <sheet name="18.39" sheetId="34" r:id="rId41"/>
    <sheet name="18.40" sheetId="35" r:id="rId42"/>
    <sheet name="18.41" sheetId="36" r:id="rId43"/>
    <sheet name="18.42" sheetId="37" r:id="rId44"/>
    <sheet name="18.43" sheetId="38" r:id="rId45"/>
    <sheet name="18.44" sheetId="39" r:id="rId46"/>
    <sheet name="18.45" sheetId="40" r:id="rId47"/>
    <sheet name="18.46" sheetId="47" r:id="rId48"/>
    <sheet name="18.47" sheetId="41" r:id="rId49"/>
    <sheet name="18.48" sheetId="42" r:id="rId50"/>
    <sheet name="18.49" sheetId="43" r:id="rId51"/>
    <sheet name="18.50" sheetId="48" r:id="rId52"/>
    <sheet name="18.51" sheetId="49" r:id="rId53"/>
    <sheet name="18.52" sheetId="50" r:id="rId54"/>
    <sheet name="18.53" sheetId="51" r:id="rId55"/>
    <sheet name="18.54" sheetId="52" r:id="rId56"/>
    <sheet name="18.55" sheetId="53" r:id="rId57"/>
    <sheet name="18.56" sheetId="60" r:id="rId58"/>
    <sheet name="18.57" sheetId="54" r:id="rId59"/>
  </sheets>
  <externalReferences>
    <externalReference r:id="rId60"/>
  </externalReferences>
  <definedNames>
    <definedName name="_Fill" localSheetId="2" hidden="1">#REF!</definedName>
    <definedName name="_Fill" localSheetId="21" hidden="1">#REF!</definedName>
    <definedName name="_Fill" localSheetId="28" hidden="1">#REF!</definedName>
    <definedName name="_Fill" localSheetId="37" hidden="1">#REF!</definedName>
    <definedName name="_Fill" localSheetId="38" hidden="1">#REF!</definedName>
    <definedName name="_Fill" localSheetId="5" hidden="1">#REF!</definedName>
    <definedName name="_Fill" localSheetId="43" hidden="1">#REF!</definedName>
    <definedName name="_Fill" localSheetId="47" hidden="1">#REF!</definedName>
    <definedName name="_Fill" localSheetId="56" hidden="1">#REF!</definedName>
    <definedName name="_Fill" localSheetId="57" hidden="1">#REF!</definedName>
    <definedName name="_Fill" localSheetId="58" hidden="1">#REF!</definedName>
    <definedName name="_Fill" localSheetId="0" hidden="1">#REF!</definedName>
    <definedName name="_Fill" localSheetId="1" hidden="1">#REF!</definedName>
    <definedName name="_Fill" hidden="1">#REF!</definedName>
    <definedName name="_Order1" hidden="1">255</definedName>
    <definedName name="_Order2" hidden="1">0</definedName>
    <definedName name="_Regression_Int" hidden="1">1</definedName>
    <definedName name="a" localSheetId="2" hidden="1">#REF!</definedName>
    <definedName name="a" localSheetId="21" hidden="1">#REF!</definedName>
    <definedName name="a" localSheetId="37" hidden="1">#REF!</definedName>
    <definedName name="a" localSheetId="5" hidden="1">#REF!</definedName>
    <definedName name="a" localSheetId="47" hidden="1">#REF!</definedName>
    <definedName name="a" localSheetId="48" hidden="1">#REF!</definedName>
    <definedName name="a" localSheetId="56" hidden="1">#REF!</definedName>
    <definedName name="a" localSheetId="57" hidden="1">#REF!</definedName>
    <definedName name="a" localSheetId="58" hidden="1">#REF!</definedName>
    <definedName name="a" localSheetId="0" hidden="1">#REF!</definedName>
    <definedName name="a" localSheetId="1" hidden="1">#REF!</definedName>
    <definedName name="a" hidden="1">#REF!</definedName>
    <definedName name="_xlnm.Print_Area" localSheetId="2">'18.1'!$A$1:$K$68</definedName>
    <definedName name="_xlnm.Print_Area" localSheetId="11">'18.10'!$A$1:$H$52</definedName>
    <definedName name="_xlnm.Print_Area" localSheetId="12">'18.11'!$A$1:$M$111</definedName>
    <definedName name="_xlnm.Print_Area" localSheetId="13">'18.12'!$A$1:$J$54</definedName>
    <definedName name="_xlnm.Print_Area" localSheetId="14">'18.13'!$A$1:$I$39</definedName>
    <definedName name="_xlnm.Print_Area" localSheetId="15">'18.14'!$A$1:$M$125</definedName>
    <definedName name="_xlnm.Print_Area" localSheetId="16">'18.15'!$A$1:$I$40</definedName>
    <definedName name="_xlnm.Print_Area" localSheetId="17">'18.16'!$A$1:$M$129</definedName>
    <definedName name="_xlnm.Print_Area" localSheetId="18">'18.17'!$A$1:$I$40</definedName>
    <definedName name="_xlnm.Print_Area" localSheetId="19">'18.18'!$A$1:$L$38</definedName>
    <definedName name="_xlnm.Print_Area" localSheetId="20">'18.19'!$A$1:$J$70</definedName>
    <definedName name="_xlnm.Print_Area" localSheetId="3">'18.2'!$A$1:$J$57</definedName>
    <definedName name="_xlnm.Print_Area" localSheetId="21">'18.20'!$A$1:$G$57</definedName>
    <definedName name="_xlnm.Print_Area" localSheetId="22">'18.21'!$A$1:$J$37</definedName>
    <definedName name="_xlnm.Print_Area" localSheetId="23">'18.22'!$A$1:$O$61</definedName>
    <definedName name="_xlnm.Print_Area" localSheetId="24">'18.23'!$A$1:$O$38</definedName>
    <definedName name="_xlnm.Print_Area" localSheetId="25">'18.24'!$A$1:$J$38</definedName>
    <definedName name="_xlnm.Print_Area" localSheetId="26">'18.25'!$A$1:$H$256</definedName>
    <definedName name="_xlnm.Print_Area" localSheetId="27">'18.26'!$A$1:$N$43</definedName>
    <definedName name="_xlnm.Print_Area" localSheetId="28">'18.27'!$A$1:$K$130</definedName>
    <definedName name="_xlnm.Print_Area" localSheetId="29">'18.28'!$A$1:$J$123</definedName>
    <definedName name="_xlnm.Print_Area" localSheetId="30">'18.29'!$A$1:$M$122</definedName>
    <definedName name="_xlnm.Print_Area" localSheetId="4">'18.3'!$A$1:$J$107</definedName>
    <definedName name="_xlnm.Print_Area" localSheetId="31">'18.30'!$A$1:$H$99</definedName>
    <definedName name="_xlnm.Print_Area" localSheetId="32">'18.31'!$A$1:$J$124</definedName>
    <definedName name="_xlnm.Print_Area" localSheetId="33">'18.32'!$A$1:$I$184</definedName>
    <definedName name="_xlnm.Print_Area" localSheetId="34">'18.33'!$A$1:$L$125</definedName>
    <definedName name="_xlnm.Print_Area" localSheetId="35">'18.34'!$A$1:$K$71</definedName>
    <definedName name="_xlnm.Print_Area" localSheetId="36">'18.35'!$A$1:$H$36</definedName>
    <definedName name="_xlnm.Print_Area" localSheetId="37">'18.36'!$A$1:$H$41</definedName>
    <definedName name="_xlnm.Print_Area" localSheetId="38">'18.37'!$A$1:$I$76</definedName>
    <definedName name="_xlnm.Print_Area" localSheetId="39">'18.38'!$A$1:$I$72</definedName>
    <definedName name="_xlnm.Print_Area" localSheetId="40">'18.39'!$A$1:$H$72</definedName>
    <definedName name="_xlnm.Print_Area" localSheetId="5">'18.4'!$A$1:$N$70</definedName>
    <definedName name="_xlnm.Print_Area" localSheetId="41">'18.40'!$A$1:$J$56</definedName>
    <definedName name="_xlnm.Print_Area" localSheetId="42">'18.41'!$A$1:$H$36</definedName>
    <definedName name="_xlnm.Print_Area" localSheetId="43">'18.42'!$A$1:$AA$63</definedName>
    <definedName name="_xlnm.Print_Area" localSheetId="44">'18.43'!$A$1:$N$40</definedName>
    <definedName name="_xlnm.Print_Area" localSheetId="45">'18.44'!$A$1:$O$56</definedName>
    <definedName name="_xlnm.Print_Area" localSheetId="46">'18.45'!$A$1:$L$39</definedName>
    <definedName name="_xlnm.Print_Area" localSheetId="47">'18.46'!$A$1:$I$60</definedName>
    <definedName name="_xlnm.Print_Area" localSheetId="48">'18.47'!$A$1:$I$56</definedName>
    <definedName name="_xlnm.Print_Area" localSheetId="49">'18.48'!$A$1:$L$38</definedName>
    <definedName name="_xlnm.Print_Area" localSheetId="50">'18.49'!$A$1:$J$40</definedName>
    <definedName name="_xlnm.Print_Area" localSheetId="6">'18.5'!$A$1:$L$58</definedName>
    <definedName name="_xlnm.Print_Area" localSheetId="51">'18.50'!$A$1:$I$74</definedName>
    <definedName name="_xlnm.Print_Area" localSheetId="52">'18.51'!$A$1:$G$74</definedName>
    <definedName name="_xlnm.Print_Area" localSheetId="53">'18.52'!$A$1:$K$64</definedName>
    <definedName name="_xlnm.Print_Area" localSheetId="54">'18.53'!$A$1:$K$65</definedName>
    <definedName name="_xlnm.Print_Area" localSheetId="55">'18.54'!$A$1:$L$57</definedName>
    <definedName name="_xlnm.Print_Area" localSheetId="56">'18.55'!$A$1:$G$38</definedName>
    <definedName name="_xlnm.Print_Area" localSheetId="57">'18.56'!$A$1:$G$67</definedName>
    <definedName name="_xlnm.Print_Area" localSheetId="58">'18.57'!$A$1:$F$51</definedName>
    <definedName name="_xlnm.Print_Area" localSheetId="7">'18.6'!$A$1:$H$36</definedName>
    <definedName name="_xlnm.Print_Area" localSheetId="8">'18.7'!$A$1:$G$68</definedName>
    <definedName name="_xlnm.Print_Area" localSheetId="9">'18.8'!$A$1:$H$56</definedName>
    <definedName name="_xlnm.Print_Area" localSheetId="10">'18.9'!$A$1:$J$37</definedName>
    <definedName name="_xlnm.Print_Area" localSheetId="0">Índice!$A$1:$B$113</definedName>
    <definedName name="b" localSheetId="0" hidden="1">#REF!</definedName>
    <definedName name="b" hidden="1">#REF!</definedName>
    <definedName name="consari" localSheetId="47" hidden="1">#REF!</definedName>
    <definedName name="consari" localSheetId="0" hidden="1">#REF!</definedName>
    <definedName name="consari" hidden="1">#REF!</definedName>
    <definedName name="delll" localSheetId="47" hidden="1">#REF!</definedName>
    <definedName name="delll" localSheetId="0" hidden="1">#REF!</definedName>
    <definedName name="delll" hidden="1">#REF!</definedName>
    <definedName name="Fill" localSheetId="2" hidden="1">#REF!</definedName>
    <definedName name="Fill" localSheetId="21" hidden="1">#REF!</definedName>
    <definedName name="Fill" localSheetId="37" hidden="1">#REF!</definedName>
    <definedName name="Fill" localSheetId="5" hidden="1">#REF!</definedName>
    <definedName name="Fill" localSheetId="47" hidden="1">#REF!</definedName>
    <definedName name="Fill" localSheetId="48" hidden="1">#REF!</definedName>
    <definedName name="Fill" localSheetId="56" hidden="1">#REF!</definedName>
    <definedName name="Fill" localSheetId="57" hidden="1">#REF!</definedName>
    <definedName name="Fill" localSheetId="58" hidden="1">#REF!</definedName>
    <definedName name="Fill" localSheetId="0" hidden="1">#REF!</definedName>
    <definedName name="Fill" localSheetId="1" hidden="1">#REF!</definedName>
    <definedName name="Fill" hidden="1">#REF!</definedName>
    <definedName name="x" localSheetId="0" hidden="1">#REF!</definedName>
    <definedName name="x" hidden="1">#REF!</definedName>
  </definedNames>
  <calcPr calcId="125725"/>
</workbook>
</file>

<file path=xl/calcChain.xml><?xml version="1.0" encoding="utf-8"?>
<calcChain xmlns="http://schemas.openxmlformats.org/spreadsheetml/2006/main">
  <c r="C33" i="59"/>
  <c r="C32"/>
  <c r="C31"/>
  <c r="C29"/>
  <c r="C28"/>
  <c r="C27"/>
  <c r="C26"/>
  <c r="C25"/>
  <c r="C23"/>
  <c r="C22"/>
  <c r="C21"/>
  <c r="C20"/>
  <c r="C19"/>
  <c r="C17"/>
  <c r="C16"/>
  <c r="C15"/>
  <c r="C14"/>
  <c r="C13"/>
  <c r="J48" i="58"/>
  <c r="I48"/>
  <c r="H48"/>
  <c r="G48"/>
  <c r="E48"/>
  <c r="C48"/>
  <c r="G30"/>
  <c r="E30"/>
  <c r="G29"/>
  <c r="E29"/>
  <c r="G27"/>
  <c r="E27"/>
  <c r="G26"/>
  <c r="E26"/>
  <c r="G24"/>
  <c r="E24"/>
  <c r="G23"/>
  <c r="E23"/>
  <c r="G22"/>
  <c r="E22"/>
  <c r="G20"/>
  <c r="E20"/>
  <c r="G19"/>
  <c r="E19"/>
  <c r="G18"/>
  <c r="E18"/>
  <c r="G17"/>
  <c r="E17"/>
  <c r="E15" s="1"/>
  <c r="J15"/>
  <c r="I15"/>
  <c r="H15"/>
  <c r="G15"/>
  <c r="C15"/>
  <c r="I107" i="57"/>
  <c r="C107"/>
  <c r="I105"/>
  <c r="I104" s="1"/>
  <c r="C105"/>
  <c r="L104"/>
  <c r="K104"/>
  <c r="J104"/>
  <c r="G104"/>
  <c r="F104"/>
  <c r="E104"/>
  <c r="D104"/>
  <c r="C104"/>
  <c r="I102"/>
  <c r="C102"/>
  <c r="I100"/>
  <c r="I99" s="1"/>
  <c r="C100"/>
  <c r="C99" s="1"/>
  <c r="L99"/>
  <c r="K99"/>
  <c r="J99"/>
  <c r="G99"/>
  <c r="F99"/>
  <c r="E99"/>
  <c r="D99"/>
  <c r="I97"/>
  <c r="C97"/>
  <c r="I95"/>
  <c r="I94" s="1"/>
  <c r="C95"/>
  <c r="L94"/>
  <c r="K94"/>
  <c r="J94"/>
  <c r="G94"/>
  <c r="F94"/>
  <c r="E94"/>
  <c r="D94"/>
  <c r="C94"/>
  <c r="I92"/>
  <c r="C92"/>
  <c r="I90"/>
  <c r="C90"/>
  <c r="C89" s="1"/>
  <c r="L89"/>
  <c r="K89"/>
  <c r="J89"/>
  <c r="I89"/>
  <c r="G89"/>
  <c r="F89"/>
  <c r="E89"/>
  <c r="D89"/>
  <c r="I87"/>
  <c r="C87"/>
  <c r="I85"/>
  <c r="I84" s="1"/>
  <c r="C85"/>
  <c r="L84"/>
  <c r="K84"/>
  <c r="J84"/>
  <c r="G84"/>
  <c r="F84"/>
  <c r="E84"/>
  <c r="D84"/>
  <c r="C84"/>
  <c r="I82"/>
  <c r="C82"/>
  <c r="I80"/>
  <c r="C80"/>
  <c r="L79"/>
  <c r="K79"/>
  <c r="J79"/>
  <c r="I79"/>
  <c r="G79"/>
  <c r="F79"/>
  <c r="E79"/>
  <c r="D79"/>
  <c r="C79"/>
  <c r="I62"/>
  <c r="C62"/>
  <c r="I60"/>
  <c r="C60"/>
  <c r="L59"/>
  <c r="K59"/>
  <c r="J59"/>
  <c r="I59"/>
  <c r="G59"/>
  <c r="F59"/>
  <c r="E59"/>
  <c r="D59"/>
  <c r="C59"/>
  <c r="I57"/>
  <c r="C57"/>
  <c r="I55"/>
  <c r="C55"/>
  <c r="L54"/>
  <c r="K54"/>
  <c r="J54"/>
  <c r="I54"/>
  <c r="G54"/>
  <c r="F54"/>
  <c r="E54"/>
  <c r="D54"/>
  <c r="C54"/>
  <c r="I52"/>
  <c r="C52"/>
  <c r="I50"/>
  <c r="C50"/>
  <c r="L49"/>
  <c r="K49"/>
  <c r="J49"/>
  <c r="I49"/>
  <c r="G49"/>
  <c r="F49"/>
  <c r="E49"/>
  <c r="D49"/>
  <c r="C49"/>
  <c r="I47"/>
  <c r="C47"/>
  <c r="I45"/>
  <c r="C45"/>
  <c r="L44"/>
  <c r="K44"/>
  <c r="J44"/>
  <c r="I44"/>
  <c r="G44"/>
  <c r="F44"/>
  <c r="E44"/>
  <c r="D44"/>
  <c r="C44"/>
  <c r="I42"/>
  <c r="C42"/>
  <c r="I40"/>
  <c r="C40"/>
  <c r="L39"/>
  <c r="K39"/>
  <c r="J39"/>
  <c r="I39"/>
  <c r="G39"/>
  <c r="F39"/>
  <c r="E39"/>
  <c r="D39"/>
  <c r="C39"/>
  <c r="I37"/>
  <c r="C37"/>
  <c r="I35"/>
  <c r="C35"/>
  <c r="L34"/>
  <c r="K34"/>
  <c r="J34"/>
  <c r="I34"/>
  <c r="G34"/>
  <c r="F34"/>
  <c r="E34"/>
  <c r="D34"/>
  <c r="C34"/>
  <c r="I32"/>
  <c r="C32"/>
  <c r="I30"/>
  <c r="C30"/>
  <c r="L29"/>
  <c r="K29"/>
  <c r="J29"/>
  <c r="I29"/>
  <c r="G29"/>
  <c r="F29"/>
  <c r="E29"/>
  <c r="D29"/>
  <c r="C29"/>
  <c r="I27"/>
  <c r="C27"/>
  <c r="I25"/>
  <c r="C25"/>
  <c r="L24"/>
  <c r="K24"/>
  <c r="J24"/>
  <c r="I24"/>
  <c r="G24"/>
  <c r="F24"/>
  <c r="E24"/>
  <c r="D24"/>
  <c r="C24"/>
  <c r="I22"/>
  <c r="C22"/>
  <c r="I20"/>
  <c r="C20"/>
  <c r="L19"/>
  <c r="K19"/>
  <c r="J19"/>
  <c r="I19"/>
  <c r="G19"/>
  <c r="F19"/>
  <c r="E19"/>
  <c r="D19"/>
  <c r="C19"/>
  <c r="I17"/>
  <c r="C17"/>
  <c r="I15"/>
  <c r="C15"/>
  <c r="L14"/>
  <c r="K14"/>
  <c r="J14"/>
  <c r="I14"/>
  <c r="G14"/>
  <c r="F14"/>
  <c r="E14"/>
  <c r="D14"/>
  <c r="C14"/>
  <c r="I100" i="56"/>
  <c r="H100"/>
  <c r="G100"/>
  <c r="F100"/>
  <c r="E100"/>
  <c r="D100"/>
  <c r="C100"/>
  <c r="I95"/>
  <c r="H95"/>
  <c r="G95"/>
  <c r="F95"/>
  <c r="E95"/>
  <c r="D95"/>
  <c r="C95"/>
  <c r="I90"/>
  <c r="H90"/>
  <c r="G90"/>
  <c r="F90"/>
  <c r="E90"/>
  <c r="D90"/>
  <c r="C90"/>
  <c r="I85"/>
  <c r="H85"/>
  <c r="G85"/>
  <c r="F85"/>
  <c r="E85"/>
  <c r="D85"/>
  <c r="C85"/>
  <c r="I80"/>
  <c r="H80"/>
  <c r="G80"/>
  <c r="F80"/>
  <c r="E80"/>
  <c r="D80"/>
  <c r="C80"/>
  <c r="I62"/>
  <c r="H62"/>
  <c r="G62"/>
  <c r="F62"/>
  <c r="E62"/>
  <c r="D62"/>
  <c r="C62"/>
  <c r="I57"/>
  <c r="H57"/>
  <c r="G57"/>
  <c r="F57"/>
  <c r="E57"/>
  <c r="D57"/>
  <c r="C57"/>
  <c r="I52"/>
  <c r="H52"/>
  <c r="G52"/>
  <c r="F52"/>
  <c r="E52"/>
  <c r="D52"/>
  <c r="C52"/>
  <c r="I47"/>
  <c r="H47"/>
  <c r="G47"/>
  <c r="F47"/>
  <c r="E47"/>
  <c r="D47"/>
  <c r="C47"/>
  <c r="I42"/>
  <c r="H42"/>
  <c r="G42"/>
  <c r="F42"/>
  <c r="E42"/>
  <c r="D42"/>
  <c r="C42"/>
  <c r="I37"/>
  <c r="H37"/>
  <c r="G37"/>
  <c r="F37"/>
  <c r="E37"/>
  <c r="D37"/>
  <c r="C37"/>
  <c r="I32"/>
  <c r="H32"/>
  <c r="G32"/>
  <c r="F32"/>
  <c r="E32"/>
  <c r="D32"/>
  <c r="C32"/>
  <c r="I27"/>
  <c r="H27"/>
  <c r="G27"/>
  <c r="F27"/>
  <c r="E27"/>
  <c r="D27"/>
  <c r="C27"/>
  <c r="I22"/>
  <c r="H22"/>
  <c r="G22"/>
  <c r="F22"/>
  <c r="E22"/>
  <c r="D22"/>
  <c r="C22"/>
  <c r="I17"/>
  <c r="H17"/>
  <c r="G17"/>
  <c r="F17"/>
  <c r="E17"/>
  <c r="D17"/>
  <c r="C17"/>
  <c r="I12"/>
  <c r="H12"/>
  <c r="G12"/>
  <c r="F12"/>
  <c r="E12"/>
  <c r="D12"/>
  <c r="C12"/>
  <c r="J65" i="55" l="1"/>
  <c r="E65"/>
  <c r="J64"/>
  <c r="E64"/>
  <c r="J63"/>
  <c r="E63"/>
  <c r="J61"/>
  <c r="E61"/>
  <c r="J60"/>
  <c r="E60"/>
  <c r="J59"/>
  <c r="E59"/>
  <c r="J58"/>
  <c r="E58"/>
  <c r="J57"/>
  <c r="E57"/>
  <c r="J55"/>
  <c r="E55"/>
  <c r="J54"/>
  <c r="E54"/>
  <c r="J53"/>
  <c r="E53"/>
  <c r="J52"/>
  <c r="E52"/>
  <c r="J51"/>
  <c r="E51"/>
  <c r="J49"/>
  <c r="E49"/>
  <c r="J48"/>
  <c r="E48"/>
  <c r="J47"/>
  <c r="E47"/>
  <c r="J46"/>
  <c r="E46"/>
  <c r="J45"/>
  <c r="E45"/>
  <c r="J31"/>
  <c r="E31"/>
  <c r="C31"/>
  <c r="J30"/>
  <c r="E30"/>
  <c r="C30" s="1"/>
  <c r="J29"/>
  <c r="E29"/>
  <c r="C29" s="1"/>
  <c r="J27"/>
  <c r="E27"/>
  <c r="C27" s="1"/>
  <c r="J26"/>
  <c r="E26"/>
  <c r="C26" s="1"/>
  <c r="J25"/>
  <c r="E25"/>
  <c r="C25"/>
  <c r="J24"/>
  <c r="E24"/>
  <c r="C24" s="1"/>
  <c r="J23"/>
  <c r="E23"/>
  <c r="C23" s="1"/>
  <c r="J21"/>
  <c r="E21"/>
  <c r="C21"/>
  <c r="J20"/>
  <c r="E20"/>
  <c r="C20" s="1"/>
  <c r="J19"/>
  <c r="E19"/>
  <c r="C19"/>
  <c r="J18"/>
  <c r="E18"/>
  <c r="C18" s="1"/>
  <c r="J17"/>
  <c r="E17"/>
  <c r="C17"/>
  <c r="J15"/>
  <c r="E15"/>
  <c r="C15" s="1"/>
  <c r="J14"/>
  <c r="E14"/>
  <c r="C14"/>
  <c r="J13"/>
  <c r="E13"/>
  <c r="C13" s="1"/>
  <c r="J12"/>
  <c r="E12"/>
  <c r="C12" s="1"/>
  <c r="J11"/>
  <c r="E11"/>
  <c r="C27" i="53"/>
  <c r="C24"/>
  <c r="C23"/>
  <c r="C22"/>
  <c r="C19"/>
  <c r="C18"/>
  <c r="C17"/>
  <c r="C16"/>
  <c r="C15"/>
  <c r="C13"/>
  <c r="C12"/>
  <c r="C11"/>
  <c r="C10"/>
  <c r="C9"/>
  <c r="F58" i="51"/>
  <c r="F57"/>
  <c r="I52"/>
  <c r="F52"/>
  <c r="I29"/>
  <c r="F29"/>
  <c r="F56" i="50"/>
  <c r="I51"/>
  <c r="F51"/>
  <c r="I30"/>
  <c r="F30"/>
  <c r="I28"/>
  <c r="F28"/>
  <c r="E59" i="48"/>
  <c r="C53" i="47"/>
  <c r="C52"/>
  <c r="C50"/>
  <c r="C49"/>
  <c r="C48"/>
  <c r="C47"/>
  <c r="C46"/>
  <c r="C44"/>
  <c r="C43"/>
  <c r="C42"/>
  <c r="C41"/>
  <c r="C40"/>
  <c r="C38"/>
  <c r="C37"/>
  <c r="C36"/>
  <c r="C35"/>
  <c r="C34"/>
  <c r="C31"/>
  <c r="C30"/>
  <c r="C28"/>
  <c r="C27"/>
  <c r="C26"/>
  <c r="C25"/>
  <c r="C24"/>
  <c r="C22"/>
  <c r="C21"/>
  <c r="C20"/>
  <c r="C19"/>
  <c r="C18"/>
  <c r="C16"/>
  <c r="C15"/>
  <c r="C14"/>
  <c r="C13"/>
  <c r="C12"/>
  <c r="F30" i="46"/>
  <c r="C80" i="2"/>
  <c r="C100"/>
  <c r="G34"/>
  <c r="G33"/>
  <c r="G32"/>
  <c r="G30"/>
  <c r="G29"/>
  <c r="G28"/>
  <c r="G27"/>
  <c r="G26"/>
  <c r="G24"/>
  <c r="G23"/>
  <c r="G22"/>
  <c r="G21"/>
  <c r="G20"/>
  <c r="G18"/>
  <c r="G17"/>
  <c r="G16"/>
  <c r="G15"/>
  <c r="G14"/>
  <c r="Y56" i="37"/>
  <c r="X56"/>
  <c r="W56"/>
  <c r="V56"/>
  <c r="U56"/>
  <c r="Q56"/>
  <c r="P56"/>
  <c r="Y48"/>
  <c r="X48"/>
  <c r="W48"/>
  <c r="V48"/>
  <c r="U48"/>
  <c r="Q48"/>
  <c r="P48"/>
  <c r="Y40"/>
  <c r="X40"/>
  <c r="W40"/>
  <c r="V40"/>
  <c r="U40"/>
  <c r="Q40"/>
  <c r="P40"/>
  <c r="Y33"/>
  <c r="X33"/>
  <c r="W33"/>
  <c r="V33"/>
  <c r="U33"/>
  <c r="Q33"/>
  <c r="P33"/>
  <c r="Y24"/>
  <c r="X24"/>
  <c r="W24"/>
  <c r="V24"/>
  <c r="U24"/>
  <c r="Q24"/>
  <c r="P24"/>
  <c r="Y13"/>
  <c r="X13"/>
  <c r="W13"/>
  <c r="W12" s="1"/>
  <c r="V13"/>
  <c r="U13"/>
  <c r="U12" s="1"/>
  <c r="Q13"/>
  <c r="P13"/>
  <c r="P12" s="1"/>
  <c r="Z12"/>
  <c r="Y12"/>
  <c r="C110" i="30"/>
  <c r="C109"/>
  <c r="H108"/>
  <c r="G108"/>
  <c r="F108"/>
  <c r="E108"/>
  <c r="D108"/>
  <c r="C107"/>
  <c r="C106"/>
  <c r="H105"/>
  <c r="G105"/>
  <c r="F105"/>
  <c r="E105"/>
  <c r="E104" s="1"/>
  <c r="D105"/>
  <c r="D104" s="1"/>
  <c r="G104"/>
  <c r="C42"/>
  <c r="C41"/>
  <c r="H40"/>
  <c r="G40"/>
  <c r="F40"/>
  <c r="E40"/>
  <c r="D40"/>
  <c r="C39"/>
  <c r="C38"/>
  <c r="H37"/>
  <c r="G37"/>
  <c r="F37"/>
  <c r="E37"/>
  <c r="E36" s="1"/>
  <c r="D37"/>
  <c r="G36"/>
  <c r="C13" i="6"/>
  <c r="Q12" i="37" l="1"/>
  <c r="V12"/>
  <c r="F104" i="30"/>
  <c r="H104"/>
  <c r="C11" i="55"/>
  <c r="X12" i="37"/>
  <c r="F36" i="30"/>
  <c r="H36"/>
  <c r="C108"/>
  <c r="C105"/>
  <c r="C37"/>
  <c r="D36"/>
  <c r="C40"/>
  <c r="C35" i="43"/>
  <c r="C34"/>
  <c r="C33"/>
  <c r="C31"/>
  <c r="C30"/>
  <c r="C29"/>
  <c r="C28"/>
  <c r="C27"/>
  <c r="C25"/>
  <c r="C24"/>
  <c r="C23"/>
  <c r="C22"/>
  <c r="C21"/>
  <c r="C19"/>
  <c r="C18"/>
  <c r="C17"/>
  <c r="C16"/>
  <c r="C15"/>
  <c r="E33" i="42"/>
  <c r="C33" s="1"/>
  <c r="E32"/>
  <c r="C32" s="1"/>
  <c r="E31"/>
  <c r="C31" s="1"/>
  <c r="E29"/>
  <c r="C29" s="1"/>
  <c r="E28"/>
  <c r="C28" s="1"/>
  <c r="E27"/>
  <c r="C27" s="1"/>
  <c r="I26"/>
  <c r="E26"/>
  <c r="C26" s="1"/>
  <c r="E25"/>
  <c r="C25"/>
  <c r="E23"/>
  <c r="C23"/>
  <c r="E22"/>
  <c r="C22"/>
  <c r="E21"/>
  <c r="C21"/>
  <c r="E20"/>
  <c r="C20"/>
  <c r="E19"/>
  <c r="C19"/>
  <c r="E17"/>
  <c r="C17"/>
  <c r="E16"/>
  <c r="C16"/>
  <c r="E15"/>
  <c r="C15"/>
  <c r="E14"/>
  <c r="C14"/>
  <c r="E13"/>
  <c r="C13"/>
  <c r="C31" i="41"/>
  <c r="C30"/>
  <c r="C29"/>
  <c r="C27"/>
  <c r="C26"/>
  <c r="C25"/>
  <c r="C24"/>
  <c r="C23"/>
  <c r="C21"/>
  <c r="C20"/>
  <c r="C19"/>
  <c r="C18"/>
  <c r="C17"/>
  <c r="C15"/>
  <c r="C14"/>
  <c r="C13"/>
  <c r="C12"/>
  <c r="C11"/>
  <c r="H32" i="40"/>
  <c r="C32"/>
  <c r="H31"/>
  <c r="C31"/>
  <c r="H30"/>
  <c r="C30"/>
  <c r="H28"/>
  <c r="C28"/>
  <c r="H27"/>
  <c r="C27"/>
  <c r="H26"/>
  <c r="C26"/>
  <c r="H25"/>
  <c r="C25"/>
  <c r="H24"/>
  <c r="C24"/>
  <c r="H22"/>
  <c r="C22"/>
  <c r="H21"/>
  <c r="C21"/>
  <c r="H20"/>
  <c r="C20"/>
  <c r="H19"/>
  <c r="C19"/>
  <c r="H18"/>
  <c r="C18"/>
  <c r="H16"/>
  <c r="C16"/>
  <c r="H15"/>
  <c r="C15"/>
  <c r="H14"/>
  <c r="C14"/>
  <c r="H13"/>
  <c r="C13"/>
  <c r="H12"/>
  <c r="C12"/>
  <c r="J32" i="39"/>
  <c r="E32"/>
  <c r="C32"/>
  <c r="J31"/>
  <c r="E31"/>
  <c r="C31" s="1"/>
  <c r="J30"/>
  <c r="E30"/>
  <c r="C30" s="1"/>
  <c r="J28"/>
  <c r="E28"/>
  <c r="C28" s="1"/>
  <c r="J27"/>
  <c r="E27"/>
  <c r="J26"/>
  <c r="E26"/>
  <c r="C26" s="1"/>
  <c r="J25"/>
  <c r="E25"/>
  <c r="J24"/>
  <c r="E24"/>
  <c r="C24" s="1"/>
  <c r="J22"/>
  <c r="E22"/>
  <c r="C22" s="1"/>
  <c r="J21"/>
  <c r="E21"/>
  <c r="C21" s="1"/>
  <c r="J20"/>
  <c r="E20"/>
  <c r="C20" s="1"/>
  <c r="J19"/>
  <c r="E19"/>
  <c r="C19"/>
  <c r="J18"/>
  <c r="E18"/>
  <c r="C18" s="1"/>
  <c r="J16"/>
  <c r="E16"/>
  <c r="C16" s="1"/>
  <c r="J15"/>
  <c r="E15"/>
  <c r="C15" s="1"/>
  <c r="J14"/>
  <c r="E14"/>
  <c r="C14" s="1"/>
  <c r="J13"/>
  <c r="E13"/>
  <c r="C13" s="1"/>
  <c r="J12"/>
  <c r="E12"/>
  <c r="C12" s="1"/>
  <c r="E11"/>
  <c r="J32" i="38"/>
  <c r="E32"/>
  <c r="C32"/>
  <c r="J31"/>
  <c r="E31"/>
  <c r="C31" s="1"/>
  <c r="J30"/>
  <c r="E30"/>
  <c r="C30" s="1"/>
  <c r="J28"/>
  <c r="E28"/>
  <c r="C28" s="1"/>
  <c r="J27"/>
  <c r="E27"/>
  <c r="J26"/>
  <c r="E26"/>
  <c r="C26"/>
  <c r="J25"/>
  <c r="E25"/>
  <c r="C25" s="1"/>
  <c r="J24"/>
  <c r="E24"/>
  <c r="C24" s="1"/>
  <c r="J22"/>
  <c r="E22"/>
  <c r="C22"/>
  <c r="J21"/>
  <c r="E21"/>
  <c r="C21" s="1"/>
  <c r="J20"/>
  <c r="E20"/>
  <c r="C20" s="1"/>
  <c r="J19"/>
  <c r="E19"/>
  <c r="C19" s="1"/>
  <c r="J18"/>
  <c r="E18"/>
  <c r="C18" s="1"/>
  <c r="J16"/>
  <c r="E16"/>
  <c r="C16" s="1"/>
  <c r="J15"/>
  <c r="E15"/>
  <c r="C15" s="1"/>
  <c r="J14"/>
  <c r="E14"/>
  <c r="C14" s="1"/>
  <c r="J13"/>
  <c r="E13"/>
  <c r="C13" s="1"/>
  <c r="J12"/>
  <c r="E12"/>
  <c r="C12" s="1"/>
  <c r="O56" i="37"/>
  <c r="N56"/>
  <c r="M56"/>
  <c r="L56"/>
  <c r="H56"/>
  <c r="G56"/>
  <c r="O48"/>
  <c r="N48"/>
  <c r="M48"/>
  <c r="L48"/>
  <c r="H48"/>
  <c r="G48"/>
  <c r="O40"/>
  <c r="N40"/>
  <c r="M40"/>
  <c r="L40"/>
  <c r="H40"/>
  <c r="G40"/>
  <c r="O33"/>
  <c r="N33"/>
  <c r="M33"/>
  <c r="L33"/>
  <c r="H33"/>
  <c r="G33"/>
  <c r="O24"/>
  <c r="N24"/>
  <c r="M24"/>
  <c r="L24"/>
  <c r="H24"/>
  <c r="G24"/>
  <c r="O13"/>
  <c r="N13"/>
  <c r="M13"/>
  <c r="L13"/>
  <c r="H13"/>
  <c r="G13"/>
  <c r="O12"/>
  <c r="N12"/>
  <c r="M12"/>
  <c r="L12"/>
  <c r="H12"/>
  <c r="G12"/>
  <c r="F12"/>
  <c r="E12"/>
  <c r="D12"/>
  <c r="C12"/>
  <c r="D32" i="36"/>
  <c r="D31"/>
  <c r="D30"/>
  <c r="D28"/>
  <c r="D27"/>
  <c r="D26"/>
  <c r="D25"/>
  <c r="D24"/>
  <c r="D22"/>
  <c r="D21"/>
  <c r="D20"/>
  <c r="D19"/>
  <c r="D18"/>
  <c r="D16"/>
  <c r="D15"/>
  <c r="D14"/>
  <c r="D13"/>
  <c r="D12"/>
  <c r="G32" i="35"/>
  <c r="C32"/>
  <c r="G31"/>
  <c r="C31"/>
  <c r="G30"/>
  <c r="C30"/>
  <c r="G28"/>
  <c r="C28"/>
  <c r="G27"/>
  <c r="C27"/>
  <c r="G26"/>
  <c r="C26"/>
  <c r="G25"/>
  <c r="C25"/>
  <c r="I24"/>
  <c r="G24" s="1"/>
  <c r="E24"/>
  <c r="C24"/>
  <c r="G22"/>
  <c r="C22"/>
  <c r="G21"/>
  <c r="C21"/>
  <c r="G20"/>
  <c r="C20"/>
  <c r="G19"/>
  <c r="C19"/>
  <c r="G18"/>
  <c r="C18"/>
  <c r="G16"/>
  <c r="C16"/>
  <c r="G15"/>
  <c r="C15"/>
  <c r="G14"/>
  <c r="C14"/>
  <c r="G13"/>
  <c r="C13"/>
  <c r="G12"/>
  <c r="C12"/>
  <c r="C57" i="33"/>
  <c r="C63" i="32"/>
  <c r="C62"/>
  <c r="C60"/>
  <c r="C59"/>
  <c r="C58"/>
  <c r="C57"/>
  <c r="C56"/>
  <c r="C54"/>
  <c r="C53"/>
  <c r="C52"/>
  <c r="C51"/>
  <c r="C50"/>
  <c r="C48"/>
  <c r="C47"/>
  <c r="C46"/>
  <c r="C45"/>
  <c r="C44"/>
  <c r="C30"/>
  <c r="C29"/>
  <c r="C27"/>
  <c r="C26"/>
  <c r="C25"/>
  <c r="C24"/>
  <c r="C23"/>
  <c r="C21"/>
  <c r="C20"/>
  <c r="C19"/>
  <c r="C18"/>
  <c r="C17"/>
  <c r="C15"/>
  <c r="C14"/>
  <c r="C13"/>
  <c r="C12"/>
  <c r="C11"/>
  <c r="G117" i="31"/>
  <c r="C117"/>
  <c r="G115"/>
  <c r="C115"/>
  <c r="K114"/>
  <c r="I114"/>
  <c r="G114"/>
  <c r="E114"/>
  <c r="D114"/>
  <c r="C114"/>
  <c r="C112"/>
  <c r="C110"/>
  <c r="K109"/>
  <c r="I109"/>
  <c r="G109"/>
  <c r="E109"/>
  <c r="D109"/>
  <c r="C109"/>
  <c r="C107"/>
  <c r="C105"/>
  <c r="K104"/>
  <c r="I104"/>
  <c r="G104"/>
  <c r="E104"/>
  <c r="D104"/>
  <c r="C104"/>
  <c r="G102"/>
  <c r="C102"/>
  <c r="G100"/>
  <c r="C100"/>
  <c r="K99"/>
  <c r="I99"/>
  <c r="G99"/>
  <c r="E99"/>
  <c r="D99"/>
  <c r="C99"/>
  <c r="G97"/>
  <c r="C97"/>
  <c r="G95"/>
  <c r="C95"/>
  <c r="K94"/>
  <c r="I94"/>
  <c r="G94"/>
  <c r="E94"/>
  <c r="D94"/>
  <c r="C94"/>
  <c r="G92"/>
  <c r="C92"/>
  <c r="G90"/>
  <c r="C90"/>
  <c r="K89"/>
  <c r="I89"/>
  <c r="G89"/>
  <c r="E89"/>
  <c r="D89"/>
  <c r="C89"/>
  <c r="C72"/>
  <c r="C70"/>
  <c r="K69"/>
  <c r="I69"/>
  <c r="G69"/>
  <c r="E69"/>
  <c r="D69"/>
  <c r="C69"/>
  <c r="G67"/>
  <c r="C67"/>
  <c r="G65"/>
  <c r="C65"/>
  <c r="K64"/>
  <c r="I64"/>
  <c r="G64"/>
  <c r="E64"/>
  <c r="D64"/>
  <c r="C64"/>
  <c r="G62"/>
  <c r="C62"/>
  <c r="C60"/>
  <c r="K59"/>
  <c r="I59"/>
  <c r="G59"/>
  <c r="E59"/>
  <c r="D59"/>
  <c r="C59"/>
  <c r="G57"/>
  <c r="C57"/>
  <c r="C55"/>
  <c r="K54"/>
  <c r="I54"/>
  <c r="G54"/>
  <c r="E54"/>
  <c r="D54"/>
  <c r="C54"/>
  <c r="C52"/>
  <c r="G50"/>
  <c r="C50"/>
  <c r="K49"/>
  <c r="I49"/>
  <c r="G49"/>
  <c r="E49"/>
  <c r="D49"/>
  <c r="C49"/>
  <c r="C47"/>
  <c r="C45"/>
  <c r="K44"/>
  <c r="I44"/>
  <c r="G44"/>
  <c r="E44"/>
  <c r="D44"/>
  <c r="C44"/>
  <c r="C42"/>
  <c r="G40"/>
  <c r="C40"/>
  <c r="K39"/>
  <c r="I39"/>
  <c r="G39"/>
  <c r="E39"/>
  <c r="D39"/>
  <c r="C39"/>
  <c r="I37"/>
  <c r="G37"/>
  <c r="C37"/>
  <c r="K35"/>
  <c r="I35"/>
  <c r="G35"/>
  <c r="C35"/>
  <c r="K34"/>
  <c r="I34"/>
  <c r="G34"/>
  <c r="E34"/>
  <c r="D34"/>
  <c r="C34"/>
  <c r="G32"/>
  <c r="C32"/>
  <c r="G30"/>
  <c r="C30"/>
  <c r="K29"/>
  <c r="I29"/>
  <c r="G29"/>
  <c r="E29"/>
  <c r="D29"/>
  <c r="C29"/>
  <c r="G27"/>
  <c r="C27"/>
  <c r="G25"/>
  <c r="C25"/>
  <c r="K24"/>
  <c r="I24"/>
  <c r="G24"/>
  <c r="E24"/>
  <c r="D24"/>
  <c r="C24"/>
  <c r="C22"/>
  <c r="C20"/>
  <c r="K19"/>
  <c r="I19"/>
  <c r="G19"/>
  <c r="E19"/>
  <c r="D19"/>
  <c r="C19" s="1"/>
  <c r="G17"/>
  <c r="C17"/>
  <c r="C15"/>
  <c r="K14"/>
  <c r="I14"/>
  <c r="G14"/>
  <c r="E14"/>
  <c r="D14"/>
  <c r="C14" s="1"/>
  <c r="C179" i="30"/>
  <c r="C178"/>
  <c r="H177"/>
  <c r="G177"/>
  <c r="F177"/>
  <c r="E177"/>
  <c r="D177"/>
  <c r="C177"/>
  <c r="C176"/>
  <c r="C175"/>
  <c r="H174"/>
  <c r="G174"/>
  <c r="F174"/>
  <c r="E174"/>
  <c r="D174"/>
  <c r="C174"/>
  <c r="H173"/>
  <c r="G173"/>
  <c r="F173"/>
  <c r="E173"/>
  <c r="D173"/>
  <c r="C173"/>
  <c r="C171"/>
  <c r="C170"/>
  <c r="C169" s="1"/>
  <c r="H169"/>
  <c r="G169"/>
  <c r="F169"/>
  <c r="E169"/>
  <c r="D169"/>
  <c r="C168"/>
  <c r="C167"/>
  <c r="H166"/>
  <c r="G166"/>
  <c r="F166"/>
  <c r="E166"/>
  <c r="D166"/>
  <c r="C166"/>
  <c r="H165"/>
  <c r="G165"/>
  <c r="F165"/>
  <c r="E165"/>
  <c r="D165"/>
  <c r="C165"/>
  <c r="C163"/>
  <c r="C162"/>
  <c r="H161"/>
  <c r="G161"/>
  <c r="F161"/>
  <c r="E161"/>
  <c r="D161"/>
  <c r="C161"/>
  <c r="C160"/>
  <c r="C159"/>
  <c r="H158"/>
  <c r="G158"/>
  <c r="F158"/>
  <c r="E158"/>
  <c r="D158"/>
  <c r="C158"/>
  <c r="H157"/>
  <c r="G157"/>
  <c r="F157"/>
  <c r="E157"/>
  <c r="D157"/>
  <c r="C157"/>
  <c r="C155"/>
  <c r="C154"/>
  <c r="H153"/>
  <c r="G153"/>
  <c r="F153"/>
  <c r="E153"/>
  <c r="D153"/>
  <c r="C153"/>
  <c r="C152"/>
  <c r="C151"/>
  <c r="H150"/>
  <c r="G150"/>
  <c r="F150"/>
  <c r="E150"/>
  <c r="D150"/>
  <c r="C150"/>
  <c r="H149"/>
  <c r="G149"/>
  <c r="F149"/>
  <c r="E149"/>
  <c r="D149"/>
  <c r="C149"/>
  <c r="C147"/>
  <c r="C146"/>
  <c r="H145"/>
  <c r="G145"/>
  <c r="F145"/>
  <c r="E145"/>
  <c r="D145"/>
  <c r="C145"/>
  <c r="C144"/>
  <c r="C143"/>
  <c r="H142"/>
  <c r="G142"/>
  <c r="F142"/>
  <c r="E142"/>
  <c r="D142"/>
  <c r="C142"/>
  <c r="H141"/>
  <c r="G141"/>
  <c r="F141"/>
  <c r="E141"/>
  <c r="D141"/>
  <c r="C141"/>
  <c r="C139"/>
  <c r="C138"/>
  <c r="H137"/>
  <c r="G137"/>
  <c r="F137"/>
  <c r="E137"/>
  <c r="D137"/>
  <c r="C137" s="1"/>
  <c r="C136"/>
  <c r="C135"/>
  <c r="H134"/>
  <c r="G134"/>
  <c r="F134"/>
  <c r="E134"/>
  <c r="D134"/>
  <c r="C134"/>
  <c r="H133"/>
  <c r="G133"/>
  <c r="F133"/>
  <c r="E133"/>
  <c r="D133"/>
  <c r="C131"/>
  <c r="C130"/>
  <c r="H129"/>
  <c r="G129"/>
  <c r="F129"/>
  <c r="E129"/>
  <c r="D129"/>
  <c r="C129" s="1"/>
  <c r="C128"/>
  <c r="C127"/>
  <c r="H126"/>
  <c r="G126"/>
  <c r="F126"/>
  <c r="E126"/>
  <c r="D126"/>
  <c r="C126"/>
  <c r="H125"/>
  <c r="G125"/>
  <c r="F125"/>
  <c r="E125"/>
  <c r="D125"/>
  <c r="C102"/>
  <c r="C101"/>
  <c r="H100"/>
  <c r="G100"/>
  <c r="F100"/>
  <c r="E100"/>
  <c r="D100"/>
  <c r="C100" s="1"/>
  <c r="C99"/>
  <c r="C98"/>
  <c r="H97"/>
  <c r="G97"/>
  <c r="F97"/>
  <c r="E97"/>
  <c r="D97"/>
  <c r="C97"/>
  <c r="H96"/>
  <c r="G96"/>
  <c r="F96"/>
  <c r="E96"/>
  <c r="D96"/>
  <c r="C94"/>
  <c r="C93"/>
  <c r="H92"/>
  <c r="G92"/>
  <c r="F92"/>
  <c r="E92"/>
  <c r="D92"/>
  <c r="C92" s="1"/>
  <c r="C91"/>
  <c r="C90"/>
  <c r="H89"/>
  <c r="G89"/>
  <c r="G88" s="1"/>
  <c r="F89"/>
  <c r="E89"/>
  <c r="E88" s="1"/>
  <c r="D89"/>
  <c r="H88"/>
  <c r="F88"/>
  <c r="D88"/>
  <c r="C86"/>
  <c r="C85"/>
  <c r="H84"/>
  <c r="G84"/>
  <c r="F84"/>
  <c r="E84"/>
  <c r="D84"/>
  <c r="C83"/>
  <c r="C82"/>
  <c r="H81"/>
  <c r="H80" s="1"/>
  <c r="G81"/>
  <c r="F81"/>
  <c r="F80" s="1"/>
  <c r="E81"/>
  <c r="D81"/>
  <c r="C81" s="1"/>
  <c r="G80"/>
  <c r="E80"/>
  <c r="C78"/>
  <c r="C77"/>
  <c r="H76"/>
  <c r="G76"/>
  <c r="F76"/>
  <c r="E76"/>
  <c r="D76"/>
  <c r="C76" s="1"/>
  <c r="C75"/>
  <c r="C74"/>
  <c r="H73"/>
  <c r="G73"/>
  <c r="F73"/>
  <c r="E73"/>
  <c r="D73"/>
  <c r="C73"/>
  <c r="H72"/>
  <c r="G72"/>
  <c r="F72"/>
  <c r="E72"/>
  <c r="D72"/>
  <c r="C70"/>
  <c r="C69"/>
  <c r="H68"/>
  <c r="G68"/>
  <c r="F68"/>
  <c r="E68"/>
  <c r="D68"/>
  <c r="C68" s="1"/>
  <c r="C67"/>
  <c r="C66"/>
  <c r="H65"/>
  <c r="G65"/>
  <c r="F65"/>
  <c r="E65"/>
  <c r="D65"/>
  <c r="C65"/>
  <c r="H64"/>
  <c r="G64"/>
  <c r="F64"/>
  <c r="E64"/>
  <c r="D64"/>
  <c r="E62"/>
  <c r="C62" s="1"/>
  <c r="E61"/>
  <c r="C61" s="1"/>
  <c r="H60"/>
  <c r="G60"/>
  <c r="F60"/>
  <c r="E60"/>
  <c r="D60"/>
  <c r="C60" s="1"/>
  <c r="C59"/>
  <c r="C58"/>
  <c r="H57"/>
  <c r="G57"/>
  <c r="G56" s="1"/>
  <c r="F57"/>
  <c r="E57"/>
  <c r="E56" s="1"/>
  <c r="D57"/>
  <c r="H56"/>
  <c r="F56"/>
  <c r="D56"/>
  <c r="C34"/>
  <c r="C33"/>
  <c r="H32"/>
  <c r="G32"/>
  <c r="F32"/>
  <c r="E32"/>
  <c r="D32"/>
  <c r="C31"/>
  <c r="C30"/>
  <c r="H29"/>
  <c r="G29"/>
  <c r="F29"/>
  <c r="E29"/>
  <c r="D29"/>
  <c r="C29" s="1"/>
  <c r="H28"/>
  <c r="G28"/>
  <c r="F28"/>
  <c r="E28"/>
  <c r="D28"/>
  <c r="C28"/>
  <c r="C26"/>
  <c r="C25"/>
  <c r="H24"/>
  <c r="G24"/>
  <c r="F24"/>
  <c r="E24"/>
  <c r="D24"/>
  <c r="C24"/>
  <c r="C23"/>
  <c r="C22"/>
  <c r="H21"/>
  <c r="G21"/>
  <c r="F21"/>
  <c r="E21"/>
  <c r="D21"/>
  <c r="C21"/>
  <c r="H20"/>
  <c r="G20"/>
  <c r="F20"/>
  <c r="E20"/>
  <c r="D20"/>
  <c r="C20"/>
  <c r="C18"/>
  <c r="C17"/>
  <c r="H16"/>
  <c r="G16"/>
  <c r="F16"/>
  <c r="E16"/>
  <c r="D16"/>
  <c r="C16"/>
  <c r="C15"/>
  <c r="C14"/>
  <c r="H13"/>
  <c r="G13"/>
  <c r="F13"/>
  <c r="E13"/>
  <c r="D13"/>
  <c r="C13"/>
  <c r="H12"/>
  <c r="G12"/>
  <c r="F12"/>
  <c r="E12"/>
  <c r="D12"/>
  <c r="C12"/>
  <c r="G95" i="29"/>
  <c r="C95"/>
  <c r="G94"/>
  <c r="C94"/>
  <c r="I93"/>
  <c r="H93"/>
  <c r="G93"/>
  <c r="E93"/>
  <c r="D93"/>
  <c r="C93"/>
  <c r="G91"/>
  <c r="C91"/>
  <c r="G90"/>
  <c r="C90"/>
  <c r="I89"/>
  <c r="H89"/>
  <c r="G89"/>
  <c r="E89"/>
  <c r="D89"/>
  <c r="C89"/>
  <c r="G87"/>
  <c r="C87"/>
  <c r="G86"/>
  <c r="C86"/>
  <c r="I85"/>
  <c r="H85"/>
  <c r="G85"/>
  <c r="E85"/>
  <c r="D85"/>
  <c r="C85"/>
  <c r="G83"/>
  <c r="C83"/>
  <c r="G82"/>
  <c r="C82"/>
  <c r="I81"/>
  <c r="H81"/>
  <c r="G81"/>
  <c r="E81"/>
  <c r="D81"/>
  <c r="C81"/>
  <c r="G66"/>
  <c r="C66"/>
  <c r="G65"/>
  <c r="C65"/>
  <c r="I64"/>
  <c r="H64"/>
  <c r="G64"/>
  <c r="E64"/>
  <c r="D64"/>
  <c r="C64"/>
  <c r="G62"/>
  <c r="C62"/>
  <c r="G61"/>
  <c r="C61"/>
  <c r="I60"/>
  <c r="H60"/>
  <c r="G60"/>
  <c r="E60"/>
  <c r="D60"/>
  <c r="C60"/>
  <c r="G58"/>
  <c r="C58"/>
  <c r="G57"/>
  <c r="C57"/>
  <c r="I56"/>
  <c r="H56"/>
  <c r="G56"/>
  <c r="E56"/>
  <c r="D56"/>
  <c r="C56"/>
  <c r="G54"/>
  <c r="C54"/>
  <c r="G53"/>
  <c r="C53"/>
  <c r="I52"/>
  <c r="H52"/>
  <c r="G52"/>
  <c r="E52"/>
  <c r="D52"/>
  <c r="C52"/>
  <c r="G50"/>
  <c r="C50"/>
  <c r="G49"/>
  <c r="C49"/>
  <c r="I48"/>
  <c r="H48"/>
  <c r="G48"/>
  <c r="E48"/>
  <c r="D48"/>
  <c r="C48"/>
  <c r="G46"/>
  <c r="C46"/>
  <c r="G45"/>
  <c r="C45"/>
  <c r="I44"/>
  <c r="H44"/>
  <c r="G44"/>
  <c r="E44"/>
  <c r="D44"/>
  <c r="C44"/>
  <c r="G42"/>
  <c r="C42"/>
  <c r="G41"/>
  <c r="C41"/>
  <c r="I40"/>
  <c r="H40"/>
  <c r="G40"/>
  <c r="E40"/>
  <c r="D40"/>
  <c r="C40"/>
  <c r="G38"/>
  <c r="C38"/>
  <c r="G37"/>
  <c r="C37"/>
  <c r="I36"/>
  <c r="H36"/>
  <c r="G36"/>
  <c r="E36"/>
  <c r="D36"/>
  <c r="C36"/>
  <c r="G34"/>
  <c r="C34"/>
  <c r="G33"/>
  <c r="C33"/>
  <c r="I32"/>
  <c r="H32"/>
  <c r="G32"/>
  <c r="E32"/>
  <c r="D32"/>
  <c r="C32"/>
  <c r="G30"/>
  <c r="E30"/>
  <c r="D30"/>
  <c r="C30" s="1"/>
  <c r="G29"/>
  <c r="E29"/>
  <c r="D29"/>
  <c r="I28"/>
  <c r="H28"/>
  <c r="G28"/>
  <c r="E28"/>
  <c r="D28"/>
  <c r="G26"/>
  <c r="C26"/>
  <c r="G25"/>
  <c r="C25"/>
  <c r="I24"/>
  <c r="H24"/>
  <c r="G24" s="1"/>
  <c r="E24"/>
  <c r="D24"/>
  <c r="C24" s="1"/>
  <c r="G22"/>
  <c r="C22"/>
  <c r="G21"/>
  <c r="C21"/>
  <c r="I20"/>
  <c r="H20"/>
  <c r="G20" s="1"/>
  <c r="E20"/>
  <c r="D20"/>
  <c r="C20" s="1"/>
  <c r="G18"/>
  <c r="C18"/>
  <c r="G17"/>
  <c r="C17"/>
  <c r="I16"/>
  <c r="H16"/>
  <c r="G16" s="1"/>
  <c r="E16"/>
  <c r="D16"/>
  <c r="C16" s="1"/>
  <c r="G14"/>
  <c r="C14"/>
  <c r="G13"/>
  <c r="C13"/>
  <c r="I12"/>
  <c r="H12"/>
  <c r="G12" s="1"/>
  <c r="E12"/>
  <c r="D12"/>
  <c r="C12" s="1"/>
  <c r="G91" i="28"/>
  <c r="F91"/>
  <c r="D91"/>
  <c r="C91"/>
  <c r="G87"/>
  <c r="F87"/>
  <c r="D87"/>
  <c r="C87"/>
  <c r="G83"/>
  <c r="F83"/>
  <c r="D83"/>
  <c r="C83"/>
  <c r="G79"/>
  <c r="F79"/>
  <c r="D79"/>
  <c r="C79"/>
  <c r="G75"/>
  <c r="F75"/>
  <c r="D75"/>
  <c r="C75"/>
  <c r="G71"/>
  <c r="F71"/>
  <c r="D71"/>
  <c r="C71"/>
  <c r="G67"/>
  <c r="F67"/>
  <c r="D67"/>
  <c r="C67"/>
  <c r="G63"/>
  <c r="F63"/>
  <c r="D63"/>
  <c r="C63"/>
  <c r="G59"/>
  <c r="F59"/>
  <c r="D59"/>
  <c r="C59"/>
  <c r="G55"/>
  <c r="F55"/>
  <c r="D55"/>
  <c r="C55"/>
  <c r="G51"/>
  <c r="F51"/>
  <c r="D51"/>
  <c r="C51"/>
  <c r="G47"/>
  <c r="F47"/>
  <c r="D47"/>
  <c r="C47"/>
  <c r="G43"/>
  <c r="F43"/>
  <c r="D43"/>
  <c r="C43"/>
  <c r="D41"/>
  <c r="G39"/>
  <c r="F39"/>
  <c r="D39"/>
  <c r="C39"/>
  <c r="G35"/>
  <c r="F35"/>
  <c r="D35"/>
  <c r="C35"/>
  <c r="G19"/>
  <c r="F19"/>
  <c r="D19"/>
  <c r="C19"/>
  <c r="G15"/>
  <c r="F15"/>
  <c r="D15"/>
  <c r="C15"/>
  <c r="G11"/>
  <c r="F11"/>
  <c r="D11"/>
  <c r="C11"/>
  <c r="K106" i="25"/>
  <c r="J106"/>
  <c r="I106"/>
  <c r="H106"/>
  <c r="G106"/>
  <c r="F106"/>
  <c r="E106"/>
  <c r="D106"/>
  <c r="C106"/>
  <c r="K76"/>
  <c r="J76"/>
  <c r="I76"/>
  <c r="H76"/>
  <c r="G76"/>
  <c r="F76"/>
  <c r="E76"/>
  <c r="D76"/>
  <c r="C76"/>
  <c r="J46"/>
  <c r="I46"/>
  <c r="H46"/>
  <c r="G46"/>
  <c r="F46"/>
  <c r="E46"/>
  <c r="D46"/>
  <c r="C46"/>
  <c r="J11"/>
  <c r="I11"/>
  <c r="H11"/>
  <c r="G11"/>
  <c r="F11"/>
  <c r="E11"/>
  <c r="D11"/>
  <c r="C11"/>
  <c r="C36" i="24"/>
  <c r="C35"/>
  <c r="C33"/>
  <c r="C32"/>
  <c r="C31"/>
  <c r="C30"/>
  <c r="M29"/>
  <c r="L29"/>
  <c r="K29"/>
  <c r="J29"/>
  <c r="H29"/>
  <c r="G29"/>
  <c r="E29"/>
  <c r="D29"/>
  <c r="C26"/>
  <c r="C25"/>
  <c r="C24"/>
  <c r="C23"/>
  <c r="C22"/>
  <c r="C21"/>
  <c r="C20"/>
  <c r="C19"/>
  <c r="C18"/>
  <c r="C17"/>
  <c r="C16"/>
  <c r="M15"/>
  <c r="M14" s="1"/>
  <c r="L15"/>
  <c r="K15"/>
  <c r="K14" s="1"/>
  <c r="J15"/>
  <c r="H15"/>
  <c r="H14" s="1"/>
  <c r="G15"/>
  <c r="E15"/>
  <c r="E14" s="1"/>
  <c r="D15"/>
  <c r="C15"/>
  <c r="L14"/>
  <c r="J14"/>
  <c r="G14"/>
  <c r="D14"/>
  <c r="G230" i="23"/>
  <c r="G229"/>
  <c r="G228"/>
  <c r="G227"/>
  <c r="G226"/>
  <c r="G225"/>
  <c r="G224"/>
  <c r="E223"/>
  <c r="G223" s="1"/>
  <c r="C223"/>
  <c r="G220"/>
  <c r="G219"/>
  <c r="G218"/>
  <c r="G217"/>
  <c r="G216"/>
  <c r="G215"/>
  <c r="G214"/>
  <c r="E213"/>
  <c r="C213"/>
  <c r="G197"/>
  <c r="G196"/>
  <c r="G195"/>
  <c r="G194"/>
  <c r="G193"/>
  <c r="G192"/>
  <c r="G191"/>
  <c r="E190"/>
  <c r="C190"/>
  <c r="G187"/>
  <c r="G186"/>
  <c r="G185"/>
  <c r="G184"/>
  <c r="G183"/>
  <c r="G182"/>
  <c r="G181"/>
  <c r="E180"/>
  <c r="C180"/>
  <c r="G177"/>
  <c r="G176"/>
  <c r="G175"/>
  <c r="G174"/>
  <c r="G173"/>
  <c r="G172"/>
  <c r="G171"/>
  <c r="E170"/>
  <c r="C170"/>
  <c r="G167"/>
  <c r="G166"/>
  <c r="G165"/>
  <c r="G164"/>
  <c r="G163"/>
  <c r="G162"/>
  <c r="G161"/>
  <c r="E160"/>
  <c r="G160" s="1"/>
  <c r="C160"/>
  <c r="G157"/>
  <c r="G156"/>
  <c r="G155"/>
  <c r="G154"/>
  <c r="G153"/>
  <c r="G152"/>
  <c r="G151"/>
  <c r="E150"/>
  <c r="C150"/>
  <c r="G134"/>
  <c r="G133"/>
  <c r="G132"/>
  <c r="G131"/>
  <c r="G130"/>
  <c r="G129"/>
  <c r="G128"/>
  <c r="E127"/>
  <c r="C127"/>
  <c r="E117"/>
  <c r="C117"/>
  <c r="E107"/>
  <c r="C107"/>
  <c r="E97"/>
  <c r="C97"/>
  <c r="E87"/>
  <c r="C87"/>
  <c r="E63"/>
  <c r="C63"/>
  <c r="E53"/>
  <c r="C53"/>
  <c r="E43"/>
  <c r="C43"/>
  <c r="E33"/>
  <c r="C33"/>
  <c r="E23"/>
  <c r="C23"/>
  <c r="E13"/>
  <c r="C13"/>
  <c r="I34" i="22"/>
  <c r="G34"/>
  <c r="I28"/>
  <c r="S35" i="21"/>
  <c r="N33"/>
  <c r="G33"/>
  <c r="F33"/>
  <c r="Y26"/>
  <c r="AA26" s="1"/>
  <c r="X26"/>
  <c r="W26"/>
  <c r="N25"/>
  <c r="G25"/>
  <c r="F25"/>
  <c r="G24" i="20"/>
  <c r="F24"/>
  <c r="C31" i="18"/>
  <c r="C30"/>
  <c r="C29"/>
  <c r="C27"/>
  <c r="C26"/>
  <c r="C25"/>
  <c r="C24"/>
  <c r="C23"/>
  <c r="C21"/>
  <c r="C20"/>
  <c r="C19"/>
  <c r="C18"/>
  <c r="C17"/>
  <c r="C15"/>
  <c r="C14"/>
  <c r="C13"/>
  <c r="C12"/>
  <c r="C11"/>
  <c r="C65" i="17"/>
  <c r="C64"/>
  <c r="C63"/>
  <c r="C61"/>
  <c r="C60"/>
  <c r="E59"/>
  <c r="H58"/>
  <c r="G58"/>
  <c r="F58"/>
  <c r="C57"/>
  <c r="C55"/>
  <c r="C24" s="1"/>
  <c r="C54"/>
  <c r="C53"/>
  <c r="C22" s="1"/>
  <c r="C52"/>
  <c r="C51"/>
  <c r="C20" s="1"/>
  <c r="C49"/>
  <c r="C48"/>
  <c r="C17" s="1"/>
  <c r="C47"/>
  <c r="C46"/>
  <c r="C15" s="1"/>
  <c r="C45"/>
  <c r="E34"/>
  <c r="C34" s="1"/>
  <c r="E33"/>
  <c r="C33" s="1"/>
  <c r="E32"/>
  <c r="C32" s="1"/>
  <c r="E30"/>
  <c r="C30" s="1"/>
  <c r="E29"/>
  <c r="C29" s="1"/>
  <c r="E28"/>
  <c r="H27"/>
  <c r="G27"/>
  <c r="E27" s="1"/>
  <c r="E26"/>
  <c r="C26" s="1"/>
  <c r="C23"/>
  <c r="C21"/>
  <c r="C18"/>
  <c r="C16"/>
  <c r="C14"/>
  <c r="C34" i="16"/>
  <c r="H33"/>
  <c r="C33"/>
  <c r="H32"/>
  <c r="C32"/>
  <c r="H30"/>
  <c r="C30"/>
  <c r="H29"/>
  <c r="H28"/>
  <c r="C28"/>
  <c r="K27"/>
  <c r="J27"/>
  <c r="H27"/>
  <c r="F27"/>
  <c r="E27"/>
  <c r="C27"/>
  <c r="H26"/>
  <c r="C26"/>
  <c r="H24"/>
  <c r="C24"/>
  <c r="H23"/>
  <c r="C23"/>
  <c r="H22"/>
  <c r="C22"/>
  <c r="H21"/>
  <c r="C21"/>
  <c r="H20"/>
  <c r="C20"/>
  <c r="H18"/>
  <c r="C18"/>
  <c r="H17"/>
  <c r="C17"/>
  <c r="H16"/>
  <c r="C16"/>
  <c r="H15"/>
  <c r="C15"/>
  <c r="H14"/>
  <c r="C14"/>
  <c r="C34" i="15"/>
  <c r="C33"/>
  <c r="C32"/>
  <c r="C30"/>
  <c r="C29"/>
  <c r="C28"/>
  <c r="C27"/>
  <c r="C26"/>
  <c r="C24"/>
  <c r="C23"/>
  <c r="C22"/>
  <c r="C21"/>
  <c r="C20"/>
  <c r="C18"/>
  <c r="C17"/>
  <c r="C16"/>
  <c r="C15"/>
  <c r="C14"/>
  <c r="H69" i="14"/>
  <c r="H68"/>
  <c r="H67"/>
  <c r="H65"/>
  <c r="H64"/>
  <c r="H63"/>
  <c r="H62"/>
  <c r="H61"/>
  <c r="H59"/>
  <c r="H58"/>
  <c r="H57"/>
  <c r="H56"/>
  <c r="H55"/>
  <c r="H53"/>
  <c r="H52"/>
  <c r="H51"/>
  <c r="H50"/>
  <c r="H49"/>
  <c r="H35"/>
  <c r="F35" s="1"/>
  <c r="H34"/>
  <c r="F34" s="1"/>
  <c r="H33"/>
  <c r="F33"/>
  <c r="H31"/>
  <c r="H30"/>
  <c r="F30" s="1"/>
  <c r="H29"/>
  <c r="H28"/>
  <c r="F28" s="1"/>
  <c r="H27"/>
  <c r="H25"/>
  <c r="F25" s="1"/>
  <c r="H24"/>
  <c r="H23"/>
  <c r="F23" s="1"/>
  <c r="H22"/>
  <c r="H21"/>
  <c r="F21" s="1"/>
  <c r="H19"/>
  <c r="H18"/>
  <c r="F18" s="1"/>
  <c r="H17"/>
  <c r="H16"/>
  <c r="F16" s="1"/>
  <c r="H15"/>
  <c r="C34" i="13"/>
  <c r="C33"/>
  <c r="C32"/>
  <c r="C30"/>
  <c r="C29"/>
  <c r="C28"/>
  <c r="C27"/>
  <c r="C26"/>
  <c r="C24"/>
  <c r="C23"/>
  <c r="C22"/>
  <c r="C21"/>
  <c r="C20"/>
  <c r="C18"/>
  <c r="C17"/>
  <c r="C16"/>
  <c r="C15"/>
  <c r="C14"/>
  <c r="G69" i="12"/>
  <c r="G68"/>
  <c r="G67"/>
  <c r="G65"/>
  <c r="G64"/>
  <c r="G63"/>
  <c r="G62"/>
  <c r="G61"/>
  <c r="G59"/>
  <c r="G58"/>
  <c r="G57"/>
  <c r="G56"/>
  <c r="G55"/>
  <c r="G53"/>
  <c r="G52"/>
  <c r="G51"/>
  <c r="G50"/>
  <c r="G49"/>
  <c r="G35"/>
  <c r="E35" s="1"/>
  <c r="G34"/>
  <c r="E34" s="1"/>
  <c r="G33"/>
  <c r="E33" s="1"/>
  <c r="G31"/>
  <c r="E31" s="1"/>
  <c r="G30"/>
  <c r="E30" s="1"/>
  <c r="G29"/>
  <c r="E29" s="1"/>
  <c r="G28"/>
  <c r="E28" s="1"/>
  <c r="G27"/>
  <c r="E27" s="1"/>
  <c r="G25"/>
  <c r="E25" s="1"/>
  <c r="G24"/>
  <c r="E24" s="1"/>
  <c r="G23"/>
  <c r="E23" s="1"/>
  <c r="G22"/>
  <c r="E22" s="1"/>
  <c r="G21"/>
  <c r="E21" s="1"/>
  <c r="G19"/>
  <c r="E19" s="1"/>
  <c r="G18"/>
  <c r="E18" s="1"/>
  <c r="G17"/>
  <c r="E17" s="1"/>
  <c r="G16"/>
  <c r="E16" s="1"/>
  <c r="G15"/>
  <c r="E15" s="1"/>
  <c r="C33" i="11"/>
  <c r="C32"/>
  <c r="C31"/>
  <c r="C29"/>
  <c r="C28"/>
  <c r="C27"/>
  <c r="C26"/>
  <c r="C25"/>
  <c r="C23"/>
  <c r="C22"/>
  <c r="C21"/>
  <c r="C20"/>
  <c r="C19"/>
  <c r="C17"/>
  <c r="C16"/>
  <c r="C15"/>
  <c r="C14"/>
  <c r="C13"/>
  <c r="G32" i="10"/>
  <c r="C32"/>
  <c r="G31"/>
  <c r="C31"/>
  <c r="G30"/>
  <c r="C30"/>
  <c r="G28"/>
  <c r="C28"/>
  <c r="G27"/>
  <c r="C27"/>
  <c r="G26"/>
  <c r="C26"/>
  <c r="G25"/>
  <c r="C25"/>
  <c r="G24"/>
  <c r="C24"/>
  <c r="G22"/>
  <c r="C22"/>
  <c r="G21"/>
  <c r="C21"/>
  <c r="G20"/>
  <c r="C20"/>
  <c r="G19"/>
  <c r="C19"/>
  <c r="G18"/>
  <c r="C18"/>
  <c r="G16"/>
  <c r="C16"/>
  <c r="G15"/>
  <c r="C15"/>
  <c r="G14"/>
  <c r="C14"/>
  <c r="G13"/>
  <c r="C13"/>
  <c r="G12"/>
  <c r="C12"/>
  <c r="G70" i="9"/>
  <c r="G69"/>
  <c r="G68"/>
  <c r="G66"/>
  <c r="G65"/>
  <c r="G64"/>
  <c r="G62"/>
  <c r="G60"/>
  <c r="G59"/>
  <c r="G58"/>
  <c r="G57"/>
  <c r="G56"/>
  <c r="G54"/>
  <c r="G53"/>
  <c r="G52"/>
  <c r="G51"/>
  <c r="G50"/>
  <c r="G35"/>
  <c r="E35" s="1"/>
  <c r="G34"/>
  <c r="E34" s="1"/>
  <c r="G33"/>
  <c r="E33" s="1"/>
  <c r="G31"/>
  <c r="E31" s="1"/>
  <c r="G30"/>
  <c r="E30" s="1"/>
  <c r="G29"/>
  <c r="E29" s="1"/>
  <c r="G28"/>
  <c r="E28" s="1"/>
  <c r="G27"/>
  <c r="E27" s="1"/>
  <c r="G25"/>
  <c r="E25" s="1"/>
  <c r="G24"/>
  <c r="E24" s="1"/>
  <c r="G23"/>
  <c r="E23" s="1"/>
  <c r="G22"/>
  <c r="E22" s="1"/>
  <c r="G21"/>
  <c r="E21" s="1"/>
  <c r="G19"/>
  <c r="E19" s="1"/>
  <c r="G18"/>
  <c r="E18" s="1"/>
  <c r="G17"/>
  <c r="E17" s="1"/>
  <c r="G16"/>
  <c r="E16" s="1"/>
  <c r="G15"/>
  <c r="E15" s="1"/>
  <c r="C32" i="8"/>
  <c r="C31"/>
  <c r="C30"/>
  <c r="C28"/>
  <c r="C27"/>
  <c r="C26"/>
  <c r="C25"/>
  <c r="C24"/>
  <c r="C22"/>
  <c r="C21"/>
  <c r="C20"/>
  <c r="C19"/>
  <c r="C18"/>
  <c r="C16"/>
  <c r="C15"/>
  <c r="C14"/>
  <c r="C13"/>
  <c r="C12"/>
  <c r="C33" i="7"/>
  <c r="C32"/>
  <c r="C31"/>
  <c r="C29"/>
  <c r="C28"/>
  <c r="C27"/>
  <c r="C26"/>
  <c r="C25"/>
  <c r="C23"/>
  <c r="C22"/>
  <c r="C21"/>
  <c r="C20"/>
  <c r="C19"/>
  <c r="C17"/>
  <c r="C16"/>
  <c r="C15"/>
  <c r="C14"/>
  <c r="C13"/>
  <c r="C32" i="6"/>
  <c r="C31"/>
  <c r="C30"/>
  <c r="C28"/>
  <c r="C27"/>
  <c r="C26"/>
  <c r="C25"/>
  <c r="C24"/>
  <c r="C22"/>
  <c r="C21"/>
  <c r="C20"/>
  <c r="C19"/>
  <c r="C18"/>
  <c r="C16"/>
  <c r="C15"/>
  <c r="C14"/>
  <c r="C12"/>
  <c r="C31" i="5"/>
  <c r="C30"/>
  <c r="C29"/>
  <c r="C27"/>
  <c r="C26"/>
  <c r="C25"/>
  <c r="C24"/>
  <c r="C23"/>
  <c r="C21"/>
  <c r="C20"/>
  <c r="C19"/>
  <c r="C18"/>
  <c r="C17"/>
  <c r="C15"/>
  <c r="C14"/>
  <c r="C13"/>
  <c r="C12"/>
  <c r="C11"/>
  <c r="C32" i="4"/>
  <c r="C31"/>
  <c r="C30"/>
  <c r="C28"/>
  <c r="C27"/>
  <c r="C26"/>
  <c r="C24"/>
  <c r="C22"/>
  <c r="C21"/>
  <c r="C20"/>
  <c r="C19"/>
  <c r="C18"/>
  <c r="C16"/>
  <c r="C15"/>
  <c r="C14"/>
  <c r="C13"/>
  <c r="C12"/>
  <c r="E33" i="3"/>
  <c r="E32"/>
  <c r="E31"/>
  <c r="E29"/>
  <c r="E28"/>
  <c r="E27"/>
  <c r="E26"/>
  <c r="E25"/>
  <c r="E23"/>
  <c r="E22"/>
  <c r="E21"/>
  <c r="E20"/>
  <c r="E19"/>
  <c r="E17"/>
  <c r="E16"/>
  <c r="E15"/>
  <c r="E14"/>
  <c r="E13"/>
  <c r="C99" i="2"/>
  <c r="C98"/>
  <c r="C96"/>
  <c r="C95"/>
  <c r="C94"/>
  <c r="C93"/>
  <c r="C92"/>
  <c r="C90"/>
  <c r="C89"/>
  <c r="C88"/>
  <c r="C87"/>
  <c r="C86"/>
  <c r="C84"/>
  <c r="C83"/>
  <c r="C82"/>
  <c r="C81"/>
  <c r="E68"/>
  <c r="E34" s="1"/>
  <c r="E67"/>
  <c r="E66"/>
  <c r="E64"/>
  <c r="E63"/>
  <c r="E62"/>
  <c r="E61"/>
  <c r="E60"/>
  <c r="E58"/>
  <c r="E57"/>
  <c r="E56"/>
  <c r="E55"/>
  <c r="E54"/>
  <c r="E52"/>
  <c r="E51"/>
  <c r="E50"/>
  <c r="E49"/>
  <c r="E48"/>
  <c r="E14" s="1"/>
  <c r="C32" i="1"/>
  <c r="C31"/>
  <c r="C30"/>
  <c r="C28"/>
  <c r="C27"/>
  <c r="C26"/>
  <c r="K26" s="1"/>
  <c r="C25"/>
  <c r="C24"/>
  <c r="C22"/>
  <c r="C21"/>
  <c r="C20"/>
  <c r="K20" s="1"/>
  <c r="C19"/>
  <c r="K19" s="1"/>
  <c r="C18"/>
  <c r="K18" s="1"/>
  <c r="C16"/>
  <c r="K16" s="1"/>
  <c r="C15"/>
  <c r="K15" s="1"/>
  <c r="C14"/>
  <c r="K14" s="1"/>
  <c r="C13"/>
  <c r="K13" s="1"/>
  <c r="C12"/>
  <c r="K12" s="1"/>
  <c r="F15" i="14" l="1"/>
  <c r="F17"/>
  <c r="F19"/>
  <c r="F22"/>
  <c r="F24"/>
  <c r="F27"/>
  <c r="F29"/>
  <c r="F31"/>
  <c r="C27" i="17"/>
  <c r="G180" i="23"/>
  <c r="C32" i="30"/>
  <c r="C57"/>
  <c r="C56" s="1"/>
  <c r="D80"/>
  <c r="C27" i="38"/>
  <c r="H59" i="17"/>
  <c r="C59" s="1"/>
  <c r="C58"/>
  <c r="C25" i="39"/>
  <c r="C29" i="29"/>
  <c r="C28" s="1"/>
  <c r="G150" i="23"/>
  <c r="G170"/>
  <c r="G190"/>
  <c r="G213"/>
  <c r="C27" i="39"/>
  <c r="C64" i="30"/>
  <c r="C36"/>
  <c r="C104"/>
  <c r="C72"/>
  <c r="C84"/>
  <c r="C80" s="1"/>
  <c r="C125"/>
  <c r="C89"/>
  <c r="C88" s="1"/>
  <c r="C96"/>
  <c r="C133"/>
  <c r="C14" i="24"/>
  <c r="C29"/>
  <c r="C28" i="17"/>
  <c r="Z26" i="21"/>
  <c r="AB26" s="1"/>
  <c r="E24" i="2"/>
  <c r="E15"/>
  <c r="E32"/>
  <c r="E27"/>
  <c r="E28"/>
  <c r="E22"/>
  <c r="E33"/>
  <c r="E18"/>
  <c r="E20"/>
  <c r="E30"/>
  <c r="E21"/>
  <c r="E26"/>
  <c r="E17"/>
  <c r="E23"/>
  <c r="E16"/>
  <c r="E29"/>
</calcChain>
</file>

<file path=xl/sharedStrings.xml><?xml version="1.0" encoding="utf-8"?>
<sst xmlns="http://schemas.openxmlformats.org/spreadsheetml/2006/main" count="2599" uniqueCount="822">
  <si>
    <t xml:space="preserve"> </t>
  </si>
  <si>
    <t>Longitud de la red nacional de carreteras</t>
  </si>
  <si>
    <t>Cuadro 18.2</t>
  </si>
  <si>
    <t>según superficie de rodamiento</t>
  </si>
  <si>
    <t>Serie anual de 1995 a 2012</t>
  </si>
  <si>
    <t>Kilómetros</t>
  </si>
  <si>
    <t>Año</t>
  </si>
  <si>
    <t>Total</t>
  </si>
  <si>
    <t>Pavimen-
tadas a/</t>
  </si>
  <si>
    <t>Revestidas</t>
  </si>
  <si>
    <t>Terra-
cerías</t>
  </si>
  <si>
    <t>Brechas
mejoradas</t>
  </si>
  <si>
    <t>2012 P/</t>
  </si>
  <si>
    <t xml:space="preserve">a/ Comprende carreteras libres, alimentadoras estatales, caminos rurales y de cuota (de dos y cuatro o más carriles y </t>
  </si>
  <si>
    <t xml:space="preserve">    estatales).            </t>
  </si>
  <si>
    <t>Fuente: Para 1995 a 1999: SCT. Dirección General de Evaluación.</t>
  </si>
  <si>
    <t xml:space="preserve">             Para 2000 a 2012: SCT. Subsecretaría de Infraestructura.</t>
  </si>
  <si>
    <t>&amp;</t>
  </si>
  <si>
    <t xml:space="preserve">              </t>
  </si>
  <si>
    <t>Cuadro 18.3</t>
  </si>
  <si>
    <t>según tipo de camino y superficie de rodamiento</t>
  </si>
  <si>
    <t>1a. parte</t>
  </si>
  <si>
    <t>Troncal federal</t>
  </si>
  <si>
    <t>De cuota a/</t>
  </si>
  <si>
    <t>Pavimen-
tadas b/</t>
  </si>
  <si>
    <t>Terrace-
rías</t>
  </si>
  <si>
    <t>2a. parte</t>
  </si>
  <si>
    <t>Alimentadoras estatales</t>
  </si>
  <si>
    <t>3a. parte y última</t>
  </si>
  <si>
    <t>Caminos rurales</t>
  </si>
  <si>
    <t>Pavimen-
tados</t>
  </si>
  <si>
    <t>Revestidos</t>
  </si>
  <si>
    <t>b/ Incluye carreteras de dos y cuatro o más carriles.</t>
  </si>
  <si>
    <t>Empresas y flota vehicular del servicio público federal</t>
  </si>
  <si>
    <t>Cuadro 18.5</t>
  </si>
  <si>
    <t>de autotransporte de pasaje y turismo</t>
  </si>
  <si>
    <t>Empresas a/</t>
  </si>
  <si>
    <t>Flota vehicular (Unidades)</t>
  </si>
  <si>
    <t>Autobús</t>
  </si>
  <si>
    <t>Automóvil</t>
  </si>
  <si>
    <t>Camioneta</t>
  </si>
  <si>
    <t>Minibús</t>
  </si>
  <si>
    <t>Midibús</t>
  </si>
  <si>
    <t>No espe-
cificado</t>
  </si>
  <si>
    <t>ND</t>
  </si>
  <si>
    <t>a/ Se refiere a sólo personas morales.</t>
  </si>
  <si>
    <t xml:space="preserve">Fuente: SCT. Dirección General de Autotransporte Federal. </t>
  </si>
  <si>
    <t>Pasajeros transportados por el servicio público</t>
  </si>
  <si>
    <t>Cuadro 18.6</t>
  </si>
  <si>
    <t>federal de autotransporte de pasaje y turismo</t>
  </si>
  <si>
    <t>según tipo de vehículo</t>
  </si>
  <si>
    <t>Millones</t>
  </si>
  <si>
    <t>Fuente: SCT. Dirección General de Autotransporte Federal.</t>
  </si>
  <si>
    <t xml:space="preserve">                 </t>
  </si>
  <si>
    <t>Flota vehicular del servicio público federal de autotransporte</t>
  </si>
  <si>
    <t>Cuadro 18.7</t>
  </si>
  <si>
    <t>de pasaje según modalidad</t>
  </si>
  <si>
    <t>Unidades</t>
  </si>
  <si>
    <t>De lujo</t>
  </si>
  <si>
    <t>Ejecutivo</t>
  </si>
  <si>
    <t>Primera</t>
  </si>
  <si>
    <t>2a. parte y última</t>
  </si>
  <si>
    <t>Económico</t>
  </si>
  <si>
    <t>Mixto</t>
  </si>
  <si>
    <t>Transportación
terrestre de y
hacia puertos
y aeropuertos</t>
  </si>
  <si>
    <t>Paquetería</t>
  </si>
  <si>
    <t>Flota vehicular del servicio público federal</t>
  </si>
  <si>
    <t>Cuadro 18.8</t>
  </si>
  <si>
    <t>de autotransporte de turismo según modalidad</t>
  </si>
  <si>
    <t>Turístico
de lujo</t>
  </si>
  <si>
    <t>Turístico</t>
  </si>
  <si>
    <t>De excur-
sión</t>
  </si>
  <si>
    <t>Chofer
guía</t>
  </si>
  <si>
    <t>Pasajeros transportados por el servicio público federal</t>
  </si>
  <si>
    <t>Cuadro 18.9</t>
  </si>
  <si>
    <t>de autotransporte de pasaje según modalidad</t>
  </si>
  <si>
    <t>Transportación terres-
tre de y hacia puertos
y aeropuertos</t>
  </si>
  <si>
    <t>Cuadro 18.10</t>
  </si>
  <si>
    <t>De excursión</t>
  </si>
  <si>
    <t xml:space="preserve">                </t>
  </si>
  <si>
    <t>Empresas y flota vehicular del servicio público</t>
  </si>
  <si>
    <t>Cuadro 18.11</t>
  </si>
  <si>
    <t>federal de autotransporte de carga</t>
  </si>
  <si>
    <t>Empre-
sas a/</t>
  </si>
  <si>
    <t>Flota vehicular (Unidades) b/</t>
  </si>
  <si>
    <t>Motrices</t>
  </si>
  <si>
    <t>Camión
de 2 ejes</t>
  </si>
  <si>
    <t>Camión
de 3 ejes</t>
  </si>
  <si>
    <t>Camión
de 4 ejes</t>
  </si>
  <si>
    <t>Tracto-
camión
de 2 ejes</t>
  </si>
  <si>
    <t>Tracto-
camión
de 3 ejes</t>
  </si>
  <si>
    <t>De arrastre</t>
  </si>
  <si>
    <t>Otros</t>
  </si>
  <si>
    <t>Semirre-
molque
de 1 eje</t>
  </si>
  <si>
    <t>Semirre-
molque
de 2 ejes</t>
  </si>
  <si>
    <t>Semirre-
molque
de 3 ejes</t>
  </si>
  <si>
    <t>Semirre-
molque 
de 4 ejes</t>
  </si>
  <si>
    <t>Semirre-
molque 
de 5 ejes</t>
  </si>
  <si>
    <t>Grúas
indus-
triales</t>
  </si>
  <si>
    <t>Semirre-
molque 
de 6 ejes</t>
  </si>
  <si>
    <t>Remolque
de 2 ejes</t>
  </si>
  <si>
    <t>Remolque
de 3 ejes</t>
  </si>
  <si>
    <t>Remolque
de 4 ejes</t>
  </si>
  <si>
    <t>Remolque
de 5 ejes</t>
  </si>
  <si>
    <t>Remolque
de 6 ejes</t>
  </si>
  <si>
    <t>Nota: Comprende carga general y especializada.</t>
  </si>
  <si>
    <t>Cuadro 18.12</t>
  </si>
  <si>
    <t>de autotransporte de carga según clase de servicio</t>
  </si>
  <si>
    <t>General</t>
  </si>
  <si>
    <t>Especiali-
zada c/</t>
  </si>
  <si>
    <t>b/ Comprende unidades motrices y de arrastre.</t>
  </si>
  <si>
    <t>c/ Debido al proceso de desregularización, se consideran únicamente siete especialidades, el resto forman parte de carga</t>
  </si>
  <si>
    <t xml:space="preserve">    general.</t>
  </si>
  <si>
    <t>Carga transportada por el servicio público federal</t>
  </si>
  <si>
    <t>Cuadro 18.13</t>
  </si>
  <si>
    <t>de autotransporte según tipo de vehículo</t>
  </si>
  <si>
    <t>Miles de toneladas</t>
  </si>
  <si>
    <t>Nota: Comprende carga general y especializada. En el cálculo de toneladas transportadas se consideran las combinacio-</t>
  </si>
  <si>
    <t>Cuadro 18.14</t>
  </si>
  <si>
    <t>de autotransporte de carga general</t>
  </si>
  <si>
    <t>Semirremol-
que de 6 ejes</t>
  </si>
  <si>
    <t>Cuadro 18.15</t>
  </si>
  <si>
    <t>Nota: En el cálculo de toneladas transportadas se consideran las combinaciones de las unidades motrices con las de</t>
  </si>
  <si>
    <t>Cuadro 18.16</t>
  </si>
  <si>
    <t>de autotransporte de carga especializada</t>
  </si>
  <si>
    <t>Semirre-
molque 
de 3 ejes</t>
  </si>
  <si>
    <t>Semirre-
molque
de 4 ejes</t>
  </si>
  <si>
    <t>Semirremol-
que 5 ejes</t>
  </si>
  <si>
    <t>Semirremol-
que 6 ejes</t>
  </si>
  <si>
    <t>Cuadro 18.17</t>
  </si>
  <si>
    <t>Tránsito vehicular en caminos y puentes administrados</t>
  </si>
  <si>
    <t>Cuadro 18.18</t>
  </si>
  <si>
    <t>por Caminos y Puentes Federales de Ingresos</t>
  </si>
  <si>
    <t>y Servicios Conexos según tipo de red</t>
  </si>
  <si>
    <t>Miles de vehículos</t>
  </si>
  <si>
    <t>Caminos</t>
  </si>
  <si>
    <t>Puentes</t>
  </si>
  <si>
    <t>Propios</t>
  </si>
  <si>
    <t>Contra-
tados</t>
  </si>
  <si>
    <t>FNI</t>
  </si>
  <si>
    <t>2011 P/</t>
  </si>
  <si>
    <t>Fuente: CAPUFE.</t>
  </si>
  <si>
    <t>Tránsito vehicular en caminos y puentes de la red propia</t>
  </si>
  <si>
    <t>Cuadro 18.19</t>
  </si>
  <si>
    <t>administrados por Caminos y Puentes Federales de Ingresos</t>
  </si>
  <si>
    <t>y Servicios Conexos según tipo de vehículo</t>
  </si>
  <si>
    <t>Automó-
viles</t>
  </si>
  <si>
    <t>Auto-
buses</t>
  </si>
  <si>
    <t>Camiones
de carga</t>
  </si>
  <si>
    <t>Motoci-
cletas</t>
  </si>
  <si>
    <t>Triciclos a/</t>
  </si>
  <si>
    <t>a/ Este tipo de vehículos transitan por el puente Rodolfo Robles Domínguez, localizado en el estado de Chiapas.</t>
  </si>
  <si>
    <t>Aforo vehicular en las autopistas y puentes de cuota</t>
  </si>
  <si>
    <t>Cuadro 18.20</t>
  </si>
  <si>
    <t>Tránsito diario promedio anual</t>
  </si>
  <si>
    <t>Automóviles</t>
  </si>
  <si>
    <t>Autobuses</t>
  </si>
  <si>
    <t>Camiones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</si>
  <si>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</si>
  <si>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</si>
  <si>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</si>
  <si>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</si>
  <si>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</si>
  <si>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</si>
  <si>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</si>
  <si>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</si>
  <si>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</si>
  <si>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</si>
  <si>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 xml:space="preserve">Nota: Comprende el tránsito registrado en las redes de CAPUFE y de las autopistas concesionadas. </t>
  </si>
  <si>
    <t>Fuente: SCT. Dirección General de Desarrollo Carretero.</t>
  </si>
  <si>
    <t>Longitud de vías férreas existentes y equipo tractivo</t>
  </si>
  <si>
    <t>Cuadro 18.21</t>
  </si>
  <si>
    <t>del transporte ferroviario</t>
  </si>
  <si>
    <r>
      <t>Longitud 
de las vías
(km)</t>
    </r>
    <r>
      <rPr>
        <vertAlign val="superscript"/>
        <sz val="6"/>
        <rFont val="Arial"/>
        <family val="2"/>
      </rPr>
      <t xml:space="preserve"> </t>
    </r>
    <r>
      <rPr>
        <sz val="6"/>
        <rFont val="Arial"/>
        <family val="2"/>
      </rPr>
      <t>a/</t>
    </r>
  </si>
  <si>
    <t>Locomotoras</t>
  </si>
  <si>
    <t>Diesel</t>
  </si>
  <si>
    <t>Fuerza tractiva
(HP)</t>
  </si>
  <si>
    <t>a/ Además de la vía principal (troncales y ramales), se incluyen la secundaria y la particular.</t>
  </si>
  <si>
    <t>Fuente: SCT. Dirección General de Transporte Ferroviario y Multimodal.</t>
  </si>
  <si>
    <t>Coches en operación y asientos ofrecidos</t>
  </si>
  <si>
    <t>Cuadro 18.22</t>
  </si>
  <si>
    <t>del transporte ferroviario de pasajeros</t>
  </si>
  <si>
    <t>Primera clase a/</t>
  </si>
  <si>
    <t>Segunda clase b/</t>
  </si>
  <si>
    <t>Coches bar y comedor c/</t>
  </si>
  <si>
    <t>Coches
priva-
dos d/</t>
  </si>
  <si>
    <t>Ferrocarril suburbano e/</t>
  </si>
  <si>
    <t>Coches</t>
  </si>
  <si>
    <t>Asientos</t>
  </si>
  <si>
    <t>a/ A partir de 2000 comprende primera especial y primera express.</t>
  </si>
  <si>
    <t>b/ A partir de 1999, incluye clase económica (social y turística) y clase única.</t>
  </si>
  <si>
    <t>c/ Hasta 1998, la información incluye coches dormitorio.</t>
  </si>
  <si>
    <t>d/ A partir 1995 se refiere a combinado, express y correo.</t>
  </si>
  <si>
    <t>e/ Inició operaciones en junio de 2008 en el tramo Buenavista - Lechería, a partir de enero de 2009 opera de Buenavis-</t>
  </si>
  <si>
    <t xml:space="preserve">    ta - Cuautitlán.</t>
  </si>
  <si>
    <t>Carros en operación y capacidad de carga</t>
  </si>
  <si>
    <t>Cuadro 18.23</t>
  </si>
  <si>
    <t>Góndolas, jaulas</t>
  </si>
  <si>
    <t>Otras
unida-
des a/</t>
  </si>
  <si>
    <t>Furgones</t>
  </si>
  <si>
    <t>y tolvas</t>
  </si>
  <si>
    <t>Tanques</t>
  </si>
  <si>
    <t>Refrigeradores</t>
  </si>
  <si>
    <t>Carros</t>
  </si>
  <si>
    <t>Capaci-
dad (t)</t>
  </si>
  <si>
    <t/>
  </si>
  <si>
    <t>a/ Incluye cabuses, plataformas, remolques de carretera y unidades de campamento.</t>
  </si>
  <si>
    <t>Indicadores seleccionados del transporte</t>
  </si>
  <si>
    <t>Cuadro 18.24</t>
  </si>
  <si>
    <t>ferroviario de pasajeros</t>
  </si>
  <si>
    <t>Pasajeros
transportados
(Miles)</t>
  </si>
  <si>
    <t>Pasajeros-
kilómetro
(Miles)</t>
  </si>
  <si>
    <t>Distancia media
por pasajero
(km)</t>
  </si>
  <si>
    <t>Ingresos
generados
(Miles de
pesos)</t>
  </si>
  <si>
    <t>Ingreso
medio por
pasajero-
kilómetro
(Pesos)</t>
  </si>
  <si>
    <t>por pasajero</t>
  </si>
  <si>
    <t>(km)</t>
  </si>
  <si>
    <t>1 898 600</t>
  </si>
  <si>
    <t>1 799 314</t>
  </si>
  <si>
    <t>1 508 400</t>
  </si>
  <si>
    <t>Indicadores seleccionados del transporte ferroviario</t>
  </si>
  <si>
    <t>Cuadro 18.25</t>
  </si>
  <si>
    <t>de carga comercial por grupos de productos</t>
  </si>
  <si>
    <t>Productos</t>
  </si>
  <si>
    <t>Carga trans-
portada
(Miles de t)</t>
  </si>
  <si>
    <t>Toneladas-
kilómetro
(Millones)</t>
  </si>
  <si>
    <t>Distancia
media
(km)</t>
  </si>
  <si>
    <t>Forestales</t>
  </si>
  <si>
    <t>Agrícolas</t>
  </si>
  <si>
    <t>Animales y sus productos</t>
  </si>
  <si>
    <t>Minerales</t>
  </si>
  <si>
    <t>Petróleo y sus derivados</t>
  </si>
  <si>
    <t>Inorgánicos</t>
  </si>
  <si>
    <t>Industriales</t>
  </si>
  <si>
    <t>(Continúa)</t>
  </si>
  <si>
    <t>2005</t>
  </si>
  <si>
    <t>a/</t>
  </si>
  <si>
    <t>2008 R/</t>
  </si>
  <si>
    <t>a/ Incluye tráfico interlineal, remitido, recibido y de tránsito.</t>
  </si>
  <si>
    <t>Puertos y terminales portuarias por litoral</t>
  </si>
  <si>
    <t>Cuadro 18.26</t>
  </si>
  <si>
    <t>y entidad federativa según tipo de tráfico</t>
  </si>
  <si>
    <t>y actividad preponderante</t>
  </si>
  <si>
    <t>Litoral
    Entidad
    federativa</t>
  </si>
  <si>
    <t>Puertos</t>
  </si>
  <si>
    <t>Termi-
nales</t>
  </si>
  <si>
    <t>Tráfico a/</t>
  </si>
  <si>
    <t>Actividad preponderante</t>
  </si>
  <si>
    <t>Altura</t>
  </si>
  <si>
    <t>Cabotaje</t>
  </si>
  <si>
    <t>Comer-
cial</t>
  </si>
  <si>
    <t>Pesque-
ra</t>
  </si>
  <si>
    <t>Turís-
tica</t>
  </si>
  <si>
    <t>Petro-
lera</t>
  </si>
  <si>
    <t>Estados Unidos</t>
  </si>
  <si>
    <t>Mexicanos</t>
  </si>
  <si>
    <t>Pacífico</t>
  </si>
  <si>
    <t>Baja California</t>
  </si>
  <si>
    <t>Baja California Sur</t>
  </si>
  <si>
    <t>Colima</t>
  </si>
  <si>
    <t>Chiapas</t>
  </si>
  <si>
    <t>Guerrero</t>
  </si>
  <si>
    <t>Jalisco</t>
  </si>
  <si>
    <t>Michoacán de Ocampo</t>
  </si>
  <si>
    <t>Nayarit</t>
  </si>
  <si>
    <t>Oaxaca</t>
  </si>
  <si>
    <t>Sinaloa</t>
  </si>
  <si>
    <t>Sonora</t>
  </si>
  <si>
    <t xml:space="preserve">Golfo de México y </t>
  </si>
  <si>
    <t>Mar Caribe</t>
  </si>
  <si>
    <t>Campeche</t>
  </si>
  <si>
    <t>Quintana Roo</t>
  </si>
  <si>
    <t>Tabasco</t>
  </si>
  <si>
    <t>Tamaulipas</t>
  </si>
  <si>
    <t>Veracruz de Ignacio</t>
  </si>
  <si>
    <t>de la Llave</t>
  </si>
  <si>
    <t>Yucatán</t>
  </si>
  <si>
    <t>Nota: Se contabilizan únicamente los puertos habilitados por decreto.</t>
  </si>
  <si>
    <t>a/ Todos los puertos y terminales se consideran de cabotaje y sólo algunos de ellos se clasifican, adicionalmente, como</t>
  </si>
  <si>
    <t xml:space="preserve">    de altura.</t>
  </si>
  <si>
    <t xml:space="preserve">Fuente: SCT. Coordinación General de Puertos y Marina Mercante. </t>
  </si>
  <si>
    <t>Unidades y capacidad de carga de la flota mercante mexicana</t>
  </si>
  <si>
    <t>Cuadro 18.27</t>
  </si>
  <si>
    <t>por tipo de barco</t>
  </si>
  <si>
    <t>Serie anual de 1997 a 2012</t>
  </si>
  <si>
    <t>Tipo de barco</t>
  </si>
  <si>
    <t>Buque tanque</t>
  </si>
  <si>
    <t>Buque de productos químicos</t>
  </si>
  <si>
    <t>Gasero</t>
  </si>
  <si>
    <t>Granelero</t>
  </si>
  <si>
    <t>Carguero</t>
  </si>
  <si>
    <t>Azufrero</t>
  </si>
  <si>
    <t>Transbordador</t>
  </si>
  <si>
    <t>Remolcador</t>
  </si>
  <si>
    <t>Draga</t>
  </si>
  <si>
    <t>Investigación</t>
  </si>
  <si>
    <t>Chalán</t>
  </si>
  <si>
    <t>Pesquero</t>
  </si>
  <si>
    <t>Abastecedor</t>
  </si>
  <si>
    <t>Contra incendios</t>
  </si>
  <si>
    <t>Unidad móvil de perforación</t>
  </si>
  <si>
    <t>Pasaje</t>
  </si>
  <si>
    <t>Otros a/</t>
  </si>
  <si>
    <t>3a. Parte</t>
  </si>
  <si>
    <t>Capacidad de carga</t>
  </si>
  <si>
    <t>(Miles de TRB)</t>
  </si>
  <si>
    <t>4a. parte y última</t>
  </si>
  <si>
    <t>Nota: Se considera a los barcos mayores a 100 TRB.</t>
  </si>
  <si>
    <t xml:space="preserve">a/ Incluye servicios especiales, artefactos navales, barcazas, grúas, plataformas de posición dinámica, diques flotantes y </t>
  </si>
  <si>
    <t xml:space="preserve">    portacontenedores.</t>
  </si>
  <si>
    <t>Fuente: SCT. Coordinación General de Puertos y Marina Mercante.</t>
  </si>
  <si>
    <t>Serie anual de 1996 a 2012</t>
  </si>
  <si>
    <t>Litoral</t>
  </si>
  <si>
    <t>y Mar Caribe</t>
  </si>
  <si>
    <r>
      <t xml:space="preserve">Fuente: SCT. Coordinación General de Puertos y Marina Mercante. </t>
    </r>
    <r>
      <rPr>
        <i/>
        <sz val="6"/>
        <rFont val="Arial"/>
        <family val="2"/>
      </rPr>
      <t/>
    </r>
  </si>
  <si>
    <t>Pasajeros y arribos por litoral según tipo de embarcación</t>
  </si>
  <si>
    <t>Cuadro 18.30</t>
  </si>
  <si>
    <t>Pasajeros</t>
  </si>
  <si>
    <t>Arribos</t>
  </si>
  <si>
    <t>Cruceros</t>
  </si>
  <si>
    <t>Transbor-
dadores</t>
  </si>
  <si>
    <t>Golfo de México y Mar Caribe</t>
  </si>
  <si>
    <t>Carga marítima registrada en puertos nacionales</t>
  </si>
  <si>
    <t>Cuadro 18.31</t>
  </si>
  <si>
    <t>por litoral según tipo de tráfico</t>
  </si>
  <si>
    <t>Cabotaje a/</t>
  </si>
  <si>
    <t>Importación</t>
  </si>
  <si>
    <t>Exportación</t>
  </si>
  <si>
    <t>Entradas</t>
  </si>
  <si>
    <t>Salidas</t>
  </si>
  <si>
    <t>a/ Las cifras de entradas y salidas no coinciden en virtud de que algunos lugares carecen de registro.</t>
  </si>
  <si>
    <t>Cuadro 18.32</t>
  </si>
  <si>
    <t>por tipo de tráfico según tipo de carga</t>
  </si>
  <si>
    <t>Tráfico</t>
  </si>
  <si>
    <t>General a/</t>
  </si>
  <si>
    <t>Granel
agrícola</t>
  </si>
  <si>
    <t>Granel
mineral</t>
  </si>
  <si>
    <t>Petróleo
y derivados</t>
  </si>
  <si>
    <t>Otros
fluidos</t>
  </si>
  <si>
    <t xml:space="preserve">     Importaciones</t>
  </si>
  <si>
    <t xml:space="preserve">     Exportaciones</t>
  </si>
  <si>
    <t xml:space="preserve">     Entradas</t>
  </si>
  <si>
    <t xml:space="preserve">     Salidas</t>
  </si>
  <si>
    <t xml:space="preserve">a/ Comprende carga general suelta, contenerizada y de perecederos. </t>
  </si>
  <si>
    <t>Movimiento portuario de contenedores y carga</t>
  </si>
  <si>
    <t>Cuadro 18.33</t>
  </si>
  <si>
    <t>contenerizada por litoral</t>
  </si>
  <si>
    <t>Contenedores
(TEU)</t>
  </si>
  <si>
    <t>Carga contenerizada
(Miles de t)</t>
  </si>
  <si>
    <t>Total a/</t>
  </si>
  <si>
    <t>Llenos</t>
  </si>
  <si>
    <t>Vacíos</t>
  </si>
  <si>
    <t>Total b/</t>
  </si>
  <si>
    <t>Importa-
ciones</t>
  </si>
  <si>
    <t>Exporta-
ciones</t>
  </si>
  <si>
    <t>Golfo de México</t>
  </si>
  <si>
    <t>a/ Excluye contenedores en tránsito, contenedores operados dentro de los recintos portuarios en maniobras de estiba en</t>
  </si>
  <si>
    <t xml:space="preserve">    puerto y las subidas y bajadas para corregir el plan de estiba del buque.</t>
  </si>
  <si>
    <t>b/ Incluye la tara de los contenedores. Las sumas de exportaciones e importaciones pueden no coincidir con el total, de-</t>
  </si>
  <si>
    <t xml:space="preserve">    bido a que éste incluye el tráfico de cabotaje.</t>
  </si>
  <si>
    <t>Aeropuertos, aeródromos y aeronaves</t>
  </si>
  <si>
    <t>Cuadro 18.37</t>
  </si>
  <si>
    <t>Aeropuertos a/</t>
  </si>
  <si>
    <t>Aeródromos</t>
  </si>
  <si>
    <t>Internacional</t>
  </si>
  <si>
    <t>Nacional</t>
  </si>
  <si>
    <t>2010 b/</t>
  </si>
  <si>
    <t>Aeronaves c/</t>
  </si>
  <si>
    <t>Comerciales d/</t>
  </si>
  <si>
    <t>Particulares e/</t>
  </si>
  <si>
    <t>Oficiales f/</t>
  </si>
  <si>
    <t xml:space="preserve">     les y municipales.</t>
  </si>
  <si>
    <t>c/ Aeronaves inscritas en el Registro Aeronáutico Mexicano, excluye aeronaves con matrícula extranjera.</t>
  </si>
  <si>
    <t>d/ Aeronaves de nacionalidad mexicana de servicio público.</t>
  </si>
  <si>
    <t>e/ Aeronaves de nacionalidad mexicana de servicio privado.</t>
  </si>
  <si>
    <t>f/  Aeronaves de nacionalidad mexicana del Estado.</t>
  </si>
  <si>
    <t>Fuente: SCT. Dirección General de Aeronáutica Civil.</t>
  </si>
  <si>
    <t>Características seleccionadas del servicio de transporte aéreo</t>
  </si>
  <si>
    <t>Cuadro 18.38</t>
  </si>
  <si>
    <t>proporcionado por empresas nacionales</t>
  </si>
  <si>
    <t>en servicio regular</t>
  </si>
  <si>
    <t>Vuelos
(Miles)</t>
  </si>
  <si>
    <t>Kilómetros
recorridos
(Millones)</t>
  </si>
  <si>
    <t>Horas
voladas
(Miles)</t>
  </si>
  <si>
    <t>Pasajeros
(Miles)</t>
  </si>
  <si>
    <t>Pasajeros-
kilómetro
(Millones)</t>
  </si>
  <si>
    <t>Carga transportada (t)</t>
  </si>
  <si>
    <t>Correspon-
dencia a/</t>
  </si>
  <si>
    <t>Mercancías b/</t>
  </si>
  <si>
    <t>Equipaje</t>
  </si>
  <si>
    <t>Nota: Incluye servicio nacional e internacional.</t>
  </si>
  <si>
    <t>a/ Incluye paquetes aeropostales.</t>
  </si>
  <si>
    <t>b/ Incluye los servicios de express y carga.</t>
  </si>
  <si>
    <t>Características seleccionadas del servicio de transporte</t>
  </si>
  <si>
    <t>Cuadro 18.39</t>
  </si>
  <si>
    <t>aéreo proporcionado por empresas extranjeras</t>
  </si>
  <si>
    <t>Pasajeros transportados a través del transporte aéreo</t>
  </si>
  <si>
    <t>Cuadro 18.40</t>
  </si>
  <si>
    <t>según tipo de servicio</t>
  </si>
  <si>
    <t>Miles</t>
  </si>
  <si>
    <t>Servicio regular</t>
  </si>
  <si>
    <t>Servicio de fletamento</t>
  </si>
  <si>
    <t>Carga transportada a través del transporte aéreo regular</t>
  </si>
  <si>
    <t>Cuadro 18.41</t>
  </si>
  <si>
    <t>Servicio
nacional</t>
  </si>
  <si>
    <t>Servicio
internacional</t>
  </si>
  <si>
    <t>Pasajeros transportados a través del transporte aéreo regular</t>
  </si>
  <si>
    <t>Cuadro 18.42</t>
  </si>
  <si>
    <t>internacional por región y líneas aéreas seleccionadas</t>
  </si>
  <si>
    <t>Región</t>
  </si>
  <si>
    <t>Línea aérea</t>
  </si>
  <si>
    <t xml:space="preserve">Total </t>
  </si>
  <si>
    <t>Estados Unidos de América</t>
  </si>
  <si>
    <t xml:space="preserve">    Mexicana de Aviación</t>
  </si>
  <si>
    <t xml:space="preserve">    Continental</t>
  </si>
  <si>
    <t xml:space="preserve">    American Airlines</t>
  </si>
  <si>
    <t xml:space="preserve">    Delta Airlines</t>
  </si>
  <si>
    <t xml:space="preserve">    Aerovías de México</t>
  </si>
  <si>
    <t xml:space="preserve">    Alaska</t>
  </si>
  <si>
    <t xml:space="preserve">    United Airlines</t>
  </si>
  <si>
    <t xml:space="preserve">    America West</t>
  </si>
  <si>
    <t>Canadá</t>
  </si>
  <si>
    <t xml:space="preserve">    Air Canada</t>
  </si>
  <si>
    <t xml:space="preserve">    Iberia</t>
  </si>
  <si>
    <t xml:space="preserve">    Japan Airlines</t>
  </si>
  <si>
    <t xml:space="preserve">    Air Transat</t>
  </si>
  <si>
    <t xml:space="preserve">    Westjet</t>
  </si>
  <si>
    <t>Centroamérica y el Caribe</t>
  </si>
  <si>
    <t xml:space="preserve">    Taca</t>
  </si>
  <si>
    <t xml:space="preserve">    Cubana de Aviación</t>
  </si>
  <si>
    <t xml:space="preserve">    Lacsa</t>
  </si>
  <si>
    <t>Sudamérica</t>
  </si>
  <si>
    <t xml:space="preserve">    Varig</t>
  </si>
  <si>
    <t xml:space="preserve">    Aerolíneas Argentinas</t>
  </si>
  <si>
    <t xml:space="preserve">    Aeroperú</t>
  </si>
  <si>
    <t xml:space="preserve">    Avianca</t>
  </si>
  <si>
    <t xml:space="preserve">    Lan Chile</t>
  </si>
  <si>
    <t>Europa</t>
  </si>
  <si>
    <t xml:space="preserve">    KLM</t>
  </si>
  <si>
    <t xml:space="preserve">    Air France</t>
  </si>
  <si>
    <t xml:space="preserve">    Lufthansa</t>
  </si>
  <si>
    <t xml:space="preserve">    Otras</t>
  </si>
  <si>
    <t>Asia</t>
  </si>
  <si>
    <t xml:space="preserve">    Malaysian Airlines</t>
  </si>
  <si>
    <t>Operaciones de la aviación según tipo</t>
  </si>
  <si>
    <t>Cuadro 18.43</t>
  </si>
  <si>
    <t>de aviación y de servicio</t>
  </si>
  <si>
    <t>Comer-
cial a/</t>
  </si>
  <si>
    <t>Priva-
da b/</t>
  </si>
  <si>
    <t>Oficial</t>
  </si>
  <si>
    <t>a/ Incluye operaciones de aviación comercial regular, no regular, charter y exclusivas de carga.</t>
  </si>
  <si>
    <t>b/ Incluye aviones con matrícula extranjera.</t>
  </si>
  <si>
    <t>Operaciones de la aviación</t>
  </si>
  <si>
    <t>Cuadro 18.44</t>
  </si>
  <si>
    <t>según nivel y tipo de aviación</t>
  </si>
  <si>
    <t>Comercial regular</t>
  </si>
  <si>
    <t>Charter</t>
  </si>
  <si>
    <t>Comercial no regular</t>
  </si>
  <si>
    <t>Aviación
general</t>
  </si>
  <si>
    <t>Carga</t>
  </si>
  <si>
    <t>Nacio-
nal</t>
  </si>
  <si>
    <t>Interna-
cional</t>
  </si>
  <si>
    <t>Pasajeros atendidos en los aeropuertos del sistema</t>
  </si>
  <si>
    <t>Cuadro 18.45</t>
  </si>
  <si>
    <t>aeroportuario mexicano según nivel y tipo de aviación</t>
  </si>
  <si>
    <t>Charter a/</t>
  </si>
  <si>
    <t>Aviación
general a/</t>
  </si>
  <si>
    <t>a/ Comprende nacional e internacional.</t>
  </si>
  <si>
    <t>Convenios de aviación firmados por México</t>
  </si>
  <si>
    <t>Cuadro 18.47</t>
  </si>
  <si>
    <t>con otros países según regiones</t>
  </si>
  <si>
    <t>América
del Norte</t>
  </si>
  <si>
    <t>Centroamérica
y el Caribe</t>
  </si>
  <si>
    <t>Nota: Se refiere a los convenios vigentes en cada año.</t>
  </si>
  <si>
    <t xml:space="preserve">Fuente: SCT. Dirección General de Aeronáutica Civil. </t>
  </si>
  <si>
    <t>Exámenes médicos para la detección de la capacidad</t>
  </si>
  <si>
    <t>Cuadro 18.48</t>
  </si>
  <si>
    <t>psicofísica y prevención de accidentes en los operadores</t>
  </si>
  <si>
    <t>de los servicios según modo de transporte</t>
  </si>
  <si>
    <t>Carretero</t>
  </si>
  <si>
    <t>Ferro-
viario</t>
  </si>
  <si>
    <t>Aéreo</t>
  </si>
  <si>
    <t>Marítimo</t>
  </si>
  <si>
    <t>En salida</t>
  </si>
  <si>
    <t>En carre-
tera</t>
  </si>
  <si>
    <t>Nota: Se practican a los operadores de los distintos modos de transporte.</t>
  </si>
  <si>
    <t>Fuente: SCT. Dirección General de Protección y Medicina Preventiva en el Transporte.</t>
  </si>
  <si>
    <t>Exámenes médicos para la detección de la aptitud psicofísica</t>
  </si>
  <si>
    <t>Cuadro 18.49</t>
  </si>
  <si>
    <t>y prevención de enfermedades en los operadores de los servicios</t>
  </si>
  <si>
    <t>según modo de transporte</t>
  </si>
  <si>
    <t>Transporte</t>
  </si>
  <si>
    <t>De apoyo al
sector comu-
nicaciones y 
transportes</t>
  </si>
  <si>
    <t>Ferroviario</t>
  </si>
  <si>
    <t>Nota: Se refiere a exámenes psicofísicos integrales.</t>
  </si>
  <si>
    <t>1996 a/</t>
  </si>
  <si>
    <t>a/ Incluye la modalidad No especificado.</t>
  </si>
  <si>
    <t xml:space="preserve">          rios y aeropuertos en sociedad.</t>
  </si>
  <si>
    <t>Otras</t>
  </si>
  <si>
    <t xml:space="preserve">         3a. parte y última</t>
  </si>
  <si>
    <t>a/ Comprende carreteras de dos y cuatro carriles y estatales.</t>
  </si>
  <si>
    <t>a/ Se refiere sólo a empresas de personas morales.</t>
  </si>
  <si>
    <t xml:space="preserve">          nes de las unidades motrices con las de arrastre (semirremolques y remolques).</t>
  </si>
  <si>
    <t xml:space="preserve">          arrastre (semirremolques y remolques). </t>
  </si>
  <si>
    <t>Golfo de México y Mar Caribe a/</t>
  </si>
  <si>
    <t>a/ Comprende la información de costeros por ruta.</t>
  </si>
  <si>
    <t>Nota: Para transbordadores se incluyen los puertos de Isla Mujeres y Punta Sam, Q. Roo.</t>
  </si>
  <si>
    <t>a/ Incluye los aeropuertos administrados por ASA, grupos aeroportuarios, SCT, SEDENA, SEMAR, gobiernos estata-</t>
  </si>
  <si>
    <t>b/ A partir de este año se dejan de reportar los aeródromos a cargo de la SEDENA y SEMAR en los cuales ya no se rea-</t>
  </si>
  <si>
    <t xml:space="preserve">    lizan operaciones aéreas civiles. </t>
  </si>
  <si>
    <t>Nota: Comprende llegadas y salidas. Incluye información de los aeropuertos administrados por ASA, grupos aeroportua-</t>
  </si>
  <si>
    <t xml:space="preserve">Fuente: ASA. Subdirección de Planeación y Desarrollo Estratégico. </t>
  </si>
  <si>
    <t>Flota marítima de Petróleos Mexicanos</t>
  </si>
  <si>
    <t>Cuadro 18.34</t>
  </si>
  <si>
    <t>según tipo de embarcación</t>
  </si>
  <si>
    <t>Buquetanques</t>
  </si>
  <si>
    <t>Remolcadores</t>
  </si>
  <si>
    <t>Lanchas</t>
  </si>
  <si>
    <t>Unida-
des</t>
  </si>
  <si>
    <t>Tonelaje
bruto</t>
  </si>
  <si>
    <t>2000 a/</t>
  </si>
  <si>
    <t>Chalanas</t>
  </si>
  <si>
    <t>Otros b/</t>
  </si>
  <si>
    <r>
      <t>2000</t>
    </r>
    <r>
      <rPr>
        <vertAlign val="superscript"/>
        <sz val="6"/>
        <rFont val="Arial"/>
        <family val="2"/>
      </rPr>
      <t xml:space="preserve"> </t>
    </r>
    <r>
      <rPr>
        <sz val="6"/>
        <rFont val="Arial"/>
        <family val="2"/>
      </rPr>
      <t>a/</t>
    </r>
  </si>
  <si>
    <t>a/ En este año se inició el proceso de transferencia de 24 embarcaciones menores de PEMEX explotación y producción,</t>
  </si>
  <si>
    <t xml:space="preserve">    las cuales no están contabilizadas.</t>
  </si>
  <si>
    <t>b/ Incluye buques contra incendio, recolectores de derrames, dragas y abastecedores.</t>
  </si>
  <si>
    <t>Fuente: PEMEX. Subdirección de Planeación y Coordinación.</t>
  </si>
  <si>
    <t>Embarcaciones, tonelaje de registro y capacidad</t>
  </si>
  <si>
    <t>Cuadro 18.35</t>
  </si>
  <si>
    <t>de carga de la flota de Petróleos Mexicanos</t>
  </si>
  <si>
    <t>Embarcaciones</t>
  </si>
  <si>
    <t>Tonelaje de registro</t>
  </si>
  <si>
    <t>Capacidad de carga
(Barriles)</t>
  </si>
  <si>
    <t>Bruto</t>
  </si>
  <si>
    <t>Neto</t>
  </si>
  <si>
    <t>Fuente: PEMEX. Gerencia de Integración de Información Institucional.</t>
  </si>
  <si>
    <t>Valor de las exportaciones e importaciones totales</t>
  </si>
  <si>
    <t>Cuadro 18.46</t>
  </si>
  <si>
    <t>de mercancías según modo de transporte</t>
  </si>
  <si>
    <t>Millones de dólares</t>
  </si>
  <si>
    <t>Exportaciones</t>
  </si>
  <si>
    <t>Importaciones</t>
  </si>
  <si>
    <t>Nota: Las cifras totales de exportación e importación son definitivas; las correspondientes a los modos de transporte son</t>
  </si>
  <si>
    <t xml:space="preserve">          de carácter revisada.</t>
  </si>
  <si>
    <t>a/ Incluye lacustre, pluvial, postal, ductos y otros no especificados.</t>
  </si>
  <si>
    <r>
      <t xml:space="preserve">Fuente: INEGI. </t>
    </r>
    <r>
      <rPr>
        <i/>
        <sz val="6"/>
        <rFont val="Arial"/>
        <family val="2"/>
      </rPr>
      <t>Balanza comercial de mercancías de México.</t>
    </r>
  </si>
  <si>
    <t>Características seleccionadas del transporte</t>
  </si>
  <si>
    <t>Cuadro 18.50</t>
  </si>
  <si>
    <t>urbano de pasajeros en la Ciudad de México</t>
  </si>
  <si>
    <t>Personal ocupado</t>
  </si>
  <si>
    <t>Unidades
automotrices
(Módulos)</t>
  </si>
  <si>
    <t>Adminis-
trativo  a/</t>
  </si>
  <si>
    <t>Operadores</t>
  </si>
  <si>
    <t>Obreros y
técnicos  b/</t>
  </si>
  <si>
    <t>Rutas
directas</t>
  </si>
  <si>
    <t>Autobuses en operación
(Promedio)</t>
  </si>
  <si>
    <t>Pasajeros
transpor-
tados
(Millones) c/</t>
  </si>
  <si>
    <t>Recaudación
por venta de
boletos
(Miles de
pesos) d/</t>
  </si>
  <si>
    <t>Lunes a
viernes</t>
  </si>
  <si>
    <t>Sábados y
domingos</t>
  </si>
  <si>
    <t>Nota: A partir de marzo de 2000 se refiere a la Red de Transporte de Pasajeros del Distrito Federal.</t>
  </si>
  <si>
    <t>a/ Personal de confianza adscrito a módulos y oficinas centrales.</t>
  </si>
  <si>
    <t>b/ Personal que se dedica exclusivamente al mantenimiento de las unidades automotrices.</t>
  </si>
  <si>
    <t>c/ Se consideran como los viajes-personas durante el año.</t>
  </si>
  <si>
    <t>d/ Se considera como la recaudación directa al cobro del pasaje en efectivo.</t>
  </si>
  <si>
    <t>Fuente: INEGI, con base en cifras de la Red de Transporte de Pasajeros del Distrito Federal.</t>
  </si>
  <si>
    <t>Características seleccionadas del Sistema</t>
  </si>
  <si>
    <t>Cuadro 18.51</t>
  </si>
  <si>
    <t>de Transporte Colectivo (Metro)</t>
  </si>
  <si>
    <t>Líneas en
servicio</t>
  </si>
  <si>
    <t>Estaciones</t>
  </si>
  <si>
    <t>Longitud en
servicio
(km)</t>
  </si>
  <si>
    <t>Unidades en
servicio  a/</t>
  </si>
  <si>
    <t>Kilómetros
recorridos
(Miles)</t>
  </si>
  <si>
    <t>Energía
eléctrica
consumida
(Miles de KWh)</t>
  </si>
  <si>
    <t xml:space="preserve">Nota: A partir de 1991 se incluyen la línea "A", que se refiere al transporte denominado Metro Férreo, cuyas operaciones </t>
  </si>
  <si>
    <t xml:space="preserve">          iniciaron en agosto de ese año; a partir de julio de 1994, la ruta número 8; y de diciembre de 1999, la línea "B".</t>
  </si>
  <si>
    <t xml:space="preserve">          a partir de noviembre de 2012 la línea 12.</t>
  </si>
  <si>
    <t>a/ Las unidades de servicio son trenes integrados por 6 o 9 carros.</t>
  </si>
  <si>
    <t>Fuente: INEGI, con base en cifras del Sistema de Transporte Colectivo Metro del Distrito Federal.</t>
  </si>
  <si>
    <t>Cuadro 18.52</t>
  </si>
  <si>
    <t>eléctrico en la Ciudad de México</t>
  </si>
  <si>
    <t>Líneas en
servicio a/</t>
  </si>
  <si>
    <t>Longitud
en
servicio
(km)</t>
  </si>
  <si>
    <t>Unidades
en ope-
ración  b/</t>
  </si>
  <si>
    <t>Carro-
día</t>
  </si>
  <si>
    <t>Pasajeros
transpor-
tados
(Miles)</t>
  </si>
  <si>
    <t>Pasajeros-
kilómetro</t>
  </si>
  <si>
    <t>Ingresos
por pasaje
(Miles
de pesos)</t>
  </si>
  <si>
    <t>Tranvía c/</t>
  </si>
  <si>
    <t>Trolebús</t>
  </si>
  <si>
    <t>a/ En agosto de 2008 se suspendió la ruta de los ejes 3 y 4 sur, debido a la construcción del corredor del Metrobús.</t>
  </si>
  <si>
    <t>b/ Las cifras corresponden al promedio mensual.</t>
  </si>
  <si>
    <t>c/ A partir de 1990, las cifras corresponden al servicio del tren ligero.</t>
  </si>
  <si>
    <t xml:space="preserve">Fuente: INEGI, con base en cifras del Servicio de Transportes Eléctricos del Distrito Federal. </t>
  </si>
  <si>
    <t>Características seleccionadas del transporte eléctrico</t>
  </si>
  <si>
    <t>Cuadro 18.53</t>
  </si>
  <si>
    <t>en la Zona Metropolitana de Guadalajara</t>
  </si>
  <si>
    <t>Unidades
en ope-
ración a/</t>
  </si>
  <si>
    <t xml:space="preserve">Tren </t>
  </si>
  <si>
    <t>eléctrico b/</t>
  </si>
  <si>
    <t>a/ Las cifras corresponden al promedio mensual.</t>
  </si>
  <si>
    <t>b/ Inició operaciones en septiembre de 1989.</t>
  </si>
  <si>
    <t>Fuente: INEGI, con base en cifras del Sistema de Transporte Eléctrico Urbano y Sistema de Transporte Colectivo de la</t>
  </si>
  <si>
    <t xml:space="preserve">             Zona Metropolitana de Guadalajara.</t>
  </si>
  <si>
    <t>Cuadro 18.54</t>
  </si>
  <si>
    <t>de Transporte Colectivo Metrorrey</t>
  </si>
  <si>
    <t>Líneas
en ser-
vicio a/</t>
  </si>
  <si>
    <t xml:space="preserve">Estacio-
nes </t>
  </si>
  <si>
    <t>Unida-
des en
servicio</t>
  </si>
  <si>
    <t>Ingresos
por pasaje
(Miles de
pesos)</t>
  </si>
  <si>
    <t>b/</t>
  </si>
  <si>
    <t>a/ La línea número 2 inició operaciones en diciembre de 1994.</t>
  </si>
  <si>
    <t>b/ A partir del mes de octubre, la línea dos amplió su número de estaciones.</t>
  </si>
  <si>
    <t>Fuente: INEGI, con base en cifras del Sistema de Transporte Colectivo Metrorrey.</t>
  </si>
  <si>
    <t>Accidentes de tránsito terrestre según clase de percance</t>
  </si>
  <si>
    <t>Cuadro 18.55</t>
  </si>
  <si>
    <t>Fatal a/</t>
  </si>
  <si>
    <t>No fatal b/</t>
  </si>
  <si>
    <t>Sólo daños c/</t>
  </si>
  <si>
    <t>Nota: Comprende los accidentes en zonas urbanas y suburbanas. No se consideran los percances viales ocurridos en ca-</t>
  </si>
  <si>
    <r>
      <t xml:space="preserve">          </t>
    </r>
    <r>
      <rPr>
        <sz val="6"/>
        <rFont val="Arial"/>
        <family val="2"/>
      </rPr>
      <t>rreteras de jurisdicción federal.</t>
    </r>
  </si>
  <si>
    <t>a/ Se refiere a todo accidente en el cual una o más personas fallecen en el lugar del evento vial.</t>
  </si>
  <si>
    <t>b/ Se refiere a todo accidente en el cual una o más personas resultan con lesiones sin consecuencia de muerte.</t>
  </si>
  <si>
    <t>c/ Se refiere a todo accidente en el que se ocasionaron solamente daños materiales a vehículos automotores propiedad</t>
  </si>
  <si>
    <t xml:space="preserve">    del estado, propiedad inmueble particular y no especificado.</t>
  </si>
  <si>
    <r>
      <t xml:space="preserve">Fuente: INEGI. </t>
    </r>
    <r>
      <rPr>
        <i/>
        <sz val="6"/>
        <rFont val="Arial"/>
        <family val="2"/>
      </rPr>
      <t>Estadísticas de Accidentes de Tránsito Terrestre en Zonas Urbanas y Suburbanas.</t>
    </r>
  </si>
  <si>
    <t>Vehículos asegurados robados y recuperados</t>
  </si>
  <si>
    <t>Cuadro 18.57</t>
  </si>
  <si>
    <t>Robados</t>
  </si>
  <si>
    <t>Recuperados</t>
  </si>
  <si>
    <t>2006 R/</t>
  </si>
  <si>
    <t>2007 R/</t>
  </si>
  <si>
    <t>2009 R/</t>
  </si>
  <si>
    <t xml:space="preserve">2010 P/ </t>
  </si>
  <si>
    <r>
      <t xml:space="preserve">FUENTE: AMIS, AC. </t>
    </r>
    <r>
      <rPr>
        <i/>
        <sz val="6"/>
        <rFont val="Arial"/>
        <family val="2"/>
      </rPr>
      <t xml:space="preserve">El robo y la recuperación en el ramo de automóviles. </t>
    </r>
    <r>
      <rPr>
        <sz val="6"/>
        <rFont val="Arial"/>
        <family val="2"/>
      </rPr>
      <t>En: www.amis.org.mx (12 de marzo de 2013).</t>
    </r>
  </si>
  <si>
    <t>Libres
pavimen-
tadas b/</t>
  </si>
  <si>
    <t>Vehículos de motor registrados en circulación</t>
  </si>
  <si>
    <t>Cuadro 18.4</t>
  </si>
  <si>
    <t>Camiones de pasajeros</t>
  </si>
  <si>
    <t>Público</t>
  </si>
  <si>
    <t>Parti-
cular</t>
  </si>
  <si>
    <t>Camiones de carga</t>
  </si>
  <si>
    <t>Motocicletas</t>
  </si>
  <si>
    <t>De al-
quiler</t>
  </si>
  <si>
    <t>Nota: Cifras al 31 de diciembre de cada año.</t>
  </si>
  <si>
    <t>Fuente: INEGI, con base en cifras proporcionadas por los gobiernos de los estados.</t>
  </si>
  <si>
    <t>Longitud de atraque por litoral</t>
  </si>
  <si>
    <t>Cuadro 18.28</t>
  </si>
  <si>
    <t>según actividad preponderante</t>
  </si>
  <si>
    <t>Metros</t>
  </si>
  <si>
    <t>Comercial</t>
  </si>
  <si>
    <t>Pesca</t>
  </si>
  <si>
    <t>Turismo</t>
  </si>
  <si>
    <t>PEMEX</t>
  </si>
  <si>
    <t>Armada</t>
  </si>
  <si>
    <t>Otras a/</t>
  </si>
  <si>
    <t>1997 b/</t>
  </si>
  <si>
    <t>Nota: Además, incluye los puertos no habilitados por decreto.</t>
  </si>
  <si>
    <t>a/ Comprende muelles con actividades de reparación y construcción de embarcaciones, pasaje de transbordadores, abas-</t>
  </si>
  <si>
    <t xml:space="preserve">    tecedores, escuelas náuticas, abastecimiento de combustible a embarcaciones y capitanías de puertos.</t>
  </si>
  <si>
    <t>b/ En este año se habilitaron 20 puertos y terminales. Asimismo, en el caso de muelles turísticos se incluyeron marinas e</t>
  </si>
  <si>
    <t xml:space="preserve">    instalaciones portuarias turísticas.</t>
  </si>
  <si>
    <t>Obras de protección y áreas de almacenamiento</t>
  </si>
  <si>
    <t>Cuadro 18.29</t>
  </si>
  <si>
    <t>portuarias por litoral</t>
  </si>
  <si>
    <t>Obras de protección
(m)</t>
  </si>
  <si>
    <r>
      <t>Áreas de almacenamiento
(m</t>
    </r>
    <r>
      <rPr>
        <vertAlign val="superscript"/>
        <sz val="6"/>
        <rFont val="Arial"/>
        <family val="2"/>
      </rPr>
      <t>2</t>
    </r>
    <r>
      <rPr>
        <sz val="6"/>
        <rFont val="Arial"/>
        <family val="2"/>
      </rPr>
      <t>)</t>
    </r>
  </si>
  <si>
    <t>Rompe-
olas</t>
  </si>
  <si>
    <t>Esco-
lleras</t>
  </si>
  <si>
    <t>Espi-
gones</t>
  </si>
  <si>
    <t>Protección
marginal</t>
  </si>
  <si>
    <t>Patios</t>
  </si>
  <si>
    <t>Cober-
tizos</t>
  </si>
  <si>
    <t>Bodegas</t>
  </si>
  <si>
    <t xml:space="preserve">Golfo de México </t>
  </si>
  <si>
    <t>Serie anual de 1996 a 2011</t>
  </si>
  <si>
    <t xml:space="preserve">             PEMEX. Gerencia de Integración de Información Institucional.</t>
  </si>
  <si>
    <t>Principales características de las unidades económicas</t>
  </si>
  <si>
    <t>Cuadro 18.1</t>
  </si>
  <si>
    <t xml:space="preserve">dedicadas al transporte, correos y almacenamiento </t>
  </si>
  <si>
    <t>por subsector de actividad económica</t>
  </si>
  <si>
    <t>Año censal 2008</t>
  </si>
  <si>
    <t>Subsector</t>
  </si>
  <si>
    <t>Personal ocupado total</t>
  </si>
  <si>
    <t>económicas</t>
  </si>
  <si>
    <t>Dependiente de la razón social</t>
  </si>
  <si>
    <t>No depen-</t>
  </si>
  <si>
    <t>Remu-</t>
  </si>
  <si>
    <t>No</t>
  </si>
  <si>
    <t>diente de</t>
  </si>
  <si>
    <t>nerado</t>
  </si>
  <si>
    <t>la razón</t>
  </si>
  <si>
    <t>social</t>
  </si>
  <si>
    <t>Transporte aéreo</t>
  </si>
  <si>
    <t>Transporte por ferrocarril</t>
  </si>
  <si>
    <t>Transporte por agua</t>
  </si>
  <si>
    <t>Autotransporte de carga</t>
  </si>
  <si>
    <t>Transporte terrestre de pasajeros,</t>
  </si>
  <si>
    <t>excepto por ferrocarril</t>
  </si>
  <si>
    <t>Transporte por ductos</t>
  </si>
  <si>
    <t>Transporte turístico</t>
  </si>
  <si>
    <t xml:space="preserve">Servicios relacionados con </t>
  </si>
  <si>
    <t>el transporte</t>
  </si>
  <si>
    <t>Servicios postales</t>
  </si>
  <si>
    <t>Servicios de mensajería y</t>
  </si>
  <si>
    <t>paquetería</t>
  </si>
  <si>
    <t>Servicios de almacenamiento</t>
  </si>
  <si>
    <t xml:space="preserve">Total de </t>
  </si>
  <si>
    <t>Total de</t>
  </si>
  <si>
    <t>Producción</t>
  </si>
  <si>
    <t>Formación</t>
  </si>
  <si>
    <t>remune-</t>
  </si>
  <si>
    <t>gastos</t>
  </si>
  <si>
    <t>ingresos</t>
  </si>
  <si>
    <t>bruta total</t>
  </si>
  <si>
    <t>bruta de</t>
  </si>
  <si>
    <t>activos</t>
  </si>
  <si>
    <t>raciones</t>
  </si>
  <si>
    <t>(Millones</t>
  </si>
  <si>
    <t>capital fijo</t>
  </si>
  <si>
    <t>fijos</t>
  </si>
  <si>
    <t>de pesos)</t>
  </si>
  <si>
    <t xml:space="preserve">Servicios relacionados con el </t>
  </si>
  <si>
    <t>transporte</t>
  </si>
  <si>
    <r>
      <t>Fuente: INEGI.</t>
    </r>
    <r>
      <rPr>
        <i/>
        <sz val="6"/>
        <rFont val="Arial"/>
        <family val="2"/>
      </rPr>
      <t xml:space="preserve"> Censos Económicos, 2009. Resultados definitivos. Consulta Interactiva de Datos.</t>
    </r>
  </si>
  <si>
    <t xml:space="preserve">             En: www.inegi.org.mx (11 de octubre de 2010).</t>
  </si>
  <si>
    <t>Red de ductos en operación de Petróleos</t>
  </si>
  <si>
    <t>Cuadro 18.36</t>
  </si>
  <si>
    <t>Mexicanos según principales usos</t>
  </si>
  <si>
    <t>Oleo-
ductos a/</t>
  </si>
  <si>
    <t>Gaso-
ductos b/</t>
  </si>
  <si>
    <t>Poli-
ductos c/</t>
  </si>
  <si>
    <t>Ductos
petroquí-
micos</t>
  </si>
  <si>
    <t>a/ De 1995 a 1998 incluye sólo oleoductos de PEMEX refinación. A partir de 1999 se consideran los oleoductos de</t>
  </si>
  <si>
    <t xml:space="preserve">    PEMEX exploración y producción, y PEMEX refinación.</t>
  </si>
  <si>
    <t>b/ A partir de 1999 incluye gasoductos de PEMEX exploración y producción, y PEMEX gas y petroquímica básica.</t>
  </si>
  <si>
    <t>c/ Incluye poliductos, gasolinoductos, combustoleoductos y turbosinoductos.</t>
  </si>
  <si>
    <r>
      <t xml:space="preserve">Fuente: PR. </t>
    </r>
    <r>
      <rPr>
        <i/>
        <sz val="6"/>
        <rFont val="Arial"/>
        <family val="2"/>
      </rPr>
      <t>Informe de Gobierno</t>
    </r>
    <r>
      <rPr>
        <sz val="6"/>
        <rFont val="Arial"/>
        <family val="2"/>
      </rPr>
      <t xml:space="preserve"> (varios años). Anexo. México, DF.</t>
    </r>
  </si>
  <si>
    <t xml:space="preserve">Indicadores seleccionados de siniestralidad     </t>
  </si>
  <si>
    <t>Cuadro 18.56</t>
  </si>
  <si>
    <t xml:space="preserve">en carreteras federales    </t>
  </si>
  <si>
    <t>Accidentes</t>
  </si>
  <si>
    <t>Lesionados</t>
  </si>
  <si>
    <t>Muertos</t>
  </si>
  <si>
    <t>Daños
materiales
(Miles de pesos)</t>
  </si>
  <si>
    <t>2004 P/</t>
  </si>
  <si>
    <t>2005 P/</t>
  </si>
  <si>
    <t>2006 P/</t>
  </si>
  <si>
    <t>2007 P/</t>
  </si>
  <si>
    <t>2008 P/</t>
  </si>
  <si>
    <t>2009 P/</t>
  </si>
  <si>
    <t>2010 P/</t>
  </si>
  <si>
    <t>Actas
convenio</t>
  </si>
  <si>
    <t>Infracciones</t>
  </si>
  <si>
    <t>Kilómetros
patrullados</t>
  </si>
  <si>
    <t>Ayudas al
público</t>
  </si>
  <si>
    <t>Fuente: SSP. PF.</t>
  </si>
  <si>
    <t>18. Transportes</t>
  </si>
  <si>
    <t xml:space="preserve">Longitud de la red nacional de carreteras según superficie de rodamiento
Serie anual de 1995 a 2012
Kilómetros
</t>
  </si>
  <si>
    <t xml:space="preserve">Longitud de la red nacional de carreteras según tipo de camino y superficie de rodamiento
Serie anual de 1995 a 2012
Kilómetros
</t>
  </si>
  <si>
    <t xml:space="preserve">Vehículos de motor registrados en circulación
Serie anual de 1995 a 2012
</t>
  </si>
  <si>
    <t xml:space="preserve">Pasajeros transportados por el servicio público federal de autotransporte de pasaje y turismo según tipo de vehículo
Serie anual de 1995 a 2012
Millones
</t>
  </si>
  <si>
    <t xml:space="preserve">Flota vehicular del servicio público federal de autotransporte de pasaje según modalidad
Serie anual de 1995 a 2012
Unidades
</t>
  </si>
  <si>
    <t xml:space="preserve">Flota vehicular del servicio público federal de autotransporte de turismo según modalidad
Serie anual de 1995 a 2012
Unidades
</t>
  </si>
  <si>
    <t xml:space="preserve">Pasajeros transportados por el servicio público federal de autotransporte de pasaje según modalidad
Serie anual de 1995 a 2012
Millones
</t>
  </si>
  <si>
    <t>18.10</t>
  </si>
  <si>
    <t xml:space="preserve">Pasajeros transportados por el servicio público federal de autotransporte de turismo según modalidad
Serie anual de 1995 a 2012
Millones
</t>
  </si>
  <si>
    <t xml:space="preserve">Empresas y flota vehicular del servicio público federal de autotransporte de carga
Serie anual de 1995 a 2012
</t>
  </si>
  <si>
    <t xml:space="preserve">Empresas y flota vehicular del servicio público federal de autotransporte de carga según clase de servicio
Serie anual de 1995 a 2012
</t>
  </si>
  <si>
    <t xml:space="preserve">Carga transportada por el servicio público federal de autotransporte según tipo de vehículo
Serie anual de 1995 a 2012
Miles de toneladas
</t>
  </si>
  <si>
    <t xml:space="preserve">Empresas y flota vehicular del servicio público federal de autotransporte de carga general
Serie anual de 1995 a 2012
</t>
  </si>
  <si>
    <t xml:space="preserve">Carga transportada por el servicio público federal de autotransporte de carga general según tipo de vehículo
Serie anual de 1995 a 2012
Miles de toneladas
</t>
  </si>
  <si>
    <t xml:space="preserve">Empresas y flota vehicular del servicio público federal de autotransporte de carga especializada
Serie anual de 1995 a 2012
</t>
  </si>
  <si>
    <t xml:space="preserve">Carga transportada por el servicio público federal de autotransporte de carga especializada según tipo de vehículo
Serie anual de 1995 a 2012
Miles de toneladas
</t>
  </si>
  <si>
    <t xml:space="preserve">Tránsito vehicular en caminos y puentes administrados por Caminos y Puentes Federales de Ingresos y Servicios Conexos según tipo de red
Serie anual de 1995 a 2012
Miles de vehículos
</t>
  </si>
  <si>
    <t>18.20</t>
  </si>
  <si>
    <t xml:space="preserve">Aforo vehicular en las autopistas y puentes de cuota según tipo de vehículo
Serie anual de 1995 a 2012
Tránsito diario promedio anual
</t>
  </si>
  <si>
    <t xml:space="preserve">Longitud de vías férreas existentes y equipo tractivo del transporte ferroviario
Serie anual de 1995 a 2012
</t>
  </si>
  <si>
    <t xml:space="preserve">Coches en operación y asientos ofrecidos del transporte ferroviario de pasajeros
Serie anual de 1995 a 2012
</t>
  </si>
  <si>
    <t xml:space="preserve">Carros en operación y capacidad de carga del transporte ferroviario
Serie anual de 1995 a 2012
</t>
  </si>
  <si>
    <t xml:space="preserve">Indicadores seleccionados del transporte ferroviario de pasajeros
Serie anual de 1995 a 2012
</t>
  </si>
  <si>
    <t xml:space="preserve">Indicadores seleccionados del transporte ferroviario de carga comercial por grupos de productos
Serie anual de 1995 a 2012
</t>
  </si>
  <si>
    <t xml:space="preserve">Puertos y terminales portuarias por litoral y entidad federativa según tipo de tráfico y actividad preponderante
2012 P/
</t>
  </si>
  <si>
    <t xml:space="preserve">Unidades y capacidad de carga de la flota mercante mexicana por tipo de barco
Serie anual de 1997 a 2012
</t>
  </si>
  <si>
    <t xml:space="preserve">Longitud de atraque por litoral según actividad preponderante
Serie anual de 1996 a 2011
Metros
</t>
  </si>
  <si>
    <t xml:space="preserve">Obras de protección y áreas de almacenamiento portuarias por litoral
Serie anual de 1996 a 2011
</t>
  </si>
  <si>
    <t>18.30</t>
  </si>
  <si>
    <t xml:space="preserve">Carga marítima registrada en puertos nacionales por litoral según tipo de tráfico
Serie anual de 1995 a 2012
Miles de toneladas
</t>
  </si>
  <si>
    <t xml:space="preserve">Carga marítima registrada en puertos nacionales por tipo de tráfico según tipo de carga
Serie anual de 1995 a 2012
Miles de toneladas
</t>
  </si>
  <si>
    <t xml:space="preserve">Movimiento portuario de contenedores y carga contenerizada por litoral
Serie anual de 1995 a 2012
</t>
  </si>
  <si>
    <t xml:space="preserve">Flota marítima de Petróleos Mexicanos según tipo de embarcación
Serie anual de 1995 a 2012
</t>
  </si>
  <si>
    <t xml:space="preserve">Embarcaciones, tonelaje de registro y capacidad de carga de la flota de Petróleos Mexicanos
Serie anual de 1995 a 2012
</t>
  </si>
  <si>
    <t xml:space="preserve">Aeropuertos, aeródromos y aeronaves
Serie anual de 1995 a 2012
</t>
  </si>
  <si>
    <t xml:space="preserve">Características seleccionadas del servicio de transporte aéreo proporcionado por empresas nacionales en servicio regular
Serie anual de 1995 a 2012
</t>
  </si>
  <si>
    <t xml:space="preserve">Características seleccionadas del servicio de transporte aéreo proporcionado por empresas extranjeras en servicio regular
Serie anual de 1995 a 2012
</t>
  </si>
  <si>
    <t>18.40</t>
  </si>
  <si>
    <t xml:space="preserve">Pasajeros transportados a través del transporte aéreo según tipo de servicio
Serie anual de 1995 a 2012
Miles
</t>
  </si>
  <si>
    <t xml:space="preserve">Carga transportada a través del transporte aéreo regular según tipo de servicio
Serie anual de 1995 a 2012
Miles de toneladas
</t>
  </si>
  <si>
    <t xml:space="preserve">Operaciones de la aviación según nivel y tipo de aviación
Serie anual de 1995 a 2012
</t>
  </si>
  <si>
    <t xml:space="preserve">Pasajeros atendidos en los aeropuertos del sistema aeroportuario mexicano según nivel y tipo de aviación
Serie anual de 1995 a 2012
</t>
  </si>
  <si>
    <t xml:space="preserve">Valor de las exportaciones e importaciones totales de mercancías según modo de transporte
Serie anual de 1996 a 2012
Millones de dólares
</t>
  </si>
  <si>
    <t xml:space="preserve">Convenios de aviación firmados por México con otros países según regiones
Serie anual de 1995 a 2012
</t>
  </si>
  <si>
    <t xml:space="preserve">Exámenes médicos para la detección de la capacidad psicofísica y prevención de accidentes en los operadores de los servicios según modo de transporte
Serie anual de 1995 a 2012
</t>
  </si>
  <si>
    <t xml:space="preserve">Exámenes médicos para la detección de la aptitud psicofísica y prevención de enfermedades en los operadores de los servicios según modo de transporte
Serie anual de 1995 a 2012
</t>
  </si>
  <si>
    <t>18.50</t>
  </si>
  <si>
    <t xml:space="preserve">Características seleccionadas del transporte urbano de pasajeros en la Ciudad de México
Serie anual de 1995 a 2012
</t>
  </si>
  <si>
    <t xml:space="preserve">Características seleccionadas del Sistema de Transporte Colectivo (Metro)
Serie anual de 1995 a 2012
</t>
  </si>
  <si>
    <t xml:space="preserve">Características seleccionadas del transporte eléctrico en la Ciudad de México
Serie anual de 1995 a 2012
</t>
  </si>
  <si>
    <t xml:space="preserve">Características seleccionadas del transporte eléctrico en la Zona Metropolitana de Guadalajara
Serie anual de 1995 a 2012
</t>
  </si>
  <si>
    <t xml:space="preserve">Características seleccionadas del Sistema de Transporte Colectivo Metrorrey
Serie anual de 1995 a 2012
</t>
  </si>
  <si>
    <t xml:space="preserve">Accidentes de tránsito terrestre según clase de percance
Serie anual de 1997 a 2012
</t>
  </si>
  <si>
    <t xml:space="preserve">Vehículos asegurados robados y recuperados
Serie anual de 1995 a 2012
</t>
  </si>
  <si>
    <t xml:space="preserve">Principales características de las unidades económicas dedicadas al transporte, correos y almacenamiento por subsector de actividad económica
Año censal 2008
</t>
  </si>
  <si>
    <t xml:space="preserve">Empresas y flota vehicular del servicio público federal de autotransporte de pasaje y turismo 
Serie anual de 1995 a 2012
</t>
  </si>
  <si>
    <t xml:space="preserve">Tránsito vehicular en caminos y puentes de la red propia administrados por Caminos y Puentes Federales de Ingresos y Servicios Conexos según tipo de vehículo
Serie anual de 1995 a 2012
Miles de vehículos
</t>
  </si>
  <si>
    <t xml:space="preserve">Pasajeros y arribos por litoral según tipo de embarcación
Serie anual de 1995 a 2012
</t>
  </si>
  <si>
    <t xml:space="preserve">Red de ductos en operación de Petróleos Mexicanos según principales usos
Serie anual de 1995 a 2012
Kilómetros
</t>
  </si>
  <si>
    <t xml:space="preserve">Pasajeros transportados a través del transporte aéreo regular internacional  por región y líneas aéreas seleccionadas
Serie anual de 1995 a 2012
Miles
</t>
  </si>
  <si>
    <t xml:space="preserve">Operaciones de la aviación según tipo de aviación y de servicio
Serie anual de 1995 a 2012
</t>
  </si>
  <si>
    <t xml:space="preserve">Indicadores seleccionados de siniestralidad en carreteras federales
Serie anual de 1995 a 2012
</t>
  </si>
</sst>
</file>

<file path=xl/styles.xml><?xml version="1.0" encoding="utf-8"?>
<styleSheet xmlns="http://schemas.openxmlformats.org/spreadsheetml/2006/main">
  <numFmts count="49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#\ ##0"/>
    <numFmt numFmtId="166" formatCode="#\ ###\ ##0"/>
    <numFmt numFmtId="167" formatCode="#,###,##0"/>
    <numFmt numFmtId="168" formatCode="##\ ###\ ##0"/>
    <numFmt numFmtId="169" formatCode="0_)"/>
    <numFmt numFmtId="170" formatCode="#\ ###\ ###\ ##0"/>
    <numFmt numFmtId="171" formatCode="_(* #,##0.00_);_(* \(#,##0.00\);_(* &quot;-&quot;??_);_(@_)"/>
    <numFmt numFmtId="172" formatCode="###\ ###\ ##0"/>
    <numFmt numFmtId="173" formatCode="###\ ##0"/>
    <numFmt numFmtId="174" formatCode="0.0"/>
    <numFmt numFmtId="175" formatCode="###\ \ ###\ \ ##0"/>
    <numFmt numFmtId="176" formatCode="#,##0.0"/>
    <numFmt numFmtId="177" formatCode="_-* #,##0_-;\-* #,##0_-;_-* &quot;-&quot;??_-;_-@_-"/>
    <numFmt numFmtId="178" formatCode="##\ ##0"/>
    <numFmt numFmtId="179" formatCode="###,##0"/>
    <numFmt numFmtId="180" formatCode="###,##0.00"/>
    <numFmt numFmtId="181" formatCode="#\ ##0;\-#\ ##0"/>
    <numFmt numFmtId="182" formatCode="0.00;\-0.00"/>
    <numFmt numFmtId="183" formatCode="\ ####"/>
    <numFmt numFmtId="184" formatCode="###\ ###.00"/>
    <numFmt numFmtId="185" formatCode="_-[$€-2]* #,##0.00_-;\-[$€-2]* #,##0.00_-;_-[$€-2]* &quot;-&quot;??_-"/>
    <numFmt numFmtId="186" formatCode="###,###,###"/>
    <numFmt numFmtId="187" formatCode="#\ ##0.0;\-#\ ##0.0"/>
    <numFmt numFmtId="188" formatCode="#\ ##0.0"/>
    <numFmt numFmtId="189" formatCode="#\ \ ###\ \ ##0;\(#\ \ ###\ \ ##0\)"/>
    <numFmt numFmtId="190" formatCode="##\ ###"/>
    <numFmt numFmtId="191" formatCode="##\ ###\ ###"/>
    <numFmt numFmtId="192" formatCode="#,##0.00\ &quot;$&quot;;[Red]\-#,##0.00\ &quot;$&quot;"/>
    <numFmt numFmtId="193" formatCode="_-* #,##0\ &quot;$&quot;_-;\-* #,##0\ &quot;$&quot;_-;_-* &quot;-&quot;\ &quot;$&quot;_-;_-@_-"/>
    <numFmt numFmtId="194" formatCode="#,##0\ &quot;€&quot;;\-#,##0\ &quot;€&quot;"/>
    <numFmt numFmtId="195" formatCode="#,##0.00\ &quot;€&quot;;[Red]\-#,##0.00\ &quot;€&quot;"/>
    <numFmt numFmtId="196" formatCode="#,##0\ &quot;pta&quot;;\-#,##0\ &quot;pta&quot;"/>
    <numFmt numFmtId="197" formatCode="0.0_);[Red]\(0.0\)"/>
    <numFmt numFmtId="198" formatCode="###,##0.0"/>
    <numFmt numFmtId="199" formatCode="0.000"/>
    <numFmt numFmtId="200" formatCode="#,##0.000"/>
    <numFmt numFmtId="201" formatCode="###,##0.0000"/>
    <numFmt numFmtId="202" formatCode="* 0.00;* \-0.00;* 0.00;* @"/>
    <numFmt numFmtId="203" formatCode="00"/>
    <numFmt numFmtId="204" formatCode="*-;*-;*-;*-"/>
    <numFmt numFmtId="205" formatCode="_(&quot;$&quot;* #,##0_);_(&quot;$&quot;* \(#,##0\);_(&quot;$&quot;* &quot;-&quot;_);_(@_)"/>
    <numFmt numFmtId="206" formatCode="&quot;$&quot;#,##0\ ;\(&quot;$&quot;#,##0\)"/>
    <numFmt numFmtId="207" formatCode="##0.0;\(##0.0\)"/>
    <numFmt numFmtId="208" formatCode="* @"/>
    <numFmt numFmtId="209" formatCode="@* "/>
    <numFmt numFmtId="210" formatCode="#\ ###\ ##0_);\(#\ ###\ ##0\)"/>
  </numFmts>
  <fonts count="68">
    <font>
      <sz val="11"/>
      <color theme="1"/>
      <name val="Calibri"/>
      <family val="2"/>
      <scheme val="minor"/>
    </font>
    <font>
      <sz val="10"/>
      <name val="Courier"/>
      <family val="3"/>
    </font>
    <font>
      <sz val="6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Swiss"/>
    </font>
    <font>
      <sz val="8"/>
      <name val="Arial"/>
      <family val="2"/>
    </font>
    <font>
      <vertAlign val="superscript"/>
      <sz val="7"/>
      <name val="Arial"/>
      <family val="2"/>
    </font>
    <font>
      <vertAlign val="superscript"/>
      <sz val="6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sz val="5"/>
      <name val="Arial"/>
      <family val="2"/>
    </font>
    <font>
      <sz val="6"/>
      <color indexed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 CE"/>
      <family val="2"/>
      <charset val="238"/>
    </font>
    <font>
      <sz val="10"/>
      <name val="MS Sans Serif"/>
      <family val="2"/>
    </font>
    <font>
      <i/>
      <sz val="6"/>
      <name val="Arial"/>
      <family val="2"/>
    </font>
    <font>
      <sz val="11"/>
      <color indexed="8"/>
      <name val="Calibri"/>
      <family val="2"/>
    </font>
    <font>
      <sz val="10"/>
      <name val="MS Sans"/>
    </font>
    <font>
      <u/>
      <sz val="10"/>
      <color indexed="12"/>
      <name val="Arial"/>
      <family val="2"/>
    </font>
    <font>
      <u/>
      <sz val="6"/>
      <name val="Arial"/>
      <family val="2"/>
    </font>
    <font>
      <u/>
      <sz val="10.4"/>
      <color theme="10"/>
      <name val="Swiss"/>
    </font>
    <font>
      <u/>
      <sz val="15.4"/>
      <color theme="10"/>
      <name val="Calibri"/>
      <family val="2"/>
    </font>
    <font>
      <sz val="2"/>
      <name val="Arial"/>
      <family val="2"/>
    </font>
    <font>
      <sz val="10"/>
      <name val="Helv"/>
    </font>
    <font>
      <b/>
      <sz val="12"/>
      <name val="Helvetica"/>
      <family val="2"/>
    </font>
    <font>
      <b/>
      <sz val="13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u/>
      <sz val="13"/>
      <color theme="10"/>
      <name val="Arial"/>
      <family val="2"/>
    </font>
    <font>
      <sz val="10"/>
      <name val="Arial"/>
      <family val="2"/>
    </font>
    <font>
      <b/>
      <sz val="6"/>
      <name val="Symbol"/>
      <family val="1"/>
      <charset val="2"/>
    </font>
    <font>
      <sz val="6"/>
      <name val="Univers (WN)"/>
    </font>
    <font>
      <sz val="9"/>
      <color indexed="12"/>
      <name val="Arial"/>
      <family val="2"/>
    </font>
    <font>
      <sz val="9"/>
      <color indexed="39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2"/>
      <name val="Helv"/>
    </font>
    <font>
      <sz val="11"/>
      <name val="Courier New"/>
      <family val="3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rgb="FFFFFFFF"/>
      <name val="Calibri"/>
      <family val="2"/>
      <scheme val="minor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9"/>
      <name val="Microsoft Sans Serif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4"/>
      <name val="Arial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color indexed="18"/>
      <name val="Arial"/>
      <family val="2"/>
    </font>
    <font>
      <u/>
      <sz val="7"/>
      <name val="Arial"/>
      <family val="2"/>
    </font>
    <font>
      <sz val="6"/>
      <color indexed="18"/>
      <name val="Arial"/>
      <family val="2"/>
    </font>
    <font>
      <sz val="10"/>
      <color indexed="18"/>
      <name val="Arial"/>
      <family val="2"/>
    </font>
    <font>
      <b/>
      <u/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174">
    <xf numFmtId="0" fontId="0" fillId="0" borderId="0"/>
    <xf numFmtId="43" fontId="19" fillId="0" borderId="0" applyFont="0" applyFill="0" applyBorder="0" applyAlignment="0" applyProtection="0"/>
    <xf numFmtId="164" fontId="1" fillId="0" borderId="0"/>
    <xf numFmtId="0" fontId="5" fillId="0" borderId="0"/>
    <xf numFmtId="0" fontId="6" fillId="0" borderId="0"/>
    <xf numFmtId="164" fontId="1" fillId="0" borderId="0"/>
    <xf numFmtId="0" fontId="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5" fillId="0" borderId="0"/>
    <xf numFmtId="164" fontId="1" fillId="0" borderId="0"/>
    <xf numFmtId="171" fontId="5" fillId="0" borderId="0" applyFont="0" applyFill="0" applyBorder="0" applyAlignment="0" applyProtection="0"/>
    <xf numFmtId="0" fontId="5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5" fillId="0" borderId="0"/>
    <xf numFmtId="164" fontId="1" fillId="0" borderId="0"/>
    <xf numFmtId="0" fontId="5" fillId="0" borderId="0"/>
    <xf numFmtId="0" fontId="5" fillId="0" borderId="0"/>
    <xf numFmtId="0" fontId="5" fillId="0" borderId="0"/>
    <xf numFmtId="164" fontId="1" fillId="0" borderId="0">
      <alignment horizontal="left"/>
    </xf>
    <xf numFmtId="37" fontId="1" fillId="0" borderId="0"/>
    <xf numFmtId="0" fontId="5" fillId="0" borderId="0"/>
    <xf numFmtId="0" fontId="5" fillId="0" borderId="0"/>
    <xf numFmtId="164" fontId="1" fillId="0" borderId="0"/>
    <xf numFmtId="164" fontId="1" fillId="0" borderId="0"/>
    <xf numFmtId="0" fontId="5" fillId="0" borderId="0"/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7" fillId="0" borderId="0"/>
    <xf numFmtId="179" fontId="3" fillId="0" borderId="0" applyFill="0" applyBorder="0" applyProtection="0">
      <alignment horizontal="right"/>
      <protection locked="0"/>
    </xf>
    <xf numFmtId="0" fontId="3" fillId="0" borderId="0" applyFill="0" applyBorder="0" applyProtection="0">
      <alignment horizontal="right"/>
    </xf>
    <xf numFmtId="180" fontId="3" fillId="0" borderId="0" applyFill="0" applyBorder="0" applyProtection="0">
      <alignment horizontal="right"/>
    </xf>
    <xf numFmtId="0" fontId="14" fillId="0" borderId="0" applyNumberFormat="0" applyFill="0" applyBorder="0" applyProtection="0">
      <alignment horizontal="left" vertical="top"/>
    </xf>
    <xf numFmtId="181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3" fillId="0" borderId="0" applyNumberFormat="0" applyFill="0" applyBorder="0" applyProtection="0">
      <alignment horizontal="left" vertical="top" wrapText="1"/>
    </xf>
    <xf numFmtId="0" fontId="3" fillId="0" borderId="0" applyNumberFormat="0" applyFill="0" applyBorder="0" applyProtection="0">
      <alignment horizontal="right" vertical="top"/>
    </xf>
    <xf numFmtId="0" fontId="3" fillId="0" borderId="0" applyNumberFormat="0" applyFill="0" applyBorder="0" applyProtection="0">
      <alignment horizontal="left" vertical="top"/>
    </xf>
    <xf numFmtId="0" fontId="3" fillId="0" borderId="0">
      <alignment vertical="center"/>
    </xf>
    <xf numFmtId="0" fontId="4" fillId="0" borderId="0" applyNumberFormat="0" applyFill="0" applyBorder="0" applyAlignment="0" applyProtection="0"/>
    <xf numFmtId="1" fontId="3" fillId="0" borderId="0"/>
    <xf numFmtId="0" fontId="3" fillId="0" borderId="0" applyNumberFormat="0" applyFill="0" applyBorder="0" applyProtection="0">
      <alignment horizontal="right" vertical="top"/>
    </xf>
    <xf numFmtId="185" fontId="5" fillId="0" borderId="0" applyNumberFormat="0" applyFont="0" applyFill="0" applyBorder="0" applyAlignment="0" applyProtection="0">
      <alignment horizontal="left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186" fontId="5" fillId="0" borderId="0" applyFont="0" applyFill="0" applyBorder="0" applyAlignment="0" applyProtection="0"/>
    <xf numFmtId="0" fontId="25" fillId="0" borderId="6" applyNumberFormat="0" applyFill="0" applyAlignment="0" applyProtection="0">
      <alignment vertical="top"/>
      <protection locked="0"/>
    </xf>
    <xf numFmtId="0" fontId="25" fillId="0" borderId="2" applyNumberFormat="0" applyFill="0" applyAlignment="0" applyProtection="0">
      <alignment vertical="top"/>
      <protection locked="0"/>
    </xf>
    <xf numFmtId="0" fontId="25" fillId="0" borderId="0" applyNumberFormat="0" applyFill="0" applyAlignment="0" applyProtection="0"/>
    <xf numFmtId="181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8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 applyNumberFormat="0" applyFill="0" applyBorder="0" applyProtection="0">
      <alignment horizontal="right" vertical="top"/>
    </xf>
    <xf numFmtId="189" fontId="27" fillId="0" borderId="0" applyFont="0" applyFill="0" applyBorder="0" applyProtection="0">
      <alignment horizontal="right"/>
    </xf>
    <xf numFmtId="0" fontId="3" fillId="0" borderId="0" applyNumberFormat="0" applyFill="0" applyBorder="0" applyProtection="0">
      <alignment vertical="top"/>
      <protection locked="0"/>
    </xf>
    <xf numFmtId="0" fontId="7" fillId="0" borderId="0">
      <alignment horizontal="left" vertical="top"/>
    </xf>
    <xf numFmtId="0" fontId="3" fillId="0" borderId="0">
      <alignment horizontal="left" wrapText="1" indent="2"/>
    </xf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70" fontId="28" fillId="0" borderId="0" applyNumberFormat="0" applyFill="0" applyBorder="0" applyProtection="0">
      <alignment horizontal="left"/>
    </xf>
    <xf numFmtId="0" fontId="29" fillId="0" borderId="0" applyNumberFormat="0" applyFill="0" applyBorder="0" applyProtection="0">
      <alignment horizontal="left" vertical="top"/>
    </xf>
    <xf numFmtId="170" fontId="28" fillId="0" borderId="0" applyNumberFormat="0" applyFill="0" applyBorder="0" applyProtection="0">
      <alignment horizontal="left"/>
    </xf>
    <xf numFmtId="0" fontId="24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30" fillId="0" borderId="0"/>
    <xf numFmtId="164" fontId="1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2" fillId="0" borderId="0"/>
    <xf numFmtId="164" fontId="1" fillId="0" borderId="0"/>
    <xf numFmtId="37" fontId="1" fillId="0" borderId="0"/>
    <xf numFmtId="164" fontId="34" fillId="0" borderId="0"/>
    <xf numFmtId="0" fontId="5" fillId="0" borderId="0"/>
    <xf numFmtId="0" fontId="17" fillId="0" borderId="0"/>
    <xf numFmtId="0" fontId="17" fillId="0" borderId="0"/>
    <xf numFmtId="0" fontId="17" fillId="0" borderId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1" borderId="0" applyNumberFormat="0" applyBorder="0" applyAlignment="0" applyProtection="0"/>
    <xf numFmtId="0" fontId="37" fillId="11" borderId="0" applyNumberFormat="0" applyBorder="0" applyAlignment="0" applyProtection="0"/>
    <xf numFmtId="0" fontId="37" fillId="11" borderId="0" applyNumberFormat="0" applyBorder="0" applyAlignment="0" applyProtection="0"/>
    <xf numFmtId="0" fontId="37" fillId="11" borderId="0" applyNumberFormat="0" applyBorder="0" applyAlignment="0" applyProtection="0"/>
    <xf numFmtId="0" fontId="37" fillId="11" borderId="0" applyNumberFormat="0" applyBorder="0" applyAlignment="0" applyProtection="0"/>
    <xf numFmtId="0" fontId="37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" fillId="0" borderId="0"/>
    <xf numFmtId="3" fontId="7" fillId="0" borderId="0" applyFill="0" applyBorder="0" applyProtection="0">
      <alignment horizontal="right"/>
    </xf>
    <xf numFmtId="179" fontId="7" fillId="0" borderId="0" applyFill="0" applyBorder="0" applyAlignment="0" applyProtection="0">
      <alignment horizontal="right"/>
      <protection locked="0"/>
    </xf>
    <xf numFmtId="179" fontId="3" fillId="0" borderId="0" applyFill="0" applyBorder="0" applyProtection="0">
      <alignment horizontal="right"/>
      <protection locked="0"/>
    </xf>
    <xf numFmtId="179" fontId="3" fillId="0" borderId="0" applyFill="0" applyBorder="0" applyProtection="0">
      <alignment horizontal="right"/>
      <protection locked="0"/>
    </xf>
    <xf numFmtId="192" fontId="3" fillId="0" borderId="0" applyFill="0" applyBorder="0" applyProtection="0">
      <alignment horizontal="right"/>
      <protection locked="0"/>
    </xf>
    <xf numFmtId="179" fontId="7" fillId="0" borderId="0" applyFill="0" applyBorder="0" applyAlignment="0" applyProtection="0">
      <alignment horizontal="right"/>
      <protection locked="0"/>
    </xf>
    <xf numFmtId="193" fontId="7" fillId="0" borderId="0" applyFill="0" applyBorder="0" applyProtection="0">
      <alignment horizontal="right"/>
      <protection locked="0"/>
    </xf>
    <xf numFmtId="193" fontId="7" fillId="0" borderId="0" applyFill="0" applyBorder="0" applyProtection="0">
      <alignment horizontal="right"/>
      <protection locked="0"/>
    </xf>
    <xf numFmtId="194" fontId="3" fillId="0" borderId="0" applyFill="0" applyBorder="0" applyProtection="0">
      <alignment horizontal="right"/>
      <protection locked="0"/>
    </xf>
    <xf numFmtId="174" fontId="3" fillId="0" borderId="0" applyFill="0" applyBorder="0" applyProtection="0">
      <alignment horizontal="right"/>
      <protection locked="0"/>
    </xf>
    <xf numFmtId="174" fontId="3" fillId="0" borderId="0" applyFill="0" applyBorder="0" applyProtection="0">
      <alignment horizontal="right"/>
      <protection locked="0"/>
    </xf>
    <xf numFmtId="179" fontId="3" fillId="0" borderId="0" applyFill="0" applyBorder="0" applyProtection="0">
      <alignment horizontal="right"/>
      <protection locked="0"/>
    </xf>
    <xf numFmtId="195" fontId="7" fillId="0" borderId="0" applyFill="0" applyBorder="0" applyProtection="0">
      <alignment horizontal="right"/>
      <protection locked="0"/>
    </xf>
    <xf numFmtId="195" fontId="7" fillId="0" borderId="0" applyFill="0" applyBorder="0" applyProtection="0">
      <alignment horizontal="right"/>
      <protection locked="0"/>
    </xf>
    <xf numFmtId="179" fontId="3" fillId="0" borderId="0" applyFill="0" applyBorder="0" applyProtection="0">
      <alignment horizontal="right"/>
      <protection locked="0"/>
    </xf>
    <xf numFmtId="179" fontId="3" fillId="0" borderId="0" applyFill="0" applyBorder="0" applyAlignment="0" applyProtection="0">
      <alignment horizontal="right"/>
      <protection locked="0"/>
    </xf>
    <xf numFmtId="196" fontId="3" fillId="0" borderId="0" applyFill="0" applyBorder="0" applyProtection="0">
      <alignment horizontal="right"/>
      <protection locked="0"/>
    </xf>
    <xf numFmtId="179" fontId="4" fillId="0" borderId="0" applyFill="0" applyBorder="0" applyProtection="0">
      <alignment horizontal="right"/>
      <protection locked="0"/>
    </xf>
    <xf numFmtId="179" fontId="7" fillId="0" borderId="0" applyFill="0" applyBorder="0" applyProtection="0">
      <alignment horizontal="right"/>
      <protection locked="0"/>
    </xf>
    <xf numFmtId="197" fontId="3" fillId="0" borderId="0" applyFill="0" applyBorder="0" applyProtection="0">
      <alignment horizontal="right"/>
    </xf>
    <xf numFmtId="197" fontId="3" fillId="0" borderId="0" applyFill="0" applyBorder="0" applyProtection="0">
      <alignment horizontal="right"/>
    </xf>
    <xf numFmtId="198" fontId="3" fillId="0" borderId="0" applyFill="0" applyBorder="0" applyProtection="0">
      <alignment horizontal="right"/>
    </xf>
    <xf numFmtId="198" fontId="3" fillId="0" borderId="0" applyFill="0" applyBorder="0" applyProtection="0">
      <alignment horizontal="right"/>
    </xf>
    <xf numFmtId="198" fontId="3" fillId="0" borderId="0" applyFill="0" applyBorder="0" applyAlignment="0" applyProtection="0"/>
    <xf numFmtId="198" fontId="3" fillId="0" borderId="0" applyFill="0" applyBorder="0" applyProtection="0">
      <alignment horizontal="right"/>
    </xf>
    <xf numFmtId="199" fontId="3" fillId="0" borderId="0" applyFill="0" applyBorder="0" applyProtection="0">
      <alignment horizontal="right"/>
    </xf>
    <xf numFmtId="199" fontId="3" fillId="0" borderId="0" applyFill="0" applyBorder="0" applyProtection="0">
      <alignment horizontal="right"/>
    </xf>
    <xf numFmtId="180" fontId="3" fillId="0" borderId="0" applyFill="0" applyBorder="0" applyProtection="0">
      <alignment horizontal="right"/>
    </xf>
    <xf numFmtId="199" fontId="3" fillId="0" borderId="0" applyFill="0" applyBorder="0" applyProtection="0">
      <alignment horizontal="right"/>
    </xf>
    <xf numFmtId="199" fontId="3" fillId="0" borderId="0" applyFill="0" applyBorder="0" applyProtection="0">
      <alignment horizontal="right"/>
    </xf>
    <xf numFmtId="180" fontId="3" fillId="0" borderId="0" applyFill="0" applyBorder="0" applyProtection="0">
      <alignment horizontal="right"/>
    </xf>
    <xf numFmtId="180" fontId="3" fillId="0" borderId="0" applyFill="0" applyBorder="0" applyAlignment="0" applyProtection="0">
      <alignment horizontal="right"/>
    </xf>
    <xf numFmtId="180" fontId="3" fillId="0" borderId="0" applyFill="0" applyBorder="0" applyProtection="0">
      <alignment horizontal="right"/>
    </xf>
    <xf numFmtId="200" fontId="3" fillId="0" borderId="0">
      <alignment horizontal="right"/>
      <protection locked="0"/>
    </xf>
    <xf numFmtId="201" fontId="3" fillId="0" borderId="0">
      <alignment horizontal="right"/>
      <protection locked="0"/>
    </xf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9" fillId="18" borderId="11" applyNumberFormat="0" applyAlignment="0" applyProtection="0"/>
    <xf numFmtId="0" fontId="39" fillId="18" borderId="11" applyNumberFormat="0" applyAlignment="0" applyProtection="0"/>
    <xf numFmtId="0" fontId="39" fillId="18" borderId="11" applyNumberFormat="0" applyAlignment="0" applyProtection="0"/>
    <xf numFmtId="0" fontId="39" fillId="18" borderId="11" applyNumberFormat="0" applyAlignment="0" applyProtection="0"/>
    <xf numFmtId="0" fontId="39" fillId="18" borderId="11" applyNumberFormat="0" applyAlignment="0" applyProtection="0"/>
    <xf numFmtId="0" fontId="39" fillId="18" borderId="11" applyNumberFormat="0" applyAlignment="0" applyProtection="0"/>
    <xf numFmtId="0" fontId="14" fillId="0" borderId="0" applyNumberFormat="0" applyFill="0" applyBorder="0" applyProtection="0">
      <alignment horizontal="left" vertical="top"/>
    </xf>
    <xf numFmtId="0" fontId="14" fillId="0" borderId="0" applyNumberFormat="0" applyFill="0" applyBorder="0" applyProtection="0">
      <alignment horizontal="left" vertical="top"/>
    </xf>
    <xf numFmtId="0" fontId="14" fillId="0" borderId="0" applyNumberFormat="0" applyFill="0" applyBorder="0" applyAlignment="0" applyProtection="0">
      <alignment horizontal="left" vertical="center"/>
    </xf>
    <xf numFmtId="0" fontId="14" fillId="0" borderId="0" applyNumberFormat="0" applyFill="0" applyBorder="0" applyProtection="0">
      <alignment horizontal="left" vertical="top"/>
    </xf>
    <xf numFmtId="0" fontId="40" fillId="19" borderId="12" applyNumberFormat="0" applyAlignment="0" applyProtection="0"/>
    <xf numFmtId="0" fontId="40" fillId="19" borderId="12" applyNumberFormat="0" applyAlignment="0" applyProtection="0"/>
    <xf numFmtId="0" fontId="40" fillId="19" borderId="12" applyNumberFormat="0" applyAlignment="0" applyProtection="0"/>
    <xf numFmtId="0" fontId="40" fillId="19" borderId="12" applyNumberFormat="0" applyAlignment="0" applyProtection="0"/>
    <xf numFmtId="0" fontId="40" fillId="19" borderId="12" applyNumberFormat="0" applyAlignment="0" applyProtection="0"/>
    <xf numFmtId="0" fontId="40" fillId="19" borderId="12" applyNumberFormat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28" fillId="0" borderId="0" applyNumberFormat="0" applyFill="0" applyBorder="0" applyProtection="0">
      <alignment horizontal="right"/>
    </xf>
    <xf numFmtId="164" fontId="42" fillId="0" borderId="0"/>
    <xf numFmtId="202" fontId="43" fillId="0" borderId="0" applyFont="0" applyFill="0" applyBorder="0" applyAlignment="0" applyProtection="0"/>
    <xf numFmtId="0" fontId="3" fillId="0" borderId="0" applyNumberFormat="0" applyFill="0" applyBorder="0" applyProtection="0">
      <alignment horizontal="left" vertical="top" wrapText="1"/>
    </xf>
    <xf numFmtId="0" fontId="3" fillId="0" borderId="0" applyNumberFormat="0" applyFill="0" applyBorder="0" applyProtection="0">
      <alignment horizontal="left" wrapText="1"/>
    </xf>
    <xf numFmtId="0" fontId="3" fillId="0" borderId="0" applyNumberFormat="0" applyFill="0" applyBorder="0" applyProtection="0">
      <alignment horizontal="left" wrapText="1"/>
    </xf>
    <xf numFmtId="0" fontId="3" fillId="0" borderId="0" applyNumberFormat="0" applyFill="0" applyBorder="0" applyProtection="0">
      <alignment horizontal="left" vertical="top" wrapText="1"/>
    </xf>
    <xf numFmtId="0" fontId="3" fillId="0" borderId="0" applyNumberFormat="0" applyFill="0" applyBorder="0" applyProtection="0">
      <alignment horizontal="left" vertical="top" wrapText="1"/>
    </xf>
    <xf numFmtId="0" fontId="3" fillId="0" borderId="0" applyNumberFormat="0" applyFill="0" applyBorder="0" applyProtection="0">
      <alignment horizontal="left" vertical="top" wrapText="1"/>
    </xf>
    <xf numFmtId="0" fontId="3" fillId="0" borderId="0" applyNumberFormat="0" applyFill="0" applyBorder="0" applyProtection="0">
      <alignment horizontal="left" vertical="top"/>
    </xf>
    <xf numFmtId="0" fontId="3" fillId="0" borderId="0" applyNumberFormat="0" applyFill="0" applyBorder="0" applyProtection="0">
      <alignment horizontal="left" wrapText="1"/>
    </xf>
    <xf numFmtId="0" fontId="3" fillId="0" borderId="0" applyNumberFormat="0" applyFill="0" applyBorder="0" applyProtection="0">
      <alignment horizontal="right" vertical="top"/>
    </xf>
    <xf numFmtId="0" fontId="3" fillId="0" borderId="0" applyNumberFormat="0" applyFill="0" applyBorder="0" applyProtection="0">
      <alignment horizontal="left" vertical="top"/>
    </xf>
    <xf numFmtId="0" fontId="3" fillId="0" borderId="0" applyNumberFormat="0" applyFill="0" applyBorder="0" applyProtection="0">
      <alignment horizontal="left" vertical="top"/>
    </xf>
    <xf numFmtId="0" fontId="3" fillId="0" borderId="0" applyNumberFormat="0" applyFill="0" applyBorder="0" applyProtection="0">
      <alignment horizontal="left" vertical="top"/>
    </xf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47" fillId="9" borderId="11" applyNumberFormat="0" applyAlignment="0" applyProtection="0"/>
    <xf numFmtId="0" fontId="47" fillId="9" borderId="11" applyNumberFormat="0" applyAlignment="0" applyProtection="0"/>
    <xf numFmtId="0" fontId="47" fillId="9" borderId="11" applyNumberFormat="0" applyAlignment="0" applyProtection="0"/>
    <xf numFmtId="0" fontId="47" fillId="9" borderId="11" applyNumberFormat="0" applyAlignment="0" applyProtection="0"/>
    <xf numFmtId="0" fontId="47" fillId="9" borderId="11" applyNumberFormat="0" applyAlignment="0" applyProtection="0"/>
    <xf numFmtId="0" fontId="47" fillId="9" borderId="11" applyNumberFormat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3" fillId="0" borderId="0" applyFont="0" applyFill="0" applyBorder="0" applyAlignment="0" applyProtection="0">
      <alignment vertical="top"/>
      <protection locked="0"/>
    </xf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3" fillId="0" borderId="0" applyFont="0" applyFill="0" applyBorder="0" applyAlignment="0" applyProtection="0">
      <alignment vertical="top"/>
      <protection locked="0"/>
    </xf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5" borderId="0" applyNumberFormat="0" applyBorder="0" applyAlignment="0" applyProtection="0"/>
    <xf numFmtId="0" fontId="49" fillId="5" borderId="0" applyNumberFormat="0" applyBorder="0" applyAlignment="0" applyProtection="0"/>
    <xf numFmtId="0" fontId="49" fillId="5" borderId="0" applyNumberFormat="0" applyBorder="0" applyAlignment="0" applyProtection="0"/>
    <xf numFmtId="0" fontId="49" fillId="5" borderId="0" applyNumberFormat="0" applyBorder="0" applyAlignment="0" applyProtection="0"/>
    <xf numFmtId="0" fontId="49" fillId="5" borderId="0" applyNumberFormat="0" applyBorder="0" applyAlignment="0" applyProtection="0"/>
    <xf numFmtId="0" fontId="49" fillId="5" borderId="0" applyNumberFormat="0" applyBorder="0" applyAlignment="0" applyProtection="0"/>
    <xf numFmtId="203" fontId="3" fillId="0" borderId="0">
      <alignment horizontal="right"/>
      <protection locked="0"/>
    </xf>
    <xf numFmtId="204" fontId="1" fillId="0" borderId="0" applyFont="0" applyFill="0" applyBorder="0" applyAlignment="0" applyProtection="0"/>
    <xf numFmtId="0" fontId="25" fillId="0" borderId="6" applyNumberFormat="0" applyFill="0" applyAlignment="0" applyProtection="0">
      <alignment vertical="top"/>
      <protection locked="0"/>
    </xf>
    <xf numFmtId="0" fontId="25" fillId="0" borderId="6" applyNumberFormat="0" applyFill="0" applyAlignment="0" applyProtection="0">
      <alignment vertical="top"/>
      <protection locked="0"/>
    </xf>
    <xf numFmtId="0" fontId="25" fillId="0" borderId="2" applyNumberFormat="0" applyFill="0" applyAlignment="0" applyProtection="0">
      <alignment vertical="top"/>
      <protection locked="0"/>
    </xf>
    <xf numFmtId="0" fontId="25" fillId="0" borderId="0" applyNumberFormat="0" applyFill="0" applyAlignment="0" applyProtection="0"/>
    <xf numFmtId="181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5" fillId="0" borderId="0" applyFont="0" applyFill="0" applyBorder="0" applyAlignment="0" applyProtection="0"/>
    <xf numFmtId="206" fontId="5" fillId="0" borderId="0" applyFont="0" applyFill="0" applyBorder="0" applyAlignment="0" applyProtection="0"/>
    <xf numFmtId="0" fontId="50" fillId="24" borderId="0" applyNumberFormat="0" applyBorder="0" applyAlignment="0" applyProtection="0"/>
    <xf numFmtId="0" fontId="50" fillId="24" borderId="0" applyNumberFormat="0" applyBorder="0" applyAlignment="0" applyProtection="0"/>
    <xf numFmtId="0" fontId="50" fillId="24" borderId="0" applyNumberFormat="0" applyBorder="0" applyAlignment="0" applyProtection="0"/>
    <xf numFmtId="0" fontId="50" fillId="24" borderId="0" applyNumberFormat="0" applyBorder="0" applyAlignment="0" applyProtection="0"/>
    <xf numFmtId="0" fontId="50" fillId="24" borderId="0" applyNumberFormat="0" applyBorder="0" applyAlignment="0" applyProtection="0"/>
    <xf numFmtId="0" fontId="50" fillId="24" borderId="0" applyNumberFormat="0" applyBorder="0" applyAlignment="0" applyProtection="0"/>
    <xf numFmtId="0" fontId="5" fillId="0" borderId="0"/>
    <xf numFmtId="0" fontId="7" fillId="0" borderId="0"/>
    <xf numFmtId="0" fontId="5" fillId="0" borderId="0"/>
    <xf numFmtId="0" fontId="3" fillId="0" borderId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7" fillId="0" borderId="0"/>
    <xf numFmtId="0" fontId="30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9" fillId="0" borderId="0"/>
    <xf numFmtId="0" fontId="19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7" fillId="0" borderId="0"/>
    <xf numFmtId="0" fontId="17" fillId="0" borderId="0"/>
    <xf numFmtId="0" fontId="30" fillId="0" borderId="0"/>
    <xf numFmtId="0" fontId="30" fillId="0" borderId="0"/>
    <xf numFmtId="0" fontId="7" fillId="0" borderId="0" applyNumberFormat="0" applyFill="0" applyBorder="0" applyAlignment="0" applyProtection="0"/>
    <xf numFmtId="0" fontId="30" fillId="0" borderId="0"/>
    <xf numFmtId="0" fontId="30" fillId="0" borderId="0"/>
    <xf numFmtId="0" fontId="7" fillId="0" borderId="0" applyNumberFormat="0" applyFill="0" applyBorder="0" applyAlignment="0" applyProtection="0"/>
    <xf numFmtId="0" fontId="30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" fillId="0" borderId="0"/>
    <xf numFmtId="0" fontId="3" fillId="0" borderId="0">
      <alignment vertical="top"/>
      <protection locked="0"/>
    </xf>
    <xf numFmtId="0" fontId="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" fillId="0" borderId="0"/>
    <xf numFmtId="0" fontId="7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5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 applyNumberFormat="0" applyFill="0" applyBorder="0" applyAlignment="0" applyProtection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17" fillId="0" borderId="0"/>
    <xf numFmtId="0" fontId="30" fillId="0" borderId="0"/>
    <xf numFmtId="0" fontId="30" fillId="0" borderId="0"/>
    <xf numFmtId="0" fontId="7" fillId="0" borderId="0" applyNumberFormat="0" applyFill="0" applyBorder="0" applyAlignment="0" applyProtection="0"/>
    <xf numFmtId="0" fontId="30" fillId="0" borderId="0"/>
    <xf numFmtId="0" fontId="30" fillId="0" borderId="0"/>
    <xf numFmtId="0" fontId="7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7" fillId="0" borderId="0"/>
    <xf numFmtId="0" fontId="1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7" fillId="0" borderId="0"/>
    <xf numFmtId="0" fontId="17" fillId="0" borderId="0"/>
    <xf numFmtId="0" fontId="17" fillId="0" borderId="0"/>
    <xf numFmtId="0" fontId="30" fillId="0" borderId="0"/>
    <xf numFmtId="0" fontId="7" fillId="0" borderId="0" applyNumberFormat="0" applyFill="0" applyBorder="0" applyAlignment="0" applyProtection="0"/>
    <xf numFmtId="0" fontId="5" fillId="0" borderId="0"/>
    <xf numFmtId="0" fontId="30" fillId="0" borderId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3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30" fillId="0" borderId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5" fillId="0" borderId="0"/>
    <xf numFmtId="0" fontId="17" fillId="0" borderId="0"/>
    <xf numFmtId="0" fontId="17" fillId="0" borderId="0"/>
    <xf numFmtId="0" fontId="7" fillId="0" borderId="0"/>
    <xf numFmtId="0" fontId="30" fillId="0" borderId="0"/>
    <xf numFmtId="0" fontId="52" fillId="0" borderId="0"/>
    <xf numFmtId="0" fontId="6" fillId="0" borderId="0"/>
    <xf numFmtId="0" fontId="30" fillId="0" borderId="0"/>
    <xf numFmtId="0" fontId="30" fillId="0" borderId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30" fillId="0" borderId="0"/>
    <xf numFmtId="0" fontId="3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53" fillId="0" borderId="0"/>
    <xf numFmtId="0" fontId="30" fillId="0" borderId="0"/>
    <xf numFmtId="0" fontId="30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5" fillId="0" borderId="0"/>
    <xf numFmtId="0" fontId="30" fillId="0" borderId="0"/>
    <xf numFmtId="0" fontId="7" fillId="0" borderId="0" applyNumberFormat="0" applyFill="0" applyBorder="0" applyAlignment="0" applyProtection="0"/>
    <xf numFmtId="0" fontId="5" fillId="0" borderId="0"/>
    <xf numFmtId="0" fontId="30" fillId="0" borderId="0"/>
    <xf numFmtId="0" fontId="7" fillId="0" borderId="0" applyNumberFormat="0" applyFill="0" applyBorder="0" applyAlignment="0" applyProtection="0"/>
    <xf numFmtId="0" fontId="5" fillId="0" borderId="0"/>
    <xf numFmtId="0" fontId="30" fillId="0" borderId="0"/>
    <xf numFmtId="0" fontId="7" fillId="0" borderId="0" applyNumberFormat="0" applyFill="0" applyBorder="0" applyAlignment="0" applyProtection="0"/>
    <xf numFmtId="0" fontId="5" fillId="0" borderId="0"/>
    <xf numFmtId="0" fontId="30" fillId="0" borderId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5" fillId="0" borderId="0"/>
    <xf numFmtId="0" fontId="30" fillId="0" borderId="0"/>
    <xf numFmtId="0" fontId="7" fillId="0" borderId="0"/>
    <xf numFmtId="0" fontId="5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3" fillId="0" borderId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54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5" fillId="25" borderId="14" applyNumberFormat="0" applyFont="0" applyAlignment="0" applyProtection="0"/>
    <xf numFmtId="0" fontId="5" fillId="25" borderId="14" applyNumberFormat="0" applyFont="0" applyAlignment="0" applyProtection="0"/>
    <xf numFmtId="0" fontId="19" fillId="3" borderId="10" applyNumberFormat="0" applyFont="0" applyAlignment="0" applyProtection="0"/>
    <xf numFmtId="0" fontId="30" fillId="3" borderId="10" applyNumberFormat="0" applyFont="0" applyAlignment="0" applyProtection="0"/>
    <xf numFmtId="0" fontId="19" fillId="3" borderId="10" applyNumberFormat="0" applyFont="0" applyAlignment="0" applyProtection="0"/>
    <xf numFmtId="0" fontId="30" fillId="3" borderId="10" applyNumberFormat="0" applyFont="0" applyAlignment="0" applyProtection="0"/>
    <xf numFmtId="0" fontId="19" fillId="3" borderId="10" applyNumberFormat="0" applyFont="0" applyAlignment="0" applyProtection="0"/>
    <xf numFmtId="0" fontId="30" fillId="3" borderId="10" applyNumberFormat="0" applyFont="0" applyAlignment="0" applyProtection="0"/>
    <xf numFmtId="0" fontId="5" fillId="25" borderId="14" applyNumberFormat="0" applyFont="0" applyAlignment="0" applyProtection="0"/>
    <xf numFmtId="0" fontId="5" fillId="25" borderId="14" applyNumberFormat="0" applyFont="0" applyAlignment="0" applyProtection="0"/>
    <xf numFmtId="0" fontId="5" fillId="25" borderId="14" applyNumberFormat="0" applyFont="0" applyAlignment="0" applyProtection="0"/>
    <xf numFmtId="0" fontId="5" fillId="25" borderId="14" applyNumberFormat="0" applyFont="0" applyAlignment="0" applyProtection="0"/>
    <xf numFmtId="0" fontId="5" fillId="25" borderId="14" applyNumberFormat="0" applyFont="0" applyAlignment="0" applyProtection="0"/>
    <xf numFmtId="0" fontId="5" fillId="25" borderId="14" applyNumberFormat="0" applyFont="0" applyAlignment="0" applyProtection="0"/>
    <xf numFmtId="0" fontId="5" fillId="25" borderId="14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5" fillId="25" borderId="14" applyNumberFormat="0" applyFont="0" applyAlignment="0" applyProtection="0"/>
    <xf numFmtId="0" fontId="5" fillId="25" borderId="14" applyNumberFormat="0" applyFont="0" applyAlignment="0" applyProtection="0"/>
    <xf numFmtId="0" fontId="30" fillId="3" borderId="10" applyNumberFormat="0" applyFont="0" applyAlignment="0" applyProtection="0"/>
    <xf numFmtId="0" fontId="5" fillId="25" borderId="14" applyNumberFormat="0" applyFont="0" applyAlignment="0" applyProtection="0"/>
    <xf numFmtId="0" fontId="5" fillId="25" borderId="14" applyNumberFormat="0" applyFont="0" applyAlignment="0" applyProtection="0"/>
    <xf numFmtId="0" fontId="5" fillId="25" borderId="14" applyNumberFormat="0" applyFont="0" applyAlignment="0" applyProtection="0"/>
    <xf numFmtId="0" fontId="5" fillId="25" borderId="14" applyNumberFormat="0" applyFont="0" applyAlignment="0" applyProtection="0"/>
    <xf numFmtId="0" fontId="5" fillId="25" borderId="14" applyNumberFormat="0" applyFont="0" applyAlignment="0" applyProtection="0"/>
    <xf numFmtId="0" fontId="5" fillId="25" borderId="14" applyNumberFormat="0" applyFont="0" applyAlignment="0" applyProtection="0"/>
    <xf numFmtId="0" fontId="5" fillId="25" borderId="14" applyNumberFormat="0" applyFont="0" applyAlignment="0" applyProtection="0"/>
    <xf numFmtId="0" fontId="30" fillId="3" borderId="10" applyNumberFormat="0" applyFont="0" applyAlignment="0" applyProtection="0"/>
    <xf numFmtId="0" fontId="5" fillId="25" borderId="14" applyNumberFormat="0" applyFont="0" applyAlignment="0" applyProtection="0"/>
    <xf numFmtId="0" fontId="5" fillId="25" borderId="14" applyNumberFormat="0" applyFont="0" applyAlignment="0" applyProtection="0"/>
    <xf numFmtId="0" fontId="30" fillId="3" borderId="10" applyNumberFormat="0" applyFont="0" applyAlignment="0" applyProtection="0"/>
    <xf numFmtId="0" fontId="5" fillId="25" borderId="14" applyNumberFormat="0" applyFont="0" applyAlignment="0" applyProtection="0"/>
    <xf numFmtId="0" fontId="5" fillId="25" borderId="14" applyNumberFormat="0" applyFont="0" applyAlignment="0" applyProtection="0"/>
    <xf numFmtId="0" fontId="5" fillId="25" borderId="14" applyNumberFormat="0" applyFont="0" applyAlignment="0" applyProtection="0"/>
    <xf numFmtId="0" fontId="5" fillId="25" borderId="14" applyNumberFormat="0" applyFont="0" applyAlignment="0" applyProtection="0"/>
    <xf numFmtId="0" fontId="5" fillId="25" borderId="14" applyNumberFormat="0" applyFont="0" applyAlignment="0" applyProtection="0"/>
    <xf numFmtId="0" fontId="5" fillId="25" borderId="14" applyNumberFormat="0" applyFont="0" applyAlignment="0" applyProtection="0"/>
    <xf numFmtId="0" fontId="5" fillId="25" borderId="14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54" fillId="3" borderId="10" applyNumberFormat="0" applyFont="0" applyAlignment="0" applyProtection="0"/>
    <xf numFmtId="0" fontId="30" fillId="3" borderId="10" applyNumberFormat="0" applyFont="0" applyAlignment="0" applyProtection="0"/>
    <xf numFmtId="0" fontId="30" fillId="3" borderId="10" applyNumberFormat="0" applyFont="0" applyAlignment="0" applyProtection="0"/>
    <xf numFmtId="0" fontId="54" fillId="3" borderId="10" applyNumberFormat="0" applyFont="0" applyAlignment="0" applyProtection="0"/>
    <xf numFmtId="0" fontId="15" fillId="0" borderId="0" applyNumberFormat="0" applyFill="0" applyBorder="0" applyProtection="0">
      <alignment horizontal="right" vertical="top"/>
    </xf>
    <xf numFmtId="0" fontId="15" fillId="0" borderId="0" applyNumberFormat="0" applyFill="0" applyBorder="0" applyProtection="0">
      <alignment horizontal="right" vertical="top"/>
    </xf>
    <xf numFmtId="0" fontId="15" fillId="0" borderId="0" applyNumberFormat="0" applyFill="0" applyBorder="0" applyProtection="0">
      <alignment horizontal="right" vertical="top"/>
    </xf>
    <xf numFmtId="0" fontId="15" fillId="0" borderId="0" applyNumberFormat="0" applyFill="0" applyBorder="0" applyProtection="0">
      <alignment horizontal="right" vertical="top"/>
    </xf>
    <xf numFmtId="0" fontId="15" fillId="0" borderId="0" applyNumberFormat="0" applyFill="0" applyBorder="0" applyProtection="0">
      <alignment horizontal="right" vertical="top"/>
      <protection locked="0"/>
    </xf>
    <xf numFmtId="0" fontId="14" fillId="0" borderId="0" applyNumberFormat="0" applyFill="0" applyBorder="0" applyProtection="0">
      <alignment horizontal="right" vertical="top"/>
      <protection locked="0"/>
    </xf>
    <xf numFmtId="49" fontId="15" fillId="0" borderId="0">
      <alignment horizontal="right"/>
      <protection locked="0"/>
    </xf>
    <xf numFmtId="0" fontId="15" fillId="0" borderId="0">
      <alignment horizontal="right"/>
      <protection locked="0"/>
    </xf>
    <xf numFmtId="207" fontId="27" fillId="0" borderId="0" applyFont="0" applyFill="0" applyBorder="0" applyProtection="0">
      <alignment horizontal="right"/>
    </xf>
    <xf numFmtId="0" fontId="3" fillId="0" borderId="0" applyNumberFormat="0" applyFill="0" applyBorder="0" applyProtection="0">
      <alignment vertical="top"/>
      <protection locked="0"/>
    </xf>
    <xf numFmtId="0" fontId="3" fillId="0" borderId="0"/>
    <xf numFmtId="0" fontId="3" fillId="0" borderId="0" applyNumberFormat="0" applyFill="0" applyBorder="0" applyProtection="0">
      <alignment vertical="top"/>
      <protection locked="0"/>
    </xf>
    <xf numFmtId="0" fontId="3" fillId="0" borderId="0" applyNumberFormat="0" applyFill="0" applyBorder="0" applyProtection="0">
      <alignment vertical="top"/>
      <protection locked="0"/>
    </xf>
    <xf numFmtId="0" fontId="3" fillId="0" borderId="0" applyNumberFormat="0" applyFill="0" applyBorder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Protection="0">
      <alignment vertical="top"/>
      <protection locked="0"/>
    </xf>
    <xf numFmtId="9" fontId="1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" fontId="5" fillId="0" borderId="0" applyFont="0" applyFill="0" applyBorder="0" applyAlignment="0" applyProtection="0"/>
    <xf numFmtId="0" fontId="55" fillId="18" borderId="15" applyNumberFormat="0" applyAlignment="0" applyProtection="0"/>
    <xf numFmtId="0" fontId="55" fillId="18" borderId="15" applyNumberFormat="0" applyAlignment="0" applyProtection="0"/>
    <xf numFmtId="0" fontId="55" fillId="18" borderId="15" applyNumberFormat="0" applyAlignment="0" applyProtection="0"/>
    <xf numFmtId="0" fontId="55" fillId="18" borderId="15" applyNumberFormat="0" applyAlignment="0" applyProtection="0"/>
    <xf numFmtId="0" fontId="55" fillId="18" borderId="15" applyNumberFormat="0" applyAlignment="0" applyProtection="0"/>
    <xf numFmtId="0" fontId="55" fillId="18" borderId="15" applyNumberFormat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208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0" fontId="59" fillId="0" borderId="16" applyNumberFormat="0" applyFill="0" applyAlignment="0" applyProtection="0"/>
    <xf numFmtId="0" fontId="59" fillId="0" borderId="16" applyNumberFormat="0" applyFill="0" applyAlignment="0" applyProtection="0"/>
    <xf numFmtId="0" fontId="59" fillId="0" borderId="16" applyNumberFormat="0" applyFill="0" applyAlignment="0" applyProtection="0"/>
    <xf numFmtId="0" fontId="59" fillId="0" borderId="16" applyNumberFormat="0" applyFill="0" applyAlignment="0" applyProtection="0"/>
    <xf numFmtId="0" fontId="59" fillId="0" borderId="16" applyNumberFormat="0" applyFill="0" applyAlignment="0" applyProtection="0"/>
    <xf numFmtId="0" fontId="59" fillId="0" borderId="16" applyNumberFormat="0" applyFill="0" applyAlignment="0" applyProtection="0"/>
    <xf numFmtId="0" fontId="29" fillId="0" borderId="0" applyNumberFormat="0" applyFill="0" applyBorder="0" applyProtection="0">
      <alignment horizontal="left" vertical="top"/>
    </xf>
    <xf numFmtId="0" fontId="60" fillId="0" borderId="17" applyNumberFormat="0" applyFill="0" applyAlignment="0" applyProtection="0"/>
    <xf numFmtId="0" fontId="60" fillId="0" borderId="17" applyNumberFormat="0" applyFill="0" applyAlignment="0" applyProtection="0"/>
    <xf numFmtId="0" fontId="60" fillId="0" borderId="17" applyNumberFormat="0" applyFill="0" applyAlignment="0" applyProtection="0"/>
    <xf numFmtId="0" fontId="60" fillId="0" borderId="17" applyNumberFormat="0" applyFill="0" applyAlignment="0" applyProtection="0"/>
    <xf numFmtId="0" fontId="60" fillId="0" borderId="17" applyNumberFormat="0" applyFill="0" applyAlignment="0" applyProtection="0"/>
    <xf numFmtId="0" fontId="60" fillId="0" borderId="17" applyNumberFormat="0" applyFill="0" applyAlignment="0" applyProtection="0"/>
    <xf numFmtId="0" fontId="29" fillId="0" borderId="0" applyNumberFormat="0" applyFill="0" applyBorder="0" applyProtection="0">
      <alignment horizontal="left" vertical="top"/>
    </xf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29" fillId="0" borderId="0" applyNumberFormat="0" applyFill="0" applyBorder="0" applyProtection="0">
      <alignment horizontal="left" vertical="top"/>
    </xf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9" fillId="0" borderId="0" applyNumberFormat="0" applyFill="0" applyBorder="0" applyProtection="0">
      <alignment horizontal="left" vertical="top"/>
    </xf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horizontal="left" vertical="top"/>
    </xf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horizontal="left" vertical="top"/>
    </xf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horizontal="left" vertical="top"/>
    </xf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horizontal="left" vertical="top"/>
    </xf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19" applyNumberFormat="0" applyFill="0" applyAlignment="0" applyProtection="0"/>
    <xf numFmtId="0" fontId="62" fillId="0" borderId="19" applyNumberFormat="0" applyFill="0" applyAlignment="0" applyProtection="0"/>
    <xf numFmtId="0" fontId="62" fillId="0" borderId="19" applyNumberFormat="0" applyFill="0" applyAlignment="0" applyProtection="0"/>
    <xf numFmtId="0" fontId="62" fillId="0" borderId="19" applyNumberFormat="0" applyFill="0" applyAlignment="0" applyProtection="0"/>
    <xf numFmtId="0" fontId="62" fillId="0" borderId="19" applyNumberFormat="0" applyFill="0" applyAlignment="0" applyProtection="0"/>
    <xf numFmtId="0" fontId="62" fillId="0" borderId="19" applyNumberFormat="0" applyFill="0" applyAlignment="0" applyProtection="0"/>
    <xf numFmtId="0" fontId="17" fillId="0" borderId="0" applyFont="0"/>
    <xf numFmtId="164" fontId="1" fillId="0" borderId="0"/>
    <xf numFmtId="0" fontId="17" fillId="0" borderId="0" applyFont="0"/>
    <xf numFmtId="0" fontId="5" fillId="0" borderId="0"/>
    <xf numFmtId="164" fontId="1" fillId="0" borderId="0"/>
    <xf numFmtId="0" fontId="6" fillId="0" borderId="0"/>
  </cellStyleXfs>
  <cellXfs count="1327">
    <xf numFmtId="0" fontId="0" fillId="0" borderId="0" xfId="0"/>
    <xf numFmtId="164" fontId="2" fillId="0" borderId="1" xfId="2" applyFont="1" applyFill="1" applyBorder="1" applyProtection="1"/>
    <xf numFmtId="164" fontId="2" fillId="0" borderId="2" xfId="2" applyFont="1" applyFill="1" applyBorder="1" applyProtection="1"/>
    <xf numFmtId="164" fontId="2" fillId="0" borderId="3" xfId="2" applyFont="1" applyFill="1" applyBorder="1" applyProtection="1"/>
    <xf numFmtId="164" fontId="2" fillId="0" borderId="0" xfId="2" applyFont="1" applyFill="1" applyProtection="1"/>
    <xf numFmtId="164" fontId="3" fillId="0" borderId="4" xfId="2" applyFont="1" applyFill="1" applyBorder="1" applyProtection="1"/>
    <xf numFmtId="164" fontId="4" fillId="0" borderId="0" xfId="2" applyNumberFormat="1" applyFont="1" applyFill="1" applyBorder="1" applyAlignment="1" applyProtection="1">
      <alignment horizontal="left" vertical="center"/>
    </xf>
    <xf numFmtId="164" fontId="3" fillId="0" borderId="0" xfId="2" applyFont="1" applyFill="1" applyBorder="1" applyProtection="1"/>
    <xf numFmtId="0" fontId="1" fillId="0" borderId="0" xfId="3" applyFont="1" applyFill="1" applyBorder="1" applyProtection="1"/>
    <xf numFmtId="164" fontId="3" fillId="0" borderId="5" xfId="2" applyFont="1" applyFill="1" applyBorder="1" applyProtection="1"/>
    <xf numFmtId="164" fontId="3" fillId="0" borderId="0" xfId="2" applyFont="1" applyFill="1" applyProtection="1"/>
    <xf numFmtId="164" fontId="2" fillId="0" borderId="0" xfId="2" applyFont="1" applyFill="1" applyBorder="1" applyAlignment="1" applyProtection="1">
      <alignment horizontal="right"/>
    </xf>
    <xf numFmtId="0" fontId="7" fillId="0" borderId="0" xfId="4" applyFont="1" applyFill="1" applyBorder="1" applyProtection="1"/>
    <xf numFmtId="164" fontId="7" fillId="0" borderId="0" xfId="2" applyNumberFormat="1" applyFont="1" applyFill="1" applyBorder="1" applyAlignment="1" applyProtection="1">
      <alignment horizontal="left" vertical="center"/>
    </xf>
    <xf numFmtId="164" fontId="2" fillId="0" borderId="4" xfId="2" applyFont="1" applyFill="1" applyBorder="1" applyProtection="1"/>
    <xf numFmtId="164" fontId="2" fillId="0" borderId="6" xfId="2" applyNumberFormat="1" applyFont="1" applyFill="1" applyBorder="1" applyAlignment="1" applyProtection="1">
      <alignment horizontal="left"/>
    </xf>
    <xf numFmtId="164" fontId="2" fillId="0" borderId="6" xfId="2" applyFont="1" applyFill="1" applyBorder="1" applyProtection="1"/>
    <xf numFmtId="164" fontId="2" fillId="0" borderId="5" xfId="2" applyFont="1" applyFill="1" applyBorder="1" applyProtection="1"/>
    <xf numFmtId="164" fontId="2" fillId="0" borderId="0" xfId="2" applyFont="1" applyFill="1" applyBorder="1" applyAlignment="1" applyProtection="1">
      <alignment horizontal="fill"/>
    </xf>
    <xf numFmtId="164" fontId="2" fillId="0" borderId="0" xfId="2" applyNumberFormat="1" applyFont="1" applyFill="1" applyBorder="1" applyAlignment="1" applyProtection="1">
      <alignment horizontal="right"/>
    </xf>
    <xf numFmtId="164" fontId="2" fillId="0" borderId="0" xfId="2" applyFont="1" applyFill="1" applyBorder="1" applyProtection="1"/>
    <xf numFmtId="165" fontId="2" fillId="0" borderId="0" xfId="5" applyNumberFormat="1" applyFont="1" applyFill="1" applyBorder="1" applyAlignment="1" applyProtection="1">
      <alignment vertical="center"/>
    </xf>
    <xf numFmtId="2" fontId="2" fillId="0" borderId="0" xfId="2" applyNumberFormat="1" applyFont="1" applyFill="1" applyProtection="1"/>
    <xf numFmtId="165" fontId="8" fillId="0" borderId="0" xfId="5" applyNumberFormat="1" applyFont="1" applyFill="1" applyBorder="1" applyAlignment="1" applyProtection="1">
      <alignment horizontal="left" vertical="center"/>
    </xf>
    <xf numFmtId="165" fontId="9" fillId="0" borderId="0" xfId="5" applyNumberFormat="1" applyFont="1" applyFill="1" applyBorder="1" applyAlignment="1" applyProtection="1">
      <alignment horizontal="left" vertical="center"/>
    </xf>
    <xf numFmtId="164" fontId="2" fillId="0" borderId="4" xfId="2" applyNumberFormat="1" applyFont="1" applyFill="1" applyBorder="1" applyProtection="1"/>
    <xf numFmtId="164" fontId="2" fillId="0" borderId="5" xfId="2" applyNumberFormat="1" applyFont="1" applyFill="1" applyBorder="1" applyProtection="1"/>
    <xf numFmtId="164" fontId="2" fillId="0" borderId="0" xfId="2" applyNumberFormat="1" applyFont="1" applyFill="1" applyProtection="1"/>
    <xf numFmtId="164" fontId="2" fillId="0" borderId="0" xfId="5" applyFont="1" applyFill="1" applyBorder="1" applyAlignment="1" applyProtection="1"/>
    <xf numFmtId="164" fontId="2" fillId="0" borderId="7" xfId="2" applyFont="1" applyFill="1" applyBorder="1" applyProtection="1"/>
    <xf numFmtId="164" fontId="2" fillId="0" borderId="6" xfId="5" applyFont="1" applyFill="1" applyBorder="1" applyProtection="1"/>
    <xf numFmtId="164" fontId="2" fillId="0" borderId="8" xfId="2" applyFont="1" applyFill="1" applyBorder="1" applyProtection="1"/>
    <xf numFmtId="0" fontId="5" fillId="0" borderId="0" xfId="3" applyFont="1" applyProtection="1"/>
    <xf numFmtId="164" fontId="2" fillId="0" borderId="1" xfId="5" applyFont="1" applyFill="1" applyBorder="1" applyProtection="1"/>
    <xf numFmtId="164" fontId="2" fillId="0" borderId="2" xfId="5" applyFont="1" applyFill="1" applyBorder="1" applyProtection="1"/>
    <xf numFmtId="164" fontId="2" fillId="0" borderId="3" xfId="5" applyFont="1" applyFill="1" applyBorder="1" applyProtection="1"/>
    <xf numFmtId="164" fontId="2" fillId="0" borderId="0" xfId="5" applyFont="1" applyFill="1" applyProtection="1"/>
    <xf numFmtId="164" fontId="3" fillId="0" borderId="4" xfId="5" applyFont="1" applyFill="1" applyBorder="1" applyProtection="1"/>
    <xf numFmtId="164" fontId="4" fillId="0" borderId="0" xfId="5" applyNumberFormat="1" applyFont="1" applyFill="1" applyBorder="1" applyAlignment="1" applyProtection="1">
      <alignment horizontal="left" vertical="center"/>
    </xf>
    <xf numFmtId="164" fontId="3" fillId="0" borderId="0" xfId="5" applyFont="1" applyFill="1" applyBorder="1" applyProtection="1"/>
    <xf numFmtId="164" fontId="3" fillId="0" borderId="5" xfId="5" applyFont="1" applyFill="1" applyBorder="1" applyProtection="1"/>
    <xf numFmtId="164" fontId="3" fillId="0" borderId="0" xfId="5" applyFont="1" applyFill="1" applyProtection="1"/>
    <xf numFmtId="164" fontId="2" fillId="0" borderId="0" xfId="5" applyFont="1" applyFill="1" applyBorder="1" applyAlignment="1" applyProtection="1">
      <alignment horizontal="right"/>
    </xf>
    <xf numFmtId="0" fontId="7" fillId="0" borderId="0" xfId="6" applyFont="1" applyFill="1" applyBorder="1" applyProtection="1"/>
    <xf numFmtId="164" fontId="7" fillId="0" borderId="0" xfId="5" applyNumberFormat="1" applyFont="1" applyFill="1" applyBorder="1" applyAlignment="1" applyProtection="1">
      <alignment horizontal="left" vertical="center"/>
    </xf>
    <xf numFmtId="164" fontId="2" fillId="0" borderId="4" xfId="5" applyFont="1" applyFill="1" applyBorder="1" applyProtection="1"/>
    <xf numFmtId="164" fontId="2" fillId="0" borderId="6" xfId="5" applyNumberFormat="1" applyFont="1" applyFill="1" applyBorder="1" applyAlignment="1" applyProtection="1">
      <alignment horizontal="left"/>
    </xf>
    <xf numFmtId="164" fontId="2" fillId="0" borderId="5" xfId="5" applyFont="1" applyFill="1" applyBorder="1" applyProtection="1"/>
    <xf numFmtId="164" fontId="2" fillId="0" borderId="0" xfId="5" applyFont="1" applyFill="1" applyBorder="1" applyAlignment="1" applyProtection="1">
      <alignment horizontal="fill"/>
    </xf>
    <xf numFmtId="164" fontId="2" fillId="0" borderId="0" xfId="5" applyNumberFormat="1" applyFont="1" applyFill="1" applyBorder="1" applyAlignment="1" applyProtection="1">
      <alignment horizontal="right"/>
    </xf>
    <xf numFmtId="164" fontId="2" fillId="0" borderId="6" xfId="5" applyNumberFormat="1" applyFont="1" applyFill="1" applyBorder="1" applyAlignment="1" applyProtection="1">
      <alignment horizontal="centerContinuous"/>
    </xf>
    <xf numFmtId="164" fontId="2" fillId="0" borderId="6" xfId="5" applyFont="1" applyFill="1" applyBorder="1" applyAlignment="1" applyProtection="1">
      <alignment horizontal="centerContinuous"/>
    </xf>
    <xf numFmtId="0" fontId="2" fillId="0" borderId="6" xfId="3" applyFont="1" applyFill="1" applyBorder="1" applyAlignment="1" applyProtection="1">
      <alignment horizontal="centerContinuous"/>
    </xf>
    <xf numFmtId="164" fontId="2" fillId="0" borderId="0" xfId="5" applyNumberFormat="1" applyFont="1" applyFill="1" applyBorder="1" applyAlignment="1" applyProtection="1">
      <alignment horizontal="right" vertical="center"/>
    </xf>
    <xf numFmtId="164" fontId="2" fillId="0" borderId="0" xfId="5" applyFont="1" applyFill="1" applyBorder="1" applyAlignment="1" applyProtection="1">
      <alignment horizontal="right" vertical="center"/>
    </xf>
    <xf numFmtId="164" fontId="2" fillId="0" borderId="6" xfId="5" applyFont="1" applyFill="1" applyBorder="1" applyAlignment="1" applyProtection="1">
      <alignment horizontal="centerContinuous" vertical="center"/>
    </xf>
    <xf numFmtId="165" fontId="2" fillId="0" borderId="0" xfId="5" applyNumberFormat="1" applyFont="1" applyFill="1" applyBorder="1" applyAlignment="1" applyProtection="1">
      <alignment horizontal="right" vertical="center"/>
    </xf>
    <xf numFmtId="0" fontId="7" fillId="0" borderId="0" xfId="6" applyFont="1" applyFill="1" applyBorder="1" applyAlignment="1" applyProtection="1">
      <alignment vertical="center"/>
    </xf>
    <xf numFmtId="0" fontId="5" fillId="0" borderId="0" xfId="3" applyProtection="1"/>
    <xf numFmtId="164" fontId="2" fillId="0" borderId="7" xfId="5" applyFont="1" applyFill="1" applyBorder="1" applyProtection="1"/>
    <xf numFmtId="164" fontId="2" fillId="0" borderId="6" xfId="5" applyNumberFormat="1" applyFont="1" applyFill="1" applyBorder="1" applyAlignment="1" applyProtection="1">
      <alignment horizontal="left" vertical="center"/>
    </xf>
    <xf numFmtId="165" fontId="2" fillId="0" borderId="6" xfId="5" applyNumberFormat="1" applyFont="1" applyFill="1" applyBorder="1" applyAlignment="1" applyProtection="1">
      <alignment vertical="center"/>
    </xf>
    <xf numFmtId="165" fontId="2" fillId="0" borderId="6" xfId="5" applyNumberFormat="1" applyFont="1" applyFill="1" applyBorder="1" applyAlignment="1" applyProtection="1">
      <alignment horizontal="right" vertical="center"/>
    </xf>
    <xf numFmtId="164" fontId="2" fillId="0" borderId="6" xfId="5" applyFont="1" applyFill="1" applyBorder="1" applyAlignment="1" applyProtection="1">
      <alignment vertical="center"/>
    </xf>
    <xf numFmtId="164" fontId="2" fillId="0" borderId="8" xfId="5" applyFont="1" applyFill="1" applyBorder="1" applyProtection="1"/>
    <xf numFmtId="165" fontId="2" fillId="0" borderId="2" xfId="5" applyNumberFormat="1" applyFont="1" applyFill="1" applyBorder="1" applyAlignment="1" applyProtection="1">
      <alignment vertical="center"/>
    </xf>
    <xf numFmtId="165" fontId="2" fillId="0" borderId="2" xfId="5" applyNumberFormat="1" applyFont="1" applyFill="1" applyBorder="1" applyAlignment="1" applyProtection="1">
      <alignment horizontal="right" vertical="center"/>
    </xf>
    <xf numFmtId="37" fontId="2" fillId="0" borderId="0" xfId="5" applyNumberFormat="1" applyFont="1" applyFill="1" applyBorder="1" applyAlignment="1" applyProtection="1">
      <alignment vertical="center"/>
    </xf>
    <xf numFmtId="0" fontId="2" fillId="0" borderId="0" xfId="3" applyFont="1" applyAlignment="1" applyProtection="1">
      <alignment horizontal="right" vertical="center"/>
    </xf>
    <xf numFmtId="164" fontId="2" fillId="0" borderId="0" xfId="5" applyFont="1" applyFill="1" applyBorder="1" applyAlignment="1" applyProtection="1">
      <alignment horizontal="fill" vertical="center"/>
    </xf>
    <xf numFmtId="164" fontId="2" fillId="0" borderId="0" xfId="5" applyNumberFormat="1" applyFont="1" applyFill="1" applyBorder="1" applyAlignment="1" applyProtection="1">
      <alignment horizontal="centerContinuous" vertical="center"/>
    </xf>
    <xf numFmtId="164" fontId="2" fillId="0" borderId="6" xfId="5" applyNumberFormat="1" applyFont="1" applyFill="1" applyBorder="1" applyAlignment="1" applyProtection="1">
      <alignment horizontal="centerContinuous" vertical="center"/>
    </xf>
    <xf numFmtId="164" fontId="2" fillId="0" borderId="0" xfId="5" applyFont="1" applyFill="1" applyBorder="1" applyProtection="1"/>
    <xf numFmtId="164" fontId="2" fillId="0" borderId="0" xfId="5" applyFont="1" applyFill="1" applyBorder="1" applyAlignment="1" applyProtection="1">
      <alignment vertical="center"/>
    </xf>
    <xf numFmtId="0" fontId="5" fillId="0" borderId="0" xfId="3" applyFont="1" applyFill="1" applyBorder="1" applyAlignment="1" applyProtection="1">
      <alignment vertical="center"/>
    </xf>
    <xf numFmtId="166" fontId="2" fillId="0" borderId="0" xfId="5" applyNumberFormat="1" applyFont="1" applyFill="1" applyBorder="1" applyAlignment="1" applyProtection="1">
      <alignment vertical="center"/>
    </xf>
    <xf numFmtId="166" fontId="2" fillId="0" borderId="0" xfId="5" applyNumberFormat="1" applyFont="1" applyFill="1" applyBorder="1" applyAlignment="1" applyProtection="1">
      <alignment horizontal="right" vertical="center"/>
    </xf>
    <xf numFmtId="167" fontId="2" fillId="0" borderId="0" xfId="5" applyNumberFormat="1" applyFont="1" applyFill="1" applyBorder="1" applyProtection="1"/>
    <xf numFmtId="0" fontId="2" fillId="0" borderId="0" xfId="3" applyFont="1" applyFill="1" applyBorder="1" applyProtection="1"/>
    <xf numFmtId="168" fontId="2" fillId="0" borderId="0" xfId="5" applyNumberFormat="1" applyFont="1" applyFill="1" applyBorder="1" applyAlignment="1" applyProtection="1">
      <alignment vertical="center"/>
    </xf>
    <xf numFmtId="168" fontId="2" fillId="0" borderId="0" xfId="5" applyNumberFormat="1" applyFont="1" applyFill="1" applyBorder="1" applyAlignment="1" applyProtection="1">
      <alignment horizontal="right" vertical="center"/>
    </xf>
    <xf numFmtId="0" fontId="2" fillId="0" borderId="1" xfId="3" applyFont="1" applyFill="1" applyBorder="1" applyAlignment="1" applyProtection="1">
      <alignment vertical="center"/>
    </xf>
    <xf numFmtId="0" fontId="2" fillId="0" borderId="2" xfId="3" applyFont="1" applyFill="1" applyBorder="1" applyAlignment="1" applyProtection="1">
      <alignment vertical="center"/>
    </xf>
    <xf numFmtId="0" fontId="2" fillId="0" borderId="3" xfId="3" applyFont="1" applyFill="1" applyBorder="1" applyAlignment="1" applyProtection="1">
      <alignment vertical="center"/>
    </xf>
    <xf numFmtId="0" fontId="2" fillId="0" borderId="0" xfId="3" applyFont="1" applyFill="1" applyAlignment="1" applyProtection="1">
      <alignment vertical="center"/>
    </xf>
    <xf numFmtId="0" fontId="2" fillId="0" borderId="4" xfId="3" applyFont="1" applyFill="1" applyBorder="1" applyAlignment="1" applyProtection="1">
      <alignment vertical="center"/>
    </xf>
    <xf numFmtId="164" fontId="4" fillId="0" borderId="0" xfId="3" applyNumberFormat="1" applyFont="1" applyFill="1" applyBorder="1" applyAlignment="1" applyProtection="1">
      <alignment horizontal="left" vertical="center"/>
    </xf>
    <xf numFmtId="169" fontId="3" fillId="0" borderId="0" xfId="3" applyNumberFormat="1" applyFont="1" applyFill="1" applyBorder="1" applyAlignment="1" applyProtection="1">
      <alignment vertical="center"/>
    </xf>
    <xf numFmtId="0" fontId="5" fillId="0" borderId="0" xfId="3" applyFont="1" applyFill="1" applyBorder="1" applyProtection="1"/>
    <xf numFmtId="0" fontId="2" fillId="0" borderId="5" xfId="3" applyFont="1" applyFill="1" applyBorder="1" applyAlignment="1" applyProtection="1">
      <alignment vertical="center"/>
    </xf>
    <xf numFmtId="164" fontId="2" fillId="0" borderId="6" xfId="3" applyNumberFormat="1" applyFont="1" applyFill="1" applyBorder="1" applyAlignment="1" applyProtection="1">
      <alignment horizontal="left" vertical="center"/>
    </xf>
    <xf numFmtId="169" fontId="2" fillId="0" borderId="6" xfId="3" applyNumberFormat="1" applyFont="1" applyFill="1" applyBorder="1" applyAlignment="1" applyProtection="1">
      <alignment vertical="center"/>
    </xf>
    <xf numFmtId="0" fontId="2" fillId="0" borderId="0" xfId="3" applyFont="1" applyFill="1" applyBorder="1" applyAlignment="1" applyProtection="1">
      <alignment horizontal="fill" vertical="center"/>
    </xf>
    <xf numFmtId="169" fontId="2" fillId="0" borderId="0" xfId="3" applyNumberFormat="1" applyFont="1" applyFill="1" applyBorder="1" applyAlignment="1" applyProtection="1">
      <alignment horizontal="right" vertical="center"/>
    </xf>
    <xf numFmtId="0" fontId="2" fillId="0" borderId="6" xfId="3" applyFont="1" applyFill="1" applyBorder="1" applyAlignment="1" applyProtection="1">
      <alignment horizontal="centerContinuous" vertical="center"/>
    </xf>
    <xf numFmtId="169" fontId="2" fillId="0" borderId="6" xfId="3" applyNumberFormat="1" applyFont="1" applyFill="1" applyBorder="1" applyAlignment="1" applyProtection="1">
      <alignment horizontal="centerContinuous" vertical="center"/>
    </xf>
    <xf numFmtId="0" fontId="2" fillId="0" borderId="2" xfId="3" applyFont="1" applyFill="1" applyBorder="1" applyAlignment="1" applyProtection="1">
      <alignment horizontal="centerContinuous" vertical="center"/>
    </xf>
    <xf numFmtId="169" fontId="2" fillId="0" borderId="2" xfId="3" applyNumberFormat="1" applyFont="1" applyFill="1" applyBorder="1" applyAlignment="1" applyProtection="1">
      <alignment horizontal="centerContinuous" vertical="center"/>
    </xf>
    <xf numFmtId="0" fontId="2" fillId="0" borderId="0" xfId="3" applyFont="1" applyFill="1" applyBorder="1" applyAlignment="1" applyProtection="1">
      <alignment horizontal="right" vertical="center"/>
    </xf>
    <xf numFmtId="0" fontId="2" fillId="0" borderId="0" xfId="3" applyFont="1" applyFill="1" applyBorder="1" applyAlignment="1" applyProtection="1">
      <alignment horizontal="right"/>
    </xf>
    <xf numFmtId="0" fontId="2" fillId="0" borderId="0" xfId="3" applyFont="1" applyFill="1" applyBorder="1" applyAlignment="1" applyProtection="1">
      <alignment horizontal="right" wrapText="1"/>
    </xf>
    <xf numFmtId="0" fontId="2" fillId="0" borderId="0" xfId="3" applyFont="1" applyFill="1" applyBorder="1" applyAlignment="1" applyProtection="1">
      <alignment horizontal="right" vertical="top"/>
    </xf>
    <xf numFmtId="0" fontId="2" fillId="0" borderId="6" xfId="3" applyFont="1" applyFill="1" applyBorder="1" applyAlignment="1" applyProtection="1">
      <alignment vertical="center"/>
    </xf>
    <xf numFmtId="164" fontId="2" fillId="0" borderId="0" xfId="3" quotePrefix="1" applyNumberFormat="1" applyFont="1" applyFill="1" applyBorder="1" applyAlignment="1" applyProtection="1">
      <alignment horizontal="left" vertical="center"/>
    </xf>
    <xf numFmtId="165" fontId="2" fillId="0" borderId="0" xfId="7" applyNumberFormat="1" applyFont="1" applyFill="1" applyBorder="1" applyAlignment="1" applyProtection="1">
      <alignment vertical="center"/>
    </xf>
    <xf numFmtId="165" fontId="2" fillId="0" borderId="0" xfId="3" applyNumberFormat="1" applyFont="1" applyFill="1" applyBorder="1" applyAlignment="1" applyProtection="1">
      <alignment vertical="center"/>
    </xf>
    <xf numFmtId="165" fontId="2" fillId="0" borderId="0" xfId="7" applyNumberFormat="1" applyFont="1" applyFill="1" applyBorder="1" applyAlignment="1" applyProtection="1">
      <alignment horizontal="right" vertical="center"/>
    </xf>
    <xf numFmtId="165" fontId="2" fillId="0" borderId="0" xfId="3" applyNumberFormat="1" applyFont="1" applyFill="1" applyBorder="1" applyAlignment="1" applyProtection="1">
      <alignment horizontal="right" vertical="center"/>
    </xf>
    <xf numFmtId="165" fontId="2" fillId="0" borderId="0" xfId="7" applyNumberFormat="1" applyFont="1" applyFill="1" applyBorder="1" applyAlignment="1" applyProtection="1">
      <alignment horizontal="left" vertical="center"/>
    </xf>
    <xf numFmtId="37" fontId="2" fillId="0" borderId="6" xfId="3" applyNumberFormat="1" applyFont="1" applyFill="1" applyBorder="1" applyAlignment="1" applyProtection="1">
      <alignment vertical="center"/>
    </xf>
    <xf numFmtId="0" fontId="2" fillId="0" borderId="7" xfId="3" applyFont="1" applyFill="1" applyBorder="1" applyAlignment="1" applyProtection="1">
      <alignment vertical="center"/>
    </xf>
    <xf numFmtId="0" fontId="2" fillId="0" borderId="8" xfId="3" applyFont="1" applyFill="1" applyBorder="1" applyAlignment="1" applyProtection="1">
      <alignment vertical="center"/>
    </xf>
    <xf numFmtId="0" fontId="3" fillId="0" borderId="0" xfId="3" applyFont="1" applyFill="1" applyBorder="1" applyAlignment="1" applyProtection="1">
      <alignment vertical="center"/>
    </xf>
    <xf numFmtId="164" fontId="7" fillId="0" borderId="0" xfId="3" applyNumberFormat="1" applyFont="1" applyFill="1" applyBorder="1" applyAlignment="1" applyProtection="1">
      <alignment horizontal="left" vertical="center"/>
    </xf>
    <xf numFmtId="164" fontId="11" fillId="0" borderId="6" xfId="3" applyNumberFormat="1" applyFont="1" applyFill="1" applyBorder="1" applyAlignment="1" applyProtection="1">
      <alignment horizontal="left" vertical="center"/>
    </xf>
    <xf numFmtId="164" fontId="11" fillId="0" borderId="0" xfId="3" applyNumberFormat="1" applyFont="1" applyFill="1" applyBorder="1" applyAlignment="1" applyProtection="1">
      <alignment horizontal="left" vertical="center"/>
    </xf>
    <xf numFmtId="164" fontId="2" fillId="0" borderId="6" xfId="3" applyNumberFormat="1" applyFont="1" applyFill="1" applyBorder="1" applyAlignment="1" applyProtection="1">
      <alignment horizontal="right" vertical="center"/>
    </xf>
    <xf numFmtId="165" fontId="2" fillId="0" borderId="0" xfId="8" applyNumberFormat="1" applyFont="1" applyFill="1" applyBorder="1" applyAlignment="1" applyProtection="1">
      <alignment vertical="center"/>
    </xf>
    <xf numFmtId="164" fontId="2" fillId="0" borderId="0" xfId="3" applyNumberFormat="1" applyFont="1" applyFill="1" applyBorder="1" applyAlignment="1" applyProtection="1">
      <alignment horizontal="left"/>
    </xf>
    <xf numFmtId="164" fontId="2" fillId="0" borderId="8" xfId="3" applyNumberFormat="1" applyFont="1" applyFill="1" applyBorder="1" applyAlignment="1" applyProtection="1">
      <alignment horizontal="right" vertical="center"/>
    </xf>
    <xf numFmtId="0" fontId="2" fillId="0" borderId="5" xfId="3" applyFont="1" applyFill="1" applyBorder="1" applyAlignment="1" applyProtection="1">
      <alignment horizontal="right" vertical="center"/>
    </xf>
    <xf numFmtId="165" fontId="2" fillId="0" borderId="0" xfId="9" applyNumberFormat="1" applyFont="1" applyFill="1" applyBorder="1" applyAlignment="1" applyProtection="1">
      <alignment vertical="center"/>
    </xf>
    <xf numFmtId="164" fontId="10" fillId="0" borderId="0" xfId="3" applyNumberFormat="1" applyFont="1" applyFill="1" applyBorder="1" applyAlignment="1" applyProtection="1">
      <alignment horizontal="left" vertical="center"/>
    </xf>
    <xf numFmtId="0" fontId="5" fillId="0" borderId="6" xfId="3" applyFont="1" applyFill="1" applyBorder="1" applyAlignment="1" applyProtection="1">
      <alignment vertical="center"/>
    </xf>
    <xf numFmtId="0" fontId="12" fillId="0" borderId="6" xfId="3" applyFont="1" applyFill="1" applyBorder="1" applyAlignment="1" applyProtection="1">
      <alignment vertical="center"/>
    </xf>
    <xf numFmtId="0" fontId="12" fillId="0" borderId="0" xfId="3" applyFont="1" applyFill="1" applyBorder="1" applyAlignment="1" applyProtection="1">
      <alignment vertical="center"/>
    </xf>
    <xf numFmtId="3" fontId="2" fillId="0" borderId="6" xfId="3" applyNumberFormat="1" applyFont="1" applyFill="1" applyBorder="1" applyAlignment="1" applyProtection="1">
      <alignment vertical="center"/>
    </xf>
    <xf numFmtId="3" fontId="2" fillId="0" borderId="0" xfId="3" applyNumberFormat="1" applyFont="1" applyFill="1" applyBorder="1" applyAlignment="1" applyProtection="1">
      <alignment vertical="center"/>
    </xf>
    <xf numFmtId="165" fontId="2" fillId="0" borderId="0" xfId="10" applyNumberFormat="1" applyFont="1" applyFill="1" applyBorder="1" applyAlignment="1" applyProtection="1">
      <alignment vertical="center"/>
    </xf>
    <xf numFmtId="164" fontId="2" fillId="0" borderId="6" xfId="3" quotePrefix="1" applyNumberFormat="1" applyFont="1" applyFill="1" applyBorder="1" applyAlignment="1" applyProtection="1">
      <alignment horizontal="left" vertical="center"/>
    </xf>
    <xf numFmtId="165" fontId="2" fillId="0" borderId="6" xfId="3" applyNumberFormat="1" applyFont="1" applyFill="1" applyBorder="1" applyAlignment="1" applyProtection="1">
      <alignment vertical="center"/>
    </xf>
    <xf numFmtId="0" fontId="2" fillId="0" borderId="5" xfId="3" applyFont="1" applyFill="1" applyBorder="1" applyAlignment="1" applyProtection="1">
      <alignment horizontal="fill" vertical="center"/>
    </xf>
    <xf numFmtId="164" fontId="2" fillId="0" borderId="5" xfId="3" applyNumberFormat="1" applyFont="1" applyFill="1" applyBorder="1" applyAlignment="1" applyProtection="1">
      <alignment horizontal="right" vertical="center"/>
    </xf>
    <xf numFmtId="37" fontId="2" fillId="0" borderId="5" xfId="3" applyNumberFormat="1" applyFont="1" applyFill="1" applyBorder="1" applyAlignment="1" applyProtection="1">
      <alignment vertical="center"/>
    </xf>
    <xf numFmtId="165" fontId="2" fillId="0" borderId="0" xfId="11" applyNumberFormat="1" applyFont="1" applyFill="1" applyBorder="1" applyAlignment="1" applyProtection="1">
      <alignment vertical="center"/>
    </xf>
    <xf numFmtId="0" fontId="2" fillId="0" borderId="6" xfId="3" quotePrefix="1" applyFont="1" applyFill="1" applyBorder="1" applyAlignment="1" applyProtection="1">
      <alignment horizontal="left" vertical="center"/>
    </xf>
    <xf numFmtId="164" fontId="12" fillId="0" borderId="5" xfId="3" applyNumberFormat="1" applyFont="1" applyFill="1" applyBorder="1" applyAlignment="1" applyProtection="1">
      <alignment horizontal="right" vertical="center"/>
    </xf>
    <xf numFmtId="165" fontId="2" fillId="0" borderId="0" xfId="12" applyNumberFormat="1" applyFont="1" applyFill="1" applyBorder="1" applyAlignment="1" applyProtection="1">
      <alignment vertical="center"/>
    </xf>
    <xf numFmtId="165" fontId="2" fillId="0" borderId="5" xfId="3" applyNumberFormat="1" applyFont="1" applyFill="1" applyBorder="1" applyAlignment="1" applyProtection="1">
      <alignment vertical="center"/>
    </xf>
    <xf numFmtId="0" fontId="3" fillId="0" borderId="5" xfId="3" applyFont="1" applyFill="1" applyBorder="1" applyAlignment="1" applyProtection="1">
      <alignment vertical="center"/>
    </xf>
    <xf numFmtId="0" fontId="3" fillId="0" borderId="0" xfId="3" applyFont="1" applyFill="1" applyAlignment="1" applyProtection="1">
      <alignment vertical="center"/>
    </xf>
    <xf numFmtId="0" fontId="2" fillId="0" borderId="6" xfId="3" applyFont="1" applyFill="1" applyBorder="1" applyAlignment="1" applyProtection="1">
      <alignment horizontal="fill" vertical="center"/>
    </xf>
    <xf numFmtId="0" fontId="5" fillId="0" borderId="5" xfId="3" applyFont="1" applyFill="1" applyBorder="1" applyAlignment="1" applyProtection="1">
      <alignment vertical="center"/>
    </xf>
    <xf numFmtId="0" fontId="5" fillId="0" borderId="0" xfId="3" applyFont="1" applyFill="1" applyAlignment="1" applyProtection="1">
      <alignment vertical="center"/>
    </xf>
    <xf numFmtId="0" fontId="2" fillId="0" borderId="6" xfId="3" applyNumberFormat="1" applyFont="1" applyFill="1" applyBorder="1" applyAlignment="1" applyProtection="1">
      <alignment horizontal="centerContinuous" vertical="center"/>
    </xf>
    <xf numFmtId="0" fontId="2" fillId="0" borderId="0" xfId="3" applyFont="1" applyFill="1" applyBorder="1" applyAlignment="1" applyProtection="1">
      <alignment horizontal="centerContinuous" vertical="center"/>
    </xf>
    <xf numFmtId="0" fontId="2" fillId="0" borderId="9" xfId="3" applyFont="1" applyFill="1" applyBorder="1" applyAlignment="1" applyProtection="1">
      <alignment horizontal="centerContinuous" vertical="center"/>
    </xf>
    <xf numFmtId="0" fontId="5" fillId="0" borderId="5" xfId="3" applyFont="1" applyFill="1" applyBorder="1" applyAlignment="1" applyProtection="1">
      <alignment horizontal="left" vertical="center"/>
    </xf>
    <xf numFmtId="165" fontId="2" fillId="0" borderId="0" xfId="13" applyNumberFormat="1" applyFont="1" applyFill="1" applyBorder="1" applyAlignment="1" applyProtection="1">
      <alignment vertical="center"/>
    </xf>
    <xf numFmtId="165" fontId="2" fillId="0" borderId="0" xfId="14" applyNumberFormat="1" applyFont="1" applyFill="1" applyBorder="1" applyAlignment="1" applyProtection="1">
      <alignment vertical="center"/>
    </xf>
    <xf numFmtId="37" fontId="2" fillId="0" borderId="5" xfId="3" applyNumberFormat="1" applyFont="1" applyFill="1" applyBorder="1" applyAlignment="1" applyProtection="1">
      <alignment horizontal="right" vertical="center"/>
    </xf>
    <xf numFmtId="37" fontId="2" fillId="0" borderId="0" xfId="3" applyNumberFormat="1" applyFont="1" applyFill="1" applyAlignment="1" applyProtection="1">
      <alignment horizontal="right" vertical="center"/>
    </xf>
    <xf numFmtId="165" fontId="2" fillId="0" borderId="0" xfId="13" applyNumberFormat="1" applyFont="1" applyFill="1" applyBorder="1" applyAlignment="1" applyProtection="1">
      <alignment horizontal="left" vertical="center"/>
    </xf>
    <xf numFmtId="165" fontId="2" fillId="0" borderId="0" xfId="13" applyNumberFormat="1" applyFont="1" applyFill="1" applyBorder="1" applyAlignment="1" applyProtection="1">
      <alignment horizontal="right" vertical="center"/>
    </xf>
    <xf numFmtId="165" fontId="2" fillId="0" borderId="6" xfId="13" applyNumberFormat="1" applyFont="1" applyFill="1" applyBorder="1" applyAlignment="1" applyProtection="1">
      <alignment vertical="center"/>
    </xf>
    <xf numFmtId="37" fontId="2" fillId="0" borderId="8" xfId="3" applyNumberFormat="1" applyFont="1" applyFill="1" applyBorder="1" applyAlignment="1" applyProtection="1">
      <alignment horizontal="right" vertical="center"/>
    </xf>
    <xf numFmtId="164" fontId="2" fillId="0" borderId="2" xfId="3" applyNumberFormat="1" applyFont="1" applyFill="1" applyBorder="1" applyAlignment="1" applyProtection="1">
      <alignment horizontal="left" vertical="center"/>
    </xf>
    <xf numFmtId="165" fontId="2" fillId="0" borderId="2" xfId="13" applyNumberFormat="1" applyFont="1" applyFill="1" applyBorder="1" applyAlignment="1" applyProtection="1">
      <alignment vertical="center"/>
    </xf>
    <xf numFmtId="165" fontId="2" fillId="0" borderId="2" xfId="3" applyNumberFormat="1" applyFont="1" applyFill="1" applyBorder="1" applyAlignment="1" applyProtection="1">
      <alignment vertical="center"/>
    </xf>
    <xf numFmtId="37" fontId="2" fillId="0" borderId="3" xfId="3" applyNumberFormat="1" applyFont="1" applyFill="1" applyBorder="1" applyAlignment="1" applyProtection="1">
      <alignment horizontal="right" vertical="center"/>
    </xf>
    <xf numFmtId="0" fontId="2" fillId="0" borderId="6" xfId="3" applyFont="1" applyFill="1" applyBorder="1" applyAlignment="1" applyProtection="1">
      <alignment horizontal="center" vertical="center"/>
    </xf>
    <xf numFmtId="164" fontId="12" fillId="0" borderId="6" xfId="3" applyNumberFormat="1" applyFont="1" applyFill="1" applyBorder="1" applyAlignment="1" applyProtection="1">
      <alignment horizontal="right" vertical="top" wrapText="1"/>
    </xf>
    <xf numFmtId="164" fontId="2" fillId="0" borderId="2" xfId="3" applyNumberFormat="1" applyFont="1" applyFill="1" applyBorder="1" applyAlignment="1" applyProtection="1">
      <alignment horizontal="right" vertical="center"/>
    </xf>
    <xf numFmtId="37" fontId="2" fillId="0" borderId="6" xfId="3" applyNumberFormat="1" applyFont="1" applyFill="1" applyBorder="1" applyAlignment="1" applyProtection="1">
      <alignment horizontal="right" vertical="center"/>
    </xf>
    <xf numFmtId="37" fontId="2" fillId="0" borderId="0" xfId="3" applyNumberFormat="1" applyFont="1" applyFill="1" applyBorder="1" applyAlignment="1" applyProtection="1">
      <alignment horizontal="right" vertical="center"/>
    </xf>
    <xf numFmtId="0" fontId="5" fillId="0" borderId="0" xfId="3" applyFont="1" applyFill="1" applyBorder="1" applyAlignment="1" applyProtection="1"/>
    <xf numFmtId="0" fontId="2" fillId="0" borderId="0" xfId="3" applyFont="1" applyFill="1" applyBorder="1" applyAlignment="1" applyProtection="1"/>
    <xf numFmtId="164" fontId="3" fillId="0" borderId="0" xfId="3" applyNumberFormat="1" applyFont="1" applyFill="1" applyBorder="1" applyAlignment="1" applyProtection="1">
      <alignment vertical="center"/>
    </xf>
    <xf numFmtId="164" fontId="2" fillId="0" borderId="6" xfId="3" applyNumberFormat="1" applyFont="1" applyFill="1" applyBorder="1" applyAlignment="1" applyProtection="1">
      <alignment horizontal="centerContinuous" vertical="center"/>
    </xf>
    <xf numFmtId="0" fontId="2" fillId="0" borderId="0" xfId="3" applyFont="1" applyFill="1" applyBorder="1" applyAlignment="1" applyProtection="1">
      <alignment horizontal="left" vertical="center"/>
    </xf>
    <xf numFmtId="165" fontId="2" fillId="0" borderId="0" xfId="15" applyNumberFormat="1" applyFont="1" applyFill="1" applyBorder="1" applyAlignment="1" applyProtection="1">
      <alignment vertical="center"/>
    </xf>
    <xf numFmtId="164" fontId="4" fillId="0" borderId="0" xfId="3" applyNumberFormat="1" applyFont="1" applyFill="1" applyBorder="1" applyAlignment="1" applyProtection="1">
      <alignment horizontal="left"/>
    </xf>
    <xf numFmtId="164" fontId="3" fillId="0" borderId="0" xfId="3" applyNumberFormat="1" applyFont="1" applyFill="1" applyBorder="1" applyAlignment="1" applyProtection="1">
      <alignment horizontal="right" vertical="center"/>
    </xf>
    <xf numFmtId="164" fontId="7" fillId="0" borderId="0" xfId="3" applyNumberFormat="1" applyFont="1" applyFill="1" applyBorder="1" applyAlignment="1" applyProtection="1">
      <alignment horizontal="left"/>
    </xf>
    <xf numFmtId="165" fontId="2" fillId="0" borderId="0" xfId="16" applyNumberFormat="1" applyFont="1" applyFill="1" applyBorder="1" applyAlignment="1" applyProtection="1">
      <alignment vertical="center"/>
    </xf>
    <xf numFmtId="165" fontId="2" fillId="0" borderId="0" xfId="16" applyNumberFormat="1" applyFont="1" applyFill="1" applyBorder="1" applyAlignment="1" applyProtection="1">
      <alignment horizontal="right" vertical="center"/>
    </xf>
    <xf numFmtId="37" fontId="2" fillId="0" borderId="0" xfId="3" applyNumberFormat="1" applyFont="1" applyFill="1" applyBorder="1" applyAlignment="1" applyProtection="1">
      <alignment vertical="center"/>
    </xf>
    <xf numFmtId="37" fontId="2" fillId="0" borderId="0" xfId="3" applyNumberFormat="1" applyFont="1" applyFill="1" applyBorder="1" applyAlignment="1" applyProtection="1"/>
    <xf numFmtId="165" fontId="2" fillId="0" borderId="0" xfId="17" applyNumberFormat="1" applyFont="1" applyFill="1" applyBorder="1" applyAlignment="1" applyProtection="1">
      <alignment vertical="center"/>
    </xf>
    <xf numFmtId="165" fontId="13" fillId="0" borderId="0" xfId="3" applyNumberFormat="1" applyFont="1" applyFill="1" applyBorder="1" applyAlignment="1" applyProtection="1">
      <alignment vertical="center"/>
    </xf>
    <xf numFmtId="165" fontId="9" fillId="0" borderId="0" xfId="17" applyNumberFormat="1" applyFont="1" applyFill="1" applyBorder="1" applyAlignment="1" applyProtection="1">
      <alignment vertical="center"/>
    </xf>
    <xf numFmtId="165" fontId="2" fillId="0" borderId="0" xfId="17" applyNumberFormat="1" applyFont="1" applyFill="1" applyBorder="1" applyAlignment="1" applyProtection="1">
      <alignment horizontal="right" vertical="center"/>
    </xf>
    <xf numFmtId="164" fontId="10" fillId="0" borderId="6" xfId="3" applyNumberFormat="1" applyFont="1" applyFill="1" applyBorder="1" applyAlignment="1" applyProtection="1">
      <alignment horizontal="left" vertical="center"/>
    </xf>
    <xf numFmtId="0" fontId="3" fillId="0" borderId="6" xfId="3" applyFont="1" applyFill="1" applyBorder="1" applyAlignment="1" applyProtection="1">
      <alignment vertical="center"/>
    </xf>
    <xf numFmtId="0" fontId="3" fillId="0" borderId="8" xfId="3" applyFont="1" applyFill="1" applyBorder="1" applyAlignment="1" applyProtection="1">
      <alignment vertical="center"/>
    </xf>
    <xf numFmtId="164" fontId="10" fillId="0" borderId="2" xfId="3" applyNumberFormat="1" applyFont="1" applyFill="1" applyBorder="1" applyAlignment="1" applyProtection="1">
      <alignment horizontal="left" vertical="center"/>
    </xf>
    <xf numFmtId="0" fontId="3" fillId="0" borderId="2" xfId="3" applyFont="1" applyFill="1" applyBorder="1" applyAlignment="1" applyProtection="1">
      <alignment vertical="center"/>
    </xf>
    <xf numFmtId="0" fontId="3" fillId="0" borderId="3" xfId="3" applyFont="1" applyFill="1" applyBorder="1" applyAlignment="1" applyProtection="1">
      <alignment vertical="center"/>
    </xf>
    <xf numFmtId="164" fontId="3" fillId="0" borderId="0" xfId="3" applyNumberFormat="1" applyFont="1" applyFill="1" applyAlignment="1" applyProtection="1">
      <alignment horizontal="right" vertical="center"/>
    </xf>
    <xf numFmtId="3" fontId="2" fillId="0" borderId="0" xfId="14" applyNumberFormat="1" applyFont="1" applyFill="1" applyBorder="1" applyAlignment="1" applyProtection="1">
      <alignment vertical="center"/>
    </xf>
    <xf numFmtId="3" fontId="2" fillId="0" borderId="0" xfId="3" applyNumberFormat="1" applyFont="1" applyFill="1" applyBorder="1" applyAlignment="1" applyProtection="1">
      <alignment horizontal="left" vertical="center"/>
    </xf>
    <xf numFmtId="3" fontId="2" fillId="0" borderId="0" xfId="3" applyNumberFormat="1" applyFont="1" applyFill="1" applyBorder="1" applyAlignment="1" applyProtection="1">
      <alignment horizontal="right" vertical="center" readingOrder="1"/>
    </xf>
    <xf numFmtId="3" fontId="2" fillId="0" borderId="0" xfId="18" applyNumberFormat="1" applyFont="1" applyFill="1" applyBorder="1" applyAlignment="1" applyProtection="1">
      <alignment vertical="center"/>
    </xf>
    <xf numFmtId="3" fontId="13" fillId="0" borderId="0" xfId="3" applyNumberFormat="1" applyFont="1" applyFill="1" applyBorder="1" applyAlignment="1" applyProtection="1">
      <alignment vertical="center"/>
    </xf>
    <xf numFmtId="3" fontId="2" fillId="0" borderId="0" xfId="14" applyNumberFormat="1" applyFont="1" applyFill="1" applyBorder="1" applyAlignment="1" applyProtection="1">
      <alignment horizontal="right" vertical="center" readingOrder="1"/>
    </xf>
    <xf numFmtId="3" fontId="2" fillId="0" borderId="0" xfId="14" applyNumberFormat="1" applyFont="1" applyFill="1" applyBorder="1" applyAlignment="1" applyProtection="1">
      <alignment horizontal="justify" vertical="center" readingOrder="1"/>
    </xf>
    <xf numFmtId="165" fontId="2" fillId="0" borderId="0" xfId="18" applyNumberFormat="1" applyFont="1" applyFill="1" applyBorder="1" applyAlignment="1" applyProtection="1">
      <alignment vertical="center"/>
    </xf>
    <xf numFmtId="3" fontId="2" fillId="0" borderId="0" xfId="18" applyNumberFormat="1" applyFont="1" applyFill="1" applyBorder="1" applyAlignment="1" applyProtection="1">
      <alignment horizontal="right" vertical="center" readingOrder="1"/>
    </xf>
    <xf numFmtId="3" fontId="2" fillId="0" borderId="0" xfId="18" applyNumberFormat="1" applyFont="1" applyFill="1" applyBorder="1" applyAlignment="1" applyProtection="1">
      <alignment horizontal="justify" vertical="center" readingOrder="1"/>
    </xf>
    <xf numFmtId="165" fontId="2" fillId="0" borderId="6" xfId="14" applyNumberFormat="1" applyFont="1" applyFill="1" applyBorder="1" applyAlignment="1" applyProtection="1">
      <alignment vertical="center"/>
    </xf>
    <xf numFmtId="165" fontId="2" fillId="0" borderId="2" xfId="14" applyNumberFormat="1" applyFont="1" applyFill="1" applyBorder="1" applyAlignment="1" applyProtection="1">
      <alignment vertical="center"/>
    </xf>
    <xf numFmtId="0" fontId="2" fillId="0" borderId="0" xfId="3" quotePrefix="1" applyFont="1" applyFill="1" applyBorder="1" applyAlignment="1" applyProtection="1">
      <alignment horizontal="left" vertical="center"/>
    </xf>
    <xf numFmtId="165" fontId="2" fillId="0" borderId="0" xfId="19" applyNumberFormat="1" applyFont="1" applyFill="1" applyBorder="1" applyAlignment="1" applyProtection="1">
      <alignment vertical="center"/>
    </xf>
    <xf numFmtId="165" fontId="2" fillId="0" borderId="0" xfId="19" applyNumberFormat="1" applyFont="1" applyFill="1" applyBorder="1" applyAlignment="1" applyProtection="1">
      <alignment horizontal="right" vertical="center"/>
    </xf>
    <xf numFmtId="0" fontId="5" fillId="0" borderId="8" xfId="3" applyFont="1" applyFill="1" applyBorder="1" applyAlignment="1" applyProtection="1">
      <alignment vertical="center"/>
    </xf>
    <xf numFmtId="0" fontId="5" fillId="0" borderId="1" xfId="20" applyFont="1" applyBorder="1" applyProtection="1"/>
    <xf numFmtId="0" fontId="5" fillId="0" borderId="2" xfId="20" applyFont="1" applyBorder="1" applyProtection="1"/>
    <xf numFmtId="0" fontId="5" fillId="0" borderId="3" xfId="20" applyFont="1" applyBorder="1" applyProtection="1"/>
    <xf numFmtId="0" fontId="5" fillId="0" borderId="0" xfId="20" applyFont="1" applyProtection="1"/>
    <xf numFmtId="0" fontId="14" fillId="0" borderId="4" xfId="20" applyFont="1" applyBorder="1" applyProtection="1"/>
    <xf numFmtId="0" fontId="4" fillId="0" borderId="0" xfId="20" applyFont="1" applyBorder="1" applyAlignment="1" applyProtection="1">
      <alignment vertical="center"/>
    </xf>
    <xf numFmtId="0" fontId="14" fillId="0" borderId="0" xfId="20" applyFont="1" applyBorder="1" applyProtection="1"/>
    <xf numFmtId="0" fontId="14" fillId="0" borderId="5" xfId="20" applyFont="1" applyBorder="1" applyProtection="1"/>
    <xf numFmtId="0" fontId="14" fillId="0" borderId="0" xfId="20" applyFont="1" applyProtection="1"/>
    <xf numFmtId="0" fontId="5" fillId="0" borderId="4" xfId="20" applyFont="1" applyBorder="1" applyProtection="1"/>
    <xf numFmtId="0" fontId="7" fillId="0" borderId="0" xfId="20" applyFont="1" applyBorder="1" applyAlignment="1" applyProtection="1">
      <alignment vertical="center"/>
    </xf>
    <xf numFmtId="0" fontId="5" fillId="0" borderId="0" xfId="20" applyFont="1" applyBorder="1" applyProtection="1"/>
    <xf numFmtId="0" fontId="5" fillId="0" borderId="5" xfId="20" applyFont="1" applyBorder="1" applyProtection="1"/>
    <xf numFmtId="0" fontId="5" fillId="0" borderId="6" xfId="20" applyFont="1" applyBorder="1" applyProtection="1"/>
    <xf numFmtId="0" fontId="2" fillId="0" borderId="6" xfId="20" applyFont="1" applyBorder="1" applyAlignment="1" applyProtection="1">
      <alignment horizontal="centerContinuous"/>
    </xf>
    <xf numFmtId="0" fontId="2" fillId="0" borderId="0" xfId="20" applyFont="1" applyBorder="1" applyProtection="1"/>
    <xf numFmtId="0" fontId="2" fillId="0" borderId="0" xfId="20" applyFont="1" applyBorder="1" applyAlignment="1" applyProtection="1">
      <alignment horizontal="right"/>
    </xf>
    <xf numFmtId="0" fontId="15" fillId="0" borderId="6" xfId="20" applyFont="1" applyBorder="1" applyProtection="1"/>
    <xf numFmtId="0" fontId="15" fillId="0" borderId="0" xfId="20" applyFont="1" applyBorder="1" applyProtection="1"/>
    <xf numFmtId="1" fontId="2" fillId="0" borderId="0" xfId="20" applyNumberFormat="1" applyFont="1" applyBorder="1" applyAlignment="1" applyProtection="1">
      <alignment horizontal="left" vertical="center"/>
    </xf>
    <xf numFmtId="3" fontId="2" fillId="0" borderId="0" xfId="20" applyNumberFormat="1" applyFont="1" applyBorder="1" applyAlignment="1" applyProtection="1">
      <alignment vertical="center"/>
    </xf>
    <xf numFmtId="3" fontId="2" fillId="0" borderId="0" xfId="20" applyNumberFormat="1" applyFont="1" applyBorder="1" applyAlignment="1" applyProtection="1">
      <alignment horizontal="right" vertical="center"/>
    </xf>
    <xf numFmtId="3" fontId="2" fillId="0" borderId="0" xfId="20" applyNumberFormat="1" applyFont="1" applyFill="1" applyBorder="1" applyAlignment="1" applyProtection="1">
      <alignment vertical="center"/>
    </xf>
    <xf numFmtId="3" fontId="2" fillId="0" borderId="5" xfId="20" applyNumberFormat="1" applyFont="1" applyBorder="1" applyAlignment="1" applyProtection="1">
      <alignment vertical="center"/>
    </xf>
    <xf numFmtId="0" fontId="15" fillId="0" borderId="6" xfId="20" applyFont="1" applyBorder="1" applyAlignment="1" applyProtection="1">
      <alignment horizontal="left"/>
    </xf>
    <xf numFmtId="0" fontId="15" fillId="0" borderId="0" xfId="20" applyFont="1" applyBorder="1" applyAlignment="1" applyProtection="1">
      <alignment horizontal="left"/>
    </xf>
    <xf numFmtId="164" fontId="2" fillId="0" borderId="0" xfId="20" applyNumberFormat="1" applyFont="1" applyBorder="1" applyAlignment="1" applyProtection="1">
      <alignment vertical="center"/>
    </xf>
    <xf numFmtId="0" fontId="5" fillId="0" borderId="7" xfId="20" applyFont="1" applyBorder="1" applyProtection="1"/>
    <xf numFmtId="0" fontId="5" fillId="0" borderId="8" xfId="20" applyFont="1" applyBorder="1" applyProtection="1"/>
    <xf numFmtId="0" fontId="7" fillId="0" borderId="0" xfId="3" applyFont="1" applyProtection="1"/>
    <xf numFmtId="0" fontId="4" fillId="0" borderId="0" xfId="3" applyFont="1" applyFill="1" applyBorder="1" applyAlignment="1" applyProtection="1">
      <alignment horizontal="left" vertical="center"/>
    </xf>
    <xf numFmtId="0" fontId="3" fillId="0" borderId="0" xfId="3" applyFont="1" applyFill="1" applyBorder="1" applyAlignment="1" applyProtection="1">
      <alignment horizontal="left" vertical="center"/>
    </xf>
    <xf numFmtId="164" fontId="3" fillId="0" borderId="0" xfId="3" applyNumberFormat="1" applyFont="1" applyFill="1" applyBorder="1" applyAlignment="1" applyProtection="1">
      <alignment horizontal="left" vertical="center"/>
    </xf>
    <xf numFmtId="0" fontId="2" fillId="0" borderId="6" xfId="3" applyFont="1" applyFill="1" applyBorder="1" applyAlignment="1" applyProtection="1">
      <alignment horizontal="left" vertical="center"/>
    </xf>
    <xf numFmtId="170" fontId="2" fillId="0" borderId="0" xfId="3" applyNumberFormat="1" applyFont="1" applyFill="1" applyBorder="1" applyAlignment="1" applyProtection="1">
      <alignment vertical="center"/>
    </xf>
    <xf numFmtId="3" fontId="2" fillId="0" borderId="0" xfId="21" applyNumberFormat="1" applyFont="1" applyFill="1" applyBorder="1" applyAlignment="1" applyProtection="1">
      <alignment vertical="center"/>
    </xf>
    <xf numFmtId="3" fontId="2" fillId="0" borderId="0" xfId="21" applyNumberFormat="1" applyFont="1" applyFill="1" applyBorder="1" applyAlignment="1" applyProtection="1">
      <alignment horizontal="right" vertical="center"/>
    </xf>
    <xf numFmtId="3" fontId="2" fillId="0" borderId="0" xfId="22" applyNumberFormat="1" applyFont="1" applyFill="1" applyBorder="1" applyAlignment="1" applyProtection="1">
      <alignment vertical="center"/>
    </xf>
    <xf numFmtId="170" fontId="2" fillId="0" borderId="0" xfId="3" applyNumberFormat="1" applyFont="1" applyFill="1" applyBorder="1" applyAlignment="1" applyProtection="1">
      <alignment horizontal="right" vertical="center"/>
    </xf>
    <xf numFmtId="0" fontId="2" fillId="0" borderId="6" xfId="3" applyFont="1" applyFill="1" applyBorder="1" applyAlignment="1" applyProtection="1">
      <alignment horizontal="right" vertical="center"/>
    </xf>
    <xf numFmtId="170" fontId="2" fillId="0" borderId="0" xfId="21" applyNumberFormat="1" applyFont="1" applyFill="1" applyBorder="1" applyAlignment="1" applyProtection="1">
      <alignment vertical="center"/>
    </xf>
    <xf numFmtId="170" fontId="2" fillId="0" borderId="0" xfId="21" applyNumberFormat="1" applyFont="1" applyFill="1" applyBorder="1" applyAlignment="1" applyProtection="1">
      <alignment horizontal="right" vertical="center"/>
    </xf>
    <xf numFmtId="0" fontId="2" fillId="0" borderId="0" xfId="3" applyNumberFormat="1" applyFont="1" applyFill="1" applyBorder="1" applyAlignment="1" applyProtection="1">
      <alignment horizontal="left"/>
    </xf>
    <xf numFmtId="0" fontId="5" fillId="0" borderId="1" xfId="23" applyFont="1" applyBorder="1" applyProtection="1"/>
    <xf numFmtId="0" fontId="5" fillId="0" borderId="2" xfId="23" applyFont="1" applyBorder="1" applyProtection="1"/>
    <xf numFmtId="0" fontId="5" fillId="0" borderId="3" xfId="23" applyFont="1" applyBorder="1" applyProtection="1"/>
    <xf numFmtId="0" fontId="5" fillId="0" borderId="0" xfId="23" applyFont="1" applyProtection="1"/>
    <xf numFmtId="0" fontId="14" fillId="0" borderId="4" xfId="23" applyFont="1" applyBorder="1" applyAlignment="1" applyProtection="1">
      <alignment vertical="center"/>
    </xf>
    <xf numFmtId="0" fontId="4" fillId="0" borderId="0" xfId="23" applyFont="1" applyBorder="1" applyAlignment="1" applyProtection="1">
      <alignment vertical="center"/>
    </xf>
    <xf numFmtId="0" fontId="14" fillId="0" borderId="0" xfId="23" applyFont="1" applyBorder="1" applyAlignment="1" applyProtection="1">
      <alignment vertical="center"/>
    </xf>
    <xf numFmtId="0" fontId="14" fillId="0" borderId="5" xfId="23" applyFont="1" applyBorder="1" applyAlignment="1" applyProtection="1">
      <alignment vertical="center"/>
    </xf>
    <xf numFmtId="0" fontId="14" fillId="0" borderId="0" xfId="23" applyFont="1" applyAlignment="1" applyProtection="1">
      <alignment vertical="center"/>
    </xf>
    <xf numFmtId="0" fontId="5" fillId="0" borderId="4" xfId="23" applyFont="1" applyBorder="1" applyAlignment="1" applyProtection="1">
      <alignment vertical="center"/>
    </xf>
    <xf numFmtId="0" fontId="7" fillId="0" borderId="0" xfId="23" applyFont="1" applyBorder="1" applyAlignment="1" applyProtection="1">
      <alignment vertical="center"/>
    </xf>
    <xf numFmtId="0" fontId="5" fillId="0" borderId="0" xfId="23" applyFont="1" applyBorder="1" applyAlignment="1" applyProtection="1">
      <alignment vertical="center"/>
    </xf>
    <xf numFmtId="0" fontId="5" fillId="0" borderId="5" xfId="23" applyFont="1" applyBorder="1" applyAlignment="1" applyProtection="1">
      <alignment vertical="center"/>
    </xf>
    <xf numFmtId="0" fontId="5" fillId="0" borderId="0" xfId="23" applyFont="1" applyAlignment="1" applyProtection="1">
      <alignment vertical="center"/>
    </xf>
    <xf numFmtId="0" fontId="5" fillId="0" borderId="4" xfId="23" applyFont="1" applyBorder="1" applyProtection="1"/>
    <xf numFmtId="0" fontId="5" fillId="0" borderId="6" xfId="23" applyFont="1" applyBorder="1" applyProtection="1"/>
    <xf numFmtId="0" fontId="5" fillId="0" borderId="5" xfId="23" applyFont="1" applyBorder="1" applyProtection="1"/>
    <xf numFmtId="0" fontId="5" fillId="0" borderId="0" xfId="23" applyFont="1" applyBorder="1" applyProtection="1"/>
    <xf numFmtId="0" fontId="2" fillId="0" borderId="0" xfId="23" applyNumberFormat="1" applyFont="1" applyBorder="1" applyAlignment="1" applyProtection="1">
      <alignment vertical="center"/>
    </xf>
    <xf numFmtId="0" fontId="2" fillId="0" borderId="0" xfId="23" applyFont="1" applyBorder="1" applyAlignment="1" applyProtection="1">
      <alignment horizontal="right" vertical="center"/>
    </xf>
    <xf numFmtId="0" fontId="15" fillId="0" borderId="6" xfId="23" applyFont="1" applyBorder="1" applyProtection="1"/>
    <xf numFmtId="0" fontId="15" fillId="0" borderId="0" xfId="23" applyFont="1" applyBorder="1" applyProtection="1"/>
    <xf numFmtId="0" fontId="2" fillId="0" borderId="0" xfId="23" quotePrefix="1" applyFont="1" applyBorder="1" applyAlignment="1" applyProtection="1">
      <alignment horizontal="left" vertical="center"/>
    </xf>
    <xf numFmtId="3" fontId="2" fillId="0" borderId="0" xfId="23" applyNumberFormat="1" applyFont="1" applyFill="1" applyBorder="1" applyAlignment="1" applyProtection="1">
      <alignment vertical="center"/>
    </xf>
    <xf numFmtId="3" fontId="2" fillId="0" borderId="0" xfId="23" applyNumberFormat="1" applyFont="1" applyBorder="1" applyAlignment="1" applyProtection="1">
      <alignment vertical="center"/>
    </xf>
    <xf numFmtId="0" fontId="2" fillId="0" borderId="0" xfId="23" applyFont="1" applyBorder="1" applyAlignment="1" applyProtection="1">
      <alignment horizontal="left" vertical="center"/>
    </xf>
    <xf numFmtId="0" fontId="2" fillId="0" borderId="0" xfId="23" applyFont="1" applyBorder="1" applyAlignment="1" applyProtection="1">
      <alignment vertical="center"/>
    </xf>
    <xf numFmtId="164" fontId="2" fillId="0" borderId="0" xfId="23" applyNumberFormat="1" applyFont="1" applyBorder="1" applyAlignment="1" applyProtection="1">
      <alignment vertical="center"/>
    </xf>
    <xf numFmtId="0" fontId="5" fillId="0" borderId="7" xfId="23" applyFont="1" applyBorder="1" applyAlignment="1" applyProtection="1">
      <alignment vertical="center"/>
    </xf>
    <xf numFmtId="0" fontId="2" fillId="0" borderId="6" xfId="23" applyFont="1" applyBorder="1" applyAlignment="1" applyProtection="1">
      <alignment vertical="center"/>
    </xf>
    <xf numFmtId="0" fontId="5" fillId="0" borderId="8" xfId="23" applyFont="1" applyBorder="1" applyAlignment="1" applyProtection="1">
      <alignment vertical="center"/>
    </xf>
    <xf numFmtId="0" fontId="16" fillId="0" borderId="0" xfId="3" applyFont="1" applyProtection="1"/>
    <xf numFmtId="164" fontId="2" fillId="0" borderId="0" xfId="3" quotePrefix="1" applyNumberFormat="1" applyFont="1" applyFill="1" applyBorder="1" applyAlignment="1" applyProtection="1">
      <alignment horizontal="right" vertical="center"/>
    </xf>
    <xf numFmtId="164" fontId="2" fillId="0" borderId="0" xfId="3" applyNumberFormat="1" applyFont="1" applyFill="1" applyBorder="1" applyAlignment="1" applyProtection="1">
      <alignment horizontal="centerContinuous" vertical="center"/>
    </xf>
    <xf numFmtId="172" fontId="2" fillId="0" borderId="0" xfId="24" applyNumberFormat="1" applyFont="1" applyFill="1" applyBorder="1" applyAlignment="1" applyProtection="1">
      <alignment vertical="center"/>
    </xf>
    <xf numFmtId="172" fontId="9" fillId="0" borderId="0" xfId="3" applyNumberFormat="1" applyFont="1" applyFill="1" applyBorder="1" applyAlignment="1" applyProtection="1">
      <alignment horizontal="left" vertical="center"/>
    </xf>
    <xf numFmtId="172" fontId="2" fillId="0" borderId="0" xfId="3" applyNumberFormat="1" applyFont="1" applyFill="1" applyBorder="1" applyAlignment="1" applyProtection="1">
      <alignment vertical="center"/>
    </xf>
    <xf numFmtId="172" fontId="2" fillId="0" borderId="0" xfId="24" applyNumberFormat="1" applyFont="1" applyFill="1" applyBorder="1" applyAlignment="1" applyProtection="1">
      <alignment horizontal="right" vertical="center"/>
    </xf>
    <xf numFmtId="3" fontId="2" fillId="0" borderId="5" xfId="3" applyNumberFormat="1" applyFont="1" applyFill="1" applyBorder="1" applyAlignment="1" applyProtection="1">
      <alignment vertical="center"/>
    </xf>
    <xf numFmtId="172" fontId="2" fillId="0" borderId="0" xfId="24" applyNumberFormat="1" applyFont="1" applyFill="1" applyBorder="1" applyAlignment="1" applyProtection="1">
      <alignment horizontal="left" vertical="center"/>
    </xf>
    <xf numFmtId="172" fontId="8" fillId="0" borderId="0" xfId="24" applyNumberFormat="1" applyFont="1" applyFill="1" applyBorder="1" applyAlignment="1" applyProtection="1">
      <alignment horizontal="left" vertical="center"/>
    </xf>
    <xf numFmtId="0" fontId="3" fillId="0" borderId="0" xfId="3" applyFont="1" applyFill="1" applyBorder="1" applyAlignment="1" applyProtection="1">
      <alignment horizontal="right" vertical="center"/>
    </xf>
    <xf numFmtId="164" fontId="2" fillId="0" borderId="0" xfId="3" quotePrefix="1" applyNumberFormat="1" applyFont="1" applyFill="1" applyBorder="1" applyAlignment="1" applyProtection="1">
      <alignment horizontal="right" vertical="top" wrapText="1"/>
    </xf>
    <xf numFmtId="173" fontId="2" fillId="0" borderId="0" xfId="25" applyNumberFormat="1" applyFont="1" applyFill="1" applyBorder="1" applyAlignment="1" applyProtection="1">
      <alignment vertical="center"/>
    </xf>
    <xf numFmtId="173" fontId="2" fillId="0" borderId="0" xfId="3" applyNumberFormat="1" applyFont="1" applyFill="1" applyBorder="1" applyAlignment="1" applyProtection="1">
      <alignment vertical="center"/>
    </xf>
    <xf numFmtId="173" fontId="2" fillId="0" borderId="0" xfId="3" applyNumberFormat="1" applyFont="1" applyFill="1" applyBorder="1" applyAlignment="1" applyProtection="1">
      <alignment horizontal="right" vertical="center"/>
    </xf>
    <xf numFmtId="4" fontId="2" fillId="0" borderId="0" xfId="3" applyNumberFormat="1" applyFont="1" applyFill="1" applyBorder="1" applyAlignment="1" applyProtection="1">
      <alignment vertical="center"/>
    </xf>
    <xf numFmtId="2" fontId="2" fillId="0" borderId="0" xfId="3" applyNumberFormat="1" applyFont="1" applyFill="1" applyBorder="1" applyAlignment="1" applyProtection="1">
      <alignment vertical="center"/>
    </xf>
    <xf numFmtId="173" fontId="2" fillId="0" borderId="0" xfId="25" applyNumberFormat="1" applyFont="1" applyFill="1" applyBorder="1" applyAlignment="1" applyProtection="1">
      <alignment horizontal="right" vertical="center"/>
    </xf>
    <xf numFmtId="164" fontId="2" fillId="0" borderId="0" xfId="3" applyNumberFormat="1" applyFont="1" applyFill="1" applyBorder="1" applyAlignment="1" applyProtection="1">
      <alignment horizontal="center"/>
    </xf>
    <xf numFmtId="164" fontId="2" fillId="0" borderId="0" xfId="3" applyNumberFormat="1" applyFont="1" applyFill="1" applyBorder="1" applyAlignment="1" applyProtection="1">
      <alignment horizontal="centerContinuous" wrapText="1"/>
    </xf>
    <xf numFmtId="164" fontId="2" fillId="0" borderId="0" xfId="3" applyNumberFormat="1" applyFont="1" applyFill="1" applyBorder="1" applyAlignment="1" applyProtection="1">
      <alignment horizontal="centerContinuous"/>
    </xf>
    <xf numFmtId="164" fontId="2" fillId="0" borderId="6" xfId="3" applyNumberFormat="1" applyFont="1" applyFill="1" applyBorder="1" applyAlignment="1" applyProtection="1">
      <alignment horizontal="centerContinuous"/>
    </xf>
    <xf numFmtId="164" fontId="2" fillId="0" borderId="6" xfId="3" applyNumberFormat="1" applyFont="1" applyFill="1" applyBorder="1" applyAlignment="1" applyProtection="1">
      <alignment horizontal="centerContinuous" wrapText="1"/>
    </xf>
    <xf numFmtId="172" fontId="2" fillId="0" borderId="0" xfId="26" applyNumberFormat="1" applyFont="1" applyFill="1" applyBorder="1" applyAlignment="1" applyProtection="1">
      <alignment vertical="center"/>
    </xf>
    <xf numFmtId="172" fontId="2" fillId="0" borderId="0" xfId="26" applyNumberFormat="1" applyFont="1" applyFill="1" applyBorder="1" applyAlignment="1" applyProtection="1">
      <alignment horizontal="right" vertical="center"/>
    </xf>
    <xf numFmtId="172" fontId="2" fillId="0" borderId="0" xfId="3" applyNumberFormat="1" applyFont="1" applyFill="1" applyBorder="1" applyAlignment="1" applyProtection="1">
      <alignment horizontal="right" vertical="center"/>
    </xf>
    <xf numFmtId="172" fontId="11" fillId="0" borderId="0" xfId="3" applyNumberFormat="1" applyFont="1" applyFill="1" applyBorder="1" applyAlignment="1" applyProtection="1">
      <alignment vertical="center"/>
    </xf>
    <xf numFmtId="1" fontId="2" fillId="0" borderId="0" xfId="3" applyNumberFormat="1" applyFont="1" applyFill="1" applyBorder="1" applyAlignment="1" applyProtection="1">
      <alignment vertical="center"/>
    </xf>
    <xf numFmtId="172" fontId="2" fillId="0" borderId="0" xfId="3" applyNumberFormat="1" applyFont="1" applyFill="1" applyAlignment="1" applyProtection="1">
      <alignment vertical="center"/>
    </xf>
    <xf numFmtId="174" fontId="2" fillId="0" borderId="0" xfId="3" applyNumberFormat="1" applyFont="1" applyFill="1" applyAlignment="1" applyProtection="1">
      <alignment horizontal="left" vertical="center" indent="3"/>
    </xf>
    <xf numFmtId="164" fontId="2" fillId="0" borderId="0" xfId="3" applyNumberFormat="1" applyFont="1" applyFill="1" applyBorder="1" applyAlignment="1" applyProtection="1">
      <alignment vertical="top" wrapText="1"/>
    </xf>
    <xf numFmtId="172" fontId="2" fillId="0" borderId="0" xfId="27" applyNumberFormat="1" applyFont="1" applyFill="1" applyBorder="1" applyAlignment="1" applyProtection="1">
      <alignment vertical="center"/>
    </xf>
    <xf numFmtId="175" fontId="2" fillId="0" borderId="0" xfId="27" quotePrefix="1" applyNumberFormat="1" applyFont="1" applyFill="1" applyBorder="1" applyAlignment="1" applyProtection="1">
      <alignment horizontal="right" vertical="center"/>
    </xf>
    <xf numFmtId="3" fontId="2" fillId="0" borderId="0" xfId="27" quotePrefix="1" applyNumberFormat="1" applyFont="1" applyFill="1" applyBorder="1" applyAlignment="1" applyProtection="1">
      <alignment horizontal="right" vertical="center"/>
    </xf>
    <xf numFmtId="172" fontId="2" fillId="0" borderId="0" xfId="27" applyNumberFormat="1" applyFont="1" applyFill="1" applyBorder="1" applyAlignment="1" applyProtection="1">
      <alignment horizontal="right" vertical="center"/>
    </xf>
    <xf numFmtId="3" fontId="2" fillId="0" borderId="0" xfId="27" applyNumberFormat="1" applyFont="1" applyFill="1" applyBorder="1" applyAlignment="1" applyProtection="1">
      <alignment horizontal="right" vertical="center"/>
    </xf>
    <xf numFmtId="0" fontId="5" fillId="0" borderId="1" xfId="28" applyFont="1" applyBorder="1" applyProtection="1"/>
    <xf numFmtId="0" fontId="5" fillId="0" borderId="2" xfId="28" applyFont="1" applyBorder="1" applyProtection="1"/>
    <xf numFmtId="0" fontId="5" fillId="0" borderId="3" xfId="28" applyFont="1" applyBorder="1" applyProtection="1"/>
    <xf numFmtId="0" fontId="5" fillId="0" borderId="0" xfId="28" applyFont="1" applyProtection="1"/>
    <xf numFmtId="0" fontId="14" fillId="0" borderId="4" xfId="28" applyFont="1" applyBorder="1" applyAlignment="1" applyProtection="1">
      <alignment vertical="center"/>
    </xf>
    <xf numFmtId="0" fontId="4" fillId="0" borderId="0" xfId="28" applyFont="1" applyBorder="1" applyAlignment="1" applyProtection="1">
      <alignment vertical="center"/>
    </xf>
    <xf numFmtId="0" fontId="14" fillId="0" borderId="0" xfId="28" applyFont="1" applyBorder="1" applyAlignment="1" applyProtection="1">
      <alignment vertical="center"/>
    </xf>
    <xf numFmtId="0" fontId="14" fillId="0" borderId="5" xfId="28" applyFont="1" applyBorder="1" applyAlignment="1" applyProtection="1">
      <alignment horizontal="right" vertical="center"/>
    </xf>
    <xf numFmtId="0" fontId="14" fillId="0" borderId="0" xfId="28" applyFont="1" applyAlignment="1" applyProtection="1">
      <alignment vertical="center"/>
    </xf>
    <xf numFmtId="0" fontId="14" fillId="0" borderId="5" xfId="28" applyFont="1" applyBorder="1" applyAlignment="1" applyProtection="1">
      <alignment vertical="center"/>
    </xf>
    <xf numFmtId="0" fontId="4" fillId="0" borderId="0" xfId="28" applyFont="1" applyBorder="1" applyAlignment="1" applyProtection="1">
      <alignment horizontal="left" vertical="center"/>
    </xf>
    <xf numFmtId="0" fontId="5" fillId="0" borderId="4" xfId="28" applyFont="1" applyBorder="1" applyProtection="1"/>
    <xf numFmtId="0" fontId="5" fillId="0" borderId="6" xfId="28" applyFont="1" applyBorder="1" applyProtection="1"/>
    <xf numFmtId="0" fontId="5" fillId="0" borderId="5" xfId="28" applyFont="1" applyBorder="1" applyProtection="1"/>
    <xf numFmtId="0" fontId="5" fillId="0" borderId="0" xfId="28" applyFont="1" applyBorder="1" applyProtection="1"/>
    <xf numFmtId="0" fontId="5" fillId="0" borderId="4" xfId="28" applyFont="1" applyBorder="1" applyAlignment="1" applyProtection="1">
      <alignment vertical="center"/>
    </xf>
    <xf numFmtId="0" fontId="5" fillId="0" borderId="5" xfId="28" applyFont="1" applyBorder="1" applyAlignment="1" applyProtection="1">
      <alignment vertical="center"/>
    </xf>
    <xf numFmtId="0" fontId="5" fillId="0" borderId="0" xfId="28" applyFont="1" applyAlignment="1" applyProtection="1">
      <alignment vertical="center"/>
    </xf>
    <xf numFmtId="0" fontId="15" fillId="0" borderId="6" xfId="28" applyFont="1" applyBorder="1" applyProtection="1"/>
    <xf numFmtId="0" fontId="15" fillId="0" borderId="0" xfId="28" applyFont="1" applyBorder="1" applyProtection="1"/>
    <xf numFmtId="3" fontId="11" fillId="0" borderId="0" xfId="28" quotePrefix="1" applyNumberFormat="1" applyFont="1" applyBorder="1" applyAlignment="1" applyProtection="1">
      <alignment vertical="center"/>
    </xf>
    <xf numFmtId="3" fontId="11" fillId="0" borderId="0" xfId="28" applyNumberFormat="1" applyFont="1" applyBorder="1" applyAlignment="1" applyProtection="1">
      <alignment vertical="center"/>
    </xf>
    <xf numFmtId="176" fontId="2" fillId="0" borderId="5" xfId="28" applyNumberFormat="1" applyFont="1" applyBorder="1" applyAlignment="1" applyProtection="1">
      <alignment vertical="center"/>
    </xf>
    <xf numFmtId="3" fontId="2" fillId="0" borderId="0" xfId="28" applyNumberFormat="1" applyFont="1" applyBorder="1" applyAlignment="1" applyProtection="1">
      <alignment vertical="center"/>
    </xf>
    <xf numFmtId="3" fontId="2" fillId="0" borderId="0" xfId="28" applyNumberFormat="1" applyFont="1" applyAlignment="1" applyProtection="1">
      <alignment vertical="center"/>
    </xf>
    <xf numFmtId="0" fontId="2" fillId="0" borderId="5" xfId="28" applyNumberFormat="1" applyFont="1" applyBorder="1" applyAlignment="1" applyProtection="1">
      <alignment vertical="center"/>
    </xf>
    <xf numFmtId="3" fontId="11" fillId="0" borderId="0" xfId="28" quotePrefix="1" applyNumberFormat="1" applyFont="1" applyBorder="1" applyAlignment="1" applyProtection="1">
      <alignment horizontal="left" vertical="center"/>
    </xf>
    <xf numFmtId="0" fontId="5" fillId="0" borderId="7" xfId="28" applyFont="1" applyBorder="1" applyAlignment="1" applyProtection="1">
      <alignment vertical="center"/>
    </xf>
    <xf numFmtId="3" fontId="2" fillId="0" borderId="6" xfId="28" applyNumberFormat="1" applyFont="1" applyBorder="1" applyAlignment="1" applyProtection="1">
      <alignment vertical="center"/>
    </xf>
    <xf numFmtId="176" fontId="2" fillId="0" borderId="8" xfId="28" applyNumberFormat="1" applyFont="1" applyBorder="1" applyAlignment="1" applyProtection="1">
      <alignment vertical="center"/>
    </xf>
    <xf numFmtId="0" fontId="5" fillId="0" borderId="1" xfId="28" applyFont="1" applyBorder="1" applyAlignment="1" applyProtection="1">
      <alignment vertical="center"/>
    </xf>
    <xf numFmtId="3" fontId="2" fillId="0" borderId="2" xfId="28" applyNumberFormat="1" applyFont="1" applyBorder="1" applyAlignment="1" applyProtection="1">
      <alignment vertical="center"/>
    </xf>
    <xf numFmtId="176" fontId="2" fillId="0" borderId="3" xfId="28" applyNumberFormat="1" applyFont="1" applyBorder="1" applyAlignment="1" applyProtection="1">
      <alignment vertical="center"/>
    </xf>
    <xf numFmtId="0" fontId="4" fillId="0" borderId="0" xfId="28" applyNumberFormat="1" applyFont="1" applyBorder="1" applyAlignment="1" applyProtection="1">
      <alignment vertical="center"/>
    </xf>
    <xf numFmtId="0" fontId="2" fillId="0" borderId="0" xfId="28" applyFont="1" applyBorder="1" applyAlignment="1" applyProtection="1">
      <alignment horizontal="right" vertical="center"/>
    </xf>
    <xf numFmtId="3" fontId="11" fillId="0" borderId="0" xfId="28" applyNumberFormat="1" applyFont="1" applyFill="1" applyBorder="1" applyAlignment="1" applyProtection="1">
      <alignment vertical="center"/>
    </xf>
    <xf numFmtId="0" fontId="11" fillId="0" borderId="0" xfId="28" applyNumberFormat="1" applyFont="1" applyBorder="1" applyAlignment="1" applyProtection="1">
      <alignment horizontal="left" vertical="center"/>
    </xf>
    <xf numFmtId="176" fontId="11" fillId="0" borderId="0" xfId="28" applyNumberFormat="1" applyFont="1" applyBorder="1" applyAlignment="1" applyProtection="1">
      <alignment vertical="center"/>
    </xf>
    <xf numFmtId="3" fontId="14" fillId="0" borderId="0" xfId="28" applyNumberFormat="1" applyFont="1" applyAlignment="1" applyProtection="1">
      <alignment vertical="center"/>
    </xf>
    <xf numFmtId="0" fontId="5" fillId="0" borderId="4" xfId="3" applyFont="1" applyBorder="1" applyProtection="1"/>
    <xf numFmtId="1" fontId="11" fillId="0" borderId="0" xfId="28" quotePrefix="1" applyNumberFormat="1" applyFont="1" applyBorder="1" applyAlignment="1" applyProtection="1">
      <alignment horizontal="left" vertical="center"/>
    </xf>
    <xf numFmtId="0" fontId="5" fillId="0" borderId="0" xfId="3" applyFont="1" applyBorder="1" applyProtection="1"/>
    <xf numFmtId="0" fontId="5" fillId="0" borderId="5" xfId="3" applyFont="1" applyBorder="1" applyProtection="1"/>
    <xf numFmtId="3" fontId="11" fillId="0" borderId="5" xfId="28" applyNumberFormat="1" applyFont="1" applyBorder="1" applyAlignment="1" applyProtection="1">
      <alignment vertical="center"/>
    </xf>
    <xf numFmtId="3" fontId="5" fillId="0" borderId="0" xfId="3" applyNumberFormat="1" applyFont="1" applyProtection="1"/>
    <xf numFmtId="3" fontId="2" fillId="0" borderId="5" xfId="28" applyNumberFormat="1" applyFont="1" applyBorder="1" applyAlignment="1" applyProtection="1">
      <alignment vertical="center"/>
    </xf>
    <xf numFmtId="1" fontId="11" fillId="0" borderId="0" xfId="28" applyNumberFormat="1" applyFont="1" applyBorder="1" applyAlignment="1" applyProtection="1">
      <alignment horizontal="left" vertical="center"/>
    </xf>
    <xf numFmtId="3" fontId="11" fillId="0" borderId="0" xfId="28" applyNumberFormat="1" applyFont="1" applyBorder="1" applyAlignment="1" applyProtection="1">
      <alignment horizontal="right" vertical="center"/>
    </xf>
    <xf numFmtId="3" fontId="2" fillId="0" borderId="0" xfId="28" applyNumberFormat="1" applyFont="1" applyBorder="1" applyAlignment="1" applyProtection="1">
      <alignment horizontal="right" vertical="center"/>
    </xf>
    <xf numFmtId="0" fontId="15" fillId="0" borderId="5" xfId="28" applyFont="1" applyBorder="1" applyProtection="1"/>
    <xf numFmtId="0" fontId="2" fillId="0" borderId="0" xfId="28" applyFont="1" applyBorder="1" applyProtection="1"/>
    <xf numFmtId="0" fontId="5" fillId="0" borderId="6" xfId="28" applyFont="1" applyBorder="1" applyAlignment="1" applyProtection="1">
      <alignment vertical="center"/>
    </xf>
    <xf numFmtId="0" fontId="5" fillId="0" borderId="8" xfId="28" applyFont="1" applyBorder="1" applyAlignment="1" applyProtection="1">
      <alignment vertical="center"/>
    </xf>
    <xf numFmtId="164" fontId="2" fillId="0" borderId="1" xfId="29" applyFont="1" applyFill="1" applyBorder="1" applyAlignment="1" applyProtection="1">
      <alignment vertical="center"/>
    </xf>
    <xf numFmtId="164" fontId="2" fillId="0" borderId="2" xfId="29" applyFont="1" applyFill="1" applyBorder="1" applyAlignment="1" applyProtection="1">
      <alignment vertical="center"/>
    </xf>
    <xf numFmtId="164" fontId="2" fillId="0" borderId="3" xfId="29" applyFont="1" applyFill="1" applyBorder="1" applyAlignment="1" applyProtection="1">
      <alignment vertical="center"/>
    </xf>
    <xf numFmtId="164" fontId="2" fillId="0" borderId="0" xfId="29" applyFont="1" applyFill="1" applyAlignment="1" applyProtection="1">
      <alignment vertical="center"/>
    </xf>
    <xf numFmtId="164" fontId="2" fillId="0" borderId="4" xfId="29" applyFont="1" applyFill="1" applyBorder="1" applyAlignment="1" applyProtection="1">
      <alignment vertical="center"/>
    </xf>
    <xf numFmtId="164" fontId="4" fillId="0" borderId="0" xfId="29" applyNumberFormat="1" applyFont="1" applyFill="1" applyBorder="1" applyAlignment="1" applyProtection="1">
      <alignment horizontal="left" vertical="center"/>
    </xf>
    <xf numFmtId="164" fontId="10" fillId="0" borderId="0" xfId="29" applyNumberFormat="1" applyFont="1" applyFill="1" applyBorder="1" applyAlignment="1" applyProtection="1">
      <alignment horizontal="left" vertical="center"/>
    </xf>
    <xf numFmtId="169" fontId="3" fillId="0" borderId="0" xfId="29" applyNumberFormat="1" applyFont="1" applyFill="1" applyBorder="1" applyAlignment="1" applyProtection="1">
      <alignment vertical="center"/>
    </xf>
    <xf numFmtId="169" fontId="3" fillId="0" borderId="0" xfId="29" applyNumberFormat="1" applyFont="1" applyFill="1" applyBorder="1" applyAlignment="1" applyProtection="1">
      <alignment horizontal="right" vertical="center"/>
    </xf>
    <xf numFmtId="164" fontId="3" fillId="0" borderId="0" xfId="29" applyFont="1" applyFill="1" applyBorder="1" applyAlignment="1" applyProtection="1">
      <alignment vertical="center"/>
    </xf>
    <xf numFmtId="0" fontId="5" fillId="0" borderId="0" xfId="30" applyFont="1" applyFill="1" applyBorder="1" applyProtection="1"/>
    <xf numFmtId="164" fontId="2" fillId="0" borderId="5" xfId="29" applyFont="1" applyFill="1" applyBorder="1" applyAlignment="1" applyProtection="1">
      <alignment vertical="center"/>
    </xf>
    <xf numFmtId="169" fontId="2" fillId="0" borderId="0" xfId="29" applyNumberFormat="1" applyFont="1" applyFill="1" applyBorder="1" applyAlignment="1" applyProtection="1">
      <alignment horizontal="right" vertical="center"/>
    </xf>
    <xf numFmtId="164" fontId="2" fillId="0" borderId="6" xfId="29" applyFont="1" applyFill="1" applyBorder="1" applyAlignment="1" applyProtection="1">
      <alignment horizontal="fill" vertical="center"/>
    </xf>
    <xf numFmtId="164" fontId="2" fillId="0" borderId="0" xfId="29" applyFont="1" applyFill="1" applyBorder="1" applyAlignment="1" applyProtection="1">
      <alignment horizontal="fill" vertical="center"/>
    </xf>
    <xf numFmtId="164" fontId="2" fillId="0" borderId="0" xfId="29" applyFont="1" applyFill="1" applyBorder="1" applyAlignment="1" applyProtection="1">
      <alignment vertical="center"/>
    </xf>
    <xf numFmtId="164" fontId="2" fillId="0" borderId="6" xfId="29" applyFont="1" applyFill="1" applyBorder="1" applyAlignment="1" applyProtection="1">
      <alignment horizontal="centerContinuous" vertical="center"/>
    </xf>
    <xf numFmtId="164" fontId="2" fillId="0" borderId="6" xfId="29" applyNumberFormat="1" applyFont="1" applyFill="1" applyBorder="1" applyAlignment="1" applyProtection="1">
      <alignment horizontal="centerContinuous" vertical="center"/>
    </xf>
    <xf numFmtId="164" fontId="2" fillId="0" borderId="0" xfId="29" applyNumberFormat="1" applyFont="1" applyFill="1" applyBorder="1" applyAlignment="1" applyProtection="1">
      <alignment vertical="center"/>
    </xf>
    <xf numFmtId="164" fontId="2" fillId="0" borderId="0" xfId="29" applyNumberFormat="1" applyFont="1" applyFill="1" applyBorder="1" applyAlignment="1" applyProtection="1">
      <alignment horizontal="right" vertical="center"/>
    </xf>
    <xf numFmtId="164" fontId="2" fillId="0" borderId="6" xfId="29" applyNumberFormat="1" applyFont="1" applyFill="1" applyBorder="1" applyAlignment="1" applyProtection="1">
      <alignment horizontal="left" vertical="center"/>
    </xf>
    <xf numFmtId="169" fontId="2" fillId="0" borderId="6" xfId="29" applyNumberFormat="1" applyFont="1" applyFill="1" applyBorder="1" applyAlignment="1" applyProtection="1">
      <alignment horizontal="right" vertical="center"/>
    </xf>
    <xf numFmtId="169" fontId="2" fillId="0" borderId="6" xfId="29" applyNumberFormat="1" applyFont="1" applyFill="1" applyBorder="1" applyAlignment="1" applyProtection="1">
      <alignment vertical="center"/>
    </xf>
    <xf numFmtId="164" fontId="11" fillId="0" borderId="0" xfId="29" applyNumberFormat="1" applyFont="1" applyFill="1" applyBorder="1" applyAlignment="1" applyProtection="1">
      <alignment horizontal="left" vertical="center"/>
    </xf>
    <xf numFmtId="3" fontId="11" fillId="0" borderId="0" xfId="29" applyNumberFormat="1" applyFont="1" applyFill="1" applyBorder="1" applyAlignment="1" applyProtection="1">
      <alignment vertical="center"/>
    </xf>
    <xf numFmtId="164" fontId="2" fillId="0" borderId="0" xfId="29" applyFont="1" applyFill="1" applyBorder="1" applyAlignment="1" applyProtection="1">
      <alignment horizontal="left" vertical="center"/>
    </xf>
    <xf numFmtId="3" fontId="2" fillId="0" borderId="0" xfId="29" applyNumberFormat="1" applyFont="1" applyFill="1" applyBorder="1" applyAlignment="1" applyProtection="1">
      <alignment vertical="center"/>
    </xf>
    <xf numFmtId="0" fontId="2" fillId="0" borderId="0" xfId="31" applyFont="1" applyBorder="1" applyAlignment="1" applyProtection="1">
      <alignment horizontal="left" indent="1"/>
    </xf>
    <xf numFmtId="3" fontId="2" fillId="0" borderId="0" xfId="29" applyNumberFormat="1" applyFont="1" applyFill="1" applyBorder="1" applyAlignment="1" applyProtection="1">
      <alignment horizontal="right" vertical="center"/>
    </xf>
    <xf numFmtId="164" fontId="11" fillId="0" borderId="0" xfId="29" applyFont="1" applyFill="1" applyBorder="1" applyAlignment="1" applyProtection="1">
      <alignment horizontal="left" vertical="center"/>
    </xf>
    <xf numFmtId="164" fontId="11" fillId="0" borderId="0" xfId="29" applyFont="1" applyFill="1" applyBorder="1" applyAlignment="1" applyProtection="1">
      <alignment horizontal="right" vertical="center"/>
    </xf>
    <xf numFmtId="170" fontId="11" fillId="0" borderId="0" xfId="29" applyNumberFormat="1" applyFont="1" applyFill="1" applyBorder="1" applyAlignment="1" applyProtection="1">
      <alignment vertical="center"/>
    </xf>
    <xf numFmtId="164" fontId="2" fillId="0" borderId="0" xfId="29" applyFont="1" applyFill="1" applyBorder="1" applyAlignment="1" applyProtection="1">
      <alignment horizontal="right" vertical="center"/>
    </xf>
    <xf numFmtId="170" fontId="2" fillId="0" borderId="0" xfId="29" applyNumberFormat="1" applyFont="1" applyFill="1" applyBorder="1" applyAlignment="1" applyProtection="1">
      <alignment vertical="center"/>
    </xf>
    <xf numFmtId="164" fontId="2" fillId="0" borderId="0" xfId="29" applyFont="1" applyFill="1" applyBorder="1" applyAlignment="1" applyProtection="1">
      <alignment horizontal="left" vertical="center" indent="1"/>
    </xf>
    <xf numFmtId="164" fontId="2" fillId="0" borderId="0" xfId="29" applyFont="1" applyFill="1" applyAlignment="1" applyProtection="1">
      <alignment horizontal="left" vertical="center" indent="1"/>
    </xf>
    <xf numFmtId="164" fontId="2" fillId="0" borderId="6" xfId="29" applyFont="1" applyFill="1" applyBorder="1" applyAlignment="1" applyProtection="1">
      <alignment vertical="center"/>
    </xf>
    <xf numFmtId="164" fontId="2" fillId="0" borderId="0" xfId="29" applyFont="1" applyFill="1" applyBorder="1" applyAlignment="1" applyProtection="1">
      <alignment horizontal="left"/>
    </xf>
    <xf numFmtId="169" fontId="2" fillId="0" borderId="0" xfId="29" applyNumberFormat="1" applyFont="1" applyFill="1" applyBorder="1" applyAlignment="1" applyProtection="1">
      <alignment horizontal="left"/>
    </xf>
    <xf numFmtId="169" fontId="2" fillId="0" borderId="0" xfId="29" applyNumberFormat="1" applyFont="1" applyFill="1" applyBorder="1" applyAlignment="1" applyProtection="1">
      <alignment horizontal="left" vertical="center"/>
    </xf>
    <xf numFmtId="164" fontId="2" fillId="0" borderId="7" xfId="29" applyFont="1" applyFill="1" applyBorder="1" applyAlignment="1" applyProtection="1">
      <alignment vertical="center"/>
    </xf>
    <xf numFmtId="164" fontId="2" fillId="0" borderId="8" xfId="29" applyFont="1" applyFill="1" applyBorder="1" applyAlignment="1" applyProtection="1">
      <alignment vertical="center"/>
    </xf>
    <xf numFmtId="0" fontId="5" fillId="0" borderId="1" xfId="32" applyFont="1" applyBorder="1" applyAlignment="1" applyProtection="1">
      <alignment vertical="center"/>
    </xf>
    <xf numFmtId="0" fontId="5" fillId="0" borderId="2" xfId="32" applyFont="1" applyBorder="1" applyAlignment="1" applyProtection="1">
      <alignment vertical="center"/>
    </xf>
    <xf numFmtId="0" fontId="5" fillId="0" borderId="3" xfId="32" applyFont="1" applyBorder="1" applyAlignment="1" applyProtection="1">
      <alignment vertical="center"/>
    </xf>
    <xf numFmtId="0" fontId="5" fillId="0" borderId="0" xfId="32" applyFont="1" applyAlignment="1" applyProtection="1">
      <alignment vertical="center"/>
    </xf>
    <xf numFmtId="0" fontId="14" fillId="0" borderId="4" xfId="32" applyFont="1" applyBorder="1" applyAlignment="1" applyProtection="1">
      <alignment vertical="center"/>
    </xf>
    <xf numFmtId="0" fontId="4" fillId="0" borderId="0" xfId="32" applyFont="1" applyBorder="1" applyAlignment="1" applyProtection="1">
      <alignment vertical="center"/>
    </xf>
    <xf numFmtId="0" fontId="14" fillId="0" borderId="0" xfId="32" applyFont="1" applyBorder="1" applyAlignment="1" applyProtection="1">
      <alignment vertical="center"/>
    </xf>
    <xf numFmtId="0" fontId="14" fillId="0" borderId="0" xfId="32" applyFont="1" applyBorder="1" applyAlignment="1" applyProtection="1">
      <alignment horizontal="right" vertical="center"/>
    </xf>
    <xf numFmtId="0" fontId="14" fillId="0" borderId="0" xfId="32" applyFont="1" applyAlignment="1" applyProtection="1">
      <alignment vertical="center"/>
    </xf>
    <xf numFmtId="0" fontId="14" fillId="0" borderId="5" xfId="32" applyFont="1" applyBorder="1" applyAlignment="1" applyProtection="1">
      <alignment vertical="center"/>
    </xf>
    <xf numFmtId="0" fontId="4" fillId="0" borderId="0" xfId="32" applyFont="1" applyBorder="1" applyAlignment="1" applyProtection="1">
      <alignment horizontal="left" vertical="center"/>
    </xf>
    <xf numFmtId="0" fontId="5" fillId="0" borderId="4" xfId="32" applyFont="1" applyBorder="1" applyProtection="1"/>
    <xf numFmtId="0" fontId="5" fillId="0" borderId="6" xfId="32" applyFont="1" applyBorder="1" applyProtection="1"/>
    <xf numFmtId="0" fontId="5" fillId="0" borderId="5" xfId="32" applyFont="1" applyBorder="1" applyProtection="1"/>
    <xf numFmtId="0" fontId="5" fillId="0" borderId="0" xfId="32" applyFont="1" applyProtection="1"/>
    <xf numFmtId="0" fontId="5" fillId="0" borderId="0" xfId="32" applyFont="1" applyBorder="1" applyProtection="1"/>
    <xf numFmtId="0" fontId="5" fillId="0" borderId="4" xfId="32" applyFont="1" applyBorder="1" applyAlignment="1" applyProtection="1">
      <alignment vertical="center"/>
    </xf>
    <xf numFmtId="0" fontId="2" fillId="0" borderId="0" xfId="32" applyFont="1" applyBorder="1" applyAlignment="1" applyProtection="1">
      <alignment horizontal="centerContinuous" vertical="center"/>
    </xf>
    <xf numFmtId="0" fontId="2" fillId="0" borderId="6" xfId="32" applyFont="1" applyBorder="1" applyAlignment="1" applyProtection="1">
      <alignment horizontal="centerContinuous" vertical="center"/>
    </xf>
    <xf numFmtId="0" fontId="5" fillId="0" borderId="5" xfId="32" applyFont="1" applyBorder="1" applyAlignment="1" applyProtection="1">
      <alignment vertical="center"/>
    </xf>
    <xf numFmtId="0" fontId="2" fillId="0" borderId="0" xfId="32" applyFont="1" applyBorder="1" applyAlignment="1" applyProtection="1"/>
    <xf numFmtId="0" fontId="2" fillId="0" borderId="2" xfId="32" applyFont="1" applyBorder="1" applyAlignment="1" applyProtection="1"/>
    <xf numFmtId="0" fontId="2" fillId="0" borderId="2" xfId="32" applyFont="1" applyBorder="1" applyAlignment="1" applyProtection="1">
      <alignment horizontal="right"/>
    </xf>
    <xf numFmtId="0" fontId="2" fillId="0" borderId="2" xfId="32" applyNumberFormat="1" applyFont="1" applyBorder="1" applyAlignment="1" applyProtection="1">
      <alignment horizontal="right"/>
    </xf>
    <xf numFmtId="0" fontId="2" fillId="0" borderId="0" xfId="32" applyFont="1" applyAlignment="1" applyProtection="1">
      <alignment vertical="center"/>
    </xf>
    <xf numFmtId="0" fontId="2" fillId="0" borderId="0" xfId="32" applyFont="1" applyProtection="1"/>
    <xf numFmtId="0" fontId="11" fillId="0" borderId="0" xfId="32" applyFont="1" applyBorder="1" applyAlignment="1" applyProtection="1">
      <alignment vertical="center"/>
    </xf>
    <xf numFmtId="3" fontId="11" fillId="0" borderId="0" xfId="32" applyNumberFormat="1" applyFont="1" applyBorder="1" applyAlignment="1" applyProtection="1">
      <alignment vertical="center"/>
    </xf>
    <xf numFmtId="0" fontId="11" fillId="0" borderId="0" xfId="32" applyFont="1" applyAlignment="1" applyProtection="1">
      <alignment vertical="center"/>
    </xf>
    <xf numFmtId="3" fontId="2" fillId="0" borderId="0" xfId="32" applyNumberFormat="1" applyFont="1" applyBorder="1" applyAlignment="1" applyProtection="1">
      <alignment vertical="center"/>
    </xf>
    <xf numFmtId="0" fontId="5" fillId="2" borderId="0" xfId="32" applyFont="1" applyFill="1" applyAlignment="1" applyProtection="1">
      <alignment vertical="center"/>
    </xf>
    <xf numFmtId="0" fontId="11" fillId="2" borderId="0" xfId="32" applyFont="1" applyFill="1" applyAlignment="1" applyProtection="1">
      <alignment horizontal="left" vertical="center"/>
    </xf>
    <xf numFmtId="0" fontId="11" fillId="2" borderId="0" xfId="32" applyFont="1" applyFill="1" applyAlignment="1" applyProtection="1">
      <alignment vertical="center"/>
    </xf>
    <xf numFmtId="0" fontId="2" fillId="0" borderId="0" xfId="32" applyFont="1" applyBorder="1" applyAlignment="1" applyProtection="1">
      <alignment horizontal="right" vertical="center"/>
    </xf>
    <xf numFmtId="0" fontId="2" fillId="0" borderId="0" xfId="32" applyNumberFormat="1" applyFont="1" applyBorder="1" applyAlignment="1" applyProtection="1">
      <alignment horizontal="right"/>
    </xf>
    <xf numFmtId="3" fontId="11" fillId="2" borderId="0" xfId="32" applyNumberFormat="1" applyFont="1" applyFill="1" applyBorder="1" applyAlignment="1" applyProtection="1">
      <alignment vertical="center"/>
    </xf>
    <xf numFmtId="3" fontId="2" fillId="2" borderId="0" xfId="32" applyNumberFormat="1" applyFont="1" applyFill="1" applyBorder="1" applyAlignment="1" applyProtection="1">
      <alignment vertical="center"/>
    </xf>
    <xf numFmtId="0" fontId="5" fillId="0" borderId="7" xfId="32" applyFont="1" applyBorder="1" applyAlignment="1" applyProtection="1">
      <alignment vertical="center"/>
    </xf>
    <xf numFmtId="0" fontId="2" fillId="0" borderId="6" xfId="32" applyFont="1" applyBorder="1" applyAlignment="1" applyProtection="1">
      <alignment vertical="center"/>
    </xf>
    <xf numFmtId="3" fontId="2" fillId="0" borderId="6" xfId="32" applyNumberFormat="1" applyFont="1" applyBorder="1" applyAlignment="1" applyProtection="1">
      <alignment vertical="center"/>
    </xf>
    <xf numFmtId="0" fontId="5" fillId="0" borderId="8" xfId="32" applyFont="1" applyBorder="1" applyAlignment="1" applyProtection="1">
      <alignment vertical="center"/>
    </xf>
    <xf numFmtId="0" fontId="2" fillId="0" borderId="2" xfId="32" applyFont="1" applyBorder="1" applyAlignment="1" applyProtection="1">
      <alignment vertical="center"/>
    </xf>
    <xf numFmtId="3" fontId="2" fillId="0" borderId="2" xfId="32" applyNumberFormat="1" applyFont="1" applyBorder="1" applyAlignment="1" applyProtection="1">
      <alignment vertical="center"/>
    </xf>
    <xf numFmtId="0" fontId="2" fillId="0" borderId="0" xfId="32" applyFont="1" applyBorder="1" applyAlignment="1" applyProtection="1">
      <alignment horizontal="centerContinuous" wrapText="1"/>
    </xf>
    <xf numFmtId="0" fontId="2" fillId="0" borderId="6" xfId="32" applyFont="1" applyBorder="1" applyAlignment="1" applyProtection="1">
      <alignment horizontal="centerContinuous" wrapText="1"/>
    </xf>
    <xf numFmtId="0" fontId="11" fillId="2" borderId="0" xfId="32" applyFont="1" applyFill="1" applyAlignment="1" applyProtection="1">
      <alignment horizontal="center" vertical="center"/>
    </xf>
    <xf numFmtId="0" fontId="2" fillId="0" borderId="0" xfId="32" applyFont="1" applyBorder="1" applyAlignment="1" applyProtection="1">
      <alignment horizontal="right"/>
    </xf>
    <xf numFmtId="0" fontId="2" fillId="2" borderId="0" xfId="32" applyFont="1" applyFill="1" applyAlignment="1" applyProtection="1">
      <alignment vertical="center"/>
    </xf>
    <xf numFmtId="0" fontId="2" fillId="2" borderId="0" xfId="32" applyFont="1" applyFill="1" applyProtection="1"/>
    <xf numFmtId="3" fontId="11" fillId="0" borderId="5" xfId="32" applyNumberFormat="1" applyFont="1" applyBorder="1" applyAlignment="1" applyProtection="1">
      <alignment vertical="center"/>
    </xf>
    <xf numFmtId="3" fontId="11" fillId="0" borderId="0" xfId="32" applyNumberFormat="1" applyFont="1" applyAlignment="1" applyProtection="1">
      <alignment vertical="center"/>
    </xf>
    <xf numFmtId="3" fontId="11" fillId="2" borderId="0" xfId="32" applyNumberFormat="1" applyFont="1" applyFill="1" applyAlignment="1" applyProtection="1">
      <alignment vertical="center"/>
    </xf>
    <xf numFmtId="3" fontId="2" fillId="2" borderId="0" xfId="32" applyNumberFormat="1" applyFont="1" applyFill="1" applyAlignment="1" applyProtection="1">
      <alignment vertical="center"/>
    </xf>
    <xf numFmtId="0" fontId="2" fillId="2" borderId="0" xfId="32" applyFont="1" applyFill="1" applyBorder="1" applyAlignment="1" applyProtection="1">
      <alignment vertical="center"/>
    </xf>
    <xf numFmtId="3" fontId="2" fillId="0" borderId="0" xfId="32" applyNumberFormat="1" applyFont="1" applyBorder="1" applyAlignment="1" applyProtection="1">
      <alignment horizontal="right" vertical="center"/>
    </xf>
    <xf numFmtId="0" fontId="2" fillId="2" borderId="2" xfId="32" applyNumberFormat="1" applyFont="1" applyFill="1" applyBorder="1" applyAlignment="1" applyProtection="1">
      <alignment horizontal="right"/>
    </xf>
    <xf numFmtId="3" fontId="2" fillId="2" borderId="0" xfId="32" applyNumberFormat="1" applyFont="1" applyFill="1" applyBorder="1" applyAlignment="1" applyProtection="1">
      <alignment horizontal="right" vertical="center"/>
    </xf>
    <xf numFmtId="0" fontId="5" fillId="0" borderId="0" xfId="32" applyFont="1" applyBorder="1" applyAlignment="1" applyProtection="1">
      <alignment vertical="center"/>
    </xf>
    <xf numFmtId="0" fontId="2" fillId="0" borderId="0" xfId="32" applyNumberFormat="1" applyFont="1" applyBorder="1" applyAlignment="1" applyProtection="1"/>
    <xf numFmtId="3" fontId="2" fillId="0" borderId="0" xfId="32" applyNumberFormat="1" applyFont="1" applyAlignment="1" applyProtection="1">
      <alignment vertical="center"/>
    </xf>
    <xf numFmtId="169" fontId="2" fillId="0" borderId="0" xfId="32" applyNumberFormat="1" applyFont="1" applyBorder="1" applyAlignment="1" applyProtection="1"/>
    <xf numFmtId="0" fontId="5" fillId="0" borderId="6" xfId="32" applyFont="1" applyBorder="1" applyAlignment="1" applyProtection="1">
      <alignment vertical="center"/>
    </xf>
    <xf numFmtId="164" fontId="2" fillId="0" borderId="1" xfId="33" applyFont="1" applyFill="1" applyBorder="1" applyAlignment="1" applyProtection="1">
      <alignment vertical="center"/>
    </xf>
    <xf numFmtId="164" fontId="2" fillId="0" borderId="2" xfId="33" applyFont="1" applyFill="1" applyBorder="1" applyAlignment="1" applyProtection="1">
      <alignment vertical="center"/>
    </xf>
    <xf numFmtId="164" fontId="2" fillId="0" borderId="3" xfId="33" applyFont="1" applyFill="1" applyBorder="1" applyAlignment="1" applyProtection="1">
      <alignment vertical="center"/>
    </xf>
    <xf numFmtId="164" fontId="2" fillId="0" borderId="0" xfId="33" applyFont="1" applyFill="1" applyAlignment="1" applyProtection="1">
      <alignment vertical="center"/>
    </xf>
    <xf numFmtId="164" fontId="2" fillId="0" borderId="4" xfId="33" applyFont="1" applyFill="1" applyBorder="1" applyAlignment="1" applyProtection="1">
      <alignment vertical="center"/>
    </xf>
    <xf numFmtId="164" fontId="4" fillId="0" borderId="0" xfId="33" applyNumberFormat="1" applyFont="1" applyFill="1" applyBorder="1" applyAlignment="1" applyProtection="1">
      <alignment horizontal="left" vertical="center"/>
    </xf>
    <xf numFmtId="169" fontId="3" fillId="0" borderId="0" xfId="33" applyNumberFormat="1" applyFont="1" applyFill="1" applyBorder="1" applyAlignment="1" applyProtection="1">
      <alignment vertical="center"/>
    </xf>
    <xf numFmtId="169" fontId="2" fillId="0" borderId="0" xfId="33" applyNumberFormat="1" applyFont="1" applyFill="1" applyBorder="1" applyAlignment="1" applyProtection="1">
      <alignment horizontal="right" vertical="center"/>
    </xf>
    <xf numFmtId="164" fontId="2" fillId="0" borderId="5" xfId="33" applyFont="1" applyFill="1" applyBorder="1" applyAlignment="1" applyProtection="1">
      <alignment vertical="center"/>
    </xf>
    <xf numFmtId="164" fontId="7" fillId="0" borderId="0" xfId="33" applyNumberFormat="1" applyFont="1" applyFill="1" applyBorder="1" applyAlignment="1" applyProtection="1">
      <alignment horizontal="left" vertical="center"/>
    </xf>
    <xf numFmtId="164" fontId="2" fillId="0" borderId="6" xfId="33" applyFont="1" applyFill="1" applyBorder="1" applyAlignment="1" applyProtection="1">
      <alignment horizontal="fill" vertical="center"/>
    </xf>
    <xf numFmtId="164" fontId="2" fillId="0" borderId="0" xfId="33" applyFont="1" applyFill="1" applyBorder="1" applyAlignment="1" applyProtection="1">
      <alignment horizontal="fill" vertical="center"/>
    </xf>
    <xf numFmtId="164" fontId="11" fillId="0" borderId="0" xfId="33" applyNumberFormat="1" applyFont="1" applyFill="1" applyBorder="1" applyAlignment="1" applyProtection="1">
      <alignment horizontal="left" vertical="center"/>
    </xf>
    <xf numFmtId="165" fontId="11" fillId="0" borderId="0" xfId="33" applyNumberFormat="1" applyFont="1" applyFill="1" applyBorder="1" applyAlignment="1" applyProtection="1">
      <alignment vertical="center"/>
    </xf>
    <xf numFmtId="164" fontId="2" fillId="0" borderId="0" xfId="33" applyNumberFormat="1" applyFont="1" applyFill="1" applyBorder="1" applyAlignment="1" applyProtection="1">
      <alignment horizontal="left" vertical="center"/>
    </xf>
    <xf numFmtId="165" fontId="2" fillId="0" borderId="0" xfId="33" applyNumberFormat="1" applyFont="1" applyFill="1" applyBorder="1" applyAlignment="1" applyProtection="1">
      <alignment vertical="center"/>
    </xf>
    <xf numFmtId="164" fontId="2" fillId="0" borderId="7" xfId="33" applyFont="1" applyFill="1" applyBorder="1" applyAlignment="1" applyProtection="1">
      <alignment vertical="center"/>
    </xf>
    <xf numFmtId="164" fontId="2" fillId="0" borderId="6" xfId="33" applyNumberFormat="1" applyFont="1" applyFill="1" applyBorder="1" applyAlignment="1" applyProtection="1">
      <alignment horizontal="left" vertical="center"/>
    </xf>
    <xf numFmtId="165" fontId="2" fillId="0" borderId="6" xfId="33" applyNumberFormat="1" applyFont="1" applyFill="1" applyBorder="1" applyAlignment="1" applyProtection="1">
      <alignment vertical="center"/>
    </xf>
    <xf numFmtId="164" fontId="2" fillId="0" borderId="8" xfId="33" applyFont="1" applyFill="1" applyBorder="1" applyAlignment="1" applyProtection="1">
      <alignment vertical="center"/>
    </xf>
    <xf numFmtId="164" fontId="2" fillId="0" borderId="6" xfId="33" applyFont="1" applyFill="1" applyBorder="1" applyAlignment="1" applyProtection="1">
      <alignment vertical="center"/>
    </xf>
    <xf numFmtId="3" fontId="2" fillId="0" borderId="0" xfId="29" applyNumberFormat="1" applyFont="1" applyFill="1" applyAlignment="1" applyProtection="1">
      <alignment vertical="center"/>
    </xf>
    <xf numFmtId="170" fontId="2" fillId="0" borderId="6" xfId="29" applyNumberFormat="1" applyFont="1" applyFill="1" applyBorder="1" applyAlignment="1" applyProtection="1">
      <alignment vertical="center"/>
    </xf>
    <xf numFmtId="3" fontId="2" fillId="0" borderId="6" xfId="29" applyNumberFormat="1" applyFont="1" applyFill="1" applyBorder="1" applyAlignment="1" applyProtection="1">
      <alignment vertical="center"/>
    </xf>
    <xf numFmtId="3" fontId="2" fillId="0" borderId="6" xfId="29" applyNumberFormat="1" applyFont="1" applyFill="1" applyBorder="1" applyAlignment="1" applyProtection="1">
      <alignment horizontal="right" vertical="center"/>
    </xf>
    <xf numFmtId="3" fontId="11" fillId="0" borderId="0" xfId="29" applyNumberFormat="1" applyFont="1" applyFill="1" applyBorder="1" applyAlignment="1" applyProtection="1">
      <alignment horizontal="right" vertical="center"/>
    </xf>
    <xf numFmtId="3" fontId="11" fillId="0" borderId="0" xfId="29" applyNumberFormat="1" applyFont="1" applyFill="1" applyAlignment="1" applyProtection="1">
      <alignment vertical="center"/>
    </xf>
    <xf numFmtId="164" fontId="7" fillId="0" borderId="0" xfId="29" applyNumberFormat="1" applyFont="1" applyFill="1" applyBorder="1" applyAlignment="1" applyProtection="1">
      <alignment horizontal="left" vertical="center"/>
    </xf>
    <xf numFmtId="169" fontId="2" fillId="0" borderId="6" xfId="29" applyNumberFormat="1" applyFont="1" applyFill="1" applyBorder="1" applyAlignment="1" applyProtection="1">
      <alignment horizontal="centerContinuous" vertical="center"/>
    </xf>
    <xf numFmtId="169" fontId="2" fillId="0" borderId="0" xfId="29" applyNumberFormat="1" applyFont="1" applyFill="1" applyBorder="1" applyAlignment="1" applyProtection="1">
      <alignment vertical="center"/>
    </xf>
    <xf numFmtId="169" fontId="2" fillId="0" borderId="0" xfId="29" applyNumberFormat="1" applyFont="1" applyFill="1" applyBorder="1" applyAlignment="1" applyProtection="1">
      <alignment horizontal="right"/>
    </xf>
    <xf numFmtId="169" fontId="2" fillId="0" borderId="0" xfId="29" applyNumberFormat="1" applyFont="1" applyFill="1" applyBorder="1" applyAlignment="1" applyProtection="1"/>
    <xf numFmtId="170" fontId="2" fillId="0" borderId="0" xfId="29" applyNumberFormat="1" applyFont="1" applyFill="1" applyBorder="1" applyAlignment="1" applyProtection="1">
      <alignment horizontal="right" vertical="center"/>
    </xf>
    <xf numFmtId="164" fontId="2" fillId="0" borderId="0" xfId="33" applyNumberFormat="1" applyFont="1" applyFill="1" applyBorder="1" applyAlignment="1" applyProtection="1">
      <alignment horizontal="left"/>
    </xf>
    <xf numFmtId="169" fontId="2" fillId="0" borderId="0" xfId="34" applyNumberFormat="1" applyFont="1" applyBorder="1" applyAlignment="1" applyProtection="1">
      <alignment horizontal="right" vertical="center"/>
    </xf>
    <xf numFmtId="0" fontId="4" fillId="0" borderId="0" xfId="33" applyNumberFormat="1" applyFont="1" applyFill="1" applyBorder="1" applyAlignment="1" applyProtection="1">
      <alignment horizontal="left" vertical="center"/>
    </xf>
    <xf numFmtId="164" fontId="12" fillId="0" borderId="4" xfId="33" applyFont="1" applyFill="1" applyBorder="1" applyAlignment="1" applyProtection="1">
      <alignment horizontal="right" vertical="center"/>
    </xf>
    <xf numFmtId="0" fontId="2" fillId="0" borderId="0" xfId="35" applyNumberFormat="1" applyFont="1" applyFill="1" applyBorder="1" applyAlignment="1" applyProtection="1">
      <alignment horizontal="right" vertical="center"/>
    </xf>
    <xf numFmtId="164" fontId="12" fillId="0" borderId="5" xfId="33" applyFont="1" applyFill="1" applyBorder="1" applyAlignment="1" applyProtection="1">
      <alignment horizontal="right" vertical="center"/>
    </xf>
    <xf numFmtId="164" fontId="12" fillId="0" borderId="0" xfId="33" applyFont="1" applyFill="1" applyAlignment="1" applyProtection="1">
      <alignment horizontal="right" vertical="center"/>
    </xf>
    <xf numFmtId="164" fontId="2" fillId="0" borderId="0" xfId="33" applyFont="1" applyFill="1" applyAlignment="1" applyProtection="1">
      <alignment horizontal="right" vertical="center"/>
    </xf>
    <xf numFmtId="164" fontId="11" fillId="0" borderId="0" xfId="33" quotePrefix="1" applyNumberFormat="1" applyFont="1" applyFill="1" applyBorder="1" applyAlignment="1" applyProtection="1">
      <alignment horizontal="left" vertical="center"/>
    </xf>
    <xf numFmtId="165" fontId="11" fillId="0" borderId="0" xfId="33" applyNumberFormat="1" applyFont="1" applyFill="1" applyBorder="1" applyAlignment="1" applyProtection="1">
      <alignment horizontal="right" vertical="center"/>
    </xf>
    <xf numFmtId="165" fontId="2" fillId="0" borderId="0" xfId="33" applyNumberFormat="1" applyFont="1" applyFill="1" applyBorder="1" applyAlignment="1" applyProtection="1">
      <alignment horizontal="right" vertical="center"/>
    </xf>
    <xf numFmtId="165" fontId="11" fillId="0" borderId="5" xfId="33" applyNumberFormat="1" applyFont="1" applyFill="1" applyBorder="1" applyAlignment="1" applyProtection="1">
      <alignment vertical="center"/>
    </xf>
    <xf numFmtId="164" fontId="2" fillId="0" borderId="2" xfId="33" applyNumberFormat="1" applyFont="1" applyFill="1" applyBorder="1" applyAlignment="1" applyProtection="1">
      <alignment horizontal="left" vertical="center"/>
    </xf>
    <xf numFmtId="165" fontId="2" fillId="0" borderId="2" xfId="33" applyNumberFormat="1" applyFont="1" applyFill="1" applyBorder="1" applyAlignment="1" applyProtection="1">
      <alignment vertical="center"/>
    </xf>
    <xf numFmtId="165" fontId="2" fillId="0" borderId="6" xfId="33" applyNumberFormat="1" applyFont="1" applyFill="1" applyBorder="1" applyAlignment="1" applyProtection="1">
      <alignment horizontal="right" vertical="center"/>
    </xf>
    <xf numFmtId="177" fontId="2" fillId="0" borderId="0" xfId="1" applyNumberFormat="1" applyFont="1" applyFill="1" applyAlignment="1" applyProtection="1">
      <alignment vertical="center"/>
    </xf>
    <xf numFmtId="164" fontId="12" fillId="0" borderId="4" xfId="33" applyFont="1" applyFill="1" applyBorder="1" applyAlignment="1" applyProtection="1">
      <alignment vertical="center"/>
    </xf>
    <xf numFmtId="164" fontId="12" fillId="0" borderId="5" xfId="33" applyFont="1" applyFill="1" applyBorder="1" applyAlignment="1" applyProtection="1">
      <alignment vertical="center"/>
    </xf>
    <xf numFmtId="164" fontId="12" fillId="0" borderId="0" xfId="33" applyFont="1" applyFill="1" applyAlignment="1" applyProtection="1">
      <alignment vertical="center"/>
    </xf>
    <xf numFmtId="0" fontId="2" fillId="0" borderId="0" xfId="36" applyFont="1" applyFill="1" applyBorder="1" applyAlignment="1" applyProtection="1">
      <alignment horizontal="right"/>
    </xf>
    <xf numFmtId="0" fontId="2" fillId="0" borderId="0" xfId="36" applyFont="1" applyFill="1" applyBorder="1" applyProtection="1"/>
    <xf numFmtId="0" fontId="5" fillId="0" borderId="5" xfId="36" applyFont="1" applyFill="1" applyBorder="1" applyProtection="1"/>
    <xf numFmtId="3" fontId="11" fillId="0" borderId="0" xfId="33" applyNumberFormat="1" applyFont="1" applyFill="1" applyBorder="1" applyAlignment="1" applyProtection="1">
      <alignment vertical="center"/>
    </xf>
    <xf numFmtId="3" fontId="11" fillId="0" borderId="0" xfId="33" applyNumberFormat="1" applyFont="1" applyFill="1" applyBorder="1" applyAlignment="1" applyProtection="1">
      <alignment horizontal="right" vertical="center"/>
    </xf>
    <xf numFmtId="165" fontId="9" fillId="0" borderId="0" xfId="33" applyNumberFormat="1" applyFont="1" applyFill="1" applyBorder="1" applyAlignment="1" applyProtection="1">
      <alignment horizontal="left" vertical="center"/>
    </xf>
    <xf numFmtId="3" fontId="2" fillId="0" borderId="0" xfId="33" applyNumberFormat="1" applyFont="1" applyFill="1" applyBorder="1" applyAlignment="1" applyProtection="1">
      <alignment horizontal="right" vertical="center"/>
    </xf>
    <xf numFmtId="3" fontId="9" fillId="0" borderId="0" xfId="33" applyNumberFormat="1" applyFont="1" applyFill="1" applyBorder="1" applyAlignment="1" applyProtection="1">
      <alignment horizontal="left" vertical="center"/>
    </xf>
    <xf numFmtId="3" fontId="2" fillId="0" borderId="0" xfId="33" applyNumberFormat="1" applyFont="1" applyFill="1" applyBorder="1" applyAlignment="1" applyProtection="1">
      <alignment vertical="center"/>
    </xf>
    <xf numFmtId="3" fontId="2" fillId="0" borderId="0" xfId="33" applyNumberFormat="1" applyFont="1" applyFill="1" applyAlignment="1" applyProtection="1">
      <alignment vertical="center"/>
    </xf>
    <xf numFmtId="3" fontId="11" fillId="0" borderId="0" xfId="33" applyNumberFormat="1" applyFont="1" applyFill="1" applyBorder="1" applyAlignment="1" applyProtection="1">
      <alignment horizontal="left" vertical="center"/>
    </xf>
    <xf numFmtId="164" fontId="11" fillId="0" borderId="5" xfId="33" applyFont="1" applyFill="1" applyBorder="1" applyAlignment="1" applyProtection="1">
      <alignment vertical="center"/>
    </xf>
    <xf numFmtId="37" fontId="2" fillId="0" borderId="1" xfId="34" applyFont="1" applyFill="1" applyBorder="1" applyAlignment="1" applyProtection="1">
      <alignment vertical="center"/>
    </xf>
    <xf numFmtId="37" fontId="2" fillId="0" borderId="2" xfId="34" applyFont="1" applyFill="1" applyBorder="1" applyAlignment="1" applyProtection="1">
      <alignment vertical="center"/>
    </xf>
    <xf numFmtId="37" fontId="2" fillId="0" borderId="3" xfId="34" applyFont="1" applyFill="1" applyBorder="1" applyAlignment="1" applyProtection="1">
      <alignment vertical="center"/>
    </xf>
    <xf numFmtId="37" fontId="2" fillId="0" borderId="0" xfId="34" applyFont="1" applyFill="1" applyAlignment="1" applyProtection="1">
      <alignment vertical="center"/>
    </xf>
    <xf numFmtId="37" fontId="2" fillId="0" borderId="4" xfId="34" applyFont="1" applyFill="1" applyBorder="1" applyAlignment="1" applyProtection="1">
      <alignment vertical="center"/>
    </xf>
    <xf numFmtId="164" fontId="4" fillId="0" borderId="0" xfId="34" applyNumberFormat="1" applyFont="1" applyFill="1" applyBorder="1" applyAlignment="1" applyProtection="1">
      <alignment horizontal="left" vertical="center"/>
    </xf>
    <xf numFmtId="169" fontId="3" fillId="0" borderId="0" xfId="34" applyNumberFormat="1" applyFont="1" applyFill="1" applyBorder="1" applyAlignment="1" applyProtection="1">
      <alignment vertical="center"/>
    </xf>
    <xf numFmtId="37" fontId="2" fillId="0" borderId="5" xfId="34" applyFont="1" applyFill="1" applyBorder="1" applyAlignment="1" applyProtection="1">
      <alignment vertical="center"/>
    </xf>
    <xf numFmtId="37" fontId="2" fillId="0" borderId="6" xfId="34" applyFont="1" applyFill="1" applyBorder="1" applyAlignment="1" applyProtection="1">
      <alignment horizontal="fill" vertical="center"/>
    </xf>
    <xf numFmtId="37" fontId="2" fillId="0" borderId="0" xfId="34" applyFont="1" applyFill="1" applyBorder="1" applyAlignment="1" applyProtection="1">
      <alignment horizontal="fill" vertical="center"/>
    </xf>
    <xf numFmtId="169" fontId="2" fillId="0" borderId="6" xfId="34" applyNumberFormat="1" applyFont="1" applyFill="1" applyBorder="1" applyAlignment="1" applyProtection="1">
      <alignment horizontal="centerContinuous" vertical="center"/>
    </xf>
    <xf numFmtId="37" fontId="2" fillId="0" borderId="6" xfId="34" applyFont="1" applyFill="1" applyBorder="1" applyAlignment="1" applyProtection="1">
      <alignment horizontal="centerContinuous" vertical="center"/>
    </xf>
    <xf numFmtId="169" fontId="2" fillId="0" borderId="0" xfId="34" applyNumberFormat="1" applyFont="1" applyFill="1" applyBorder="1" applyAlignment="1" applyProtection="1">
      <alignment horizontal="centerContinuous" vertical="center"/>
    </xf>
    <xf numFmtId="169" fontId="2" fillId="0" borderId="2" xfId="34" applyNumberFormat="1" applyFont="1" applyFill="1" applyBorder="1" applyAlignment="1" applyProtection="1">
      <alignment horizontal="centerContinuous" vertical="center"/>
    </xf>
    <xf numFmtId="37" fontId="2" fillId="0" borderId="2" xfId="34" applyFont="1" applyFill="1" applyBorder="1" applyAlignment="1" applyProtection="1">
      <alignment horizontal="centerContinuous" vertical="center"/>
    </xf>
    <xf numFmtId="178" fontId="2" fillId="0" borderId="0" xfId="34" applyNumberFormat="1" applyFont="1" applyFill="1" applyBorder="1" applyAlignment="1" applyProtection="1">
      <alignment vertical="center"/>
    </xf>
    <xf numFmtId="164" fontId="2" fillId="0" borderId="0" xfId="3" applyNumberFormat="1" applyFont="1" applyBorder="1" applyAlignment="1" applyProtection="1">
      <alignment horizontal="left" vertical="center"/>
    </xf>
    <xf numFmtId="169" fontId="2" fillId="0" borderId="0" xfId="34" applyNumberFormat="1" applyFont="1" applyFill="1" applyBorder="1" applyAlignment="1" applyProtection="1">
      <alignment horizontal="right" vertical="center"/>
    </xf>
    <xf numFmtId="164" fontId="10" fillId="0" borderId="0" xfId="34" applyNumberFormat="1" applyFont="1" applyFill="1" applyBorder="1" applyAlignment="1" applyProtection="1">
      <alignment horizontal="left" vertical="center"/>
    </xf>
    <xf numFmtId="169" fontId="2" fillId="0" borderId="0" xfId="34" applyNumberFormat="1" applyFont="1" applyFill="1" applyBorder="1" applyAlignment="1" applyProtection="1">
      <alignment horizontal="right" vertical="center" wrapText="1"/>
    </xf>
    <xf numFmtId="178" fontId="2" fillId="0" borderId="0" xfId="34" applyNumberFormat="1" applyFont="1" applyFill="1" applyBorder="1" applyAlignment="1" applyProtection="1">
      <alignment horizontal="right" vertical="center"/>
    </xf>
    <xf numFmtId="178" fontId="2" fillId="0" borderId="6" xfId="34" applyNumberFormat="1" applyFont="1" applyFill="1" applyBorder="1" applyAlignment="1" applyProtection="1">
      <alignment vertical="center"/>
    </xf>
    <xf numFmtId="37" fontId="2" fillId="0" borderId="0" xfId="34" applyFont="1" applyFill="1" applyBorder="1" applyAlignment="1" applyProtection="1">
      <alignment vertical="center"/>
    </xf>
    <xf numFmtId="164" fontId="2" fillId="0" borderId="0" xfId="34" applyNumberFormat="1" applyFont="1" applyFill="1" applyBorder="1" applyAlignment="1" applyProtection="1">
      <alignment horizontal="left"/>
    </xf>
    <xf numFmtId="37" fontId="2" fillId="0" borderId="7" xfId="34" applyFont="1" applyFill="1" applyBorder="1" applyAlignment="1" applyProtection="1">
      <alignment vertical="center"/>
    </xf>
    <xf numFmtId="37" fontId="2" fillId="0" borderId="6" xfId="34" applyFont="1" applyFill="1" applyBorder="1" applyAlignment="1" applyProtection="1">
      <alignment vertical="center"/>
    </xf>
    <xf numFmtId="37" fontId="2" fillId="0" borderId="8" xfId="34" applyFont="1" applyFill="1" applyBorder="1" applyAlignment="1" applyProtection="1">
      <alignment vertical="center"/>
    </xf>
    <xf numFmtId="0" fontId="2" fillId="0" borderId="1" xfId="3" applyFont="1" applyFill="1" applyBorder="1" applyProtection="1"/>
    <xf numFmtId="0" fontId="2" fillId="0" borderId="2" xfId="3" applyFont="1" applyFill="1" applyBorder="1" applyProtection="1"/>
    <xf numFmtId="0" fontId="2" fillId="0" borderId="3" xfId="3" applyFont="1" applyFill="1" applyBorder="1" applyProtection="1"/>
    <xf numFmtId="0" fontId="2" fillId="0" borderId="0" xfId="3" applyFont="1" applyFill="1" applyProtection="1"/>
    <xf numFmtId="0" fontId="3" fillId="0" borderId="4" xfId="3" applyFont="1" applyFill="1" applyBorder="1" applyProtection="1"/>
    <xf numFmtId="0" fontId="4" fillId="0" borderId="0" xfId="3" applyFont="1" applyFill="1" applyBorder="1" applyAlignment="1" applyProtection="1">
      <alignment horizontal="left"/>
    </xf>
    <xf numFmtId="0" fontId="3" fillId="0" borderId="0" xfId="3" applyFont="1" applyFill="1" applyBorder="1" applyProtection="1"/>
    <xf numFmtId="0" fontId="3" fillId="0" borderId="0" xfId="3" applyFont="1" applyFill="1" applyProtection="1"/>
    <xf numFmtId="0" fontId="3" fillId="0" borderId="5" xfId="3" applyFont="1" applyFill="1" applyBorder="1" applyProtection="1"/>
    <xf numFmtId="0" fontId="2" fillId="0" borderId="0" xfId="3" applyFont="1" applyBorder="1" applyAlignment="1" applyProtection="1">
      <alignment horizontal="right" vertical="center"/>
    </xf>
    <xf numFmtId="0" fontId="2" fillId="0" borderId="4" xfId="3" applyFont="1" applyFill="1" applyBorder="1" applyProtection="1"/>
    <xf numFmtId="164" fontId="2" fillId="0" borderId="6" xfId="3" applyNumberFormat="1" applyFont="1" applyFill="1" applyBorder="1" applyAlignment="1" applyProtection="1">
      <alignment horizontal="left"/>
    </xf>
    <xf numFmtId="0" fontId="2" fillId="0" borderId="6" xfId="3" applyFont="1" applyFill="1" applyBorder="1" applyProtection="1"/>
    <xf numFmtId="0" fontId="2" fillId="0" borderId="5" xfId="3" applyFont="1" applyFill="1" applyBorder="1" applyProtection="1"/>
    <xf numFmtId="164" fontId="2" fillId="0" borderId="6" xfId="3" applyNumberFormat="1" applyFont="1" applyFill="1" applyBorder="1" applyAlignment="1" applyProtection="1">
      <alignment horizontal="right"/>
    </xf>
    <xf numFmtId="0" fontId="2" fillId="0" borderId="6" xfId="3" applyFont="1" applyFill="1" applyBorder="1" applyAlignment="1" applyProtection="1">
      <alignment horizontal="right"/>
    </xf>
    <xf numFmtId="164" fontId="2" fillId="0" borderId="0" xfId="3" applyNumberFormat="1" applyFont="1" applyFill="1" applyBorder="1" applyAlignment="1" applyProtection="1">
      <alignment horizontal="right"/>
    </xf>
    <xf numFmtId="166" fontId="2" fillId="0" borderId="0" xfId="37" applyNumberFormat="1" applyFont="1" applyFill="1" applyBorder="1" applyProtection="1"/>
    <xf numFmtId="170" fontId="2" fillId="0" borderId="0" xfId="37" applyNumberFormat="1" applyFont="1" applyFill="1" applyBorder="1" applyAlignment="1" applyProtection="1"/>
    <xf numFmtId="166" fontId="2" fillId="0" borderId="0" xfId="3" applyNumberFormat="1" applyFont="1" applyFill="1" applyBorder="1" applyProtection="1"/>
    <xf numFmtId="170" fontId="2" fillId="0" borderId="0" xfId="3" applyNumberFormat="1" applyFont="1" applyFill="1" applyBorder="1" applyAlignment="1" applyProtection="1"/>
    <xf numFmtId="166" fontId="2" fillId="0" borderId="0" xfId="37" applyNumberFormat="1" applyFont="1" applyFill="1" applyBorder="1" applyAlignment="1" applyProtection="1"/>
    <xf numFmtId="166" fontId="2" fillId="0" borderId="0" xfId="37" applyNumberFormat="1" applyFont="1" applyFill="1" applyBorder="1" applyAlignment="1" applyProtection="1">
      <alignment horizontal="right"/>
    </xf>
    <xf numFmtId="164" fontId="10" fillId="0" borderId="0" xfId="3" applyNumberFormat="1" applyFont="1" applyFill="1" applyBorder="1" applyAlignment="1" applyProtection="1">
      <alignment horizontal="left"/>
    </xf>
    <xf numFmtId="0" fontId="2" fillId="0" borderId="0" xfId="3" applyFont="1" applyBorder="1" applyAlignment="1" applyProtection="1">
      <alignment horizontal="right"/>
    </xf>
    <xf numFmtId="164" fontId="2" fillId="0" borderId="2" xfId="3" applyNumberFormat="1" applyFont="1" applyFill="1" applyBorder="1" applyAlignment="1" applyProtection="1">
      <alignment horizontal="centerContinuous"/>
    </xf>
    <xf numFmtId="170" fontId="2" fillId="0" borderId="0" xfId="37" applyNumberFormat="1" applyFont="1" applyFill="1" applyBorder="1" applyProtection="1"/>
    <xf numFmtId="170" fontId="2" fillId="0" borderId="0" xfId="37" applyNumberFormat="1" applyFont="1" applyFill="1" applyBorder="1" applyAlignment="1" applyProtection="1">
      <alignment horizontal="right"/>
    </xf>
    <xf numFmtId="3" fontId="2" fillId="0" borderId="6" xfId="3" applyNumberFormat="1" applyFont="1" applyFill="1" applyBorder="1" applyProtection="1"/>
    <xf numFmtId="0" fontId="2" fillId="0" borderId="0" xfId="3" applyNumberFormat="1" applyFont="1" applyFill="1" applyBorder="1" applyAlignment="1" applyProtection="1"/>
    <xf numFmtId="0" fontId="2" fillId="0" borderId="7" xfId="3" applyFont="1" applyFill="1" applyBorder="1" applyProtection="1"/>
    <xf numFmtId="0" fontId="2" fillId="0" borderId="8" xfId="3" applyFont="1" applyFill="1" applyBorder="1" applyProtection="1"/>
    <xf numFmtId="1" fontId="2" fillId="0" borderId="0" xfId="3" applyNumberFormat="1" applyFont="1" applyFill="1" applyBorder="1" applyAlignment="1" applyProtection="1">
      <alignment horizontal="right" vertical="center"/>
    </xf>
    <xf numFmtId="164" fontId="2" fillId="0" borderId="2" xfId="3" applyNumberFormat="1" applyFont="1" applyFill="1" applyBorder="1" applyAlignment="1" applyProtection="1">
      <alignment horizontal="centerContinuous" vertical="center"/>
    </xf>
    <xf numFmtId="170" fontId="2" fillId="0" borderId="0" xfId="38" applyNumberFormat="1" applyFont="1" applyFill="1" applyBorder="1" applyAlignment="1" applyProtection="1">
      <alignment horizontal="right" vertical="center"/>
    </xf>
    <xf numFmtId="170" fontId="2" fillId="0" borderId="6" xfId="3" applyNumberFormat="1" applyFont="1" applyFill="1" applyBorder="1" applyAlignment="1" applyProtection="1">
      <alignment vertical="center"/>
    </xf>
    <xf numFmtId="0" fontId="5" fillId="0" borderId="1" xfId="39" applyFont="1" applyBorder="1" applyProtection="1"/>
    <xf numFmtId="0" fontId="5" fillId="0" borderId="2" xfId="39" applyFont="1" applyBorder="1" applyProtection="1"/>
    <xf numFmtId="0" fontId="5" fillId="0" borderId="3" xfId="39" applyFont="1" applyBorder="1" applyProtection="1"/>
    <xf numFmtId="0" fontId="5" fillId="0" borderId="0" xfId="39" applyFont="1" applyProtection="1"/>
    <xf numFmtId="0" fontId="14" fillId="0" borderId="4" xfId="39" applyFont="1" applyBorder="1" applyProtection="1"/>
    <xf numFmtId="0" fontId="4" fillId="0" borderId="0" xfId="39" applyFont="1" applyBorder="1" applyAlignment="1" applyProtection="1">
      <alignment vertical="center"/>
    </xf>
    <xf numFmtId="0" fontId="14" fillId="0" borderId="0" xfId="39" applyFont="1" applyBorder="1" applyAlignment="1" applyProtection="1">
      <alignment vertical="center"/>
    </xf>
    <xf numFmtId="0" fontId="14" fillId="0" borderId="5" xfId="39" applyFont="1" applyBorder="1" applyProtection="1"/>
    <xf numFmtId="0" fontId="14" fillId="0" borderId="0" xfId="39" applyFont="1" applyProtection="1"/>
    <xf numFmtId="0" fontId="5" fillId="0" borderId="4" xfId="39" applyFont="1" applyBorder="1" applyProtection="1"/>
    <xf numFmtId="0" fontId="7" fillId="0" borderId="0" xfId="39" applyFont="1" applyBorder="1" applyAlignment="1" applyProtection="1">
      <alignment vertical="center"/>
    </xf>
    <xf numFmtId="0" fontId="5" fillId="0" borderId="0" xfId="39" applyFont="1" applyBorder="1" applyAlignment="1" applyProtection="1">
      <alignment vertical="center"/>
    </xf>
    <xf numFmtId="0" fontId="5" fillId="0" borderId="5" xfId="39" applyFont="1" applyBorder="1" applyProtection="1"/>
    <xf numFmtId="0" fontId="5" fillId="0" borderId="6" xfId="39" applyFont="1" applyBorder="1" applyProtection="1"/>
    <xf numFmtId="0" fontId="5" fillId="0" borderId="0" xfId="39" applyFont="1" applyBorder="1" applyProtection="1"/>
    <xf numFmtId="0" fontId="5" fillId="0" borderId="4" xfId="39" applyFont="1" applyBorder="1" applyAlignment="1" applyProtection="1">
      <alignment vertical="center"/>
    </xf>
    <xf numFmtId="0" fontId="5" fillId="0" borderId="5" xfId="39" applyFont="1" applyBorder="1" applyAlignment="1" applyProtection="1">
      <alignment vertical="center"/>
    </xf>
    <xf numFmtId="0" fontId="5" fillId="0" borderId="0" xfId="39" applyFont="1" applyAlignment="1" applyProtection="1">
      <alignment vertical="center"/>
    </xf>
    <xf numFmtId="0" fontId="2" fillId="0" borderId="0" xfId="39" applyFont="1" applyBorder="1" applyAlignment="1" applyProtection="1">
      <alignment horizontal="left" vertical="center"/>
    </xf>
    <xf numFmtId="3" fontId="2" fillId="0" borderId="0" xfId="39" applyNumberFormat="1" applyFont="1" applyBorder="1" applyAlignment="1" applyProtection="1">
      <alignment vertical="center"/>
    </xf>
    <xf numFmtId="3" fontId="2" fillId="0" borderId="0" xfId="39" applyNumberFormat="1" applyFont="1" applyBorder="1" applyAlignment="1" applyProtection="1">
      <alignment horizontal="right" vertical="center"/>
    </xf>
    <xf numFmtId="0" fontId="2" fillId="0" borderId="0" xfId="39" applyNumberFormat="1" applyFont="1" applyBorder="1" applyAlignment="1" applyProtection="1">
      <alignment horizontal="left" vertical="center"/>
    </xf>
    <xf numFmtId="3" fontId="2" fillId="0" borderId="0" xfId="39" applyNumberFormat="1" applyFont="1" applyBorder="1" applyAlignment="1" applyProtection="1">
      <alignment horizontal="left" vertical="center"/>
    </xf>
    <xf numFmtId="3" fontId="2" fillId="0" borderId="5" xfId="39" applyNumberFormat="1" applyFont="1" applyBorder="1" applyAlignment="1" applyProtection="1">
      <alignment horizontal="right" vertical="center"/>
    </xf>
    <xf numFmtId="0" fontId="9" fillId="0" borderId="0" xfId="39" applyFont="1" applyBorder="1" applyAlignment="1" applyProtection="1">
      <alignment horizontal="left" vertical="center"/>
    </xf>
    <xf numFmtId="0" fontId="5" fillId="0" borderId="7" xfId="39" applyFont="1" applyBorder="1" applyAlignment="1" applyProtection="1">
      <alignment vertical="center"/>
    </xf>
    <xf numFmtId="0" fontId="5" fillId="0" borderId="6" xfId="39" applyFont="1" applyBorder="1" applyAlignment="1" applyProtection="1">
      <alignment vertical="center"/>
    </xf>
    <xf numFmtId="0" fontId="5" fillId="0" borderId="8" xfId="39" applyFont="1" applyBorder="1" applyAlignment="1" applyProtection="1">
      <alignment vertical="center"/>
    </xf>
    <xf numFmtId="0" fontId="14" fillId="0" borderId="4" xfId="39" applyFont="1" applyBorder="1" applyAlignment="1" applyProtection="1">
      <alignment vertical="center"/>
    </xf>
    <xf numFmtId="0" fontId="14" fillId="0" borderId="5" xfId="39" applyFont="1" applyBorder="1" applyAlignment="1" applyProtection="1">
      <alignment vertical="center"/>
    </xf>
    <xf numFmtId="0" fontId="14" fillId="0" borderId="0" xfId="39" applyFont="1" applyAlignment="1" applyProtection="1">
      <alignment vertical="center"/>
    </xf>
    <xf numFmtId="0" fontId="15" fillId="0" borderId="5" xfId="39" applyFont="1" applyBorder="1" applyAlignment="1" applyProtection="1">
      <alignment vertical="center"/>
    </xf>
    <xf numFmtId="0" fontId="15" fillId="0" borderId="6" xfId="39" applyFont="1" applyBorder="1" applyProtection="1"/>
    <xf numFmtId="0" fontId="15" fillId="0" borderId="5" xfId="39" applyFont="1" applyBorder="1" applyProtection="1"/>
    <xf numFmtId="0" fontId="15" fillId="0" borderId="0" xfId="39" applyFont="1" applyBorder="1" applyProtection="1"/>
    <xf numFmtId="1" fontId="2" fillId="0" borderId="0" xfId="39" applyNumberFormat="1" applyFont="1" applyBorder="1" applyAlignment="1" applyProtection="1">
      <alignment vertical="center"/>
    </xf>
    <xf numFmtId="164" fontId="2" fillId="0" borderId="0" xfId="39" applyNumberFormat="1" applyFont="1" applyBorder="1" applyAlignment="1" applyProtection="1">
      <alignment vertical="center"/>
    </xf>
    <xf numFmtId="3" fontId="5" fillId="0" borderId="6" xfId="39" applyNumberFormat="1" applyFont="1" applyBorder="1" applyAlignment="1" applyProtection="1">
      <alignment vertical="center"/>
    </xf>
    <xf numFmtId="0" fontId="2" fillId="0" borderId="1" xfId="40" applyFont="1" applyFill="1" applyBorder="1" applyProtection="1"/>
    <xf numFmtId="0" fontId="2" fillId="0" borderId="2" xfId="40" applyFont="1" applyFill="1" applyBorder="1" applyProtection="1"/>
    <xf numFmtId="0" fontId="2" fillId="0" borderId="3" xfId="40" applyFont="1" applyFill="1" applyBorder="1" applyProtection="1"/>
    <xf numFmtId="0" fontId="2" fillId="0" borderId="0" xfId="40" applyFont="1" applyFill="1" applyProtection="1"/>
    <xf numFmtId="0" fontId="3" fillId="0" borderId="4" xfId="40" applyFont="1" applyFill="1" applyBorder="1" applyProtection="1"/>
    <xf numFmtId="0" fontId="4" fillId="0" borderId="0" xfId="40" applyFont="1" applyFill="1" applyBorder="1" applyAlignment="1" applyProtection="1">
      <alignment vertical="center"/>
    </xf>
    <xf numFmtId="0" fontId="3" fillId="0" borderId="0" xfId="40" applyFont="1" applyFill="1" applyProtection="1"/>
    <xf numFmtId="168" fontId="22" fillId="0" borderId="0" xfId="41" applyNumberFormat="1" applyFont="1" applyBorder="1" applyAlignment="1" applyProtection="1">
      <alignment horizontal="right" vertical="center"/>
    </xf>
    <xf numFmtId="0" fontId="3" fillId="0" borderId="5" xfId="40" applyFont="1" applyFill="1" applyBorder="1" applyProtection="1"/>
    <xf numFmtId="0" fontId="4" fillId="0" borderId="0" xfId="40" applyFont="1" applyFill="1" applyBorder="1" applyAlignment="1" applyProtection="1">
      <alignment horizontal="left" vertical="center"/>
    </xf>
    <xf numFmtId="0" fontId="3" fillId="0" borderId="0" xfId="40" applyFont="1" applyFill="1" applyBorder="1" applyProtection="1"/>
    <xf numFmtId="0" fontId="7" fillId="0" borderId="0" xfId="40" applyFont="1" applyFill="1" applyBorder="1" applyAlignment="1" applyProtection="1">
      <alignment horizontal="left" vertical="center"/>
    </xf>
    <xf numFmtId="0" fontId="2" fillId="0" borderId="4" xfId="40" applyFont="1" applyFill="1" applyBorder="1" applyProtection="1"/>
    <xf numFmtId="0" fontId="2" fillId="0" borderId="6" xfId="40" applyFont="1" applyFill="1" applyBorder="1" applyProtection="1"/>
    <xf numFmtId="0" fontId="2" fillId="0" borderId="0" xfId="40" applyFont="1" applyFill="1" applyBorder="1" applyProtection="1"/>
    <xf numFmtId="0" fontId="2" fillId="0" borderId="5" xfId="40" applyFont="1" applyFill="1" applyBorder="1" applyProtection="1"/>
    <xf numFmtId="0" fontId="2" fillId="0" borderId="0" xfId="40" applyNumberFormat="1" applyFont="1" applyFill="1" applyBorder="1" applyAlignment="1" applyProtection="1"/>
    <xf numFmtId="0" fontId="2" fillId="0" borderId="0" xfId="40" applyFont="1" applyFill="1" applyBorder="1" applyAlignment="1" applyProtection="1">
      <alignment horizontal="right"/>
    </xf>
    <xf numFmtId="0" fontId="2" fillId="0" borderId="0" xfId="40" applyNumberFormat="1" applyFont="1" applyFill="1" applyBorder="1" applyAlignment="1" applyProtection="1">
      <alignment horizontal="right"/>
    </xf>
    <xf numFmtId="0" fontId="2" fillId="0" borderId="0" xfId="40" applyFont="1" applyFill="1" applyBorder="1" applyAlignment="1" applyProtection="1">
      <alignment horizontal="left" indent="1"/>
    </xf>
    <xf numFmtId="0" fontId="11" fillId="0" borderId="4" xfId="40" applyFont="1" applyFill="1" applyBorder="1" applyProtection="1"/>
    <xf numFmtId="0" fontId="11" fillId="0" borderId="0" xfId="40" applyFont="1" applyFill="1" applyBorder="1" applyProtection="1"/>
    <xf numFmtId="172" fontId="11" fillId="0" borderId="0" xfId="40" applyNumberFormat="1" applyFont="1" applyFill="1" applyBorder="1" applyProtection="1"/>
    <xf numFmtId="0" fontId="11" fillId="0" borderId="5" xfId="40" applyFont="1" applyFill="1" applyBorder="1" applyProtection="1"/>
    <xf numFmtId="172" fontId="2" fillId="0" borderId="0" xfId="40" applyNumberFormat="1" applyFont="1" applyFill="1" applyBorder="1" applyProtection="1"/>
    <xf numFmtId="165" fontId="2" fillId="0" borderId="0" xfId="3" applyNumberFormat="1" applyFont="1" applyFill="1" applyBorder="1" applyProtection="1"/>
    <xf numFmtId="0" fontId="2" fillId="0" borderId="0" xfId="40" applyFont="1" applyFill="1" applyBorder="1" applyAlignment="1" applyProtection="1">
      <alignment horizontal="left" vertical="justify"/>
    </xf>
    <xf numFmtId="165" fontId="2" fillId="0" borderId="0" xfId="40" applyNumberFormat="1" applyFont="1" applyFill="1" applyBorder="1" applyProtection="1"/>
    <xf numFmtId="0" fontId="2" fillId="0" borderId="0" xfId="40" applyFont="1" applyFill="1" applyBorder="1" applyAlignment="1" applyProtection="1">
      <alignment horizontal="left"/>
    </xf>
    <xf numFmtId="165" fontId="2" fillId="0" borderId="0" xfId="3" applyNumberFormat="1" applyFont="1" applyFill="1" applyBorder="1" applyAlignment="1" applyProtection="1">
      <alignment horizontal="right"/>
    </xf>
    <xf numFmtId="0" fontId="2" fillId="0" borderId="0" xfId="40" applyFont="1" applyFill="1" applyBorder="1" applyAlignment="1" applyProtection="1"/>
    <xf numFmtId="165" fontId="2" fillId="0" borderId="0" xfId="40" applyNumberFormat="1" applyFont="1" applyFill="1" applyBorder="1" applyAlignment="1" applyProtection="1">
      <alignment horizontal="right"/>
    </xf>
    <xf numFmtId="0" fontId="2" fillId="0" borderId="7" xfId="40" applyFont="1" applyFill="1" applyBorder="1" applyProtection="1"/>
    <xf numFmtId="0" fontId="2" fillId="0" borderId="8" xfId="40" applyFont="1" applyFill="1" applyBorder="1" applyProtection="1"/>
    <xf numFmtId="0" fontId="2" fillId="0" borderId="0" xfId="40" applyFont="1" applyFill="1" applyAlignment="1" applyProtection="1">
      <alignment horizontal="right"/>
    </xf>
    <xf numFmtId="1" fontId="2" fillId="0" borderId="0" xfId="40" applyNumberFormat="1" applyFont="1" applyFill="1" applyBorder="1" applyProtection="1"/>
    <xf numFmtId="0" fontId="5" fillId="0" borderId="6" xfId="3" applyFont="1" applyFill="1" applyBorder="1" applyProtection="1"/>
    <xf numFmtId="0" fontId="5" fillId="0" borderId="1" xfId="42" applyFont="1" applyBorder="1" applyProtection="1"/>
    <xf numFmtId="0" fontId="5" fillId="0" borderId="2" xfId="42" applyFont="1" applyBorder="1" applyProtection="1"/>
    <xf numFmtId="0" fontId="5" fillId="0" borderId="3" xfId="42" applyFont="1" applyBorder="1" applyProtection="1"/>
    <xf numFmtId="0" fontId="5" fillId="0" borderId="0" xfId="42" applyFont="1" applyProtection="1"/>
    <xf numFmtId="0" fontId="14" fillId="0" borderId="4" xfId="42" applyFont="1" applyBorder="1" applyAlignment="1" applyProtection="1">
      <alignment vertical="center"/>
    </xf>
    <xf numFmtId="0" fontId="4" fillId="0" borderId="0" xfId="42" applyFont="1" applyBorder="1" applyAlignment="1" applyProtection="1">
      <alignment vertical="center"/>
    </xf>
    <xf numFmtId="0" fontId="10" fillId="0" borderId="0" xfId="42" applyFont="1" applyBorder="1" applyAlignment="1" applyProtection="1">
      <alignment vertical="center"/>
    </xf>
    <xf numFmtId="0" fontId="14" fillId="0" borderId="0" xfId="42" applyFont="1" applyBorder="1" applyAlignment="1" applyProtection="1">
      <alignment vertical="center"/>
    </xf>
    <xf numFmtId="0" fontId="14" fillId="0" borderId="5" xfId="42" applyFont="1" applyBorder="1" applyAlignment="1" applyProtection="1">
      <alignment vertical="center"/>
    </xf>
    <xf numFmtId="0" fontId="14" fillId="0" borderId="0" xfId="42" applyFont="1" applyAlignment="1" applyProtection="1">
      <alignment vertical="center"/>
    </xf>
    <xf numFmtId="0" fontId="2" fillId="0" borderId="0" xfId="43" applyFont="1" applyBorder="1" applyAlignment="1" applyProtection="1">
      <alignment horizontal="right" vertical="center"/>
    </xf>
    <xf numFmtId="0" fontId="5" fillId="0" borderId="4" xfId="42" applyFont="1" applyBorder="1" applyProtection="1"/>
    <xf numFmtId="0" fontId="5" fillId="0" borderId="6" xfId="42" applyFont="1" applyBorder="1" applyProtection="1"/>
    <xf numFmtId="0" fontId="5" fillId="0" borderId="5" xfId="42" applyFont="1" applyBorder="1" applyProtection="1"/>
    <xf numFmtId="0" fontId="5" fillId="0" borderId="0" xfId="42" applyFont="1" applyBorder="1" applyProtection="1"/>
    <xf numFmtId="0" fontId="5" fillId="0" borderId="4" xfId="42" applyFont="1" applyBorder="1" applyAlignment="1" applyProtection="1">
      <alignment vertical="center"/>
    </xf>
    <xf numFmtId="0" fontId="2" fillId="0" borderId="0" xfId="42" applyFont="1" applyBorder="1" applyAlignment="1" applyProtection="1">
      <alignment horizontal="right" vertical="center"/>
    </xf>
    <xf numFmtId="0" fontId="2" fillId="0" borderId="6" xfId="42" applyFont="1" applyBorder="1" applyAlignment="1" applyProtection="1">
      <alignment horizontal="centerContinuous" vertical="center"/>
    </xf>
    <xf numFmtId="0" fontId="15" fillId="0" borderId="5" xfId="42" applyFont="1" applyBorder="1" applyAlignment="1" applyProtection="1">
      <alignment vertical="center"/>
    </xf>
    <xf numFmtId="0" fontId="5" fillId="0" borderId="0" xfId="42" applyFont="1" applyAlignment="1" applyProtection="1">
      <alignment vertical="center"/>
    </xf>
    <xf numFmtId="0" fontId="15" fillId="0" borderId="6" xfId="42" applyFont="1" applyBorder="1" applyProtection="1"/>
    <xf numFmtId="0" fontId="15" fillId="0" borderId="5" xfId="42" applyFont="1" applyBorder="1" applyProtection="1"/>
    <xf numFmtId="0" fontId="15" fillId="0" borderId="0" xfId="42" applyFont="1" applyBorder="1" applyProtection="1"/>
    <xf numFmtId="0" fontId="2" fillId="0" borderId="0" xfId="42" applyFont="1" applyBorder="1" applyAlignment="1" applyProtection="1">
      <alignment horizontal="left" vertical="center"/>
    </xf>
    <xf numFmtId="3" fontId="2" fillId="0" borderId="0" xfId="42" applyNumberFormat="1" applyFont="1" applyBorder="1" applyAlignment="1" applyProtection="1">
      <alignment horizontal="right" vertical="center"/>
    </xf>
    <xf numFmtId="3" fontId="2" fillId="0" borderId="0" xfId="42" applyNumberFormat="1" applyFont="1" applyFill="1" applyBorder="1" applyAlignment="1" applyProtection="1">
      <alignment horizontal="right" vertical="center"/>
    </xf>
    <xf numFmtId="0" fontId="2" fillId="0" borderId="0" xfId="42" applyNumberFormat="1" applyFont="1" applyBorder="1" applyAlignment="1" applyProtection="1">
      <alignment horizontal="left" vertical="center"/>
    </xf>
    <xf numFmtId="0" fontId="3" fillId="0" borderId="0" xfId="42" applyFont="1" applyBorder="1" applyAlignment="1" applyProtection="1">
      <alignment vertical="center"/>
    </xf>
    <xf numFmtId="0" fontId="15" fillId="0" borderId="0" xfId="42" applyFont="1" applyBorder="1" applyAlignment="1" applyProtection="1">
      <alignment vertical="center"/>
    </xf>
    <xf numFmtId="0" fontId="5" fillId="0" borderId="7" xfId="42" applyFont="1" applyBorder="1" applyAlignment="1" applyProtection="1">
      <alignment vertical="center"/>
    </xf>
    <xf numFmtId="0" fontId="5" fillId="0" borderId="6" xfId="42" applyFont="1" applyBorder="1" applyAlignment="1" applyProtection="1">
      <alignment vertical="center"/>
    </xf>
    <xf numFmtId="0" fontId="5" fillId="0" borderId="8" xfId="42" applyFont="1" applyBorder="1" applyAlignment="1" applyProtection="1">
      <alignment vertical="center"/>
    </xf>
    <xf numFmtId="0" fontId="5" fillId="0" borderId="0" xfId="44" applyFont="1" applyProtection="1"/>
    <xf numFmtId="0" fontId="5" fillId="0" borderId="0" xfId="42" applyFont="1" applyBorder="1" applyAlignment="1" applyProtection="1">
      <alignment vertical="center"/>
    </xf>
    <xf numFmtId="0" fontId="5" fillId="0" borderId="5" xfId="42" applyFont="1" applyBorder="1" applyAlignment="1" applyProtection="1">
      <alignment vertical="center"/>
    </xf>
    <xf numFmtId="0" fontId="2" fillId="0" borderId="0" xfId="42" applyNumberFormat="1" applyFont="1" applyBorder="1" applyAlignment="1" applyProtection="1">
      <alignment horizontal="right" vertical="top" wrapText="1"/>
    </xf>
    <xf numFmtId="0" fontId="2" fillId="0" borderId="0" xfId="42" applyFont="1" applyAlignment="1" applyProtection="1">
      <alignment vertical="center"/>
    </xf>
    <xf numFmtId="3" fontId="2" fillId="0" borderId="0" xfId="42" applyNumberFormat="1" applyFont="1" applyBorder="1" applyProtection="1"/>
    <xf numFmtId="1" fontId="2" fillId="0" borderId="0" xfId="42" applyNumberFormat="1" applyFont="1" applyBorder="1" applyAlignment="1" applyProtection="1">
      <alignment horizontal="left" vertical="center"/>
    </xf>
    <xf numFmtId="3" fontId="2" fillId="0" borderId="0" xfId="42" applyNumberFormat="1" applyFont="1" applyBorder="1" applyAlignment="1" applyProtection="1">
      <alignment vertical="center"/>
    </xf>
    <xf numFmtId="0" fontId="15" fillId="0" borderId="6" xfId="42" applyFont="1" applyBorder="1" applyAlignment="1" applyProtection="1">
      <alignment vertical="center"/>
    </xf>
    <xf numFmtId="0" fontId="4" fillId="0" borderId="0" xfId="40" applyFont="1" applyFill="1" applyBorder="1" applyProtection="1"/>
    <xf numFmtId="0" fontId="4" fillId="0" borderId="0" xfId="40" applyFont="1" applyFill="1" applyBorder="1" applyAlignment="1" applyProtection="1">
      <alignment horizontal="left"/>
    </xf>
    <xf numFmtId="3" fontId="2" fillId="0" borderId="0" xfId="40" applyNumberFormat="1" applyFont="1" applyFill="1" applyBorder="1" applyProtection="1"/>
    <xf numFmtId="0" fontId="2" fillId="0" borderId="0" xfId="40" applyFont="1" applyFill="1" applyBorder="1" applyAlignment="1" applyProtection="1">
      <alignment horizontal="left" vertical="center"/>
    </xf>
    <xf numFmtId="0" fontId="2" fillId="0" borderId="4" xfId="40" applyFont="1" applyFill="1" applyBorder="1" applyAlignment="1" applyProtection="1">
      <alignment vertical="center"/>
    </xf>
    <xf numFmtId="0" fontId="2" fillId="0" borderId="0" xfId="40" applyNumberFormat="1" applyFont="1" applyFill="1" applyBorder="1" applyAlignment="1" applyProtection="1">
      <alignment horizontal="left" vertical="center"/>
    </xf>
    <xf numFmtId="3" fontId="2" fillId="0" borderId="0" xfId="40" applyNumberFormat="1" applyFont="1" applyFill="1" applyBorder="1" applyAlignment="1" applyProtection="1">
      <alignment vertical="center"/>
    </xf>
    <xf numFmtId="0" fontId="2" fillId="0" borderId="5" xfId="40" applyFont="1" applyFill="1" applyBorder="1" applyAlignment="1" applyProtection="1">
      <alignment vertical="center"/>
    </xf>
    <xf numFmtId="0" fontId="2" fillId="0" borderId="0" xfId="40" applyFont="1" applyFill="1" applyBorder="1" applyAlignment="1" applyProtection="1">
      <alignment vertical="center"/>
    </xf>
    <xf numFmtId="3" fontId="2" fillId="0" borderId="6" xfId="40" applyNumberFormat="1" applyFont="1" applyFill="1" applyBorder="1" applyAlignment="1" applyProtection="1">
      <alignment vertical="center"/>
    </xf>
    <xf numFmtId="0" fontId="5" fillId="0" borderId="1" xfId="45" applyFont="1" applyBorder="1" applyProtection="1"/>
    <xf numFmtId="0" fontId="5" fillId="0" borderId="2" xfId="45" applyFont="1" applyBorder="1" applyProtection="1"/>
    <xf numFmtId="0" fontId="5" fillId="0" borderId="3" xfId="45" applyFont="1" applyBorder="1" applyProtection="1"/>
    <xf numFmtId="0" fontId="5" fillId="0" borderId="0" xfId="45" applyFont="1" applyProtection="1"/>
    <xf numFmtId="0" fontId="3" fillId="0" borderId="4" xfId="45" applyFont="1" applyBorder="1" applyAlignment="1" applyProtection="1">
      <alignment vertical="center"/>
    </xf>
    <xf numFmtId="0" fontId="4" fillId="0" borderId="0" xfId="45" applyFont="1" applyBorder="1" applyAlignment="1" applyProtection="1">
      <alignment vertical="center"/>
    </xf>
    <xf numFmtId="0" fontId="3" fillId="0" borderId="0" xfId="45" applyFont="1" applyBorder="1" applyAlignment="1" applyProtection="1">
      <alignment vertical="center"/>
    </xf>
    <xf numFmtId="0" fontId="3" fillId="0" borderId="5" xfId="45" applyFont="1" applyBorder="1" applyAlignment="1" applyProtection="1">
      <alignment vertical="center"/>
    </xf>
    <xf numFmtId="0" fontId="3" fillId="0" borderId="0" xfId="45" applyFont="1" applyAlignment="1" applyProtection="1">
      <alignment vertical="center"/>
    </xf>
    <xf numFmtId="0" fontId="5" fillId="0" borderId="4" xfId="45" applyFont="1" applyBorder="1" applyProtection="1"/>
    <xf numFmtId="0" fontId="5" fillId="0" borderId="6" xfId="45" applyFont="1" applyBorder="1" applyProtection="1"/>
    <xf numFmtId="0" fontId="5" fillId="0" borderId="5" xfId="45" applyFont="1" applyBorder="1" applyProtection="1"/>
    <xf numFmtId="0" fontId="5" fillId="0" borderId="0" xfId="45" applyFont="1" applyBorder="1" applyProtection="1"/>
    <xf numFmtId="0" fontId="12" fillId="0" borderId="4" xfId="45" applyFont="1" applyBorder="1" applyAlignment="1" applyProtection="1">
      <alignment vertical="center"/>
    </xf>
    <xf numFmtId="0" fontId="2" fillId="0" borderId="0" xfId="45" applyFont="1" applyBorder="1" applyAlignment="1" applyProtection="1">
      <alignment horizontal="right" vertical="center"/>
    </xf>
    <xf numFmtId="0" fontId="2" fillId="0" borderId="6" xfId="45" applyFont="1" applyBorder="1" applyAlignment="1" applyProtection="1">
      <alignment horizontal="centerContinuous" vertical="center"/>
    </xf>
    <xf numFmtId="0" fontId="12" fillId="0" borderId="5" xfId="45" applyFont="1" applyBorder="1" applyAlignment="1" applyProtection="1">
      <alignment vertical="center"/>
    </xf>
    <xf numFmtId="0" fontId="12" fillId="0" borderId="0" xfId="45" applyFont="1" applyAlignment="1" applyProtection="1">
      <alignment vertical="center"/>
    </xf>
    <xf numFmtId="0" fontId="2" fillId="0" borderId="4" xfId="45" applyFont="1" applyBorder="1" applyAlignment="1" applyProtection="1">
      <alignment vertical="center"/>
    </xf>
    <xf numFmtId="0" fontId="2" fillId="0" borderId="6" xfId="45" applyFont="1" applyBorder="1" applyAlignment="1" applyProtection="1">
      <alignment vertical="center"/>
    </xf>
    <xf numFmtId="0" fontId="2" fillId="0" borderId="5" xfId="45" applyFont="1" applyBorder="1" applyAlignment="1" applyProtection="1">
      <alignment vertical="center"/>
    </xf>
    <xf numFmtId="0" fontId="2" fillId="0" borderId="0" xfId="45" applyFont="1" applyAlignment="1" applyProtection="1">
      <alignment vertical="center"/>
    </xf>
    <xf numFmtId="0" fontId="2" fillId="0" borderId="0" xfId="45" applyFont="1" applyBorder="1" applyAlignment="1" applyProtection="1">
      <alignment horizontal="left" vertical="center"/>
    </xf>
    <xf numFmtId="3" fontId="2" fillId="0" borderId="0" xfId="45" applyNumberFormat="1" applyFont="1" applyBorder="1" applyAlignment="1" applyProtection="1">
      <alignment vertical="center"/>
    </xf>
    <xf numFmtId="0" fontId="2" fillId="0" borderId="0" xfId="45" applyNumberFormat="1" applyFont="1" applyBorder="1" applyAlignment="1" applyProtection="1">
      <alignment horizontal="right" vertical="center"/>
    </xf>
    <xf numFmtId="3" fontId="2" fillId="0" borderId="0" xfId="45" applyNumberFormat="1" applyFont="1" applyBorder="1" applyAlignment="1" applyProtection="1">
      <alignment horizontal="right" vertical="center"/>
    </xf>
    <xf numFmtId="0" fontId="2" fillId="0" borderId="0" xfId="45" applyFont="1" applyBorder="1" applyAlignment="1" applyProtection="1"/>
    <xf numFmtId="0" fontId="2" fillId="0" borderId="7" xfId="45" applyFont="1" applyBorder="1" applyAlignment="1" applyProtection="1">
      <alignment vertical="center"/>
    </xf>
    <xf numFmtId="0" fontId="2" fillId="0" borderId="8" xfId="45" applyFont="1" applyBorder="1" applyAlignment="1" applyProtection="1">
      <alignment vertical="center"/>
    </xf>
    <xf numFmtId="0" fontId="5" fillId="0" borderId="0" xfId="46" applyFont="1" applyProtection="1"/>
    <xf numFmtId="0" fontId="10" fillId="0" borderId="4" xfId="45" applyFont="1" applyBorder="1" applyAlignment="1" applyProtection="1">
      <alignment vertical="center"/>
    </xf>
    <xf numFmtId="0" fontId="10" fillId="0" borderId="0" xfId="45" applyFont="1" applyBorder="1" applyAlignment="1" applyProtection="1">
      <alignment vertical="center"/>
    </xf>
    <xf numFmtId="0" fontId="10" fillId="0" borderId="5" xfId="45" applyFont="1" applyBorder="1" applyAlignment="1" applyProtection="1">
      <alignment vertical="center"/>
    </xf>
    <xf numFmtId="0" fontId="10" fillId="0" borderId="0" xfId="45" applyFont="1" applyAlignment="1" applyProtection="1">
      <alignment vertical="center"/>
    </xf>
    <xf numFmtId="0" fontId="2" fillId="0" borderId="0" xfId="45" applyFont="1" applyBorder="1" applyAlignment="1" applyProtection="1">
      <alignment horizontal="centerContinuous" vertical="center"/>
    </xf>
    <xf numFmtId="0" fontId="15" fillId="0" borderId="5" xfId="45" applyFont="1" applyBorder="1" applyProtection="1"/>
    <xf numFmtId="3" fontId="2" fillId="0" borderId="0" xfId="45" applyNumberFormat="1" applyFont="1" applyAlignment="1" applyProtection="1">
      <alignment vertical="center"/>
    </xf>
    <xf numFmtId="0" fontId="2" fillId="0" borderId="6" xfId="45" applyFont="1" applyBorder="1" applyProtection="1"/>
    <xf numFmtId="3" fontId="2" fillId="0" borderId="6" xfId="45" applyNumberFormat="1" applyFont="1" applyBorder="1" applyProtection="1"/>
    <xf numFmtId="0" fontId="15" fillId="0" borderId="0" xfId="45" applyFont="1" applyBorder="1" applyProtection="1"/>
    <xf numFmtId="164" fontId="2" fillId="0" borderId="0" xfId="45" applyNumberFormat="1" applyFont="1" applyBorder="1" applyAlignment="1" applyProtection="1">
      <alignment vertical="center"/>
    </xf>
    <xf numFmtId="0" fontId="5" fillId="2" borderId="4" xfId="32" applyFont="1" applyFill="1" applyBorder="1" applyAlignment="1" applyProtection="1">
      <alignment vertical="center"/>
    </xf>
    <xf numFmtId="3" fontId="2" fillId="0" borderId="0" xfId="45" applyNumberFormat="1" applyFont="1" applyFill="1" applyBorder="1" applyAlignment="1" applyProtection="1">
      <alignment vertical="center"/>
    </xf>
    <xf numFmtId="0" fontId="2" fillId="0" borderId="5" xfId="40" applyFont="1" applyFill="1" applyBorder="1" applyAlignment="1" applyProtection="1">
      <alignment horizontal="right"/>
    </xf>
    <xf numFmtId="172" fontId="11" fillId="0" borderId="5" xfId="40" applyNumberFormat="1" applyFont="1" applyFill="1" applyBorder="1" applyProtection="1"/>
    <xf numFmtId="165" fontId="2" fillId="0" borderId="5" xfId="3" applyNumberFormat="1" applyFont="1" applyFill="1" applyBorder="1" applyProtection="1"/>
    <xf numFmtId="165" fontId="2" fillId="0" borderId="5" xfId="3" applyNumberFormat="1" applyFont="1" applyFill="1" applyBorder="1" applyAlignment="1" applyProtection="1">
      <alignment horizontal="right"/>
    </xf>
    <xf numFmtId="165" fontId="2" fillId="0" borderId="5" xfId="40" applyNumberFormat="1" applyFont="1" applyFill="1" applyBorder="1" applyProtection="1"/>
    <xf numFmtId="172" fontId="2" fillId="0" borderId="5" xfId="40" applyNumberFormat="1" applyFont="1" applyFill="1" applyBorder="1" applyProtection="1"/>
    <xf numFmtId="165" fontId="2" fillId="0" borderId="5" xfId="40" applyNumberFormat="1" applyFont="1" applyFill="1" applyBorder="1" applyAlignment="1" applyProtection="1">
      <alignment horizontal="right"/>
    </xf>
    <xf numFmtId="0" fontId="5" fillId="0" borderId="8" xfId="3" applyFont="1" applyFill="1" applyBorder="1" applyProtection="1"/>
    <xf numFmtId="165" fontId="2" fillId="0" borderId="4" xfId="40" applyNumberFormat="1" applyFont="1" applyFill="1" applyBorder="1" applyProtection="1"/>
    <xf numFmtId="3" fontId="2" fillId="0" borderId="0" xfId="3" applyNumberFormat="1" applyFont="1" applyBorder="1" applyAlignment="1" applyProtection="1">
      <alignment horizontal="right"/>
    </xf>
    <xf numFmtId="164" fontId="2" fillId="0" borderId="0" xfId="3" applyNumberFormat="1" applyFont="1" applyFill="1" applyBorder="1" applyAlignment="1" applyProtection="1">
      <alignment horizontal="right" vertical="center"/>
    </xf>
    <xf numFmtId="170" fontId="2" fillId="0" borderId="0" xfId="38" applyNumberFormat="1" applyFont="1" applyFill="1" applyBorder="1" applyAlignment="1" applyProtection="1">
      <alignment vertical="center"/>
    </xf>
    <xf numFmtId="164" fontId="2" fillId="0" borderId="0" xfId="5" applyFont="1" applyFill="1" applyBorder="1" applyAlignment="1" applyProtection="1">
      <alignment horizontal="centerContinuous"/>
    </xf>
    <xf numFmtId="0" fontId="2" fillId="0" borderId="6" xfId="42" applyFont="1" applyBorder="1" applyAlignment="1" applyProtection="1">
      <alignment horizontal="centerContinuous" vertical="top"/>
    </xf>
    <xf numFmtId="164" fontId="5" fillId="0" borderId="1" xfId="101" applyFont="1" applyBorder="1" applyAlignment="1" applyProtection="1">
      <alignment vertical="center"/>
    </xf>
    <xf numFmtId="164" fontId="5" fillId="0" borderId="2" xfId="101" applyFont="1" applyBorder="1" applyAlignment="1" applyProtection="1">
      <alignment vertical="center"/>
    </xf>
    <xf numFmtId="164" fontId="5" fillId="0" borderId="3" xfId="101" applyFont="1" applyBorder="1" applyAlignment="1" applyProtection="1">
      <alignment vertical="center"/>
    </xf>
    <xf numFmtId="164" fontId="5" fillId="0" borderId="0" xfId="101" applyFont="1" applyAlignment="1" applyProtection="1">
      <alignment vertical="center"/>
    </xf>
    <xf numFmtId="164" fontId="5" fillId="0" borderId="4" xfId="101" applyFont="1" applyBorder="1" applyAlignment="1" applyProtection="1">
      <alignment vertical="center"/>
    </xf>
    <xf numFmtId="164" fontId="4" fillId="0" borderId="0" xfId="101" applyNumberFormat="1" applyFont="1" applyBorder="1" applyAlignment="1" applyProtection="1">
      <alignment horizontal="left" vertical="center"/>
    </xf>
    <xf numFmtId="164" fontId="14" fillId="0" borderId="5" xfId="101" applyNumberFormat="1" applyFont="1" applyBorder="1" applyAlignment="1" applyProtection="1">
      <alignment horizontal="left" vertical="center"/>
    </xf>
    <xf numFmtId="164" fontId="2" fillId="0" borderId="6" xfId="101" applyFont="1" applyBorder="1" applyAlignment="1" applyProtection="1">
      <alignment vertical="center"/>
    </xf>
    <xf numFmtId="164" fontId="2" fillId="0" borderId="6" xfId="101" applyNumberFormat="1" applyFont="1" applyBorder="1" applyAlignment="1" applyProtection="1">
      <alignment horizontal="centerContinuous" vertical="center"/>
    </xf>
    <xf numFmtId="164" fontId="2" fillId="0" borderId="6" xfId="101" applyFont="1" applyBorder="1" applyAlignment="1" applyProtection="1">
      <alignment horizontal="centerContinuous" vertical="center"/>
    </xf>
    <xf numFmtId="164" fontId="5" fillId="0" borderId="5" xfId="101" applyFont="1" applyBorder="1" applyAlignment="1" applyProtection="1">
      <alignment horizontal="fill" vertical="center"/>
    </xf>
    <xf numFmtId="164" fontId="2" fillId="0" borderId="0" xfId="101" applyNumberFormat="1" applyFont="1" applyBorder="1" applyAlignment="1" applyProtection="1">
      <alignment horizontal="right" vertical="center"/>
    </xf>
    <xf numFmtId="164" fontId="5" fillId="0" borderId="5" xfId="101" applyNumberFormat="1" applyFont="1" applyBorder="1" applyAlignment="1" applyProtection="1">
      <alignment horizontal="left" vertical="center"/>
    </xf>
    <xf numFmtId="164" fontId="2" fillId="0" borderId="6" xfId="101" applyNumberFormat="1" applyFont="1" applyBorder="1" applyAlignment="1" applyProtection="1">
      <alignment horizontal="left" vertical="center"/>
    </xf>
    <xf numFmtId="164" fontId="2" fillId="0" borderId="6" xfId="101" applyNumberFormat="1" applyFont="1" applyBorder="1" applyAlignment="1" applyProtection="1">
      <alignment horizontal="right" vertical="center"/>
    </xf>
    <xf numFmtId="164" fontId="2" fillId="0" borderId="0" xfId="101" applyNumberFormat="1" applyFont="1" applyBorder="1" applyAlignment="1" applyProtection="1">
      <alignment horizontal="left" vertical="center"/>
    </xf>
    <xf numFmtId="170" fontId="2" fillId="0" borderId="0" xfId="101" applyNumberFormat="1" applyFont="1" applyBorder="1" applyAlignment="1" applyProtection="1">
      <alignment vertical="center"/>
    </xf>
    <xf numFmtId="170" fontId="2" fillId="0" borderId="0" xfId="101" applyNumberFormat="1" applyFont="1" applyBorder="1" applyAlignment="1" applyProtection="1">
      <alignment horizontal="right" vertical="center"/>
    </xf>
    <xf numFmtId="164" fontId="5" fillId="0" borderId="4" xfId="101" applyNumberFormat="1" applyFont="1" applyBorder="1" applyAlignment="1" applyProtection="1">
      <alignment vertical="center"/>
    </xf>
    <xf numFmtId="164" fontId="5" fillId="0" borderId="0" xfId="101" applyNumberFormat="1" applyFont="1" applyAlignment="1" applyProtection="1">
      <alignment vertical="center"/>
    </xf>
    <xf numFmtId="164" fontId="2" fillId="0" borderId="0" xfId="101" applyNumberFormat="1" applyFont="1" applyBorder="1" applyAlignment="1" applyProtection="1">
      <alignment horizontal="left"/>
    </xf>
    <xf numFmtId="164" fontId="2" fillId="0" borderId="0" xfId="101" applyFont="1" applyAlignment="1" applyProtection="1">
      <alignment vertical="center"/>
    </xf>
    <xf numFmtId="164" fontId="2" fillId="0" borderId="0" xfId="101" applyNumberFormat="1" applyFont="1" applyAlignment="1" applyProtection="1">
      <alignment vertical="center"/>
    </xf>
    <xf numFmtId="164" fontId="5" fillId="0" borderId="5" xfId="101" applyFont="1" applyBorder="1" applyAlignment="1" applyProtection="1">
      <alignment vertical="center"/>
    </xf>
    <xf numFmtId="164" fontId="2" fillId="0" borderId="2" xfId="101" applyFont="1" applyBorder="1" applyAlignment="1" applyProtection="1">
      <alignment vertical="center"/>
    </xf>
    <xf numFmtId="164" fontId="5" fillId="0" borderId="7" xfId="101" applyFont="1" applyBorder="1" applyAlignment="1" applyProtection="1">
      <alignment vertical="center"/>
    </xf>
    <xf numFmtId="164" fontId="14" fillId="0" borderId="6" xfId="101" applyFont="1" applyBorder="1" applyAlignment="1" applyProtection="1">
      <alignment vertical="center"/>
    </xf>
    <xf numFmtId="164" fontId="5" fillId="0" borderId="6" xfId="101" applyFont="1" applyBorder="1" applyAlignment="1" applyProtection="1">
      <alignment vertical="center"/>
    </xf>
    <xf numFmtId="164" fontId="5" fillId="0" borderId="8" xfId="101" applyNumberFormat="1" applyFont="1" applyBorder="1" applyAlignment="1" applyProtection="1">
      <alignment horizontal="left" vertical="center"/>
    </xf>
    <xf numFmtId="0" fontId="5" fillId="0" borderId="0" xfId="103" applyFont="1" applyProtection="1"/>
    <xf numFmtId="164" fontId="5" fillId="0" borderId="1" xfId="104" applyFont="1" applyBorder="1" applyProtection="1"/>
    <xf numFmtId="164" fontId="5" fillId="0" borderId="2" xfId="104" applyFont="1" applyBorder="1" applyProtection="1"/>
    <xf numFmtId="164" fontId="5" fillId="0" borderId="3" xfId="104" applyFont="1" applyBorder="1" applyProtection="1"/>
    <xf numFmtId="164" fontId="5" fillId="0" borderId="0" xfId="104" applyFont="1" applyProtection="1"/>
    <xf numFmtId="164" fontId="5" fillId="0" borderId="4" xfId="104" applyFont="1" applyBorder="1" applyProtection="1"/>
    <xf numFmtId="164" fontId="4" fillId="0" borderId="0" xfId="104" applyNumberFormat="1" applyFont="1" applyBorder="1" applyAlignment="1" applyProtection="1">
      <alignment horizontal="left"/>
    </xf>
    <xf numFmtId="164" fontId="2" fillId="0" borderId="0" xfId="104" applyFont="1" applyBorder="1" applyProtection="1"/>
    <xf numFmtId="164" fontId="14" fillId="0" borderId="5" xfId="104" applyNumberFormat="1" applyFont="1" applyBorder="1" applyAlignment="1" applyProtection="1">
      <alignment horizontal="left"/>
    </xf>
    <xf numFmtId="164" fontId="2" fillId="0" borderId="0" xfId="104" applyNumberFormat="1" applyFont="1" applyBorder="1" applyProtection="1"/>
    <xf numFmtId="164" fontId="5" fillId="0" borderId="5" xfId="104" applyFont="1" applyBorder="1" applyProtection="1"/>
    <xf numFmtId="164" fontId="2" fillId="0" borderId="6" xfId="104" applyFont="1" applyBorder="1" applyAlignment="1" applyProtection="1">
      <alignment horizontal="fill"/>
    </xf>
    <xf numFmtId="164" fontId="2" fillId="0" borderId="0" xfId="104" applyFont="1" applyBorder="1" applyAlignment="1" applyProtection="1">
      <alignment horizontal="fill"/>
    </xf>
    <xf numFmtId="164" fontId="5" fillId="0" borderId="5" xfId="104" applyNumberFormat="1" applyFont="1" applyBorder="1" applyAlignment="1" applyProtection="1">
      <alignment horizontal="left"/>
    </xf>
    <xf numFmtId="164" fontId="2" fillId="0" borderId="0" xfId="104" applyNumberFormat="1" applyFont="1" applyBorder="1" applyAlignment="1" applyProtection="1">
      <alignment horizontal="right"/>
    </xf>
    <xf numFmtId="164" fontId="2" fillId="0" borderId="6" xfId="104" applyNumberFormat="1" applyFont="1" applyBorder="1" applyAlignment="1" applyProtection="1">
      <alignment horizontal="centerContinuous"/>
    </xf>
    <xf numFmtId="164" fontId="2" fillId="0" borderId="6" xfId="104" applyFont="1" applyBorder="1" applyAlignment="1" applyProtection="1">
      <alignment horizontal="centerContinuous"/>
    </xf>
    <xf numFmtId="164" fontId="2" fillId="0" borderId="0" xfId="104" applyNumberFormat="1" applyFont="1" applyBorder="1" applyAlignment="1" applyProtection="1">
      <alignment horizontal="left"/>
    </xf>
    <xf numFmtId="166" fontId="2" fillId="0" borderId="0" xfId="104" applyNumberFormat="1" applyFont="1" applyBorder="1" applyProtection="1"/>
    <xf numFmtId="164" fontId="5" fillId="0" borderId="4" xfId="104" applyNumberFormat="1" applyFont="1" applyBorder="1" applyProtection="1"/>
    <xf numFmtId="164" fontId="5" fillId="0" borderId="0" xfId="104" applyNumberFormat="1" applyFont="1" applyProtection="1"/>
    <xf numFmtId="164" fontId="2" fillId="0" borderId="0" xfId="104" applyFont="1" applyBorder="1" applyAlignment="1" applyProtection="1">
      <alignment horizontal="left"/>
    </xf>
    <xf numFmtId="164" fontId="2" fillId="0" borderId="6" xfId="104" applyFont="1" applyBorder="1" applyAlignment="1" applyProtection="1">
      <alignment horizontal="left"/>
    </xf>
    <xf numFmtId="166" fontId="2" fillId="0" borderId="6" xfId="104" applyNumberFormat="1" applyFont="1" applyBorder="1" applyProtection="1"/>
    <xf numFmtId="164" fontId="2" fillId="0" borderId="2" xfId="104" applyFont="1" applyBorder="1" applyAlignment="1" applyProtection="1">
      <alignment horizontal="left"/>
    </xf>
    <xf numFmtId="166" fontId="2" fillId="0" borderId="2" xfId="104" applyNumberFormat="1" applyFont="1" applyBorder="1" applyProtection="1"/>
    <xf numFmtId="0" fontId="5" fillId="0" borderId="4" xfId="103" applyFont="1" applyBorder="1" applyProtection="1"/>
    <xf numFmtId="0" fontId="2" fillId="0" borderId="0" xfId="103" applyFont="1" applyBorder="1" applyProtection="1"/>
    <xf numFmtId="0" fontId="5" fillId="0" borderId="5" xfId="103" applyFont="1" applyBorder="1" applyProtection="1"/>
    <xf numFmtId="0" fontId="5" fillId="0" borderId="7" xfId="103" applyFont="1" applyBorder="1" applyProtection="1"/>
    <xf numFmtId="0" fontId="5" fillId="0" borderId="6" xfId="103" applyFont="1" applyBorder="1" applyProtection="1"/>
    <xf numFmtId="0" fontId="5" fillId="0" borderId="8" xfId="103" applyFont="1" applyBorder="1" applyProtection="1"/>
    <xf numFmtId="37" fontId="3" fillId="0" borderId="1" xfId="105" applyFont="1" applyBorder="1" applyProtection="1"/>
    <xf numFmtId="37" fontId="3" fillId="0" borderId="2" xfId="105" applyFont="1" applyBorder="1" applyProtection="1"/>
    <xf numFmtId="37" fontId="3" fillId="0" borderId="3" xfId="105" applyFont="1" applyBorder="1" applyProtection="1"/>
    <xf numFmtId="37" fontId="3" fillId="0" borderId="0" xfId="105" applyFont="1" applyProtection="1"/>
    <xf numFmtId="37" fontId="2" fillId="0" borderId="4" xfId="105" applyFont="1" applyBorder="1" applyProtection="1"/>
    <xf numFmtId="37" fontId="4" fillId="0" borderId="0" xfId="105" applyFont="1" applyBorder="1" applyProtection="1"/>
    <xf numFmtId="37" fontId="10" fillId="0" borderId="0" xfId="105" applyFont="1" applyBorder="1" applyProtection="1"/>
    <xf numFmtId="37" fontId="3" fillId="0" borderId="0" xfId="105" applyFont="1" applyBorder="1" applyProtection="1"/>
    <xf numFmtId="37" fontId="2" fillId="0" borderId="5" xfId="105" applyFont="1" applyBorder="1" applyAlignment="1" applyProtection="1">
      <alignment horizontal="right"/>
    </xf>
    <xf numFmtId="37" fontId="2" fillId="0" borderId="0" xfId="105" applyFont="1" applyProtection="1"/>
    <xf numFmtId="37" fontId="3" fillId="0" borderId="5" xfId="105" applyFont="1" applyBorder="1" applyProtection="1"/>
    <xf numFmtId="37" fontId="7" fillId="0" borderId="0" xfId="105" applyFont="1" applyBorder="1" applyProtection="1"/>
    <xf numFmtId="37" fontId="3" fillId="0" borderId="4" xfId="105" applyFont="1" applyBorder="1" applyProtection="1"/>
    <xf numFmtId="37" fontId="2" fillId="0" borderId="6" xfId="105" applyFont="1" applyBorder="1" applyProtection="1"/>
    <xf numFmtId="37" fontId="2" fillId="0" borderId="5" xfId="105" applyFont="1" applyBorder="1" applyProtection="1"/>
    <xf numFmtId="37" fontId="2" fillId="0" borderId="0" xfId="105" applyFont="1" applyBorder="1" applyProtection="1"/>
    <xf numFmtId="37" fontId="2" fillId="0" borderId="0" xfId="105" applyFont="1" applyBorder="1" applyAlignment="1" applyProtection="1">
      <alignment vertical="center"/>
    </xf>
    <xf numFmtId="37" fontId="2" fillId="0" borderId="0" xfId="105" applyFont="1" applyBorder="1" applyAlignment="1" applyProtection="1">
      <alignment horizontal="right" vertical="center"/>
    </xf>
    <xf numFmtId="0" fontId="2" fillId="0" borderId="0" xfId="105" applyNumberFormat="1" applyFont="1" applyBorder="1" applyAlignment="1" applyProtection="1">
      <alignment horizontal="right" vertical="center" wrapText="1"/>
    </xf>
    <xf numFmtId="0" fontId="2" fillId="0" borderId="5" xfId="105" applyNumberFormat="1" applyFont="1" applyBorder="1" applyAlignment="1" applyProtection="1">
      <alignment horizontal="right"/>
    </xf>
    <xf numFmtId="37" fontId="2" fillId="0" borderId="6" xfId="105" applyFont="1" applyBorder="1" applyAlignment="1" applyProtection="1">
      <alignment horizontal="right"/>
    </xf>
    <xf numFmtId="37" fontId="2" fillId="0" borderId="0" xfId="105" applyFont="1" applyBorder="1" applyAlignment="1" applyProtection="1">
      <alignment horizontal="right"/>
    </xf>
    <xf numFmtId="37" fontId="10" fillId="0" borderId="4" xfId="105" applyFont="1" applyBorder="1" applyProtection="1"/>
    <xf numFmtId="0" fontId="11" fillId="0" borderId="0" xfId="105" applyNumberFormat="1" applyFont="1" applyBorder="1" applyAlignment="1" applyProtection="1">
      <alignment horizontal="left"/>
    </xf>
    <xf numFmtId="3" fontId="33" fillId="0" borderId="0" xfId="105" applyNumberFormat="1" applyFont="1" applyBorder="1" applyAlignment="1" applyProtection="1"/>
    <xf numFmtId="3" fontId="11" fillId="0" borderId="0" xfId="105" applyNumberFormat="1" applyFont="1" applyBorder="1" applyAlignment="1" applyProtection="1"/>
    <xf numFmtId="176" fontId="11" fillId="0" borderId="5" xfId="105" applyNumberFormat="1" applyFont="1" applyBorder="1" applyProtection="1"/>
    <xf numFmtId="3" fontId="11" fillId="0" borderId="0" xfId="105" applyNumberFormat="1" applyFont="1" applyBorder="1" applyProtection="1"/>
    <xf numFmtId="37" fontId="10" fillId="0" borderId="0" xfId="105" applyFont="1" applyProtection="1"/>
    <xf numFmtId="0" fontId="2" fillId="0" borderId="0" xfId="105" applyNumberFormat="1" applyFont="1" applyBorder="1" applyAlignment="1" applyProtection="1">
      <alignment horizontal="left"/>
    </xf>
    <xf numFmtId="3" fontId="2" fillId="0" borderId="0" xfId="105" applyNumberFormat="1" applyFont="1" applyBorder="1" applyAlignment="1" applyProtection="1"/>
    <xf numFmtId="176" fontId="2" fillId="0" borderId="5" xfId="105" applyNumberFormat="1" applyFont="1" applyBorder="1" applyProtection="1"/>
    <xf numFmtId="3" fontId="2" fillId="0" borderId="0" xfId="105" applyNumberFormat="1" applyFont="1" applyBorder="1" applyAlignment="1" applyProtection="1">
      <alignment horizontal="right"/>
    </xf>
    <xf numFmtId="37" fontId="2" fillId="0" borderId="0" xfId="105" applyFont="1" applyBorder="1" applyAlignment="1" applyProtection="1"/>
    <xf numFmtId="176" fontId="2" fillId="0" borderId="0" xfId="106" applyNumberFormat="1" applyFont="1" applyBorder="1" applyAlignment="1" applyProtection="1">
      <alignment horizontal="left"/>
    </xf>
    <xf numFmtId="37" fontId="3" fillId="0" borderId="7" xfId="105" applyFont="1" applyBorder="1" applyProtection="1"/>
    <xf numFmtId="37" fontId="3" fillId="0" borderId="6" xfId="105" applyFont="1" applyBorder="1" applyProtection="1"/>
    <xf numFmtId="37" fontId="3" fillId="0" borderId="8" xfId="105" applyFont="1" applyBorder="1" applyProtection="1"/>
    <xf numFmtId="0" fontId="5" fillId="0" borderId="0" xfId="107" applyFont="1" applyProtection="1"/>
    <xf numFmtId="164" fontId="2" fillId="0" borderId="1" xfId="104" applyFont="1" applyBorder="1" applyAlignment="1" applyProtection="1">
      <alignment vertical="center"/>
    </xf>
    <xf numFmtId="164" fontId="2" fillId="0" borderId="2" xfId="104" applyFont="1" applyBorder="1" applyAlignment="1" applyProtection="1">
      <alignment vertical="center"/>
    </xf>
    <xf numFmtId="164" fontId="2" fillId="0" borderId="3" xfId="104" applyFont="1" applyBorder="1" applyAlignment="1" applyProtection="1">
      <alignment vertical="center"/>
    </xf>
    <xf numFmtId="164" fontId="2" fillId="0" borderId="0" xfId="104" applyFont="1" applyAlignment="1" applyProtection="1">
      <alignment vertical="center"/>
    </xf>
    <xf numFmtId="164" fontId="3" fillId="0" borderId="4" xfId="104" applyFont="1" applyBorder="1" applyAlignment="1" applyProtection="1">
      <alignment vertical="center"/>
    </xf>
    <xf numFmtId="164" fontId="4" fillId="0" borderId="0" xfId="104" applyFont="1" applyBorder="1" applyAlignment="1" applyProtection="1">
      <alignment horizontal="left" vertical="center"/>
    </xf>
    <xf numFmtId="164" fontId="3" fillId="0" borderId="0" xfId="104" applyFont="1" applyBorder="1" applyAlignment="1" applyProtection="1">
      <alignment vertical="center"/>
    </xf>
    <xf numFmtId="164" fontId="3" fillId="0" borderId="5" xfId="104" applyFont="1" applyBorder="1" applyAlignment="1" applyProtection="1">
      <alignment vertical="center"/>
    </xf>
    <xf numFmtId="164" fontId="3" fillId="0" borderId="0" xfId="104" applyFont="1" applyAlignment="1" applyProtection="1">
      <alignment vertical="center"/>
    </xf>
    <xf numFmtId="164" fontId="2" fillId="0" borderId="0" xfId="104" applyFont="1" applyBorder="1" applyAlignment="1" applyProtection="1">
      <alignment horizontal="right" vertical="center"/>
    </xf>
    <xf numFmtId="164" fontId="4" fillId="0" borderId="0" xfId="104" applyNumberFormat="1" applyFont="1" applyBorder="1" applyAlignment="1" applyProtection="1">
      <alignment horizontal="left" vertical="center"/>
    </xf>
    <xf numFmtId="164" fontId="2" fillId="0" borderId="4" xfId="104" applyFont="1" applyBorder="1" applyAlignment="1" applyProtection="1">
      <alignment vertical="center"/>
    </xf>
    <xf numFmtId="164" fontId="2" fillId="0" borderId="6" xfId="104" applyNumberFormat="1" applyFont="1" applyBorder="1" applyAlignment="1" applyProtection="1">
      <alignment horizontal="left" vertical="center"/>
    </xf>
    <xf numFmtId="164" fontId="2" fillId="0" borderId="6" xfId="104" applyFont="1" applyBorder="1" applyAlignment="1" applyProtection="1">
      <alignment vertical="center"/>
    </xf>
    <xf numFmtId="164" fontId="2" fillId="0" borderId="5" xfId="104" applyFont="1" applyBorder="1" applyAlignment="1" applyProtection="1">
      <alignment vertical="center"/>
    </xf>
    <xf numFmtId="164" fontId="2" fillId="0" borderId="6" xfId="104" applyNumberFormat="1" applyFont="1" applyBorder="1" applyAlignment="1" applyProtection="1">
      <alignment horizontal="centerContinuous" vertical="center"/>
    </xf>
    <xf numFmtId="164" fontId="2" fillId="0" borderId="6" xfId="104" applyFont="1" applyBorder="1" applyAlignment="1" applyProtection="1">
      <alignment horizontal="centerContinuous" vertical="center"/>
    </xf>
    <xf numFmtId="164" fontId="2" fillId="0" borderId="0" xfId="104" applyNumberFormat="1" applyFont="1" applyBorder="1" applyAlignment="1" applyProtection="1">
      <alignment horizontal="right" vertical="center"/>
    </xf>
    <xf numFmtId="164" fontId="2" fillId="0" borderId="6" xfId="104" applyNumberFormat="1" applyFont="1" applyBorder="1" applyAlignment="1" applyProtection="1">
      <alignment horizontal="right" vertical="center"/>
    </xf>
    <xf numFmtId="165" fontId="2" fillId="0" borderId="0" xfId="104" applyNumberFormat="1" applyFont="1" applyBorder="1" applyAlignment="1" applyProtection="1">
      <alignment vertical="center"/>
    </xf>
    <xf numFmtId="165" fontId="2" fillId="0" borderId="0" xfId="104" applyNumberFormat="1" applyFont="1" applyBorder="1" applyAlignment="1" applyProtection="1">
      <alignment horizontal="right" vertical="center"/>
    </xf>
    <xf numFmtId="3" fontId="2" fillId="0" borderId="0" xfId="104" applyNumberFormat="1" applyFont="1" applyBorder="1" applyAlignment="1" applyProtection="1">
      <alignment vertical="center"/>
    </xf>
    <xf numFmtId="164" fontId="2" fillId="0" borderId="0" xfId="104" applyFont="1" applyAlignment="1" applyProtection="1">
      <alignment vertical="top"/>
    </xf>
    <xf numFmtId="164" fontId="2" fillId="0" borderId="4" xfId="104" applyNumberFormat="1" applyFont="1" applyBorder="1" applyAlignment="1" applyProtection="1">
      <alignment vertical="center"/>
    </xf>
    <xf numFmtId="164" fontId="2" fillId="0" borderId="5" xfId="104" applyNumberFormat="1" applyFont="1" applyBorder="1" applyAlignment="1" applyProtection="1">
      <alignment vertical="center"/>
    </xf>
    <xf numFmtId="164" fontId="2" fillId="0" borderId="0" xfId="104" applyNumberFormat="1" applyFont="1" applyAlignment="1" applyProtection="1">
      <alignment vertical="center"/>
    </xf>
    <xf numFmtId="164" fontId="10" fillId="0" borderId="0" xfId="104" applyFont="1" applyBorder="1" applyAlignment="1" applyProtection="1">
      <alignment horizontal="left" vertical="center"/>
    </xf>
    <xf numFmtId="3" fontId="3" fillId="0" borderId="0" xfId="104" applyNumberFormat="1" applyFont="1" applyBorder="1" applyAlignment="1" applyProtection="1">
      <alignment vertical="center"/>
    </xf>
    <xf numFmtId="164" fontId="10" fillId="0" borderId="0" xfId="104" applyNumberFormat="1" applyFont="1" applyBorder="1" applyAlignment="1" applyProtection="1">
      <alignment horizontal="left" vertical="center"/>
    </xf>
    <xf numFmtId="164" fontId="2" fillId="0" borderId="6" xfId="104" applyFont="1" applyBorder="1" applyAlignment="1" applyProtection="1">
      <alignment horizontal="right" vertical="center"/>
    </xf>
    <xf numFmtId="164" fontId="2" fillId="0" borderId="6" xfId="104" applyFont="1" applyBorder="1" applyAlignment="1" applyProtection="1">
      <alignment horizontal="left" vertical="center"/>
    </xf>
    <xf numFmtId="164" fontId="2" fillId="0" borderId="0" xfId="104" applyNumberFormat="1" applyFont="1" applyBorder="1" applyAlignment="1" applyProtection="1">
      <alignment horizontal="center" vertical="center" wrapText="1"/>
    </xf>
    <xf numFmtId="164" fontId="2" fillId="0" borderId="0" xfId="104" applyNumberFormat="1" applyFont="1" applyBorder="1" applyAlignment="1" applyProtection="1">
      <alignment horizontal="right" vertical="top"/>
    </xf>
    <xf numFmtId="164" fontId="2" fillId="0" borderId="8" xfId="104" applyNumberFormat="1" applyFont="1" applyBorder="1" applyAlignment="1" applyProtection="1">
      <alignment horizontal="left" vertical="center"/>
    </xf>
    <xf numFmtId="164" fontId="2" fillId="0" borderId="5" xfId="104" applyNumberFormat="1" applyFont="1" applyBorder="1" applyAlignment="1" applyProtection="1">
      <alignment horizontal="left" vertical="center"/>
    </xf>
    <xf numFmtId="165" fontId="2" fillId="0" borderId="5" xfId="104" applyNumberFormat="1" applyFont="1" applyBorder="1" applyAlignment="1" applyProtection="1">
      <alignment horizontal="right" vertical="center"/>
    </xf>
    <xf numFmtId="3" fontId="2" fillId="0" borderId="0" xfId="104" applyNumberFormat="1" applyFont="1" applyBorder="1" applyAlignment="1" applyProtection="1">
      <alignment horizontal="right" vertical="center"/>
    </xf>
    <xf numFmtId="3" fontId="2" fillId="0" borderId="5" xfId="104" applyNumberFormat="1" applyFont="1" applyBorder="1" applyAlignment="1" applyProtection="1">
      <alignment horizontal="right" vertical="center"/>
    </xf>
    <xf numFmtId="164" fontId="2" fillId="0" borderId="7" xfId="104" applyFont="1" applyBorder="1" applyAlignment="1" applyProtection="1">
      <alignment vertical="center"/>
    </xf>
    <xf numFmtId="164" fontId="2" fillId="0" borderId="8" xfId="104" applyFont="1" applyBorder="1" applyAlignment="1" applyProtection="1">
      <alignment vertical="center"/>
    </xf>
    <xf numFmtId="0" fontId="5" fillId="0" borderId="0" xfId="80" applyFont="1" applyProtection="1"/>
    <xf numFmtId="2" fontId="5" fillId="0" borderId="0" xfId="80" applyNumberFormat="1" applyFont="1" applyProtection="1"/>
    <xf numFmtId="164" fontId="5" fillId="0" borderId="0" xfId="80" applyNumberFormat="1" applyFont="1" applyProtection="1"/>
    <xf numFmtId="1" fontId="5" fillId="0" borderId="0" xfId="80" applyNumberFormat="1" applyFont="1" applyProtection="1"/>
    <xf numFmtId="176" fontId="2" fillId="0" borderId="0" xfId="104" applyNumberFormat="1" applyFont="1" applyBorder="1" applyAlignment="1" applyProtection="1">
      <alignment vertical="center"/>
    </xf>
    <xf numFmtId="0" fontId="35" fillId="0" borderId="0" xfId="75" applyNumberFormat="1" applyFont="1" applyBorder="1" applyProtection="1"/>
    <xf numFmtId="3" fontId="35" fillId="0" borderId="0" xfId="75" applyNumberFormat="1" applyFont="1" applyBorder="1" applyProtection="1"/>
    <xf numFmtId="174" fontId="36" fillId="2" borderId="0" xfId="75" applyNumberFormat="1" applyFont="1" applyFill="1" applyBorder="1" applyAlignment="1" applyProtection="1">
      <alignment horizontal="right"/>
    </xf>
    <xf numFmtId="3" fontId="35" fillId="0" borderId="0" xfId="75" applyNumberFormat="1" applyFont="1" applyBorder="1" applyAlignment="1" applyProtection="1">
      <alignment horizontal="right"/>
    </xf>
    <xf numFmtId="172" fontId="2" fillId="0" borderId="0" xfId="104" applyNumberFormat="1" applyFont="1" applyBorder="1" applyAlignment="1" applyProtection="1">
      <alignment vertical="center"/>
    </xf>
    <xf numFmtId="164" fontId="3" fillId="0" borderId="0" xfId="104" applyFont="1" applyBorder="1" applyAlignment="1" applyProtection="1">
      <alignment horizontal="left" vertical="center"/>
    </xf>
    <xf numFmtId="164" fontId="3" fillId="0" borderId="0" xfId="104" applyNumberFormat="1" applyFont="1" applyBorder="1" applyAlignment="1" applyProtection="1">
      <alignment horizontal="left" vertical="center"/>
    </xf>
    <xf numFmtId="164" fontId="11" fillId="0" borderId="0" xfId="104" applyNumberFormat="1" applyFont="1" applyBorder="1" applyAlignment="1" applyProtection="1">
      <alignment horizontal="left" vertical="center"/>
    </xf>
    <xf numFmtId="166" fontId="2" fillId="0" borderId="0" xfId="104" applyNumberFormat="1" applyFont="1" applyBorder="1" applyAlignment="1" applyProtection="1">
      <alignment vertical="center"/>
    </xf>
    <xf numFmtId="188" fontId="2" fillId="0" borderId="0" xfId="104" applyNumberFormat="1" applyFont="1" applyBorder="1" applyAlignment="1" applyProtection="1">
      <alignment vertical="center"/>
    </xf>
    <xf numFmtId="166" fontId="2" fillId="0" borderId="0" xfId="104" applyNumberFormat="1" applyFont="1" applyFill="1" applyBorder="1" applyAlignment="1" applyProtection="1">
      <alignment vertical="center"/>
    </xf>
    <xf numFmtId="188" fontId="2" fillId="0" borderId="0" xfId="104" applyNumberFormat="1" applyFont="1" applyFill="1" applyBorder="1" applyAlignment="1" applyProtection="1">
      <alignment vertical="center"/>
    </xf>
    <xf numFmtId="174" fontId="2" fillId="0" borderId="0" xfId="104" applyNumberFormat="1" applyFont="1" applyBorder="1" applyAlignment="1" applyProtection="1">
      <alignment vertical="center"/>
    </xf>
    <xf numFmtId="164" fontId="2" fillId="0" borderId="0" xfId="104" applyFont="1" applyBorder="1" applyAlignment="1" applyProtection="1"/>
    <xf numFmtId="164" fontId="11" fillId="0" borderId="0" xfId="104" applyFont="1" applyAlignment="1" applyProtection="1">
      <alignment vertical="center"/>
    </xf>
    <xf numFmtId="164" fontId="5" fillId="0" borderId="0" xfId="104" applyFont="1" applyBorder="1" applyProtection="1"/>
    <xf numFmtId="172" fontId="2" fillId="0" borderId="0" xfId="104" applyNumberFormat="1" applyFont="1" applyBorder="1" applyAlignment="1" applyProtection="1">
      <alignment horizontal="right" vertical="center"/>
    </xf>
    <xf numFmtId="172" fontId="2" fillId="0" borderId="0" xfId="104" applyNumberFormat="1" applyFont="1" applyFill="1" applyBorder="1" applyAlignment="1" applyProtection="1">
      <alignment vertical="center"/>
    </xf>
    <xf numFmtId="164" fontId="11" fillId="0" borderId="6" xfId="104" applyFont="1" applyBorder="1" applyAlignment="1" applyProtection="1">
      <alignment vertical="center"/>
    </xf>
    <xf numFmtId="0" fontId="32" fillId="0" borderId="0" xfId="103" applyProtection="1"/>
    <xf numFmtId="164" fontId="5" fillId="0" borderId="1" xfId="104" applyFont="1" applyBorder="1" applyAlignment="1" applyProtection="1">
      <alignment vertical="center"/>
    </xf>
    <xf numFmtId="164" fontId="5" fillId="0" borderId="2" xfId="104" applyFont="1" applyBorder="1" applyAlignment="1" applyProtection="1">
      <alignment vertical="center"/>
    </xf>
    <xf numFmtId="164" fontId="5" fillId="0" borderId="3" xfId="104" applyFont="1" applyBorder="1" applyAlignment="1" applyProtection="1">
      <alignment vertical="center"/>
    </xf>
    <xf numFmtId="164" fontId="5" fillId="0" borderId="0" xfId="104" applyFont="1" applyAlignment="1" applyProtection="1">
      <alignment vertical="center"/>
    </xf>
    <xf numFmtId="164" fontId="5" fillId="0" borderId="4" xfId="104" applyFont="1" applyBorder="1" applyAlignment="1" applyProtection="1">
      <alignment vertical="center"/>
    </xf>
    <xf numFmtId="164" fontId="4" fillId="0" borderId="0" xfId="104" applyFont="1" applyBorder="1" applyAlignment="1" applyProtection="1">
      <alignment vertical="center"/>
    </xf>
    <xf numFmtId="164" fontId="5" fillId="0" borderId="0" xfId="104" applyFont="1" applyBorder="1" applyAlignment="1" applyProtection="1">
      <alignment vertical="center"/>
    </xf>
    <xf numFmtId="164" fontId="5" fillId="0" borderId="5" xfId="104" applyFont="1" applyBorder="1" applyAlignment="1" applyProtection="1">
      <alignment vertical="center"/>
    </xf>
    <xf numFmtId="164" fontId="5" fillId="0" borderId="6" xfId="104" applyFont="1" applyBorder="1" applyAlignment="1" applyProtection="1">
      <alignment vertical="center"/>
    </xf>
    <xf numFmtId="164" fontId="12" fillId="0" borderId="4" xfId="104" applyFont="1" applyBorder="1" applyAlignment="1" applyProtection="1">
      <alignment vertical="center"/>
    </xf>
    <xf numFmtId="164" fontId="12" fillId="0" borderId="0" xfId="104" applyFont="1" applyBorder="1" applyAlignment="1" applyProtection="1">
      <alignment vertical="center"/>
    </xf>
    <xf numFmtId="164" fontId="12" fillId="0" borderId="5" xfId="104" applyFont="1" applyBorder="1" applyAlignment="1" applyProtection="1">
      <alignment vertical="center"/>
    </xf>
    <xf numFmtId="164" fontId="12" fillId="0" borderId="0" xfId="104" applyFont="1" applyAlignment="1" applyProtection="1">
      <alignment vertical="center"/>
    </xf>
    <xf numFmtId="3" fontId="2" fillId="0" borderId="0" xfId="104" applyNumberFormat="1" applyFont="1" applyFill="1" applyBorder="1" applyAlignment="1" applyProtection="1">
      <alignment horizontal="right" vertical="center"/>
    </xf>
    <xf numFmtId="164" fontId="5" fillId="0" borderId="7" xfId="104" applyFont="1" applyBorder="1" applyAlignment="1" applyProtection="1">
      <alignment vertical="center"/>
    </xf>
    <xf numFmtId="164" fontId="5" fillId="0" borderId="8" xfId="104" applyFont="1" applyBorder="1" applyAlignment="1" applyProtection="1">
      <alignment vertical="center"/>
    </xf>
    <xf numFmtId="0" fontId="5" fillId="0" borderId="1" xfId="77" applyFont="1" applyBorder="1" applyProtection="1"/>
    <xf numFmtId="0" fontId="5" fillId="0" borderId="2" xfId="77" applyFont="1" applyBorder="1" applyProtection="1"/>
    <xf numFmtId="0" fontId="5" fillId="0" borderId="3" xfId="77" applyFont="1" applyBorder="1" applyProtection="1"/>
    <xf numFmtId="0" fontId="5" fillId="0" borderId="0" xfId="77" applyFont="1" applyProtection="1"/>
    <xf numFmtId="0" fontId="5" fillId="0" borderId="4" xfId="77" applyFont="1" applyBorder="1" applyProtection="1"/>
    <xf numFmtId="0" fontId="4" fillId="0" borderId="0" xfId="77" applyFont="1" applyBorder="1" applyAlignment="1" applyProtection="1">
      <alignment vertical="top"/>
    </xf>
    <xf numFmtId="0" fontId="5" fillId="0" borderId="0" xfId="77" applyFont="1" applyBorder="1" applyProtection="1"/>
    <xf numFmtId="0" fontId="5" fillId="0" borderId="5" xfId="77" applyFont="1" applyBorder="1" applyProtection="1"/>
    <xf numFmtId="0" fontId="3" fillId="0" borderId="6" xfId="77" applyFont="1" applyBorder="1" applyProtection="1"/>
    <xf numFmtId="0" fontId="3" fillId="0" borderId="0" xfId="77" applyFont="1" applyBorder="1" applyProtection="1"/>
    <xf numFmtId="0" fontId="2" fillId="0" borderId="0" xfId="77" applyNumberFormat="1" applyFont="1" applyBorder="1" applyAlignment="1" applyProtection="1">
      <alignment vertical="center"/>
    </xf>
    <xf numFmtId="0" fontId="2" fillId="0" borderId="0" xfId="77" applyFont="1" applyBorder="1" applyAlignment="1" applyProtection="1">
      <alignment horizontal="right" vertical="center"/>
    </xf>
    <xf numFmtId="0" fontId="2" fillId="0" borderId="0" xfId="77" applyNumberFormat="1" applyFont="1" applyBorder="1" applyAlignment="1" applyProtection="1">
      <alignment horizontal="right" vertical="center"/>
    </xf>
    <xf numFmtId="0" fontId="2" fillId="0" borderId="0" xfId="77" applyFont="1" applyBorder="1" applyAlignment="1" applyProtection="1">
      <alignment horizontal="left" vertical="center"/>
    </xf>
    <xf numFmtId="3" fontId="2" fillId="0" borderId="0" xfId="77" applyNumberFormat="1" applyFont="1" applyBorder="1" applyAlignment="1" applyProtection="1">
      <alignment vertical="center"/>
    </xf>
    <xf numFmtId="0" fontId="2" fillId="0" borderId="0" xfId="86" applyFont="1" applyAlignment="1" applyProtection="1">
      <alignment wrapText="1"/>
    </xf>
    <xf numFmtId="3" fontId="2" fillId="0" borderId="0" xfId="77" applyNumberFormat="1" applyFont="1" applyFill="1" applyBorder="1" applyAlignment="1" applyProtection="1">
      <alignment vertical="center"/>
    </xf>
    <xf numFmtId="0" fontId="2" fillId="0" borderId="0" xfId="77" applyNumberFormat="1" applyFont="1" applyBorder="1" applyAlignment="1" applyProtection="1">
      <alignment horizontal="left" vertical="center"/>
    </xf>
    <xf numFmtId="3" fontId="2" fillId="0" borderId="0" xfId="86" applyNumberFormat="1" applyFont="1" applyAlignment="1" applyProtection="1">
      <alignment wrapText="1"/>
    </xf>
    <xf numFmtId="0" fontId="5" fillId="0" borderId="6" xfId="77" applyFont="1" applyBorder="1" applyProtection="1"/>
    <xf numFmtId="0" fontId="2" fillId="0" borderId="0" xfId="77" applyFont="1" applyBorder="1" applyProtection="1"/>
    <xf numFmtId="0" fontId="2" fillId="0" borderId="0" xfId="77" applyFont="1" applyBorder="1" applyAlignment="1" applyProtection="1">
      <alignment vertical="center"/>
    </xf>
    <xf numFmtId="0" fontId="5" fillId="0" borderId="7" xfId="77" applyFont="1" applyBorder="1" applyProtection="1"/>
    <xf numFmtId="0" fontId="5" fillId="0" borderId="8" xfId="77" applyFont="1" applyBorder="1" applyProtection="1"/>
    <xf numFmtId="0" fontId="2" fillId="0" borderId="1" xfId="108" applyFont="1" applyBorder="1" applyProtection="1"/>
    <xf numFmtId="0" fontId="2" fillId="0" borderId="2" xfId="108" applyFont="1" applyBorder="1" applyProtection="1"/>
    <xf numFmtId="0" fontId="2" fillId="0" borderId="3" xfId="108" applyFont="1" applyBorder="1" applyProtection="1"/>
    <xf numFmtId="0" fontId="2" fillId="0" borderId="0" xfId="108" applyFont="1" applyProtection="1"/>
    <xf numFmtId="0" fontId="3" fillId="0" borderId="4" xfId="108" applyFont="1" applyBorder="1" applyProtection="1"/>
    <xf numFmtId="0" fontId="4" fillId="0" borderId="0" xfId="109" applyFont="1" applyBorder="1" applyAlignment="1" applyProtection="1"/>
    <xf numFmtId="0" fontId="3" fillId="0" borderId="0" xfId="108" applyFont="1" applyBorder="1" applyProtection="1"/>
    <xf numFmtId="0" fontId="3" fillId="0" borderId="5" xfId="108" applyFont="1" applyBorder="1" applyProtection="1"/>
    <xf numFmtId="0" fontId="3" fillId="0" borderId="0" xfId="108" applyFont="1" applyProtection="1"/>
    <xf numFmtId="0" fontId="4" fillId="0" borderId="0" xfId="110" applyFont="1" applyBorder="1" applyAlignment="1" applyProtection="1">
      <alignment horizontal="left"/>
    </xf>
    <xf numFmtId="0" fontId="2" fillId="0" borderId="4" xfId="108" applyFont="1" applyBorder="1" applyProtection="1"/>
    <xf numFmtId="0" fontId="2" fillId="0" borderId="6" xfId="108" applyFont="1" applyBorder="1" applyProtection="1"/>
    <xf numFmtId="0" fontId="2" fillId="0" borderId="5" xfId="108" applyFont="1" applyBorder="1" applyProtection="1"/>
    <xf numFmtId="0" fontId="12" fillId="0" borderId="0" xfId="108" applyFont="1" applyBorder="1" applyProtection="1"/>
    <xf numFmtId="0" fontId="2" fillId="0" borderId="0" xfId="108" applyNumberFormat="1" applyFont="1" applyBorder="1" applyAlignment="1" applyProtection="1">
      <alignment vertical="center"/>
    </xf>
    <xf numFmtId="0" fontId="2" fillId="0" borderId="0" xfId="108" applyFont="1" applyBorder="1" applyAlignment="1" applyProtection="1">
      <alignment horizontal="right"/>
    </xf>
    <xf numFmtId="0" fontId="2" fillId="0" borderId="0" xfId="108" applyFont="1" applyBorder="1" applyProtection="1"/>
    <xf numFmtId="0" fontId="2" fillId="0" borderId="0" xfId="108" applyNumberFormat="1" applyFont="1" applyBorder="1" applyAlignment="1" applyProtection="1">
      <alignment horizontal="left" vertical="center"/>
    </xf>
    <xf numFmtId="3" fontId="2" fillId="0" borderId="0" xfId="108" applyNumberFormat="1" applyFont="1" applyBorder="1" applyProtection="1"/>
    <xf numFmtId="0" fontId="2" fillId="0" borderId="0" xfId="108" applyNumberFormat="1" applyFont="1" applyBorder="1" applyAlignment="1" applyProtection="1">
      <alignment horizontal="right" vertical="center"/>
    </xf>
    <xf numFmtId="165" fontId="2" fillId="0" borderId="0" xfId="108" applyNumberFormat="1" applyFont="1" applyProtection="1"/>
    <xf numFmtId="0" fontId="2" fillId="0" borderId="6" xfId="108" applyFont="1" applyBorder="1" applyAlignment="1" applyProtection="1">
      <alignment horizontal="left"/>
    </xf>
    <xf numFmtId="1" fontId="2" fillId="0" borderId="6" xfId="108" applyNumberFormat="1" applyFont="1" applyBorder="1" applyProtection="1"/>
    <xf numFmtId="0" fontId="2" fillId="0" borderId="0" xfId="3" applyFont="1" applyAlignment="1" applyProtection="1">
      <alignment vertical="center"/>
    </xf>
    <xf numFmtId="0" fontId="2" fillId="0" borderId="7" xfId="108" applyFont="1" applyBorder="1" applyProtection="1"/>
    <xf numFmtId="0" fontId="2" fillId="0" borderId="8" xfId="108" applyFont="1" applyBorder="1" applyProtection="1"/>
    <xf numFmtId="0" fontId="31" fillId="0" borderId="0" xfId="102" applyFont="1" applyAlignment="1" applyProtection="1"/>
    <xf numFmtId="3" fontId="13" fillId="0" borderId="0" xfId="0" applyNumberFormat="1" applyFont="1" applyProtection="1"/>
    <xf numFmtId="0" fontId="2" fillId="0" borderId="1" xfId="80" applyFont="1" applyFill="1" applyBorder="1" applyAlignment="1" applyProtection="1">
      <alignment vertical="center"/>
    </xf>
    <xf numFmtId="0" fontId="2" fillId="0" borderId="2" xfId="80" applyFont="1" applyFill="1" applyBorder="1" applyAlignment="1" applyProtection="1">
      <alignment vertical="center"/>
    </xf>
    <xf numFmtId="0" fontId="2" fillId="0" borderId="3" xfId="80" applyFont="1" applyFill="1" applyBorder="1" applyAlignment="1" applyProtection="1">
      <alignment vertical="center"/>
    </xf>
    <xf numFmtId="0" fontId="2" fillId="0" borderId="0" xfId="80" applyFont="1" applyFill="1" applyAlignment="1" applyProtection="1">
      <alignment vertical="center"/>
    </xf>
    <xf numFmtId="0" fontId="2" fillId="0" borderId="4" xfId="80" applyFont="1" applyFill="1" applyBorder="1" applyAlignment="1" applyProtection="1">
      <alignment vertical="center"/>
    </xf>
    <xf numFmtId="164" fontId="4" fillId="0" borderId="0" xfId="80" applyNumberFormat="1" applyFont="1" applyFill="1" applyBorder="1" applyAlignment="1" applyProtection="1">
      <alignment horizontal="left" vertical="center"/>
    </xf>
    <xf numFmtId="169" fontId="3" fillId="0" borderId="0" xfId="80" applyNumberFormat="1" applyFont="1" applyFill="1" applyBorder="1" applyAlignment="1" applyProtection="1">
      <alignment vertical="center"/>
    </xf>
    <xf numFmtId="0" fontId="5" fillId="0" borderId="0" xfId="80" applyFont="1" applyFill="1" applyBorder="1" applyProtection="1"/>
    <xf numFmtId="0" fontId="2" fillId="0" borderId="5" xfId="80" applyFont="1" applyFill="1" applyBorder="1" applyAlignment="1" applyProtection="1">
      <alignment vertical="center"/>
    </xf>
    <xf numFmtId="0" fontId="2" fillId="0" borderId="0" xfId="1168" applyFont="1" applyBorder="1" applyAlignment="1" applyProtection="1">
      <alignment horizontal="right" vertical="center"/>
    </xf>
    <xf numFmtId="164" fontId="2" fillId="0" borderId="6" xfId="80" applyNumberFormat="1" applyFont="1" applyFill="1" applyBorder="1" applyAlignment="1" applyProtection="1">
      <alignment horizontal="left" vertical="center"/>
    </xf>
    <xf numFmtId="169" fontId="2" fillId="0" borderId="6" xfId="80" applyNumberFormat="1" applyFont="1" applyFill="1" applyBorder="1" applyAlignment="1" applyProtection="1">
      <alignment vertical="center"/>
    </xf>
    <xf numFmtId="0" fontId="2" fillId="0" borderId="0" xfId="80" applyFont="1" applyFill="1" applyBorder="1" applyAlignment="1" applyProtection="1">
      <alignment horizontal="fill" vertical="center"/>
    </xf>
    <xf numFmtId="169" fontId="2" fillId="0" borderId="0" xfId="80" applyNumberFormat="1" applyFont="1" applyFill="1" applyBorder="1" applyAlignment="1" applyProtection="1">
      <alignment horizontal="right" vertical="top"/>
    </xf>
    <xf numFmtId="0" fontId="2" fillId="0" borderId="6" xfId="80" applyFont="1" applyFill="1" applyBorder="1" applyAlignment="1" applyProtection="1">
      <alignment horizontal="centerContinuous" vertical="top"/>
    </xf>
    <xf numFmtId="0" fontId="2" fillId="0" borderId="0" xfId="80" applyFont="1" applyFill="1" applyBorder="1" applyAlignment="1" applyProtection="1">
      <alignment horizontal="right" vertical="top"/>
    </xf>
    <xf numFmtId="169" fontId="2" fillId="0" borderId="6" xfId="80" applyNumberFormat="1" applyFont="1" applyFill="1" applyBorder="1" applyAlignment="1" applyProtection="1">
      <alignment horizontal="centerContinuous" vertical="top"/>
    </xf>
    <xf numFmtId="0" fontId="2" fillId="0" borderId="0" xfId="80" applyFont="1" applyFill="1" applyBorder="1" applyAlignment="1" applyProtection="1">
      <alignment horizontal="right" vertical="center"/>
    </xf>
    <xf numFmtId="0" fontId="2" fillId="0" borderId="6" xfId="80" applyFont="1" applyFill="1" applyBorder="1" applyAlignment="1" applyProtection="1">
      <alignment vertical="center"/>
    </xf>
    <xf numFmtId="3" fontId="2" fillId="0" borderId="0" xfId="80" applyNumberFormat="1" applyFont="1" applyFill="1" applyBorder="1" applyAlignment="1" applyProtection="1">
      <alignment vertical="center"/>
    </xf>
    <xf numFmtId="3" fontId="2" fillId="0" borderId="0" xfId="7" applyNumberFormat="1" applyFont="1" applyFill="1" applyBorder="1" applyAlignment="1" applyProtection="1">
      <alignment vertical="center"/>
    </xf>
    <xf numFmtId="3" fontId="2" fillId="0" borderId="0" xfId="80" applyNumberFormat="1" applyFont="1" applyFill="1" applyBorder="1" applyAlignment="1" applyProtection="1">
      <alignment horizontal="right" vertical="center"/>
    </xf>
    <xf numFmtId="3" fontId="2" fillId="0" borderId="0" xfId="7" applyNumberFormat="1" applyFont="1" applyFill="1" applyBorder="1" applyAlignment="1" applyProtection="1">
      <alignment horizontal="right" vertical="center"/>
    </xf>
    <xf numFmtId="165" fontId="2" fillId="0" borderId="0" xfId="80" applyNumberFormat="1" applyFont="1" applyFill="1" applyBorder="1" applyAlignment="1" applyProtection="1">
      <alignment horizontal="right" vertical="center"/>
    </xf>
    <xf numFmtId="165" fontId="2" fillId="0" borderId="0" xfId="80" applyNumberFormat="1" applyFont="1" applyFill="1" applyBorder="1" applyAlignment="1" applyProtection="1">
      <alignment vertical="center"/>
    </xf>
    <xf numFmtId="3" fontId="2" fillId="0" borderId="6" xfId="7" applyNumberFormat="1" applyFont="1" applyFill="1" applyBorder="1" applyAlignment="1" applyProtection="1">
      <alignment vertical="center"/>
    </xf>
    <xf numFmtId="3" fontId="2" fillId="0" borderId="6" xfId="80" applyNumberFormat="1" applyFont="1" applyFill="1" applyBorder="1" applyAlignment="1" applyProtection="1">
      <alignment vertical="center"/>
    </xf>
    <xf numFmtId="3" fontId="2" fillId="0" borderId="6" xfId="80" applyNumberFormat="1" applyFont="1" applyFill="1" applyBorder="1" applyAlignment="1" applyProtection="1">
      <alignment horizontal="right" vertical="center"/>
    </xf>
    <xf numFmtId="0" fontId="2" fillId="0" borderId="0" xfId="80" applyFont="1" applyFill="1" applyBorder="1" applyAlignment="1" applyProtection="1">
      <alignment vertical="center"/>
    </xf>
    <xf numFmtId="0" fontId="2" fillId="0" borderId="7" xfId="80" applyFont="1" applyFill="1" applyBorder="1" applyAlignment="1" applyProtection="1">
      <alignment vertical="center"/>
    </xf>
    <xf numFmtId="0" fontId="2" fillId="0" borderId="8" xfId="80" applyFont="1" applyFill="1" applyBorder="1" applyAlignment="1" applyProtection="1">
      <alignment vertical="center"/>
    </xf>
    <xf numFmtId="0" fontId="0" fillId="0" borderId="0" xfId="0" applyProtection="1"/>
    <xf numFmtId="169" fontId="3" fillId="0" borderId="0" xfId="33" applyNumberFormat="1" applyFont="1" applyFill="1" applyBorder="1" applyAlignment="1" applyProtection="1">
      <alignment horizontal="right" vertical="center"/>
    </xf>
    <xf numFmtId="169" fontId="3" fillId="0" borderId="0" xfId="33" applyNumberFormat="1" applyFont="1" applyFill="1" applyBorder="1" applyAlignment="1" applyProtection="1">
      <alignment horizontal="left" vertical="center"/>
    </xf>
    <xf numFmtId="169" fontId="2" fillId="0" borderId="6" xfId="33" applyNumberFormat="1" applyFont="1" applyFill="1" applyBorder="1" applyAlignment="1" applyProtection="1">
      <alignment horizontal="centerContinuous" vertical="center"/>
    </xf>
    <xf numFmtId="164" fontId="2" fillId="0" borderId="6" xfId="33" applyFont="1" applyFill="1" applyBorder="1" applyAlignment="1" applyProtection="1">
      <alignment horizontal="centerContinuous" vertical="center"/>
    </xf>
    <xf numFmtId="164" fontId="2" fillId="0" borderId="4" xfId="33" applyNumberFormat="1" applyFont="1" applyFill="1" applyBorder="1" applyAlignment="1" applyProtection="1">
      <alignment vertical="center"/>
    </xf>
    <xf numFmtId="164" fontId="2" fillId="0" borderId="5" xfId="33" applyNumberFormat="1" applyFont="1" applyFill="1" applyBorder="1" applyAlignment="1" applyProtection="1">
      <alignment vertical="center"/>
    </xf>
    <xf numFmtId="164" fontId="2" fillId="0" borderId="0" xfId="33" applyNumberFormat="1" applyFont="1" applyFill="1" applyAlignment="1" applyProtection="1">
      <alignment vertical="center"/>
    </xf>
    <xf numFmtId="164" fontId="2" fillId="0" borderId="1" xfId="1169" applyFont="1" applyFill="1" applyBorder="1" applyAlignment="1" applyProtection="1">
      <alignment vertical="center"/>
    </xf>
    <xf numFmtId="164" fontId="2" fillId="0" borderId="2" xfId="1169" applyFont="1" applyFill="1" applyBorder="1" applyAlignment="1" applyProtection="1">
      <alignment vertical="center"/>
    </xf>
    <xf numFmtId="164" fontId="2" fillId="0" borderId="3" xfId="1169" applyFont="1" applyFill="1" applyBorder="1" applyAlignment="1" applyProtection="1">
      <alignment vertical="center"/>
    </xf>
    <xf numFmtId="164" fontId="2" fillId="0" borderId="0" xfId="1169" applyFont="1" applyFill="1" applyAlignment="1" applyProtection="1">
      <alignment vertical="center"/>
    </xf>
    <xf numFmtId="164" fontId="2" fillId="0" borderId="4" xfId="1169" applyFont="1" applyFill="1" applyBorder="1" applyAlignment="1" applyProtection="1">
      <alignment vertical="center"/>
    </xf>
    <xf numFmtId="164" fontId="4" fillId="0" borderId="0" xfId="1169" applyNumberFormat="1" applyFont="1" applyFill="1" applyBorder="1" applyAlignment="1" applyProtection="1">
      <alignment horizontal="left" vertical="center"/>
    </xf>
    <xf numFmtId="169" fontId="3" fillId="0" borderId="0" xfId="1169" applyNumberFormat="1" applyFont="1" applyFill="1" applyBorder="1" applyAlignment="1" applyProtection="1">
      <alignment vertical="center"/>
    </xf>
    <xf numFmtId="164" fontId="3" fillId="0" borderId="0" xfId="1169" applyFont="1" applyFill="1" applyBorder="1" applyAlignment="1" applyProtection="1">
      <alignment vertical="center"/>
    </xf>
    <xf numFmtId="164" fontId="2" fillId="0" borderId="5" xfId="1169" applyFont="1" applyFill="1" applyBorder="1" applyAlignment="1" applyProtection="1">
      <alignment vertical="center"/>
    </xf>
    <xf numFmtId="164" fontId="10" fillId="0" borderId="0" xfId="1169" applyNumberFormat="1" applyFont="1" applyFill="1" applyBorder="1" applyAlignment="1" applyProtection="1">
      <alignment horizontal="left" vertical="center"/>
    </xf>
    <xf numFmtId="0" fontId="2" fillId="0" borderId="0" xfId="1170" applyFont="1" applyFill="1" applyBorder="1" applyAlignment="1" applyProtection="1">
      <alignment horizontal="right" vertical="center"/>
    </xf>
    <xf numFmtId="169" fontId="2" fillId="0" borderId="0" xfId="1169" applyNumberFormat="1" applyFont="1" applyFill="1" applyBorder="1" applyAlignment="1" applyProtection="1">
      <alignment horizontal="right" vertical="center"/>
    </xf>
    <xf numFmtId="164" fontId="2" fillId="0" borderId="6" xfId="1169" applyFont="1" applyFill="1" applyBorder="1" applyAlignment="1" applyProtection="1">
      <alignment horizontal="fill" vertical="center"/>
    </xf>
    <xf numFmtId="164" fontId="2" fillId="0" borderId="0" xfId="1169" applyFont="1" applyFill="1" applyBorder="1" applyAlignment="1" applyProtection="1">
      <alignment horizontal="fill" vertical="center"/>
    </xf>
    <xf numFmtId="169" fontId="2" fillId="0" borderId="0" xfId="1169" applyNumberFormat="1" applyFont="1" applyFill="1" applyBorder="1" applyAlignment="1" applyProtection="1">
      <alignment vertical="center"/>
    </xf>
    <xf numFmtId="164" fontId="11" fillId="0" borderId="0" xfId="1169" applyFont="1" applyFill="1" applyBorder="1" applyAlignment="1" applyProtection="1">
      <alignment horizontal="left" vertical="center"/>
    </xf>
    <xf numFmtId="165" fontId="11" fillId="0" borderId="0" xfId="1169" applyNumberFormat="1" applyFont="1" applyFill="1" applyBorder="1" applyAlignment="1" applyProtection="1">
      <alignment vertical="center"/>
    </xf>
    <xf numFmtId="166" fontId="11" fillId="0" borderId="0" xfId="33" applyNumberFormat="1" applyFont="1" applyFill="1" applyBorder="1" applyAlignment="1" applyProtection="1">
      <alignment vertical="center"/>
    </xf>
    <xf numFmtId="164" fontId="2" fillId="0" borderId="0" xfId="1169" applyFont="1" applyFill="1" applyBorder="1" applyAlignment="1" applyProtection="1">
      <alignment horizontal="left" vertical="center"/>
    </xf>
    <xf numFmtId="3" fontId="2" fillId="0" borderId="0" xfId="1169" applyNumberFormat="1" applyFont="1" applyFill="1" applyBorder="1" applyAlignment="1" applyProtection="1">
      <alignment horizontal="right" vertical="center"/>
    </xf>
    <xf numFmtId="165" fontId="2" fillId="0" borderId="0" xfId="1169" applyNumberFormat="1" applyFont="1" applyFill="1" applyBorder="1" applyAlignment="1" applyProtection="1">
      <alignment vertical="center"/>
    </xf>
    <xf numFmtId="166" fontId="2" fillId="0" borderId="0" xfId="1169" applyNumberFormat="1" applyFont="1" applyFill="1" applyBorder="1" applyAlignment="1" applyProtection="1">
      <alignment vertical="center"/>
    </xf>
    <xf numFmtId="164" fontId="2" fillId="0" borderId="7" xfId="1169" applyFont="1" applyFill="1" applyBorder="1" applyAlignment="1" applyProtection="1">
      <alignment vertical="center"/>
    </xf>
    <xf numFmtId="3" fontId="2" fillId="0" borderId="6" xfId="1169" applyNumberFormat="1" applyFont="1" applyFill="1" applyBorder="1" applyAlignment="1" applyProtection="1">
      <alignment horizontal="right" vertical="center"/>
    </xf>
    <xf numFmtId="165" fontId="2" fillId="0" borderId="6" xfId="1169" applyNumberFormat="1" applyFont="1" applyFill="1" applyBorder="1" applyAlignment="1" applyProtection="1">
      <alignment vertical="center"/>
    </xf>
    <xf numFmtId="166" fontId="2" fillId="0" borderId="6" xfId="1169" applyNumberFormat="1" applyFont="1" applyFill="1" applyBorder="1" applyAlignment="1" applyProtection="1">
      <alignment vertical="center"/>
    </xf>
    <xf numFmtId="164" fontId="2" fillId="0" borderId="8" xfId="1169" applyFont="1" applyFill="1" applyBorder="1" applyAlignment="1" applyProtection="1">
      <alignment vertical="center"/>
    </xf>
    <xf numFmtId="164" fontId="2" fillId="0" borderId="4" xfId="1169" applyNumberFormat="1" applyFont="1" applyFill="1" applyBorder="1" applyAlignment="1" applyProtection="1">
      <alignment vertical="center"/>
    </xf>
    <xf numFmtId="164" fontId="2" fillId="0" borderId="0" xfId="1169" applyNumberFormat="1" applyFont="1" applyFill="1" applyBorder="1" applyAlignment="1" applyProtection="1">
      <alignment horizontal="left" vertical="center"/>
    </xf>
    <xf numFmtId="164" fontId="2" fillId="0" borderId="5" xfId="1169" applyNumberFormat="1" applyFont="1" applyFill="1" applyBorder="1" applyAlignment="1" applyProtection="1">
      <alignment vertical="center"/>
    </xf>
    <xf numFmtId="164" fontId="2" fillId="0" borderId="0" xfId="1169" applyNumberFormat="1" applyFont="1" applyFill="1" applyAlignment="1" applyProtection="1">
      <alignment vertical="center"/>
    </xf>
    <xf numFmtId="164" fontId="11" fillId="0" borderId="0" xfId="1169" applyNumberFormat="1" applyFont="1" applyFill="1" applyBorder="1" applyAlignment="1" applyProtection="1">
      <alignment horizontal="left" vertical="center"/>
    </xf>
    <xf numFmtId="3" fontId="11" fillId="0" borderId="0" xfId="1169" applyNumberFormat="1" applyFont="1" applyFill="1" applyBorder="1" applyAlignment="1" applyProtection="1">
      <alignment horizontal="right" vertical="center"/>
    </xf>
    <xf numFmtId="164" fontId="2" fillId="0" borderId="6" xfId="1169" applyFont="1" applyFill="1" applyBorder="1" applyAlignment="1" applyProtection="1">
      <alignment vertical="center"/>
    </xf>
    <xf numFmtId="0" fontId="4" fillId="0" borderId="0" xfId="87" applyFont="1" applyFill="1" applyBorder="1" applyAlignment="1" applyProtection="1">
      <alignment horizontal="left"/>
    </xf>
    <xf numFmtId="0" fontId="10" fillId="0" borderId="0" xfId="87" applyFont="1" applyFill="1" applyBorder="1" applyAlignment="1" applyProtection="1">
      <alignment horizontal="left"/>
    </xf>
    <xf numFmtId="164" fontId="2" fillId="0" borderId="0" xfId="2" applyNumberFormat="1" applyFont="1" applyFill="1" applyBorder="1" applyAlignment="1" applyProtection="1">
      <alignment horizontal="right" vertical="center" wrapText="1"/>
    </xf>
    <xf numFmtId="164" fontId="2" fillId="0" borderId="0" xfId="2" applyNumberFormat="1" applyFont="1" applyFill="1" applyBorder="1" applyAlignment="1" applyProtection="1">
      <alignment vertical="center" wrapText="1"/>
    </xf>
    <xf numFmtId="164" fontId="2" fillId="0" borderId="0" xfId="2" applyNumberFormat="1" applyFont="1" applyFill="1" applyBorder="1" applyAlignment="1" applyProtection="1">
      <alignment horizontal="right" vertical="center"/>
    </xf>
    <xf numFmtId="0" fontId="11" fillId="0" borderId="0" xfId="87" applyFont="1" applyFill="1" applyBorder="1" applyAlignment="1" applyProtection="1">
      <alignment horizontal="left" vertical="center"/>
    </xf>
    <xf numFmtId="3" fontId="11" fillId="0" borderId="0" xfId="87" applyNumberFormat="1" applyFont="1" applyFill="1" applyBorder="1" applyAlignment="1" applyProtection="1">
      <alignment horizontal="right" vertical="center"/>
    </xf>
    <xf numFmtId="0" fontId="2" fillId="0" borderId="0" xfId="87" applyFont="1" applyFill="1" applyBorder="1" applyAlignment="1" applyProtection="1">
      <alignment horizontal="left"/>
    </xf>
    <xf numFmtId="3" fontId="2" fillId="0" borderId="0" xfId="87" applyNumberFormat="1" applyFont="1" applyFill="1" applyBorder="1" applyAlignment="1" applyProtection="1">
      <alignment horizontal="right" vertical="center"/>
    </xf>
    <xf numFmtId="3" fontId="2" fillId="0" borderId="0" xfId="5" applyNumberFormat="1" applyFont="1" applyFill="1" applyBorder="1" applyAlignment="1" applyProtection="1">
      <alignment horizontal="right" vertical="center"/>
    </xf>
    <xf numFmtId="164" fontId="2" fillId="0" borderId="0" xfId="87" applyNumberFormat="1" applyFont="1" applyFill="1" applyBorder="1" applyAlignment="1" applyProtection="1">
      <alignment horizontal="left" vertical="center"/>
    </xf>
    <xf numFmtId="0" fontId="2" fillId="0" borderId="1" xfId="80" applyFont="1" applyBorder="1" applyProtection="1"/>
    <xf numFmtId="0" fontId="2" fillId="0" borderId="2" xfId="80" applyFont="1" applyBorder="1" applyProtection="1"/>
    <xf numFmtId="0" fontId="2" fillId="0" borderId="3" xfId="80" applyFont="1" applyBorder="1" applyProtection="1"/>
    <xf numFmtId="0" fontId="2" fillId="0" borderId="0" xfId="80" applyFont="1" applyProtection="1"/>
    <xf numFmtId="0" fontId="2" fillId="0" borderId="4" xfId="80" applyFont="1" applyBorder="1" applyProtection="1"/>
    <xf numFmtId="164" fontId="4" fillId="0" borderId="0" xfId="80" applyNumberFormat="1" applyFont="1" applyBorder="1" applyAlignment="1" applyProtection="1">
      <alignment horizontal="left"/>
    </xf>
    <xf numFmtId="0" fontId="3" fillId="0" borderId="0" xfId="80" applyFont="1" applyBorder="1" applyProtection="1"/>
    <xf numFmtId="0" fontId="2" fillId="0" borderId="5" xfId="80" applyFont="1" applyBorder="1" applyProtection="1"/>
    <xf numFmtId="164" fontId="2" fillId="0" borderId="0" xfId="80" applyNumberFormat="1" applyFont="1" applyBorder="1" applyAlignment="1" applyProtection="1">
      <alignment horizontal="right"/>
    </xf>
    <xf numFmtId="164" fontId="7" fillId="0" borderId="0" xfId="80" applyNumberFormat="1" applyFont="1" applyBorder="1" applyAlignment="1" applyProtection="1">
      <alignment horizontal="left"/>
    </xf>
    <xf numFmtId="0" fontId="2" fillId="0" borderId="6" xfId="80" applyFont="1" applyBorder="1" applyProtection="1"/>
    <xf numFmtId="0" fontId="2" fillId="0" borderId="0" xfId="80" applyFont="1" applyBorder="1" applyProtection="1"/>
    <xf numFmtId="164" fontId="2" fillId="0" borderId="0" xfId="80" applyNumberFormat="1" applyFont="1" applyBorder="1" applyAlignment="1" applyProtection="1">
      <alignment horizontal="left"/>
    </xf>
    <xf numFmtId="3" fontId="2" fillId="0" borderId="0" xfId="80" applyNumberFormat="1" applyFont="1" applyProtection="1"/>
    <xf numFmtId="3" fontId="2" fillId="0" borderId="0" xfId="80" applyNumberFormat="1" applyFont="1" applyBorder="1" applyAlignment="1" applyProtection="1">
      <alignment horizontal="right"/>
    </xf>
    <xf numFmtId="3" fontId="2" fillId="0" borderId="0" xfId="80" applyNumberFormat="1" applyFont="1" applyBorder="1" applyProtection="1"/>
    <xf numFmtId="164" fontId="2" fillId="0" borderId="0" xfId="80" applyNumberFormat="1" applyFont="1" applyBorder="1" applyAlignment="1" applyProtection="1">
      <alignment horizontal="left" vertical="center"/>
    </xf>
    <xf numFmtId="0" fontId="2" fillId="0" borderId="7" xfId="80" applyFont="1" applyBorder="1" applyProtection="1"/>
    <xf numFmtId="0" fontId="11" fillId="0" borderId="6" xfId="80" applyFont="1" applyBorder="1" applyProtection="1"/>
    <xf numFmtId="0" fontId="2" fillId="0" borderId="8" xfId="80" applyFont="1" applyBorder="1" applyProtection="1"/>
    <xf numFmtId="0" fontId="5" fillId="0" borderId="1" xfId="1171" applyBorder="1" applyProtection="1"/>
    <xf numFmtId="0" fontId="5" fillId="0" borderId="2" xfId="1171" applyBorder="1" applyProtection="1"/>
    <xf numFmtId="0" fontId="5" fillId="0" borderId="3" xfId="1171" applyBorder="1" applyProtection="1"/>
    <xf numFmtId="0" fontId="5" fillId="0" borderId="0" xfId="1171" applyProtection="1"/>
    <xf numFmtId="0" fontId="5" fillId="0" borderId="4" xfId="1171" applyBorder="1" applyProtection="1"/>
    <xf numFmtId="0" fontId="3" fillId="0" borderId="0" xfId="110" applyFont="1" applyBorder="1" applyProtection="1"/>
    <xf numFmtId="164" fontId="2" fillId="0" borderId="0" xfId="1172" applyFont="1" applyBorder="1" applyAlignment="1" applyProtection="1">
      <alignment horizontal="right" vertical="center"/>
    </xf>
    <xf numFmtId="0" fontId="2" fillId="0" borderId="5" xfId="110" applyFont="1" applyBorder="1" applyAlignment="1" applyProtection="1">
      <alignment horizontal="right"/>
    </xf>
    <xf numFmtId="0" fontId="6" fillId="0" borderId="0" xfId="1173" applyProtection="1"/>
    <xf numFmtId="0" fontId="5" fillId="0" borderId="4" xfId="1171" applyFont="1" applyBorder="1" applyProtection="1"/>
    <xf numFmtId="164" fontId="2" fillId="0" borderId="5" xfId="1172" applyFont="1" applyBorder="1" applyAlignment="1" applyProtection="1">
      <alignment horizontal="right" vertical="center"/>
    </xf>
    <xf numFmtId="0" fontId="2" fillId="0" borderId="6" xfId="110" applyFont="1" applyBorder="1" applyProtection="1"/>
    <xf numFmtId="0" fontId="2" fillId="0" borderId="5" xfId="110" applyFont="1" applyBorder="1" applyProtection="1"/>
    <xf numFmtId="0" fontId="2" fillId="0" borderId="0" xfId="110" applyFont="1" applyBorder="1" applyProtection="1"/>
    <xf numFmtId="0" fontId="12" fillId="0" borderId="5" xfId="110" applyFont="1" applyBorder="1" applyAlignment="1" applyProtection="1">
      <alignment horizontal="right"/>
    </xf>
    <xf numFmtId="0" fontId="2" fillId="0" borderId="6" xfId="110" applyFont="1" applyBorder="1" applyAlignment="1" applyProtection="1">
      <alignment horizontal="right"/>
    </xf>
    <xf numFmtId="0" fontId="2" fillId="0" borderId="0" xfId="110" applyFont="1" applyBorder="1" applyAlignment="1" applyProtection="1">
      <alignment horizontal="right"/>
    </xf>
    <xf numFmtId="0" fontId="2" fillId="0" borderId="2" xfId="110" applyFont="1" applyBorder="1" applyAlignment="1" applyProtection="1">
      <alignment horizontal="right"/>
    </xf>
    <xf numFmtId="0" fontId="2" fillId="0" borderId="0" xfId="110" applyFont="1" applyBorder="1" applyAlignment="1" applyProtection="1">
      <alignment horizontal="left" vertical="center"/>
    </xf>
    <xf numFmtId="3" fontId="2" fillId="0" borderId="0" xfId="110" applyNumberFormat="1" applyFont="1" applyBorder="1" applyAlignment="1" applyProtection="1">
      <alignment horizontal="right" vertical="center"/>
    </xf>
    <xf numFmtId="3" fontId="2" fillId="0" borderId="5" xfId="110" applyNumberFormat="1" applyFont="1" applyBorder="1" applyAlignment="1" applyProtection="1">
      <alignment horizontal="right"/>
    </xf>
    <xf numFmtId="210" fontId="2" fillId="0" borderId="0" xfId="110" applyNumberFormat="1" applyFont="1" applyAlignment="1" applyProtection="1">
      <alignment horizontal="right"/>
    </xf>
    <xf numFmtId="0" fontId="5" fillId="0" borderId="5" xfId="1171" applyBorder="1" applyProtection="1"/>
    <xf numFmtId="0" fontId="6" fillId="0" borderId="0" xfId="1173" applyBorder="1" applyProtection="1"/>
    <xf numFmtId="0" fontId="5" fillId="0" borderId="0" xfId="1171" applyBorder="1" applyProtection="1"/>
    <xf numFmtId="164" fontId="2" fillId="0" borderId="0" xfId="1172" quotePrefix="1" applyFont="1" applyBorder="1" applyAlignment="1" applyProtection="1">
      <alignment horizontal="right" vertical="center"/>
    </xf>
    <xf numFmtId="0" fontId="5" fillId="0" borderId="6" xfId="1171" applyBorder="1" applyProtection="1"/>
    <xf numFmtId="0" fontId="12" fillId="0" borderId="5" xfId="1171" applyFont="1" applyBorder="1" applyAlignment="1" applyProtection="1">
      <alignment horizontal="right"/>
    </xf>
    <xf numFmtId="0" fontId="12" fillId="0" borderId="0" xfId="110" applyFont="1" applyBorder="1" applyAlignment="1" applyProtection="1">
      <alignment horizontal="right" vertical="top"/>
    </xf>
    <xf numFmtId="0" fontId="6" fillId="0" borderId="6" xfId="1173" applyBorder="1" applyProtection="1"/>
    <xf numFmtId="210" fontId="2" fillId="0" borderId="6" xfId="110" applyNumberFormat="1" applyFont="1" applyBorder="1" applyAlignment="1" applyProtection="1">
      <alignment horizontal="right"/>
    </xf>
    <xf numFmtId="210" fontId="2" fillId="0" borderId="0" xfId="110" applyNumberFormat="1" applyFont="1" applyBorder="1" applyAlignment="1" applyProtection="1">
      <alignment horizontal="right"/>
    </xf>
    <xf numFmtId="0" fontId="2" fillId="0" borderId="0" xfId="1171" applyFont="1" applyBorder="1" applyProtection="1"/>
    <xf numFmtId="0" fontId="5" fillId="0" borderId="7" xfId="1171" applyBorder="1" applyProtection="1"/>
    <xf numFmtId="0" fontId="5" fillId="0" borderId="8" xfId="1171" applyBorder="1" applyProtection="1"/>
    <xf numFmtId="0" fontId="5" fillId="0" borderId="0" xfId="74" applyProtection="1"/>
    <xf numFmtId="164" fontId="2" fillId="0" borderId="0" xfId="2" applyNumberFormat="1" applyFont="1" applyFill="1" applyBorder="1" applyAlignment="1" applyProtection="1">
      <alignment horizontal="left" vertical="center"/>
    </xf>
    <xf numFmtId="164" fontId="2" fillId="0" borderId="0" xfId="2" applyNumberFormat="1" applyFont="1" applyFill="1" applyBorder="1" applyAlignment="1" applyProtection="1">
      <alignment horizontal="right" vertical="top" wrapText="1"/>
    </xf>
    <xf numFmtId="164" fontId="2" fillId="0" borderId="0" xfId="5" applyNumberFormat="1" applyFont="1" applyFill="1" applyBorder="1" applyAlignment="1" applyProtection="1">
      <alignment horizontal="left" vertical="center"/>
    </xf>
    <xf numFmtId="164" fontId="2" fillId="0" borderId="2" xfId="5" applyNumberFormat="1" applyFont="1" applyFill="1" applyBorder="1" applyAlignment="1" applyProtection="1">
      <alignment horizontal="right" vertical="center" wrapText="1"/>
    </xf>
    <xf numFmtId="164" fontId="2" fillId="0" borderId="0" xfId="5" applyNumberFormat="1" applyFont="1" applyFill="1" applyBorder="1" applyAlignment="1" applyProtection="1">
      <alignment horizontal="right" vertical="center" wrapText="1"/>
    </xf>
    <xf numFmtId="164" fontId="2" fillId="0" borderId="0" xfId="5" applyFont="1" applyFill="1" applyBorder="1" applyAlignment="1" applyProtection="1">
      <alignment horizontal="right" vertical="center" wrapText="1"/>
    </xf>
    <xf numFmtId="164" fontId="2" fillId="0" borderId="0" xfId="80" applyNumberFormat="1" applyFont="1" applyFill="1" applyBorder="1" applyAlignment="1" applyProtection="1">
      <alignment horizontal="left" vertical="center"/>
    </xf>
    <xf numFmtId="164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Border="1" applyAlignment="1" applyProtection="1">
      <alignment horizontal="right" vertical="top" wrapText="1"/>
    </xf>
    <xf numFmtId="164" fontId="2" fillId="0" borderId="0" xfId="3" applyNumberFormat="1" applyFont="1" applyFill="1" applyBorder="1" applyAlignment="1" applyProtection="1">
      <alignment horizontal="right" vertical="top" wrapText="1"/>
    </xf>
    <xf numFmtId="0" fontId="2" fillId="0" borderId="0" xfId="3" applyNumberFormat="1" applyFont="1" applyFill="1" applyBorder="1" applyAlignment="1" applyProtection="1">
      <alignment vertical="center"/>
    </xf>
    <xf numFmtId="0" fontId="2" fillId="0" borderId="0" xfId="3" applyFont="1" applyFill="1" applyBorder="1" applyAlignment="1" applyProtection="1">
      <alignment vertical="center"/>
    </xf>
    <xf numFmtId="164" fontId="2" fillId="0" borderId="2" xfId="3" applyNumberFormat="1" applyFont="1" applyFill="1" applyBorder="1" applyAlignment="1" applyProtection="1">
      <alignment horizontal="right" vertical="top" wrapText="1"/>
    </xf>
    <xf numFmtId="0" fontId="2" fillId="0" borderId="0" xfId="28" applyFont="1" applyBorder="1" applyAlignment="1" applyProtection="1">
      <alignment horizontal="right" vertical="top" wrapText="1"/>
    </xf>
    <xf numFmtId="164" fontId="2" fillId="0" borderId="2" xfId="29" applyNumberFormat="1" applyFont="1" applyFill="1" applyBorder="1" applyAlignment="1" applyProtection="1">
      <alignment horizontal="right" vertical="center" wrapText="1"/>
    </xf>
    <xf numFmtId="164" fontId="2" fillId="0" borderId="0" xfId="29" applyNumberFormat="1" applyFont="1" applyFill="1" applyBorder="1" applyAlignment="1" applyProtection="1">
      <alignment horizontal="right" vertical="center" wrapText="1"/>
    </xf>
    <xf numFmtId="164" fontId="2" fillId="0" borderId="0" xfId="29" applyNumberFormat="1" applyFont="1" applyFill="1" applyBorder="1" applyAlignment="1" applyProtection="1">
      <alignment horizontal="right" vertical="top" wrapText="1"/>
    </xf>
    <xf numFmtId="0" fontId="2" fillId="0" borderId="0" xfId="32" applyNumberFormat="1" applyFont="1" applyBorder="1" applyAlignment="1" applyProtection="1">
      <alignment vertical="center"/>
    </xf>
    <xf numFmtId="0" fontId="2" fillId="0" borderId="0" xfId="32" applyFont="1" applyBorder="1" applyAlignment="1" applyProtection="1">
      <alignment vertical="center"/>
    </xf>
    <xf numFmtId="164" fontId="2" fillId="0" borderId="0" xfId="33" applyFont="1" applyFill="1" applyBorder="1" applyAlignment="1" applyProtection="1">
      <alignment vertical="center"/>
    </xf>
    <xf numFmtId="164" fontId="2" fillId="0" borderId="0" xfId="1169" applyFont="1" applyFill="1" applyBorder="1" applyAlignment="1" applyProtection="1">
      <alignment vertical="center"/>
    </xf>
    <xf numFmtId="169" fontId="2" fillId="0" borderId="0" xfId="1169" applyNumberFormat="1" applyFont="1" applyFill="1" applyBorder="1" applyAlignment="1" applyProtection="1">
      <alignment horizontal="center" vertical="center" wrapText="1"/>
    </xf>
    <xf numFmtId="164" fontId="2" fillId="0" borderId="0" xfId="1169" applyFont="1" applyFill="1" applyBorder="1" applyAlignment="1" applyProtection="1">
      <alignment horizontal="right" vertical="center" wrapText="1"/>
    </xf>
    <xf numFmtId="164" fontId="2" fillId="0" borderId="0" xfId="29" applyNumberFormat="1" applyFont="1" applyFill="1" applyBorder="1" applyAlignment="1" applyProtection="1">
      <alignment horizontal="left" vertical="center"/>
    </xf>
    <xf numFmtId="169" fontId="2" fillId="0" borderId="0" xfId="33" applyNumberFormat="1" applyFont="1" applyFill="1" applyBorder="1" applyAlignment="1" applyProtection="1">
      <alignment horizontal="center" vertical="center" wrapText="1"/>
    </xf>
    <xf numFmtId="0" fontId="2" fillId="0" borderId="0" xfId="36" applyFont="1" applyFill="1" applyBorder="1" applyAlignment="1" applyProtection="1">
      <alignment horizontal="right" vertical="top" wrapText="1"/>
    </xf>
    <xf numFmtId="164" fontId="2" fillId="0" borderId="0" xfId="101" applyFont="1" applyBorder="1" applyAlignment="1" applyProtection="1">
      <alignment vertical="center"/>
    </xf>
    <xf numFmtId="164" fontId="2" fillId="0" borderId="0" xfId="104" applyNumberFormat="1" applyFont="1" applyBorder="1" applyAlignment="1" applyProtection="1">
      <alignment horizontal="left" vertical="center"/>
    </xf>
    <xf numFmtId="164" fontId="2" fillId="0" borderId="0" xfId="104" applyNumberFormat="1" applyFont="1" applyBorder="1" applyAlignment="1" applyProtection="1">
      <alignment horizontal="right" vertical="top" wrapText="1"/>
    </xf>
    <xf numFmtId="164" fontId="2" fillId="0" borderId="0" xfId="34" applyNumberFormat="1" applyFont="1" applyFill="1" applyBorder="1" applyAlignment="1" applyProtection="1">
      <alignment horizontal="left" vertical="center"/>
    </xf>
    <xf numFmtId="169" fontId="2" fillId="0" borderId="0" xfId="34" applyNumberFormat="1" applyFont="1" applyFill="1" applyBorder="1" applyAlignment="1" applyProtection="1">
      <alignment horizontal="right" vertical="top" wrapText="1"/>
    </xf>
    <xf numFmtId="0" fontId="2" fillId="0" borderId="0" xfId="39" applyFont="1" applyBorder="1" applyAlignment="1" applyProtection="1">
      <alignment vertical="center"/>
    </xf>
    <xf numFmtId="0" fontId="2" fillId="0" borderId="0" xfId="39" applyFont="1" applyBorder="1" applyAlignment="1" applyProtection="1">
      <alignment horizontal="right" vertical="top" wrapText="1"/>
    </xf>
    <xf numFmtId="0" fontId="2" fillId="0" borderId="0" xfId="42" applyFont="1" applyBorder="1" applyAlignment="1" applyProtection="1">
      <alignment horizontal="right" vertical="top" wrapText="1"/>
    </xf>
    <xf numFmtId="0" fontId="2" fillId="0" borderId="0" xfId="42" applyNumberFormat="1" applyFont="1" applyBorder="1" applyAlignment="1" applyProtection="1">
      <alignment vertical="center"/>
    </xf>
    <xf numFmtId="0" fontId="2" fillId="0" borderId="0" xfId="42" applyFont="1" applyBorder="1" applyAlignment="1" applyProtection="1">
      <alignment vertical="center"/>
    </xf>
    <xf numFmtId="0" fontId="2" fillId="0" borderId="0" xfId="45" applyFont="1" applyBorder="1" applyAlignment="1" applyProtection="1">
      <alignment vertical="center"/>
    </xf>
    <xf numFmtId="0" fontId="2" fillId="0" borderId="0" xfId="45" applyFont="1" applyBorder="1" applyAlignment="1" applyProtection="1">
      <alignment horizontal="right" vertical="top"/>
    </xf>
    <xf numFmtId="164" fontId="2" fillId="0" borderId="0" xfId="104" applyFont="1" applyBorder="1" applyAlignment="1" applyProtection="1">
      <alignment vertical="center"/>
    </xf>
    <xf numFmtId="164" fontId="2" fillId="0" borderId="0" xfId="104" applyFont="1" applyBorder="1" applyAlignment="1" applyProtection="1">
      <alignment horizontal="right" vertical="top" wrapText="1"/>
    </xf>
    <xf numFmtId="0" fontId="2" fillId="0" borderId="0" xfId="80" applyFont="1" applyAlignment="1" applyProtection="1">
      <alignment horizontal="right" vertical="top" wrapText="1"/>
    </xf>
    <xf numFmtId="164" fontId="2" fillId="0" borderId="0" xfId="104" applyFont="1" applyBorder="1" applyAlignment="1" applyProtection="1">
      <alignment horizontal="left" vertical="center"/>
    </xf>
    <xf numFmtId="0" fontId="2" fillId="0" borderId="0" xfId="110" applyFont="1" applyBorder="1" applyAlignment="1" applyProtection="1">
      <alignment horizontal="right" vertical="top"/>
    </xf>
    <xf numFmtId="49" fontId="63" fillId="2" borderId="0" xfId="81" applyNumberFormat="1" applyFont="1" applyFill="1" applyAlignment="1" applyProtection="1">
      <alignment horizontal="left" vertical="top"/>
    </xf>
    <xf numFmtId="0" fontId="63" fillId="2" borderId="0" xfId="81" applyFont="1" applyFill="1" applyAlignment="1" applyProtection="1">
      <alignment horizontal="left" vertical="top"/>
    </xf>
    <xf numFmtId="0" fontId="63" fillId="2" borderId="0" xfId="81" applyFont="1" applyFill="1" applyProtection="1"/>
    <xf numFmtId="0" fontId="3" fillId="2" borderId="0" xfId="81" applyFont="1" applyFill="1" applyAlignment="1" applyProtection="1">
      <alignment horizontal="left" vertical="top"/>
    </xf>
    <xf numFmtId="49" fontId="3" fillId="2" borderId="0" xfId="81" applyNumberFormat="1" applyFont="1" applyFill="1" applyAlignment="1" applyProtection="1">
      <alignment horizontal="left" vertical="top"/>
    </xf>
    <xf numFmtId="49" fontId="64" fillId="2" borderId="0" xfId="98" applyNumberFormat="1" applyFont="1" applyFill="1" applyAlignment="1" applyProtection="1">
      <alignment horizontal="left" vertical="top"/>
    </xf>
    <xf numFmtId="0" fontId="3" fillId="2" borderId="0" xfId="98" applyFont="1" applyFill="1" applyAlignment="1" applyProtection="1">
      <alignment horizontal="left" vertical="top" wrapText="1"/>
    </xf>
    <xf numFmtId="49" fontId="64" fillId="2" borderId="0" xfId="99" applyNumberFormat="1" applyFont="1" applyFill="1" applyAlignment="1" applyProtection="1">
      <alignment horizontal="left" vertical="top"/>
    </xf>
    <xf numFmtId="0" fontId="3" fillId="2" borderId="0" xfId="99" applyFont="1" applyFill="1" applyAlignment="1" applyProtection="1">
      <alignment horizontal="left" vertical="top" wrapText="1"/>
    </xf>
    <xf numFmtId="0" fontId="63" fillId="2" borderId="0" xfId="87" applyFont="1" applyFill="1" applyProtection="1"/>
    <xf numFmtId="0" fontId="63" fillId="2" borderId="0" xfId="100" applyFont="1" applyFill="1" applyProtection="1"/>
    <xf numFmtId="49" fontId="64" fillId="2" borderId="0" xfId="64" applyNumberFormat="1" applyFont="1" applyFill="1" applyAlignment="1" applyProtection="1">
      <alignment horizontal="left" vertical="top"/>
    </xf>
    <xf numFmtId="0" fontId="3" fillId="2" borderId="0" xfId="64" applyFont="1" applyFill="1" applyAlignment="1" applyProtection="1">
      <alignment horizontal="left" vertical="top" wrapText="1"/>
    </xf>
    <xf numFmtId="164" fontId="2" fillId="0" borderId="0" xfId="2" applyNumberFormat="1" applyFont="1" applyFill="1" applyBorder="1" applyAlignment="1" applyProtection="1">
      <alignment horizontal="left" vertical="center"/>
    </xf>
    <xf numFmtId="164" fontId="2" fillId="0" borderId="6" xfId="2" applyNumberFormat="1" applyFont="1" applyFill="1" applyBorder="1" applyAlignment="1" applyProtection="1">
      <alignment horizontal="center" vertical="center" wrapText="1"/>
    </xf>
    <xf numFmtId="164" fontId="2" fillId="0" borderId="0" xfId="2" applyNumberFormat="1" applyFont="1" applyFill="1" applyBorder="1" applyAlignment="1" applyProtection="1">
      <alignment horizontal="right" vertical="top" wrapText="1"/>
    </xf>
    <xf numFmtId="164" fontId="2" fillId="0" borderId="0" xfId="2" applyFont="1" applyFill="1" applyBorder="1" applyAlignment="1" applyProtection="1">
      <alignment horizontal="right" vertical="top" wrapText="1"/>
    </xf>
    <xf numFmtId="164" fontId="2" fillId="0" borderId="0" xfId="5" applyNumberFormat="1" applyFont="1" applyFill="1" applyBorder="1" applyAlignment="1" applyProtection="1">
      <alignment horizontal="left" vertical="center"/>
    </xf>
    <xf numFmtId="164" fontId="2" fillId="0" borderId="0" xfId="5" applyFont="1" applyFill="1" applyBorder="1" applyAlignment="1" applyProtection="1">
      <alignment horizontal="right" wrapText="1"/>
    </xf>
    <xf numFmtId="164" fontId="2" fillId="0" borderId="2" xfId="5" applyNumberFormat="1" applyFont="1" applyFill="1" applyBorder="1" applyAlignment="1" applyProtection="1">
      <alignment horizontal="right" vertical="center" wrapText="1"/>
    </xf>
    <xf numFmtId="164" fontId="2" fillId="0" borderId="0" xfId="5" applyNumberFormat="1" applyFont="1" applyFill="1" applyBorder="1" applyAlignment="1" applyProtection="1">
      <alignment horizontal="right" vertical="center" wrapText="1"/>
    </xf>
    <xf numFmtId="164" fontId="2" fillId="0" borderId="2" xfId="5" applyFont="1" applyFill="1" applyBorder="1" applyAlignment="1" applyProtection="1">
      <alignment horizontal="right" vertical="center" wrapText="1"/>
    </xf>
    <xf numFmtId="164" fontId="2" fillId="0" borderId="0" xfId="5" applyFont="1" applyFill="1" applyBorder="1" applyAlignment="1" applyProtection="1">
      <alignment horizontal="right" vertical="center" wrapText="1"/>
    </xf>
    <xf numFmtId="164" fontId="2" fillId="0" borderId="0" xfId="80" applyNumberFormat="1" applyFont="1" applyFill="1" applyBorder="1" applyAlignment="1" applyProtection="1">
      <alignment horizontal="left" vertical="center"/>
    </xf>
    <xf numFmtId="0" fontId="2" fillId="0" borderId="2" xfId="80" applyFont="1" applyFill="1" applyBorder="1" applyAlignment="1" applyProtection="1">
      <alignment horizontal="right" vertical="center" wrapText="1"/>
    </xf>
    <xf numFmtId="0" fontId="2" fillId="0" borderId="0" xfId="80" applyFont="1" applyFill="1" applyBorder="1" applyAlignment="1" applyProtection="1">
      <alignment horizontal="right" vertical="center" wrapText="1"/>
    </xf>
    <xf numFmtId="164" fontId="2" fillId="0" borderId="0" xfId="3" applyNumberFormat="1" applyFont="1" applyFill="1" applyBorder="1" applyAlignment="1" applyProtection="1">
      <alignment horizontal="left" vertical="center"/>
    </xf>
    <xf numFmtId="169" fontId="2" fillId="0" borderId="0" xfId="3" applyNumberFormat="1" applyFont="1" applyFill="1" applyBorder="1" applyAlignment="1" applyProtection="1">
      <alignment horizontal="right" vertical="top" wrapText="1"/>
    </xf>
    <xf numFmtId="0" fontId="2" fillId="0" borderId="0" xfId="3" applyFont="1" applyFill="1" applyBorder="1" applyAlignment="1" applyProtection="1">
      <alignment horizontal="right" vertical="top" wrapText="1"/>
    </xf>
    <xf numFmtId="0" fontId="2" fillId="0" borderId="0" xfId="3" applyNumberFormat="1" applyFont="1" applyFill="1" applyBorder="1" applyAlignment="1" applyProtection="1">
      <alignment horizontal="left" vertical="center" wrapText="1"/>
    </xf>
    <xf numFmtId="0" fontId="2" fillId="0" borderId="0" xfId="3" applyFont="1" applyFill="1" applyBorder="1" applyAlignment="1" applyProtection="1">
      <alignment horizontal="left" vertical="center" wrapText="1"/>
    </xf>
    <xf numFmtId="164" fontId="2" fillId="0" borderId="0" xfId="3" applyNumberFormat="1" applyFont="1" applyFill="1" applyBorder="1" applyAlignment="1" applyProtection="1">
      <alignment horizontal="right" vertical="top" wrapText="1"/>
    </xf>
    <xf numFmtId="0" fontId="2" fillId="0" borderId="0" xfId="3" applyNumberFormat="1" applyFont="1" applyFill="1" applyBorder="1" applyAlignment="1" applyProtection="1">
      <alignment vertical="center"/>
    </xf>
    <xf numFmtId="0" fontId="2" fillId="0" borderId="0" xfId="3" applyFont="1" applyFill="1" applyBorder="1" applyAlignment="1" applyProtection="1">
      <alignment vertical="center"/>
    </xf>
    <xf numFmtId="164" fontId="2" fillId="0" borderId="0" xfId="3" applyNumberFormat="1" applyFont="1" applyFill="1" applyBorder="1" applyAlignment="1" applyProtection="1">
      <alignment horizontal="right" vertical="top"/>
    </xf>
    <xf numFmtId="164" fontId="2" fillId="0" borderId="2" xfId="3" applyNumberFormat="1" applyFont="1" applyFill="1" applyBorder="1" applyAlignment="1" applyProtection="1">
      <alignment horizontal="right" vertical="top"/>
    </xf>
    <xf numFmtId="164" fontId="2" fillId="0" borderId="2" xfId="3" applyNumberFormat="1" applyFont="1" applyFill="1" applyBorder="1" applyAlignment="1" applyProtection="1">
      <alignment horizontal="right" vertical="top" wrapText="1"/>
    </xf>
    <xf numFmtId="0" fontId="2" fillId="0" borderId="0" xfId="3" applyFont="1" applyAlignment="1" applyProtection="1">
      <alignment vertical="top" wrapText="1"/>
    </xf>
    <xf numFmtId="164" fontId="2" fillId="0" borderId="2" xfId="3" applyNumberFormat="1" applyFont="1" applyFill="1" applyBorder="1" applyAlignment="1" applyProtection="1">
      <alignment horizontal="right" vertical="center" wrapText="1"/>
    </xf>
    <xf numFmtId="164" fontId="2" fillId="0" borderId="0" xfId="3" applyNumberFormat="1" applyFont="1" applyFill="1" applyBorder="1" applyAlignment="1" applyProtection="1">
      <alignment horizontal="right" vertical="center" wrapText="1"/>
    </xf>
    <xf numFmtId="164" fontId="2" fillId="0" borderId="0" xfId="3" applyNumberFormat="1" applyFont="1" applyFill="1" applyBorder="1" applyAlignment="1" applyProtection="1">
      <alignment horizontal="right" wrapText="1"/>
    </xf>
    <xf numFmtId="164" fontId="2" fillId="0" borderId="0" xfId="3" applyNumberFormat="1" applyFont="1" applyFill="1" applyBorder="1" applyAlignment="1" applyProtection="1">
      <alignment vertical="center"/>
    </xf>
    <xf numFmtId="0" fontId="2" fillId="0" borderId="2" xfId="20" applyFont="1" applyBorder="1" applyAlignment="1" applyProtection="1">
      <alignment horizontal="right" vertical="top" wrapText="1"/>
    </xf>
    <xf numFmtId="0" fontId="2" fillId="0" borderId="0" xfId="20" applyFont="1" applyBorder="1" applyAlignment="1" applyProtection="1">
      <alignment horizontal="right" vertical="top" wrapText="1"/>
    </xf>
    <xf numFmtId="0" fontId="2" fillId="0" borderId="0" xfId="20" applyNumberFormat="1" applyFont="1" applyBorder="1" applyAlignment="1" applyProtection="1">
      <alignment vertical="center" wrapText="1"/>
    </xf>
    <xf numFmtId="0" fontId="2" fillId="0" borderId="0" xfId="20" applyFont="1" applyBorder="1" applyAlignment="1" applyProtection="1">
      <alignment vertical="center" wrapText="1"/>
    </xf>
    <xf numFmtId="164" fontId="2" fillId="0" borderId="6" xfId="3" applyNumberFormat="1" applyFont="1" applyFill="1" applyBorder="1" applyAlignment="1" applyProtection="1">
      <alignment horizontal="center" vertical="top" wrapText="1"/>
    </xf>
    <xf numFmtId="0" fontId="2" fillId="0" borderId="0" xfId="3" applyFont="1" applyAlignment="1" applyProtection="1">
      <alignment horizontal="right" vertical="top" wrapText="1"/>
    </xf>
    <xf numFmtId="0" fontId="2" fillId="0" borderId="0" xfId="28" applyNumberFormat="1" applyFont="1" applyBorder="1" applyAlignment="1" applyProtection="1">
      <alignment vertical="center"/>
    </xf>
    <xf numFmtId="0" fontId="2" fillId="0" borderId="0" xfId="28" applyFont="1" applyBorder="1" applyAlignment="1" applyProtection="1">
      <alignment vertical="center"/>
    </xf>
    <xf numFmtId="0" fontId="2" fillId="0" borderId="0" xfId="28" applyFont="1" applyBorder="1" applyAlignment="1" applyProtection="1">
      <alignment horizontal="right" vertical="top" wrapText="1"/>
    </xf>
    <xf numFmtId="164" fontId="2" fillId="0" borderId="2" xfId="29" applyNumberFormat="1" applyFont="1" applyFill="1" applyBorder="1" applyAlignment="1" applyProtection="1">
      <alignment horizontal="right" vertical="center" wrapText="1"/>
    </xf>
    <xf numFmtId="164" fontId="2" fillId="0" borderId="0" xfId="29" applyNumberFormat="1" applyFont="1" applyFill="1" applyBorder="1" applyAlignment="1" applyProtection="1">
      <alignment horizontal="right" vertical="center" wrapText="1"/>
    </xf>
    <xf numFmtId="164" fontId="2" fillId="0" borderId="0" xfId="29" applyNumberFormat="1" applyFont="1" applyFill="1" applyBorder="1" applyAlignment="1" applyProtection="1">
      <alignment horizontal="left" vertical="center" wrapText="1"/>
    </xf>
    <xf numFmtId="164" fontId="2" fillId="0" borderId="0" xfId="29" applyNumberFormat="1" applyFont="1" applyFill="1" applyBorder="1" applyAlignment="1" applyProtection="1">
      <alignment horizontal="right" vertical="top" wrapText="1"/>
    </xf>
    <xf numFmtId="0" fontId="2" fillId="0" borderId="0" xfId="32" applyNumberFormat="1" applyFont="1" applyBorder="1" applyAlignment="1" applyProtection="1">
      <alignment vertical="center"/>
    </xf>
    <xf numFmtId="0" fontId="2" fillId="0" borderId="0" xfId="32" applyFont="1" applyBorder="1" applyAlignment="1" applyProtection="1">
      <alignment vertical="center"/>
    </xf>
    <xf numFmtId="169" fontId="2" fillId="0" borderId="0" xfId="33" applyNumberFormat="1" applyFont="1" applyFill="1" applyBorder="1" applyAlignment="1" applyProtection="1">
      <alignment horizontal="right" vertical="top" wrapText="1"/>
    </xf>
    <xf numFmtId="164" fontId="2" fillId="0" borderId="0" xfId="33" applyFont="1" applyFill="1" applyBorder="1" applyAlignment="1" applyProtection="1">
      <alignment vertical="center"/>
    </xf>
    <xf numFmtId="164" fontId="2" fillId="0" borderId="0" xfId="1169" applyFont="1" applyFill="1" applyBorder="1" applyAlignment="1" applyProtection="1">
      <alignment vertical="center"/>
    </xf>
    <xf numFmtId="169" fontId="2" fillId="0" borderId="0" xfId="1169" applyNumberFormat="1" applyFont="1" applyFill="1" applyBorder="1" applyAlignment="1" applyProtection="1">
      <alignment horizontal="center" vertical="center" wrapText="1"/>
    </xf>
    <xf numFmtId="169" fontId="2" fillId="0" borderId="6" xfId="1169" applyNumberFormat="1" applyFont="1" applyFill="1" applyBorder="1" applyAlignment="1" applyProtection="1">
      <alignment horizontal="center" vertical="center" wrapText="1"/>
    </xf>
    <xf numFmtId="164" fontId="2" fillId="0" borderId="0" xfId="1169" applyFont="1" applyFill="1" applyBorder="1" applyAlignment="1" applyProtection="1">
      <alignment horizontal="right" vertical="center" wrapText="1"/>
    </xf>
    <xf numFmtId="164" fontId="2" fillId="0" borderId="0" xfId="29" applyNumberFormat="1" applyFont="1" applyFill="1" applyBorder="1" applyAlignment="1" applyProtection="1">
      <alignment horizontal="left" vertical="center"/>
    </xf>
    <xf numFmtId="164" fontId="2" fillId="0" borderId="0" xfId="33" applyFont="1" applyFill="1" applyBorder="1" applyAlignment="1" applyProtection="1">
      <alignment horizontal="left" vertical="center"/>
    </xf>
    <xf numFmtId="169" fontId="2" fillId="0" borderId="0" xfId="33" applyNumberFormat="1" applyFont="1" applyFill="1" applyBorder="1" applyAlignment="1" applyProtection="1">
      <alignment horizontal="right" vertical="center" wrapText="1"/>
    </xf>
    <xf numFmtId="169" fontId="2" fillId="0" borderId="0" xfId="33" applyNumberFormat="1" applyFont="1" applyFill="1" applyBorder="1" applyAlignment="1" applyProtection="1">
      <alignment horizontal="center" vertical="center" wrapText="1"/>
    </xf>
    <xf numFmtId="169" fontId="2" fillId="0" borderId="6" xfId="33" applyNumberFormat="1" applyFont="1" applyFill="1" applyBorder="1" applyAlignment="1" applyProtection="1">
      <alignment horizontal="center" vertical="center" wrapText="1"/>
    </xf>
    <xf numFmtId="0" fontId="2" fillId="0" borderId="0" xfId="36" applyNumberFormat="1" applyFont="1" applyFill="1" applyBorder="1" applyAlignment="1" applyProtection="1">
      <alignment horizontal="right" vertical="top" wrapText="1"/>
    </xf>
    <xf numFmtId="0" fontId="2" fillId="0" borderId="0" xfId="36" applyFont="1" applyFill="1" applyBorder="1" applyAlignment="1" applyProtection="1">
      <alignment horizontal="right" vertical="top" wrapText="1"/>
    </xf>
    <xf numFmtId="164" fontId="2" fillId="0" borderId="2" xfId="101" applyNumberFormat="1" applyFont="1" applyBorder="1" applyAlignment="1" applyProtection="1">
      <alignment horizontal="right" vertical="top" wrapText="1"/>
    </xf>
    <xf numFmtId="164" fontId="2" fillId="0" borderId="0" xfId="101" applyNumberFormat="1" applyFont="1" applyBorder="1" applyAlignment="1" applyProtection="1">
      <alignment horizontal="right" vertical="top" wrapText="1"/>
    </xf>
    <xf numFmtId="164" fontId="2" fillId="0" borderId="0" xfId="101" applyFont="1" applyBorder="1" applyAlignment="1" applyProtection="1">
      <alignment vertical="center"/>
    </xf>
    <xf numFmtId="0" fontId="2" fillId="0" borderId="0" xfId="103" applyFont="1" applyAlignment="1" applyProtection="1">
      <alignment horizontal="right" vertical="top" wrapText="1"/>
    </xf>
    <xf numFmtId="164" fontId="2" fillId="0" borderId="0" xfId="104" applyNumberFormat="1" applyFont="1" applyBorder="1" applyAlignment="1" applyProtection="1">
      <alignment horizontal="left" vertical="center"/>
    </xf>
    <xf numFmtId="164" fontId="2" fillId="0" borderId="0" xfId="104" applyNumberFormat="1" applyFont="1" applyBorder="1" applyAlignment="1" applyProtection="1">
      <alignment horizontal="right" vertical="top" wrapText="1"/>
    </xf>
    <xf numFmtId="164" fontId="2" fillId="0" borderId="0" xfId="80" applyNumberFormat="1" applyFont="1" applyBorder="1" applyAlignment="1" applyProtection="1">
      <alignment horizontal="right" vertical="top" wrapText="1"/>
    </xf>
    <xf numFmtId="164" fontId="2" fillId="0" borderId="0" xfId="80" applyNumberFormat="1" applyFont="1" applyBorder="1" applyAlignment="1" applyProtection="1">
      <alignment horizontal="left" vertical="center" wrapText="1"/>
    </xf>
    <xf numFmtId="0" fontId="2" fillId="0" borderId="0" xfId="80" applyFont="1" applyAlignment="1" applyProtection="1">
      <alignment horizontal="right" vertical="top"/>
    </xf>
    <xf numFmtId="164" fontId="2" fillId="0" borderId="0" xfId="34" applyNumberFormat="1" applyFont="1" applyFill="1" applyBorder="1" applyAlignment="1" applyProtection="1">
      <alignment horizontal="left" vertical="center"/>
    </xf>
    <xf numFmtId="169" fontId="2" fillId="0" borderId="0" xfId="34" applyNumberFormat="1" applyFont="1" applyFill="1" applyBorder="1" applyAlignment="1" applyProtection="1">
      <alignment horizontal="right" vertical="top" wrapText="1"/>
    </xf>
    <xf numFmtId="164" fontId="2" fillId="0" borderId="0" xfId="3" applyNumberFormat="1" applyFont="1" applyFill="1" applyBorder="1" applyAlignment="1" applyProtection="1">
      <alignment horizontal="left" vertical="center" wrapText="1"/>
    </xf>
    <xf numFmtId="0" fontId="2" fillId="0" borderId="0" xfId="39" applyNumberFormat="1" applyFont="1" applyBorder="1" applyAlignment="1" applyProtection="1">
      <alignment vertical="center"/>
    </xf>
    <xf numFmtId="0" fontId="2" fillId="0" borderId="0" xfId="39" applyFont="1" applyBorder="1" applyAlignment="1" applyProtection="1">
      <alignment vertical="center"/>
    </xf>
    <xf numFmtId="0" fontId="2" fillId="0" borderId="6" xfId="39" applyFont="1" applyBorder="1" applyAlignment="1" applyProtection="1">
      <alignment horizontal="center" vertical="top" wrapText="1"/>
    </xf>
    <xf numFmtId="0" fontId="2" fillId="0" borderId="0" xfId="39" applyFont="1" applyBorder="1" applyAlignment="1" applyProtection="1">
      <alignment horizontal="right" vertical="top" wrapText="1"/>
    </xf>
    <xf numFmtId="0" fontId="2" fillId="0" borderId="2" xfId="42" applyFont="1" applyBorder="1" applyAlignment="1" applyProtection="1">
      <alignment horizontal="right" vertical="top" wrapText="1"/>
    </xf>
    <xf numFmtId="0" fontId="2" fillId="0" borderId="0" xfId="42" applyFont="1" applyBorder="1" applyAlignment="1" applyProtection="1">
      <alignment horizontal="right" vertical="top" wrapText="1"/>
    </xf>
    <xf numFmtId="0" fontId="2" fillId="0" borderId="0" xfId="42" applyNumberFormat="1" applyFont="1" applyBorder="1" applyAlignment="1" applyProtection="1">
      <alignment vertical="center"/>
    </xf>
    <xf numFmtId="0" fontId="2" fillId="0" borderId="0" xfId="42" applyFont="1" applyBorder="1" applyAlignment="1" applyProtection="1">
      <alignment vertical="center"/>
    </xf>
    <xf numFmtId="0" fontId="2" fillId="0" borderId="2" xfId="42" applyFont="1" applyBorder="1" applyAlignment="1" applyProtection="1">
      <alignment horizontal="right" vertical="center" wrapText="1"/>
    </xf>
    <xf numFmtId="0" fontId="2" fillId="0" borderId="0" xfId="42" applyFont="1" applyBorder="1" applyAlignment="1" applyProtection="1">
      <alignment horizontal="right" vertical="center" wrapText="1"/>
    </xf>
    <xf numFmtId="0" fontId="2" fillId="0" borderId="0" xfId="40" applyFont="1" applyFill="1" applyBorder="1" applyAlignment="1" applyProtection="1">
      <alignment horizontal="right" vertical="top" wrapText="1"/>
    </xf>
    <xf numFmtId="0" fontId="2" fillId="0" borderId="0" xfId="40" applyNumberFormat="1" applyFont="1" applyFill="1" applyBorder="1" applyAlignment="1" applyProtection="1">
      <alignment vertical="center" wrapText="1"/>
    </xf>
    <xf numFmtId="0" fontId="2" fillId="0" borderId="0" xfId="40" applyFont="1" applyFill="1" applyBorder="1" applyAlignment="1" applyProtection="1">
      <alignment vertical="center" wrapText="1"/>
    </xf>
    <xf numFmtId="0" fontId="2" fillId="0" borderId="0" xfId="45" applyNumberFormat="1" applyFont="1" applyBorder="1" applyAlignment="1" applyProtection="1">
      <alignment vertical="center"/>
    </xf>
    <xf numFmtId="0" fontId="2" fillId="0" borderId="0" xfId="45" applyFont="1" applyBorder="1" applyAlignment="1" applyProtection="1">
      <alignment vertical="center"/>
    </xf>
    <xf numFmtId="0" fontId="2" fillId="0" borderId="0" xfId="45" applyFont="1" applyBorder="1" applyAlignment="1" applyProtection="1">
      <alignment horizontal="right" vertical="top" wrapText="1"/>
    </xf>
    <xf numFmtId="0" fontId="2" fillId="0" borderId="0" xfId="45" applyNumberFormat="1" applyFont="1" applyBorder="1" applyAlignment="1" applyProtection="1">
      <alignment horizontal="right" vertical="top" wrapText="1"/>
    </xf>
    <xf numFmtId="0" fontId="2" fillId="0" borderId="2" xfId="45" applyFont="1" applyBorder="1" applyAlignment="1" applyProtection="1">
      <alignment horizontal="right" vertical="top" wrapText="1"/>
    </xf>
    <xf numFmtId="0" fontId="2" fillId="0" borderId="0" xfId="45" applyFont="1" applyBorder="1" applyAlignment="1" applyProtection="1">
      <alignment horizontal="right" vertical="top"/>
    </xf>
    <xf numFmtId="164" fontId="2" fillId="0" borderId="5" xfId="104" applyFont="1" applyBorder="1" applyAlignment="1" applyProtection="1">
      <alignment horizontal="right" vertical="top" wrapText="1"/>
    </xf>
    <xf numFmtId="164" fontId="2" fillId="0" borderId="0" xfId="104" applyNumberFormat="1" applyFont="1" applyBorder="1" applyAlignment="1" applyProtection="1">
      <alignment horizontal="right" vertical="center" wrapText="1"/>
    </xf>
    <xf numFmtId="164" fontId="2" fillId="0" borderId="0" xfId="104" applyFont="1" applyBorder="1" applyAlignment="1" applyProtection="1">
      <alignment horizontal="right" vertical="center" wrapText="1"/>
    </xf>
    <xf numFmtId="164" fontId="2" fillId="0" borderId="2" xfId="104" applyNumberFormat="1" applyFont="1" applyBorder="1" applyAlignment="1" applyProtection="1">
      <alignment horizontal="right" vertical="top" wrapText="1"/>
    </xf>
    <xf numFmtId="164" fontId="2" fillId="0" borderId="0" xfId="104" applyFont="1" applyBorder="1" applyAlignment="1" applyProtection="1">
      <alignment vertical="center"/>
    </xf>
    <xf numFmtId="164" fontId="2" fillId="0" borderId="0" xfId="104" applyFont="1" applyBorder="1" applyAlignment="1" applyProtection="1">
      <alignment horizontal="center" vertical="center" wrapText="1"/>
    </xf>
    <xf numFmtId="164" fontId="2" fillId="0" borderId="6" xfId="104" applyFont="1" applyBorder="1" applyAlignment="1" applyProtection="1">
      <alignment horizontal="center" vertical="center" wrapText="1"/>
    </xf>
    <xf numFmtId="164" fontId="2" fillId="0" borderId="0" xfId="104" applyFont="1" applyBorder="1" applyAlignment="1" applyProtection="1">
      <alignment horizontal="right" vertical="top" wrapText="1"/>
    </xf>
    <xf numFmtId="0" fontId="2" fillId="0" borderId="0" xfId="80" applyFont="1" applyAlignment="1" applyProtection="1">
      <alignment horizontal="right" vertical="top" wrapText="1"/>
    </xf>
    <xf numFmtId="164" fontId="2" fillId="0" borderId="0" xfId="104" applyFont="1" applyBorder="1" applyAlignment="1" applyProtection="1">
      <alignment horizontal="left" vertical="center"/>
    </xf>
    <xf numFmtId="0" fontId="2" fillId="0" borderId="0" xfId="110" applyFont="1" applyBorder="1" applyAlignment="1" applyProtection="1">
      <alignment vertical="center"/>
    </xf>
    <xf numFmtId="0" fontId="2" fillId="0" borderId="0" xfId="110" applyFont="1" applyBorder="1" applyAlignment="1" applyProtection="1">
      <alignment horizontal="right" vertical="top"/>
    </xf>
    <xf numFmtId="0" fontId="2" fillId="0" borderId="0" xfId="110" applyFont="1" applyBorder="1" applyAlignment="1" applyProtection="1">
      <alignment horizontal="right" vertical="top" wrapText="1"/>
    </xf>
    <xf numFmtId="0" fontId="2" fillId="0" borderId="0" xfId="1171" applyFont="1" applyBorder="1" applyAlignment="1" applyProtection="1">
      <alignment horizontal="right" vertical="top"/>
    </xf>
    <xf numFmtId="0" fontId="2" fillId="0" borderId="0" xfId="1171" applyFont="1" applyBorder="1" applyAlignment="1" applyProtection="1">
      <alignment horizontal="right" vertical="top" wrapText="1"/>
    </xf>
    <xf numFmtId="164" fontId="65" fillId="0" borderId="0" xfId="5" applyFont="1" applyFill="1" applyBorder="1" applyAlignment="1" applyProtection="1"/>
    <xf numFmtId="0" fontId="66" fillId="0" borderId="0" xfId="78" applyFont="1" applyProtection="1"/>
    <xf numFmtId="164" fontId="67" fillId="0" borderId="0" xfId="41" applyNumberFormat="1" applyFont="1" applyFill="1" applyBorder="1" applyAlignment="1" applyProtection="1">
      <alignment horizontal="left"/>
    </xf>
    <xf numFmtId="0" fontId="22" fillId="0" borderId="0" xfId="102" applyFont="1" applyAlignment="1" applyProtection="1">
      <alignment horizontal="right" vertical="center"/>
    </xf>
    <xf numFmtId="164" fontId="22" fillId="0" borderId="0" xfId="102" applyNumberFormat="1" applyFont="1" applyBorder="1" applyAlignment="1" applyProtection="1">
      <alignment horizontal="right" vertical="center"/>
    </xf>
    <xf numFmtId="164" fontId="22" fillId="0" borderId="0" xfId="102" applyNumberFormat="1" applyFont="1" applyFill="1" applyBorder="1" applyAlignment="1" applyProtection="1">
      <alignment horizontal="right" vertical="center"/>
    </xf>
    <xf numFmtId="49" fontId="10" fillId="2" borderId="0" xfId="102" applyNumberFormat="1" applyFont="1" applyFill="1" applyAlignment="1" applyProtection="1">
      <alignment horizontal="left" vertical="top"/>
    </xf>
    <xf numFmtId="164" fontId="2" fillId="0" borderId="0" xfId="2" applyFont="1" applyFill="1" applyBorder="1" applyAlignment="1" applyProtection="1">
      <alignment horizontal="right" vertical="center"/>
    </xf>
    <xf numFmtId="164" fontId="2" fillId="0" borderId="0" xfId="2" applyFont="1" applyFill="1" applyAlignment="1" applyProtection="1">
      <alignment horizontal="right"/>
    </xf>
    <xf numFmtId="164" fontId="2" fillId="0" borderId="9" xfId="2" applyFont="1" applyFill="1" applyBorder="1" applyAlignment="1" applyProtection="1">
      <alignment horizontal="center" vertical="center"/>
    </xf>
    <xf numFmtId="164" fontId="2" fillId="0" borderId="0" xfId="2" applyFont="1" applyFill="1" applyAlignment="1" applyProtection="1">
      <alignment horizontal="right" vertical="center"/>
    </xf>
    <xf numFmtId="164" fontId="2" fillId="0" borderId="0" xfId="2" applyFont="1" applyFill="1" applyAlignment="1" applyProtection="1">
      <alignment vertical="center"/>
    </xf>
    <xf numFmtId="0" fontId="5" fillId="0" borderId="0" xfId="87" applyFont="1" applyProtection="1"/>
  </cellXfs>
  <cellStyles count="1174">
    <cellStyle name="          _x000d__x000a_386grabber=VGA.3GR_x000d__x000a_" xfId="47"/>
    <cellStyle name="20% - Énfasis1 2" xfId="111"/>
    <cellStyle name="20% - Énfasis1 2 2" xfId="112"/>
    <cellStyle name="20% - Énfasis1 3" xfId="113"/>
    <cellStyle name="20% - Énfasis1 3 2" xfId="114"/>
    <cellStyle name="20% - Énfasis1 4" xfId="115"/>
    <cellStyle name="20% - Énfasis1 4 2" xfId="116"/>
    <cellStyle name="20% - Énfasis1 5" xfId="117"/>
    <cellStyle name="20% - Énfasis1 5 2" xfId="118"/>
    <cellStyle name="20% - Énfasis1 6" xfId="119"/>
    <cellStyle name="20% - Énfasis1 6 2" xfId="120"/>
    <cellStyle name="20% - Énfasis1 7" xfId="121"/>
    <cellStyle name="20% - Énfasis1 7 2" xfId="122"/>
    <cellStyle name="20% - Énfasis2 2" xfId="123"/>
    <cellStyle name="20% - Énfasis2 2 2" xfId="124"/>
    <cellStyle name="20% - Énfasis2 3" xfId="125"/>
    <cellStyle name="20% - Énfasis2 3 2" xfId="126"/>
    <cellStyle name="20% - Énfasis2 4" xfId="127"/>
    <cellStyle name="20% - Énfasis2 4 2" xfId="128"/>
    <cellStyle name="20% - Énfasis2 5" xfId="129"/>
    <cellStyle name="20% - Énfasis2 5 2" xfId="130"/>
    <cellStyle name="20% - Énfasis2 6" xfId="131"/>
    <cellStyle name="20% - Énfasis2 6 2" xfId="132"/>
    <cellStyle name="20% - Énfasis2 7" xfId="133"/>
    <cellStyle name="20% - Énfasis2 7 2" xfId="134"/>
    <cellStyle name="20% - Énfasis3 2" xfId="135"/>
    <cellStyle name="20% - Énfasis3 2 2" xfId="136"/>
    <cellStyle name="20% - Énfasis3 3" xfId="137"/>
    <cellStyle name="20% - Énfasis3 3 2" xfId="138"/>
    <cellStyle name="20% - Énfasis3 4" xfId="139"/>
    <cellStyle name="20% - Énfasis3 4 2" xfId="140"/>
    <cellStyle name="20% - Énfasis3 5" xfId="141"/>
    <cellStyle name="20% - Énfasis3 5 2" xfId="142"/>
    <cellStyle name="20% - Énfasis3 6" xfId="143"/>
    <cellStyle name="20% - Énfasis3 6 2" xfId="144"/>
    <cellStyle name="20% - Énfasis3 7" xfId="145"/>
    <cellStyle name="20% - Énfasis3 7 2" xfId="146"/>
    <cellStyle name="20% - Énfasis4 2" xfId="147"/>
    <cellStyle name="20% - Énfasis4 2 2" xfId="148"/>
    <cellStyle name="20% - Énfasis4 3" xfId="149"/>
    <cellStyle name="20% - Énfasis4 3 2" xfId="150"/>
    <cellStyle name="20% - Énfasis4 4" xfId="151"/>
    <cellStyle name="20% - Énfasis4 4 2" xfId="152"/>
    <cellStyle name="20% - Énfasis4 5" xfId="153"/>
    <cellStyle name="20% - Énfasis4 5 2" xfId="154"/>
    <cellStyle name="20% - Énfasis4 6" xfId="155"/>
    <cellStyle name="20% - Énfasis4 6 2" xfId="156"/>
    <cellStyle name="20% - Énfasis4 7" xfId="157"/>
    <cellStyle name="20% - Énfasis4 7 2" xfId="158"/>
    <cellStyle name="20% - Énfasis5 2" xfId="159"/>
    <cellStyle name="20% - Énfasis5 2 2" xfId="160"/>
    <cellStyle name="20% - Énfasis5 3" xfId="161"/>
    <cellStyle name="20% - Énfasis5 3 2" xfId="162"/>
    <cellStyle name="20% - Énfasis5 4" xfId="163"/>
    <cellStyle name="20% - Énfasis5 4 2" xfId="164"/>
    <cellStyle name="20% - Énfasis5 5" xfId="165"/>
    <cellStyle name="20% - Énfasis5 5 2" xfId="166"/>
    <cellStyle name="20% - Énfasis5 6" xfId="167"/>
    <cellStyle name="20% - Énfasis5 6 2" xfId="168"/>
    <cellStyle name="20% - Énfasis5 7" xfId="169"/>
    <cellStyle name="20% - Énfasis5 7 2" xfId="170"/>
    <cellStyle name="20% - Énfasis6 2" xfId="171"/>
    <cellStyle name="20% - Énfasis6 2 2" xfId="172"/>
    <cellStyle name="20% - Énfasis6 3" xfId="173"/>
    <cellStyle name="20% - Énfasis6 3 2" xfId="174"/>
    <cellStyle name="20% - Énfasis6 4" xfId="175"/>
    <cellStyle name="20% - Énfasis6 4 2" xfId="176"/>
    <cellStyle name="20% - Énfasis6 5" xfId="177"/>
    <cellStyle name="20% - Énfasis6 5 2" xfId="178"/>
    <cellStyle name="20% - Énfasis6 6" xfId="179"/>
    <cellStyle name="20% - Énfasis6 6 2" xfId="180"/>
    <cellStyle name="20% - Énfasis6 7" xfId="181"/>
    <cellStyle name="20% - Énfasis6 7 2" xfId="182"/>
    <cellStyle name="40% - Énfasis1 2" xfId="183"/>
    <cellStyle name="40% - Énfasis1 2 2" xfId="184"/>
    <cellStyle name="40% - Énfasis1 3" xfId="185"/>
    <cellStyle name="40% - Énfasis1 3 2" xfId="186"/>
    <cellStyle name="40% - Énfasis1 4" xfId="187"/>
    <cellStyle name="40% - Énfasis1 4 2" xfId="188"/>
    <cellStyle name="40% - Énfasis1 5" xfId="189"/>
    <cellStyle name="40% - Énfasis1 5 2" xfId="190"/>
    <cellStyle name="40% - Énfasis1 6" xfId="191"/>
    <cellStyle name="40% - Énfasis1 6 2" xfId="192"/>
    <cellStyle name="40% - Énfasis1 7" xfId="193"/>
    <cellStyle name="40% - Énfasis1 7 2" xfId="194"/>
    <cellStyle name="40% - Énfasis2 2" xfId="195"/>
    <cellStyle name="40% - Énfasis2 2 2" xfId="196"/>
    <cellStyle name="40% - Énfasis2 3" xfId="197"/>
    <cellStyle name="40% - Énfasis2 3 2" xfId="198"/>
    <cellStyle name="40% - Énfasis2 4" xfId="199"/>
    <cellStyle name="40% - Énfasis2 4 2" xfId="200"/>
    <cellStyle name="40% - Énfasis2 5" xfId="201"/>
    <cellStyle name="40% - Énfasis2 5 2" xfId="202"/>
    <cellStyle name="40% - Énfasis2 6" xfId="203"/>
    <cellStyle name="40% - Énfasis2 6 2" xfId="204"/>
    <cellStyle name="40% - Énfasis2 7" xfId="205"/>
    <cellStyle name="40% - Énfasis2 7 2" xfId="206"/>
    <cellStyle name="40% - Énfasis3 2" xfId="207"/>
    <cellStyle name="40% - Énfasis3 2 2" xfId="208"/>
    <cellStyle name="40% - Énfasis3 3" xfId="209"/>
    <cellStyle name="40% - Énfasis3 3 2" xfId="210"/>
    <cellStyle name="40% - Énfasis3 4" xfId="211"/>
    <cellStyle name="40% - Énfasis3 4 2" xfId="212"/>
    <cellStyle name="40% - Énfasis3 5" xfId="213"/>
    <cellStyle name="40% - Énfasis3 5 2" xfId="214"/>
    <cellStyle name="40% - Énfasis3 6" xfId="215"/>
    <cellStyle name="40% - Énfasis3 6 2" xfId="216"/>
    <cellStyle name="40% - Énfasis3 7" xfId="217"/>
    <cellStyle name="40% - Énfasis3 7 2" xfId="218"/>
    <cellStyle name="40% - Énfasis4 2" xfId="219"/>
    <cellStyle name="40% - Énfasis4 2 2" xfId="220"/>
    <cellStyle name="40% - Énfasis4 3" xfId="221"/>
    <cellStyle name="40% - Énfasis4 3 2" xfId="222"/>
    <cellStyle name="40% - Énfasis4 4" xfId="223"/>
    <cellStyle name="40% - Énfasis4 4 2" xfId="224"/>
    <cellStyle name="40% - Énfasis4 5" xfId="225"/>
    <cellStyle name="40% - Énfasis4 5 2" xfId="226"/>
    <cellStyle name="40% - Énfasis4 6" xfId="227"/>
    <cellStyle name="40% - Énfasis4 6 2" xfId="228"/>
    <cellStyle name="40% - Énfasis4 7" xfId="229"/>
    <cellStyle name="40% - Énfasis4 7 2" xfId="230"/>
    <cellStyle name="40% - Énfasis5 2" xfId="231"/>
    <cellStyle name="40% - Énfasis5 2 2" xfId="232"/>
    <cellStyle name="40% - Énfasis5 3" xfId="233"/>
    <cellStyle name="40% - Énfasis5 3 2" xfId="234"/>
    <cellStyle name="40% - Énfasis5 4" xfId="235"/>
    <cellStyle name="40% - Énfasis5 4 2" xfId="236"/>
    <cellStyle name="40% - Énfasis5 5" xfId="237"/>
    <cellStyle name="40% - Énfasis5 5 2" xfId="238"/>
    <cellStyle name="40% - Énfasis5 6" xfId="239"/>
    <cellStyle name="40% - Énfasis5 6 2" xfId="240"/>
    <cellStyle name="40% - Énfasis5 7" xfId="241"/>
    <cellStyle name="40% - Énfasis5 7 2" xfId="242"/>
    <cellStyle name="40% - Énfasis6 2" xfId="243"/>
    <cellStyle name="40% - Énfasis6 2 2" xfId="244"/>
    <cellStyle name="40% - Énfasis6 3" xfId="245"/>
    <cellStyle name="40% - Énfasis6 3 2" xfId="246"/>
    <cellStyle name="40% - Énfasis6 4" xfId="247"/>
    <cellStyle name="40% - Énfasis6 4 2" xfId="248"/>
    <cellStyle name="40% - Énfasis6 5" xfId="249"/>
    <cellStyle name="40% - Énfasis6 5 2" xfId="250"/>
    <cellStyle name="40% - Énfasis6 6" xfId="251"/>
    <cellStyle name="40% - Énfasis6 6 2" xfId="252"/>
    <cellStyle name="40% - Énfasis6 7" xfId="253"/>
    <cellStyle name="40% - Énfasis6 7 2" xfId="254"/>
    <cellStyle name="60% - Énfasis1 2" xfId="255"/>
    <cellStyle name="60% - Énfasis1 3" xfId="256"/>
    <cellStyle name="60% - Énfasis1 4" xfId="257"/>
    <cellStyle name="60% - Énfasis1 5" xfId="258"/>
    <cellStyle name="60% - Énfasis1 6" xfId="259"/>
    <cellStyle name="60% - Énfasis1 7" xfId="260"/>
    <cellStyle name="60% - Énfasis2 2" xfId="261"/>
    <cellStyle name="60% - Énfasis2 3" xfId="262"/>
    <cellStyle name="60% - Énfasis2 4" xfId="263"/>
    <cellStyle name="60% - Énfasis2 5" xfId="264"/>
    <cellStyle name="60% - Énfasis2 6" xfId="265"/>
    <cellStyle name="60% - Énfasis2 7" xfId="266"/>
    <cellStyle name="60% - Énfasis3 2" xfId="267"/>
    <cellStyle name="60% - Énfasis3 3" xfId="268"/>
    <cellStyle name="60% - Énfasis3 4" xfId="269"/>
    <cellStyle name="60% - Énfasis3 5" xfId="270"/>
    <cellStyle name="60% - Énfasis3 6" xfId="271"/>
    <cellStyle name="60% - Énfasis3 7" xfId="272"/>
    <cellStyle name="60% - Énfasis4 2" xfId="273"/>
    <cellStyle name="60% - Énfasis4 3" xfId="274"/>
    <cellStyle name="60% - Énfasis4 4" xfId="275"/>
    <cellStyle name="60% - Énfasis4 5" xfId="276"/>
    <cellStyle name="60% - Énfasis4 6" xfId="277"/>
    <cellStyle name="60% - Énfasis4 7" xfId="278"/>
    <cellStyle name="60% - Énfasis5 2" xfId="279"/>
    <cellStyle name="60% - Énfasis5 3" xfId="280"/>
    <cellStyle name="60% - Énfasis5 4" xfId="281"/>
    <cellStyle name="60% - Énfasis5 5" xfId="282"/>
    <cellStyle name="60% - Énfasis5 6" xfId="283"/>
    <cellStyle name="60% - Énfasis5 7" xfId="284"/>
    <cellStyle name="60% - Énfasis6 2" xfId="285"/>
    <cellStyle name="60% - Énfasis6 3" xfId="286"/>
    <cellStyle name="60% - Énfasis6 4" xfId="287"/>
    <cellStyle name="60% - Énfasis6 5" xfId="288"/>
    <cellStyle name="60% - Énfasis6 6" xfId="289"/>
    <cellStyle name="60% - Énfasis6 7" xfId="290"/>
    <cellStyle name="B1" xfId="291"/>
    <cellStyle name="Base 0" xfId="292"/>
    <cellStyle name="Base 0 dec" xfId="48"/>
    <cellStyle name="Base 0 dec 2" xfId="293"/>
    <cellStyle name="Base 0 dec 2 2" xfId="294"/>
    <cellStyle name="Base 0 dec 2 2 2" xfId="295"/>
    <cellStyle name="Base 0 dec 2 2 3" xfId="296"/>
    <cellStyle name="Base 0 dec 2 3" xfId="297"/>
    <cellStyle name="Base 0 dec 3" xfId="298"/>
    <cellStyle name="Base 0 dec 3 2" xfId="299"/>
    <cellStyle name="Base 0 dec 3 3" xfId="300"/>
    <cellStyle name="Base 0 dec 4" xfId="301"/>
    <cellStyle name="Base 0 dec 4 2" xfId="302"/>
    <cellStyle name="Base 0 dec 4 3" xfId="303"/>
    <cellStyle name="Base 0 dec 5" xfId="304"/>
    <cellStyle name="Base 0 dec 5 2" xfId="305"/>
    <cellStyle name="Base 0 dec 5 3" xfId="306"/>
    <cellStyle name="Base 0 dec 6" xfId="307"/>
    <cellStyle name="Base 0 dec 7" xfId="308"/>
    <cellStyle name="Base 0 dec total" xfId="309"/>
    <cellStyle name="Base 0 dec_Apart-02" xfId="310"/>
    <cellStyle name="Base 1 dec" xfId="49"/>
    <cellStyle name="Base 1 dec 2" xfId="311"/>
    <cellStyle name="Base 1 dec 2 2" xfId="312"/>
    <cellStyle name="Base 1 dec 2 3" xfId="313"/>
    <cellStyle name="Base 1 dec 3" xfId="314"/>
    <cellStyle name="Base 1 dec 4" xfId="315"/>
    <cellStyle name="Base 1 dec 5" xfId="316"/>
    <cellStyle name="Base 2 dec" xfId="50"/>
    <cellStyle name="Base 2 dec 2" xfId="317"/>
    <cellStyle name="Base 2 dec 2 2" xfId="318"/>
    <cellStyle name="Base 2 dec 2 3" xfId="319"/>
    <cellStyle name="Base 2 dec 3" xfId="320"/>
    <cellStyle name="Base 2 dec 3 2" xfId="321"/>
    <cellStyle name="Base 2 dec 3 3" xfId="322"/>
    <cellStyle name="Base 2 dec 4" xfId="323"/>
    <cellStyle name="Base 2 dec 5" xfId="324"/>
    <cellStyle name="Base 3 dec" xfId="325"/>
    <cellStyle name="Base 4 dec" xfId="326"/>
    <cellStyle name="Buena 2" xfId="327"/>
    <cellStyle name="Buena 3" xfId="328"/>
    <cellStyle name="Buena 4" xfId="329"/>
    <cellStyle name="Buena 5" xfId="330"/>
    <cellStyle name="Buena 6" xfId="331"/>
    <cellStyle name="Buena 7" xfId="332"/>
    <cellStyle name="Cálculo 2" xfId="333"/>
    <cellStyle name="Cálculo 3" xfId="334"/>
    <cellStyle name="Cálculo 4" xfId="335"/>
    <cellStyle name="Cálculo 5" xfId="336"/>
    <cellStyle name="Cálculo 6" xfId="337"/>
    <cellStyle name="Cálculo 7" xfId="338"/>
    <cellStyle name="Capitulo" xfId="51"/>
    <cellStyle name="Capitulo 2" xfId="339"/>
    <cellStyle name="Capitulo 3" xfId="340"/>
    <cellStyle name="Capitulo 4" xfId="341"/>
    <cellStyle name="Capitulo 5" xfId="342"/>
    <cellStyle name="Celda de comprobación 2" xfId="343"/>
    <cellStyle name="Celda de comprobación 3" xfId="344"/>
    <cellStyle name="Celda de comprobación 4" xfId="345"/>
    <cellStyle name="Celda de comprobación 5" xfId="346"/>
    <cellStyle name="Celda de comprobación 6" xfId="347"/>
    <cellStyle name="Celda de comprobación 7" xfId="348"/>
    <cellStyle name="Celda vinculada 2" xfId="349"/>
    <cellStyle name="Celda vinculada 3" xfId="350"/>
    <cellStyle name="Celda vinculada 4" xfId="351"/>
    <cellStyle name="Celda vinculada 5" xfId="352"/>
    <cellStyle name="Celda vinculada 6" xfId="353"/>
    <cellStyle name="Celda vinculada 7" xfId="354"/>
    <cellStyle name="Cuadro" xfId="355"/>
    <cellStyle name="Custom - Modelo8" xfId="356"/>
    <cellStyle name="Dec(1)" xfId="52"/>
    <cellStyle name="Dec(2)" xfId="53"/>
    <cellStyle name="Decimal 0, derecha" xfId="54"/>
    <cellStyle name="Decimal 2, derecha" xfId="55"/>
    <cellStyle name="Decimal 2, derecha 2" xfId="357"/>
    <cellStyle name="Descripciones" xfId="56"/>
    <cellStyle name="Descripciones 2" xfId="358"/>
    <cellStyle name="Descripciones 3" xfId="359"/>
    <cellStyle name="Descripciones 3 2" xfId="360"/>
    <cellStyle name="Descripciones 3 3" xfId="361"/>
    <cellStyle name="Descripciones 4" xfId="362"/>
    <cellStyle name="Descripciones 5" xfId="363"/>
    <cellStyle name="Descripciones 6" xfId="364"/>
    <cellStyle name="Descripciones_c09_04" xfId="365"/>
    <cellStyle name="Enc. der" xfId="57"/>
    <cellStyle name="Enc. der 2" xfId="366"/>
    <cellStyle name="Enc. izq" xfId="58"/>
    <cellStyle name="Enc. izq 2" xfId="367"/>
    <cellStyle name="Enc. izq CENTRAR" xfId="59"/>
    <cellStyle name="Enc. izq SUPERIOR" xfId="368"/>
    <cellStyle name="Enc. izq_c07-29" xfId="369"/>
    <cellStyle name="Encabezado" xfId="60"/>
    <cellStyle name="Encabezado 1" xfId="370"/>
    <cellStyle name="Encabezado 2" xfId="371"/>
    <cellStyle name="Encabezado 4 2" xfId="372"/>
    <cellStyle name="Encabezado 4 3" xfId="373"/>
    <cellStyle name="Encabezado 4 4" xfId="374"/>
    <cellStyle name="Encabezado 4 5" xfId="375"/>
    <cellStyle name="Encabezado 4 6" xfId="376"/>
    <cellStyle name="Encabezado 4 7" xfId="377"/>
    <cellStyle name="Énfasis1 2" xfId="378"/>
    <cellStyle name="Énfasis1 3" xfId="379"/>
    <cellStyle name="Énfasis1 4" xfId="380"/>
    <cellStyle name="Énfasis1 5" xfId="381"/>
    <cellStyle name="Énfasis1 6" xfId="382"/>
    <cellStyle name="Énfasis1 7" xfId="383"/>
    <cellStyle name="Énfasis2 2" xfId="384"/>
    <cellStyle name="Énfasis2 3" xfId="385"/>
    <cellStyle name="Énfasis2 4" xfId="386"/>
    <cellStyle name="Énfasis2 5" xfId="387"/>
    <cellStyle name="Énfasis2 6" xfId="388"/>
    <cellStyle name="Énfasis2 7" xfId="389"/>
    <cellStyle name="Énfasis3 2" xfId="390"/>
    <cellStyle name="Énfasis3 3" xfId="391"/>
    <cellStyle name="Énfasis3 4" xfId="392"/>
    <cellStyle name="Énfasis3 5" xfId="393"/>
    <cellStyle name="Énfasis3 6" xfId="394"/>
    <cellStyle name="Énfasis3 7" xfId="395"/>
    <cellStyle name="Énfasis4 2" xfId="396"/>
    <cellStyle name="Énfasis4 3" xfId="397"/>
    <cellStyle name="Énfasis4 4" xfId="398"/>
    <cellStyle name="Énfasis4 5" xfId="399"/>
    <cellStyle name="Énfasis4 6" xfId="400"/>
    <cellStyle name="Énfasis4 7" xfId="401"/>
    <cellStyle name="Énfasis5 2" xfId="402"/>
    <cellStyle name="Énfasis5 3" xfId="403"/>
    <cellStyle name="Énfasis5 4" xfId="404"/>
    <cellStyle name="Énfasis5 5" xfId="405"/>
    <cellStyle name="Énfasis5 6" xfId="406"/>
    <cellStyle name="Énfasis5 7" xfId="407"/>
    <cellStyle name="Énfasis6 2" xfId="408"/>
    <cellStyle name="Énfasis6 3" xfId="409"/>
    <cellStyle name="Énfasis6 4" xfId="410"/>
    <cellStyle name="Énfasis6 5" xfId="411"/>
    <cellStyle name="Énfasis6 6" xfId="412"/>
    <cellStyle name="Énfasis6 7" xfId="413"/>
    <cellStyle name="entero" xfId="61"/>
    <cellStyle name="Entrada 2" xfId="414"/>
    <cellStyle name="Entrada 3" xfId="415"/>
    <cellStyle name="Entrada 4" xfId="416"/>
    <cellStyle name="Entrada 5" xfId="417"/>
    <cellStyle name="Entrada 6" xfId="418"/>
    <cellStyle name="Entrada 7" xfId="419"/>
    <cellStyle name="Etiqueta" xfId="62"/>
    <cellStyle name="Euro" xfId="63"/>
    <cellStyle name="Euro 2" xfId="420"/>
    <cellStyle name="Euro 2 2" xfId="421"/>
    <cellStyle name="Euro 2 3" xfId="422"/>
    <cellStyle name="Euro 3" xfId="423"/>
    <cellStyle name="Euro 3 2" xfId="424"/>
    <cellStyle name="Euro 3 3" xfId="425"/>
    <cellStyle name="Euro 4" xfId="426"/>
    <cellStyle name="Euro 4 2" xfId="427"/>
    <cellStyle name="Euro 5" xfId="428"/>
    <cellStyle name="Euro_c07-27" xfId="429"/>
    <cellStyle name="Fecha" xfId="430"/>
    <cellStyle name="Fijo" xfId="431"/>
    <cellStyle name="Hipervínculo" xfId="102" builtinId="8"/>
    <cellStyle name="Hipervínculo 10" xfId="432"/>
    <cellStyle name="Hipervínculo 10 2" xfId="433"/>
    <cellStyle name="Hipervínculo 11" xfId="434"/>
    <cellStyle name="Hipervínculo 11 2" xfId="435"/>
    <cellStyle name="Hipervínculo 12" xfId="436"/>
    <cellStyle name="Hipervínculo 12 2" xfId="437"/>
    <cellStyle name="Hipervínculo 13" xfId="438"/>
    <cellStyle name="Hipervínculo 14" xfId="439"/>
    <cellStyle name="Hipervínculo 15" xfId="440"/>
    <cellStyle name="Hipervínculo 16" xfId="441"/>
    <cellStyle name="Hipervínculo 17" xfId="442"/>
    <cellStyle name="Hipervínculo 18" xfId="443"/>
    <cellStyle name="Hipervínculo 19" xfId="444"/>
    <cellStyle name="Hipervínculo 2" xfId="41"/>
    <cellStyle name="Hipervínculo 2 2" xfId="64"/>
    <cellStyle name="Hipervínculo 2 3" xfId="98"/>
    <cellStyle name="Hipervínculo 20" xfId="445"/>
    <cellStyle name="Hipervínculo 21" xfId="446"/>
    <cellStyle name="Hipervínculo 22" xfId="447"/>
    <cellStyle name="Hipervínculo 23" xfId="448"/>
    <cellStyle name="Hipervínculo 24" xfId="449"/>
    <cellStyle name="Hipervínculo 25" xfId="450"/>
    <cellStyle name="Hipervínculo 26" xfId="451"/>
    <cellStyle name="Hipervínculo 27" xfId="452"/>
    <cellStyle name="Hipervínculo 28" xfId="453"/>
    <cellStyle name="Hipervínculo 29" xfId="454"/>
    <cellStyle name="Hipervínculo 3" xfId="65"/>
    <cellStyle name="Hipervínculo 3 2" xfId="455"/>
    <cellStyle name="Hipervínculo 30" xfId="456"/>
    <cellStyle name="Hipervínculo 31" xfId="457"/>
    <cellStyle name="Hipervínculo 32" xfId="458"/>
    <cellStyle name="Hipervínculo 4" xfId="99"/>
    <cellStyle name="Hipervínculo 4 2" xfId="459"/>
    <cellStyle name="Hipervínculo 5" xfId="460"/>
    <cellStyle name="Hipervínculo 5 2" xfId="461"/>
    <cellStyle name="Hipervínculo 6" xfId="462"/>
    <cellStyle name="Hipervínculo 6 2" xfId="463"/>
    <cellStyle name="Hipervínculo 7" xfId="464"/>
    <cellStyle name="Hipervínculo 7 2" xfId="465"/>
    <cellStyle name="Hipervínculo 8" xfId="466"/>
    <cellStyle name="Hipervínculo 8 2" xfId="467"/>
    <cellStyle name="Hipervínculo 9" xfId="468"/>
    <cellStyle name="Hipervínculo 9 2" xfId="469"/>
    <cellStyle name="Hipervínculo visitado 10" xfId="470"/>
    <cellStyle name="Hipervínculo visitado 10 2" xfId="471"/>
    <cellStyle name="Hipervínculo visitado 11" xfId="472"/>
    <cellStyle name="Hipervínculo visitado 11 2" xfId="473"/>
    <cellStyle name="Hipervínculo visitado 12" xfId="474"/>
    <cellStyle name="Hipervínculo visitado 12 2" xfId="475"/>
    <cellStyle name="Hipervínculo visitado 13" xfId="476"/>
    <cellStyle name="Hipervínculo visitado 14" xfId="477"/>
    <cellStyle name="Hipervínculo visitado 15" xfId="478"/>
    <cellStyle name="Hipervínculo visitado 16" xfId="479"/>
    <cellStyle name="Hipervínculo visitado 17" xfId="480"/>
    <cellStyle name="Hipervínculo visitado 18" xfId="481"/>
    <cellStyle name="Hipervínculo visitado 19" xfId="482"/>
    <cellStyle name="Hipervínculo visitado 2" xfId="483"/>
    <cellStyle name="Hipervínculo visitado 2 2" xfId="484"/>
    <cellStyle name="Hipervínculo visitado 20" xfId="485"/>
    <cellStyle name="Hipervínculo visitado 21" xfId="486"/>
    <cellStyle name="Hipervínculo visitado 22" xfId="487"/>
    <cellStyle name="Hipervínculo visitado 23" xfId="488"/>
    <cellStyle name="Hipervínculo visitado 24" xfId="489"/>
    <cellStyle name="Hipervínculo visitado 25" xfId="490"/>
    <cellStyle name="Hipervínculo visitado 26" xfId="491"/>
    <cellStyle name="Hipervínculo visitado 27" xfId="492"/>
    <cellStyle name="Hipervínculo visitado 28" xfId="493"/>
    <cellStyle name="Hipervínculo visitado 29" xfId="494"/>
    <cellStyle name="Hipervínculo visitado 3" xfId="495"/>
    <cellStyle name="Hipervínculo visitado 3 2" xfId="496"/>
    <cellStyle name="Hipervínculo visitado 30" xfId="497"/>
    <cellStyle name="Hipervínculo visitado 31" xfId="498"/>
    <cellStyle name="Hipervínculo visitado 32" xfId="499"/>
    <cellStyle name="Hipervínculo visitado 4" xfId="500"/>
    <cellStyle name="Hipervínculo visitado 4 2" xfId="501"/>
    <cellStyle name="Hipervínculo visitado 5" xfId="502"/>
    <cellStyle name="Hipervínculo visitado 5 2" xfId="503"/>
    <cellStyle name="Hipervínculo visitado 6" xfId="504"/>
    <cellStyle name="Hipervínculo visitado 6 2" xfId="505"/>
    <cellStyle name="Hipervínculo visitado 7" xfId="506"/>
    <cellStyle name="Hipervínculo visitado 7 2" xfId="507"/>
    <cellStyle name="Hipervínculo visitado 8" xfId="508"/>
    <cellStyle name="Hipervínculo visitado 8 2" xfId="509"/>
    <cellStyle name="Hipervínculo visitado 9" xfId="510"/>
    <cellStyle name="Hipervínculo visitado 9 2" xfId="511"/>
    <cellStyle name="Incorrecto 2" xfId="512"/>
    <cellStyle name="Incorrecto 3" xfId="513"/>
    <cellStyle name="Incorrecto 4" xfId="514"/>
    <cellStyle name="Incorrecto 5" xfId="515"/>
    <cellStyle name="Incorrecto 6" xfId="516"/>
    <cellStyle name="Incorrecto 7" xfId="517"/>
    <cellStyle name="LAT-LON" xfId="518"/>
    <cellStyle name="Linea horizontal" xfId="66"/>
    <cellStyle name="Linea horizontal 2" xfId="519"/>
    <cellStyle name="Linea Inferior" xfId="67"/>
    <cellStyle name="Linea Inferior 2" xfId="520"/>
    <cellStyle name="Linea Inferior 2 2" xfId="521"/>
    <cellStyle name="Linea Superior" xfId="68"/>
    <cellStyle name="Linea Superior 2" xfId="522"/>
    <cellStyle name="Linea Tipo" xfId="69"/>
    <cellStyle name="Linea Tipo 2" xfId="523"/>
    <cellStyle name="Miles" xfId="70"/>
    <cellStyle name="Miles 1 dec" xfId="71"/>
    <cellStyle name="Miles_10.13" xfId="524"/>
    <cellStyle name="Millares" xfId="1" builtinId="3"/>
    <cellStyle name="Millares 16" xfId="525"/>
    <cellStyle name="Millares 2" xfId="72"/>
    <cellStyle name="Millares 2 2" xfId="526"/>
    <cellStyle name="Millares 2 3" xfId="527"/>
    <cellStyle name="Millares 2 4" xfId="528"/>
    <cellStyle name="Millares 2 5" xfId="529"/>
    <cellStyle name="Millares 2 5 2" xfId="530"/>
    <cellStyle name="Millares 2 6" xfId="531"/>
    <cellStyle name="Millares 3" xfId="22"/>
    <cellStyle name="Millares 4" xfId="532"/>
    <cellStyle name="Millares 4 2" xfId="533"/>
    <cellStyle name="Millares 5" xfId="534"/>
    <cellStyle name="Millares 6" xfId="535"/>
    <cellStyle name="Millares 6 2" xfId="536"/>
    <cellStyle name="Millares 6 3" xfId="537"/>
    <cellStyle name="Moneda 2" xfId="538"/>
    <cellStyle name="Monetario0" xfId="539"/>
    <cellStyle name="Neutral 2" xfId="540"/>
    <cellStyle name="Neutral 3" xfId="541"/>
    <cellStyle name="Neutral 4" xfId="542"/>
    <cellStyle name="Neutral 5" xfId="543"/>
    <cellStyle name="Neutral 6" xfId="544"/>
    <cellStyle name="Neutral 7" xfId="545"/>
    <cellStyle name="Normal" xfId="0" builtinId="0"/>
    <cellStyle name="Normal 10" xfId="73"/>
    <cellStyle name="Normal 10 2" xfId="546"/>
    <cellStyle name="Normal 10 3" xfId="547"/>
    <cellStyle name="Normal 10 4" xfId="548"/>
    <cellStyle name="Normal 11" xfId="74"/>
    <cellStyle name="Normal 11 2" xfId="549"/>
    <cellStyle name="Normal 11 3" xfId="550"/>
    <cellStyle name="Normal 11 4" xfId="551"/>
    <cellStyle name="Normal 12" xfId="46"/>
    <cellStyle name="Normal 12 2" xfId="552"/>
    <cellStyle name="Normal 12 3" xfId="553"/>
    <cellStyle name="Normal 120" xfId="554"/>
    <cellStyle name="Normal 13" xfId="103"/>
    <cellStyle name="Normal 13 2" xfId="555"/>
    <cellStyle name="Normal 13 3" xfId="556"/>
    <cellStyle name="Normal 13 4" xfId="557"/>
    <cellStyle name="Normal 13 4 2" xfId="558"/>
    <cellStyle name="Normal 14" xfId="559"/>
    <cellStyle name="Normal 14 2" xfId="560"/>
    <cellStyle name="Normal 14 3" xfId="561"/>
    <cellStyle name="Normal 15" xfId="562"/>
    <cellStyle name="Normal 16" xfId="563"/>
    <cellStyle name="Normal 17" xfId="564"/>
    <cellStyle name="Normal 17 2" xfId="565"/>
    <cellStyle name="Normal 17 3" xfId="566"/>
    <cellStyle name="Normal 18" xfId="567"/>
    <cellStyle name="Normal 18 2" xfId="568"/>
    <cellStyle name="Normal 18 3" xfId="569"/>
    <cellStyle name="Normal 19" xfId="570"/>
    <cellStyle name="Normal 19 2" xfId="571"/>
    <cellStyle name="Normal 19 3" xfId="572"/>
    <cellStyle name="Normal 2" xfId="3"/>
    <cellStyle name="Normal 2 10" xfId="573"/>
    <cellStyle name="Normal 2 11" xfId="574"/>
    <cellStyle name="Normal 2 12" xfId="575"/>
    <cellStyle name="Normal 2 12 2" xfId="576"/>
    <cellStyle name="Normal 2 12 3" xfId="577"/>
    <cellStyle name="Normal 2 12 4" xfId="578"/>
    <cellStyle name="Normal 2 12 5" xfId="579"/>
    <cellStyle name="Normal 2 12_03 0_Recha._ Aseg._Dev._y Repa. propues." xfId="580"/>
    <cellStyle name="Normal 2 13" xfId="581"/>
    <cellStyle name="Normal 2 13 2" xfId="582"/>
    <cellStyle name="Normal 2 13 3" xfId="583"/>
    <cellStyle name="Normal 2 13 4" xfId="584"/>
    <cellStyle name="Normal 2 13 5" xfId="585"/>
    <cellStyle name="Normal 2 13_03 0_Recha._ Aseg._Dev._y Repa. propues." xfId="586"/>
    <cellStyle name="Normal 2 14" xfId="587"/>
    <cellStyle name="Normal 2 14 2" xfId="588"/>
    <cellStyle name="Normal 2 14 3" xfId="589"/>
    <cellStyle name="Normal 2 14 4" xfId="590"/>
    <cellStyle name="Normal 2 14 5" xfId="591"/>
    <cellStyle name="Normal 2 14_03 0_Recha._ Aseg._Dev._y Repa. propues." xfId="592"/>
    <cellStyle name="Normal 2 15" xfId="593"/>
    <cellStyle name="Normal 2 16" xfId="594"/>
    <cellStyle name="Normal 2 16 2" xfId="595"/>
    <cellStyle name="Normal 2 16 3" xfId="596"/>
    <cellStyle name="Normal 2 16 4" xfId="597"/>
    <cellStyle name="Normal 2 16_03 0_Recha._ Aseg._Dev._y Repa. propues." xfId="598"/>
    <cellStyle name="Normal 2 17" xfId="599"/>
    <cellStyle name="Normal 2 17 2" xfId="600"/>
    <cellStyle name="Normal 2 17 3" xfId="601"/>
    <cellStyle name="Normal 2 17 4" xfId="602"/>
    <cellStyle name="Normal 2 17_03 0_Recha._ Aseg._Dev._y Repa. propues." xfId="603"/>
    <cellStyle name="Normal 2 18" xfId="604"/>
    <cellStyle name="Normal 2 19" xfId="605"/>
    <cellStyle name="Normal 2 2" xfId="75"/>
    <cellStyle name="Normal 2 2 10" xfId="606"/>
    <cellStyle name="Normal 2 2 11" xfId="607"/>
    <cellStyle name="Normal 2 2 12" xfId="608"/>
    <cellStyle name="Normal 2 2 13" xfId="609"/>
    <cellStyle name="Normal 2 2 14" xfId="610"/>
    <cellStyle name="Normal 2 2 15" xfId="611"/>
    <cellStyle name="Normal 2 2 16" xfId="612"/>
    <cellStyle name="Normal 2 2 17" xfId="613"/>
    <cellStyle name="Normal 2 2 18" xfId="614"/>
    <cellStyle name="Normal 2 2 19" xfId="615"/>
    <cellStyle name="Normal 2 2 2" xfId="616"/>
    <cellStyle name="Normal 2 2 2 10" xfId="617"/>
    <cellStyle name="Normal 2 2 2 11" xfId="618"/>
    <cellStyle name="Normal 2 2 2 12" xfId="619"/>
    <cellStyle name="Normal 2 2 2 13" xfId="620"/>
    <cellStyle name="Normal 2 2 2 14" xfId="621"/>
    <cellStyle name="Normal 2 2 2 15" xfId="622"/>
    <cellStyle name="Normal 2 2 2 16" xfId="623"/>
    <cellStyle name="Normal 2 2 2 17" xfId="624"/>
    <cellStyle name="Normal 2 2 2 18" xfId="625"/>
    <cellStyle name="Normal 2 2 2 19" xfId="626"/>
    <cellStyle name="Normal 2 2 2 2" xfId="627"/>
    <cellStyle name="Normal 2 2 2 20" xfId="628"/>
    <cellStyle name="Normal 2 2 2 21" xfId="629"/>
    <cellStyle name="Normal 2 2 2 22" xfId="630"/>
    <cellStyle name="Normal 2 2 2 23" xfId="631"/>
    <cellStyle name="Normal 2 2 2 24" xfId="632"/>
    <cellStyle name="Normal 2 2 2 25" xfId="633"/>
    <cellStyle name="Normal 2 2 2 26" xfId="634"/>
    <cellStyle name="Normal 2 2 2 27" xfId="635"/>
    <cellStyle name="Normal 2 2 2 28" xfId="636"/>
    <cellStyle name="Normal 2 2 2 29" xfId="637"/>
    <cellStyle name="Normal 2 2 2 3" xfId="638"/>
    <cellStyle name="Normal 2 2 2 30" xfId="639"/>
    <cellStyle name="Normal 2 2 2 31" xfId="640"/>
    <cellStyle name="Normal 2 2 2 32" xfId="641"/>
    <cellStyle name="Normal 2 2 2 33" xfId="642"/>
    <cellStyle name="Normal 2 2 2 34" xfId="643"/>
    <cellStyle name="Normal 2 2 2 35" xfId="644"/>
    <cellStyle name="Normal 2 2 2 36" xfId="645"/>
    <cellStyle name="Normal 2 2 2 37" xfId="646"/>
    <cellStyle name="Normal 2 2 2 38" xfId="647"/>
    <cellStyle name="Normal 2 2 2 39" xfId="648"/>
    <cellStyle name="Normal 2 2 2 4" xfId="649"/>
    <cellStyle name="Normal 2 2 2 40" xfId="650"/>
    <cellStyle name="Normal 2 2 2 41" xfId="651"/>
    <cellStyle name="Normal 2 2 2 42" xfId="652"/>
    <cellStyle name="Normal 2 2 2 43" xfId="653"/>
    <cellStyle name="Normal 2 2 2 5" xfId="654"/>
    <cellStyle name="Normal 2 2 2 6" xfId="655"/>
    <cellStyle name="Normal 2 2 2 7" xfId="656"/>
    <cellStyle name="Normal 2 2 2 8" xfId="657"/>
    <cellStyle name="Normal 2 2 2 9" xfId="658"/>
    <cellStyle name="Normal 2 2 20" xfId="659"/>
    <cellStyle name="Normal 2 2 21" xfId="660"/>
    <cellStyle name="Normal 2 2 22" xfId="661"/>
    <cellStyle name="Normal 2 2 23" xfId="662"/>
    <cellStyle name="Normal 2 2 24" xfId="663"/>
    <cellStyle name="Normal 2 2 25" xfId="664"/>
    <cellStyle name="Normal 2 2 26" xfId="665"/>
    <cellStyle name="Normal 2 2 27" xfId="666"/>
    <cellStyle name="Normal 2 2 28" xfId="667"/>
    <cellStyle name="Normal 2 2 29" xfId="668"/>
    <cellStyle name="Normal 2 2 3" xfId="669"/>
    <cellStyle name="Normal 2 2 3 2" xfId="670"/>
    <cellStyle name="Normal 2 2 3 3" xfId="671"/>
    <cellStyle name="Normal 2 2 30" xfId="672"/>
    <cellStyle name="Normal 2 2 31" xfId="673"/>
    <cellStyle name="Normal 2 2 32" xfId="674"/>
    <cellStyle name="Normal 2 2 33" xfId="675"/>
    <cellStyle name="Normal 2 2 34" xfId="676"/>
    <cellStyle name="Normal 2 2 35" xfId="677"/>
    <cellStyle name="Normal 2 2 36" xfId="678"/>
    <cellStyle name="Normal 2 2 37" xfId="679"/>
    <cellStyle name="Normal 2 2 38" xfId="680"/>
    <cellStyle name="Normal 2 2 39" xfId="681"/>
    <cellStyle name="Normal 2 2 4" xfId="682"/>
    <cellStyle name="Normal 2 2 40" xfId="683"/>
    <cellStyle name="Normal 2 2 41" xfId="684"/>
    <cellStyle name="Normal 2 2 42" xfId="685"/>
    <cellStyle name="Normal 2 2 43" xfId="686"/>
    <cellStyle name="Normal 2 2 44" xfId="687"/>
    <cellStyle name="Normal 2 2 45" xfId="688"/>
    <cellStyle name="Normal 2 2 46" xfId="689"/>
    <cellStyle name="Normal 2 2 47" xfId="690"/>
    <cellStyle name="Normal 2 2 5" xfId="691"/>
    <cellStyle name="Normal 2 2 6" xfId="692"/>
    <cellStyle name="Normal 2 2 7" xfId="693"/>
    <cellStyle name="Normal 2 2 8" xfId="694"/>
    <cellStyle name="Normal 2 2 9" xfId="695"/>
    <cellStyle name="Normal 2 2_03 0_Recha._ Aseg._Dev._y Repa. propues." xfId="696"/>
    <cellStyle name="Normal 2 20" xfId="697"/>
    <cellStyle name="Normal 2 21" xfId="698"/>
    <cellStyle name="Normal 2 22" xfId="699"/>
    <cellStyle name="Normal 2 23" xfId="700"/>
    <cellStyle name="Normal 2 23 2" xfId="701"/>
    <cellStyle name="Normal 2 23 3" xfId="702"/>
    <cellStyle name="Normal 2 24" xfId="703"/>
    <cellStyle name="Normal 2 24 2" xfId="704"/>
    <cellStyle name="Normal 2 24 3" xfId="705"/>
    <cellStyle name="Normal 2 25" xfId="706"/>
    <cellStyle name="Normal 2 25 2" xfId="707"/>
    <cellStyle name="Normal 2 26" xfId="708"/>
    <cellStyle name="Normal 2 26 2" xfId="709"/>
    <cellStyle name="Normal 2 27" xfId="710"/>
    <cellStyle name="Normal 2 28" xfId="711"/>
    <cellStyle name="Normal 2 29" xfId="712"/>
    <cellStyle name="Normal 2 3" xfId="713"/>
    <cellStyle name="Normal 2 3 2" xfId="714"/>
    <cellStyle name="Normal 2 3 3" xfId="715"/>
    <cellStyle name="Normal 2 3 4" xfId="716"/>
    <cellStyle name="Normal 2 3 5" xfId="717"/>
    <cellStyle name="Normal 2 3 6" xfId="718"/>
    <cellStyle name="Normal 2 3 7" xfId="719"/>
    <cellStyle name="Normal 2 3 8" xfId="720"/>
    <cellStyle name="Normal 2 3_03 0_Recha._ Aseg._Dev._y Repa. propues." xfId="721"/>
    <cellStyle name="Normal 2 30" xfId="722"/>
    <cellStyle name="Normal 2 31" xfId="723"/>
    <cellStyle name="Normal 2 32" xfId="724"/>
    <cellStyle name="Normal 2 33" xfId="725"/>
    <cellStyle name="Normal 2 34" xfId="726"/>
    <cellStyle name="Normal 2 35" xfId="727"/>
    <cellStyle name="Normal 2 36" xfId="728"/>
    <cellStyle name="Normal 2 37" xfId="729"/>
    <cellStyle name="Normal 2 38" xfId="730"/>
    <cellStyle name="Normal 2 39" xfId="731"/>
    <cellStyle name="Normal 2 4" xfId="732"/>
    <cellStyle name="Normal 2 4 2" xfId="733"/>
    <cellStyle name="Normal 2 4 2 2" xfId="734"/>
    <cellStyle name="Normal 2 4 2 3" xfId="735"/>
    <cellStyle name="Normal 2 4 3" xfId="736"/>
    <cellStyle name="Normal 2 4 4" xfId="737"/>
    <cellStyle name="Normal 2 40" xfId="738"/>
    <cellStyle name="Normal 2 41" xfId="739"/>
    <cellStyle name="Normal 2 42" xfId="740"/>
    <cellStyle name="Normal 2 43" xfId="741"/>
    <cellStyle name="Normal 2 44" xfId="742"/>
    <cellStyle name="Normal 2 45" xfId="743"/>
    <cellStyle name="Normal 2 46" xfId="744"/>
    <cellStyle name="Normal 2 47" xfId="745"/>
    <cellStyle name="Normal 2 48" xfId="746"/>
    <cellStyle name="Normal 2 49" xfId="747"/>
    <cellStyle name="Normal 2 5" xfId="748"/>
    <cellStyle name="Normal 2 5 2" xfId="749"/>
    <cellStyle name="Normal 2 5 3" xfId="750"/>
    <cellStyle name="Normal 2 50" xfId="751"/>
    <cellStyle name="Normal 2 51" xfId="752"/>
    <cellStyle name="Normal 2 52" xfId="753"/>
    <cellStyle name="Normal 2 53" xfId="754"/>
    <cellStyle name="Normal 2 54" xfId="755"/>
    <cellStyle name="Normal 2 55" xfId="756"/>
    <cellStyle name="Normal 2 56" xfId="757"/>
    <cellStyle name="Normal 2 57" xfId="758"/>
    <cellStyle name="Normal 2 58" xfId="759"/>
    <cellStyle name="Normal 2 6" xfId="760"/>
    <cellStyle name="Normal 2 7" xfId="761"/>
    <cellStyle name="Normal 2 8" xfId="762"/>
    <cellStyle name="Normal 2 9" xfId="763"/>
    <cellStyle name="Normal 2_cap 13" xfId="764"/>
    <cellStyle name="Normal 20" xfId="765"/>
    <cellStyle name="Normal 21" xfId="766"/>
    <cellStyle name="Normal 21 2" xfId="767"/>
    <cellStyle name="Normal 21 3" xfId="768"/>
    <cellStyle name="Normal 22" xfId="769"/>
    <cellStyle name="Normal 22 2" xfId="770"/>
    <cellStyle name="Normal 22 3" xfId="771"/>
    <cellStyle name="Normal 23" xfId="772"/>
    <cellStyle name="Normal 23 10" xfId="773"/>
    <cellStyle name="Normal 23 11" xfId="774"/>
    <cellStyle name="Normal 23 12" xfId="775"/>
    <cellStyle name="Normal 23 13" xfId="776"/>
    <cellStyle name="Normal 23 14" xfId="777"/>
    <cellStyle name="Normal 23 2" xfId="778"/>
    <cellStyle name="Normal 23 3" xfId="779"/>
    <cellStyle name="Normal 23 4" xfId="780"/>
    <cellStyle name="Normal 23 5" xfId="781"/>
    <cellStyle name="Normal 23 6" xfId="782"/>
    <cellStyle name="Normal 23 7" xfId="783"/>
    <cellStyle name="Normal 23 8" xfId="784"/>
    <cellStyle name="Normal 23 9" xfId="785"/>
    <cellStyle name="Normal 24" xfId="786"/>
    <cellStyle name="Normal 24 10" xfId="787"/>
    <cellStyle name="Normal 24 11" xfId="788"/>
    <cellStyle name="Normal 24 12" xfId="789"/>
    <cellStyle name="Normal 24 13" xfId="790"/>
    <cellStyle name="Normal 24 14" xfId="791"/>
    <cellStyle name="Normal 24 2" xfId="792"/>
    <cellStyle name="Normal 24 3" xfId="793"/>
    <cellStyle name="Normal 24 4" xfId="794"/>
    <cellStyle name="Normal 24 5" xfId="795"/>
    <cellStyle name="Normal 24 6" xfId="796"/>
    <cellStyle name="Normal 24 7" xfId="797"/>
    <cellStyle name="Normal 24 8" xfId="798"/>
    <cellStyle name="Normal 24 9" xfId="799"/>
    <cellStyle name="Normal 25" xfId="800"/>
    <cellStyle name="Normal 26" xfId="801"/>
    <cellStyle name="Normal 26 10" xfId="802"/>
    <cellStyle name="Normal 26 11" xfId="803"/>
    <cellStyle name="Normal 26 12" xfId="804"/>
    <cellStyle name="Normal 26 2" xfId="805"/>
    <cellStyle name="Normal 26 3" xfId="806"/>
    <cellStyle name="Normal 26 4" xfId="807"/>
    <cellStyle name="Normal 26 5" xfId="808"/>
    <cellStyle name="Normal 26 6" xfId="809"/>
    <cellStyle name="Normal 26 7" xfId="810"/>
    <cellStyle name="Normal 26 8" xfId="811"/>
    <cellStyle name="Normal 26 9" xfId="812"/>
    <cellStyle name="Normal 27" xfId="813"/>
    <cellStyle name="Normal 28" xfId="814"/>
    <cellStyle name="Normal 29" xfId="815"/>
    <cellStyle name="Normal 3" xfId="76"/>
    <cellStyle name="Normal 3 10" xfId="816"/>
    <cellStyle name="Normal 3 10 2" xfId="817"/>
    <cellStyle name="Normal 3 10 3" xfId="818"/>
    <cellStyle name="Normal 3 11" xfId="819"/>
    <cellStyle name="Normal 3 11 2" xfId="820"/>
    <cellStyle name="Normal 3 11 3" xfId="821"/>
    <cellStyle name="Normal 3 12" xfId="822"/>
    <cellStyle name="Normal 3 12 2" xfId="823"/>
    <cellStyle name="Normal 3 12 3" xfId="824"/>
    <cellStyle name="Normal 3 13" xfId="825"/>
    <cellStyle name="Normal 3 13 2" xfId="826"/>
    <cellStyle name="Normal 3 13 3" xfId="827"/>
    <cellStyle name="Normal 3 14" xfId="828"/>
    <cellStyle name="Normal 3 14 2" xfId="829"/>
    <cellStyle name="Normal 3 14 3" xfId="830"/>
    <cellStyle name="Normal 3 15" xfId="831"/>
    <cellStyle name="Normal 3 15 2" xfId="832"/>
    <cellStyle name="Normal 3 15 3" xfId="833"/>
    <cellStyle name="Normal 3 16" xfId="834"/>
    <cellStyle name="Normal 3 17" xfId="835"/>
    <cellStyle name="Normal 3 18" xfId="836"/>
    <cellStyle name="Normal 3 19" xfId="837"/>
    <cellStyle name="Normal 3 2" xfId="77"/>
    <cellStyle name="Normal 3 2 2" xfId="838"/>
    <cellStyle name="Normal 3 2 2 2" xfId="839"/>
    <cellStyle name="Normal 3 2 2 3" xfId="840"/>
    <cellStyle name="Normal 3 2 3" xfId="841"/>
    <cellStyle name="Normal 3 2 4" xfId="842"/>
    <cellStyle name="Normal 3 20" xfId="843"/>
    <cellStyle name="Normal 3 21" xfId="844"/>
    <cellStyle name="Normal 3 22" xfId="845"/>
    <cellStyle name="Normal 3 23" xfId="846"/>
    <cellStyle name="Normal 3 24" xfId="847"/>
    <cellStyle name="Normal 3 25" xfId="848"/>
    <cellStyle name="Normal 3 26" xfId="849"/>
    <cellStyle name="Normal 3 27" xfId="850"/>
    <cellStyle name="Normal 3 28" xfId="851"/>
    <cellStyle name="Normal 3 29" xfId="852"/>
    <cellStyle name="Normal 3 3" xfId="853"/>
    <cellStyle name="Normal 3 3 2" xfId="854"/>
    <cellStyle name="Normal 3 3 3" xfId="855"/>
    <cellStyle name="Normal 3 3 4" xfId="856"/>
    <cellStyle name="Normal 3 30" xfId="857"/>
    <cellStyle name="Normal 3 31" xfId="858"/>
    <cellStyle name="Normal 3 32" xfId="859"/>
    <cellStyle name="Normal 3 33" xfId="860"/>
    <cellStyle name="Normal 3 34" xfId="861"/>
    <cellStyle name="Normal 3 35" xfId="862"/>
    <cellStyle name="Normal 3 36" xfId="863"/>
    <cellStyle name="Normal 3 37" xfId="864"/>
    <cellStyle name="Normal 3 38" xfId="865"/>
    <cellStyle name="Normal 3 39" xfId="866"/>
    <cellStyle name="Normal 3 4" xfId="867"/>
    <cellStyle name="Normal 3 4 2" xfId="868"/>
    <cellStyle name="Normal 3 4 3" xfId="869"/>
    <cellStyle name="Normal 3 40" xfId="870"/>
    <cellStyle name="Normal 3 41" xfId="871"/>
    <cellStyle name="Normal 3 42" xfId="872"/>
    <cellStyle name="Normal 3 43" xfId="873"/>
    <cellStyle name="Normal 3 44" xfId="874"/>
    <cellStyle name="Normal 3 5" xfId="875"/>
    <cellStyle name="Normal 3 5 2" xfId="876"/>
    <cellStyle name="Normal 3 5 3" xfId="877"/>
    <cellStyle name="Normal 3 6" xfId="878"/>
    <cellStyle name="Normal 3 6 2" xfId="879"/>
    <cellStyle name="Normal 3 6 3" xfId="880"/>
    <cellStyle name="Normal 3 6 4" xfId="881"/>
    <cellStyle name="Normal 3 6_03 0_Recha._ Aseg._Dev._y Repa. propues." xfId="882"/>
    <cellStyle name="Normal 3 7" xfId="883"/>
    <cellStyle name="Normal 3 7 2" xfId="884"/>
    <cellStyle name="Normal 3 7 3" xfId="885"/>
    <cellStyle name="Normal 3 8" xfId="886"/>
    <cellStyle name="Normal 3 8 2" xfId="887"/>
    <cellStyle name="Normal 3 8 3" xfId="888"/>
    <cellStyle name="Normal 3 9" xfId="889"/>
    <cellStyle name="Normal 3 9 2" xfId="890"/>
    <cellStyle name="Normal 3 9 3" xfId="891"/>
    <cellStyle name="Normal 3_C05" xfId="892"/>
    <cellStyle name="Normal 30" xfId="893"/>
    <cellStyle name="Normal 31" xfId="894"/>
    <cellStyle name="Normal 32" xfId="895"/>
    <cellStyle name="Normal 33" xfId="896"/>
    <cellStyle name="Normal 34" xfId="897"/>
    <cellStyle name="Normal 35" xfId="898"/>
    <cellStyle name="Normal 39 2" xfId="899"/>
    <cellStyle name="Normal 4" xfId="78"/>
    <cellStyle name="Normal 4 10" xfId="79"/>
    <cellStyle name="Normal 4 10 2" xfId="900"/>
    <cellStyle name="Normal 4 10 3" xfId="901"/>
    <cellStyle name="Normal 4 11" xfId="902"/>
    <cellStyle name="Normal 4 11 2" xfId="903"/>
    <cellStyle name="Normal 4 11 3" xfId="904"/>
    <cellStyle name="Normal 4 12" xfId="905"/>
    <cellStyle name="Normal 4 12 2" xfId="906"/>
    <cellStyle name="Normal 4 12 3" xfId="907"/>
    <cellStyle name="Normal 4 13" xfId="908"/>
    <cellStyle name="Normal 4 14" xfId="909"/>
    <cellStyle name="Normal 4 15" xfId="910"/>
    <cellStyle name="Normal 4 16" xfId="911"/>
    <cellStyle name="Normal 4 17" xfId="912"/>
    <cellStyle name="Normal 4 18" xfId="913"/>
    <cellStyle name="Normal 4 2" xfId="80"/>
    <cellStyle name="Normal 4 2 2" xfId="914"/>
    <cellStyle name="Normal 4 2 3" xfId="915"/>
    <cellStyle name="Normal 4 2 4" xfId="916"/>
    <cellStyle name="Normal 4 3" xfId="917"/>
    <cellStyle name="Normal 4 3 2" xfId="918"/>
    <cellStyle name="Normal 4 3 3" xfId="919"/>
    <cellStyle name="Normal 4 4" xfId="920"/>
    <cellStyle name="Normal 4 4 2" xfId="921"/>
    <cellStyle name="Normal 4 4 3" xfId="922"/>
    <cellStyle name="Normal 4 5" xfId="923"/>
    <cellStyle name="Normal 4 5 2" xfId="924"/>
    <cellStyle name="Normal 4 5 3" xfId="925"/>
    <cellStyle name="Normal 4 6" xfId="926"/>
    <cellStyle name="Normal 4 6 2" xfId="927"/>
    <cellStyle name="Normal 4 6 3" xfId="928"/>
    <cellStyle name="Normal 4 7" xfId="929"/>
    <cellStyle name="Normal 4 7 2" xfId="930"/>
    <cellStyle name="Normal 4 7 3" xfId="931"/>
    <cellStyle name="Normal 4 8" xfId="932"/>
    <cellStyle name="Normal 4 8 2" xfId="933"/>
    <cellStyle name="Normal 4 8 3" xfId="934"/>
    <cellStyle name="Normal 4 9" xfId="935"/>
    <cellStyle name="Normal 4 9 2" xfId="936"/>
    <cellStyle name="Normal 4 9 3" xfId="937"/>
    <cellStyle name="Normal 5" xfId="44"/>
    <cellStyle name="Normal 5 10" xfId="938"/>
    <cellStyle name="Normal 5 11" xfId="939"/>
    <cellStyle name="Normal 5 2" xfId="81"/>
    <cellStyle name="Normal 5 2 2" xfId="940"/>
    <cellStyle name="Normal 5 2 3" xfId="941"/>
    <cellStyle name="Normal 5 2 4" xfId="942"/>
    <cellStyle name="Normal 5 3" xfId="943"/>
    <cellStyle name="Normal 5 3 2" xfId="944"/>
    <cellStyle name="Normal 5 3 3" xfId="945"/>
    <cellStyle name="Normal 5 4" xfId="946"/>
    <cellStyle name="Normal 5 4 2" xfId="947"/>
    <cellStyle name="Normal 5 5" xfId="948"/>
    <cellStyle name="Normal 5 6" xfId="949"/>
    <cellStyle name="Normal 5 6 2" xfId="950"/>
    <cellStyle name="Normal 5 6 3" xfId="951"/>
    <cellStyle name="Normal 5 6 4" xfId="952"/>
    <cellStyle name="Normal 5 6 5" xfId="953"/>
    <cellStyle name="Normal 5 6_03 0_Recha._ Aseg._Dev._y Repa. propues." xfId="954"/>
    <cellStyle name="Normal 5 7" xfId="955"/>
    <cellStyle name="Normal 5 7 2" xfId="956"/>
    <cellStyle name="Normal 5 7 3" xfId="957"/>
    <cellStyle name="Normal 5 7 4" xfId="958"/>
    <cellStyle name="Normal 5 7 5" xfId="959"/>
    <cellStyle name="Normal 5 7_03 0_Recha._ Aseg._Dev._y Repa. propues." xfId="960"/>
    <cellStyle name="Normal 5 8" xfId="961"/>
    <cellStyle name="Normal 5 8 2" xfId="962"/>
    <cellStyle name="Normal 5 8 3" xfId="963"/>
    <cellStyle name="Normal 5 8 4" xfId="964"/>
    <cellStyle name="Normal 5 8 5" xfId="965"/>
    <cellStyle name="Normal 5 8_03 0_Recha._ Aseg._Dev._y Repa. propues." xfId="966"/>
    <cellStyle name="Normal 5 9" xfId="967"/>
    <cellStyle name="Normal 6" xfId="82"/>
    <cellStyle name="Normal 6 10" xfId="968"/>
    <cellStyle name="Normal 6 11" xfId="969"/>
    <cellStyle name="Normal 6 12" xfId="970"/>
    <cellStyle name="Normal 6 13" xfId="971"/>
    <cellStyle name="Normal 6 14" xfId="972"/>
    <cellStyle name="Normal 6 2" xfId="83"/>
    <cellStyle name="Normal 6 2 2" xfId="100"/>
    <cellStyle name="Normal 6 2 2 2" xfId="107"/>
    <cellStyle name="Normal 6 3" xfId="973"/>
    <cellStyle name="Normal 6 4" xfId="974"/>
    <cellStyle name="Normal 6 5" xfId="975"/>
    <cellStyle name="Normal 6 6" xfId="976"/>
    <cellStyle name="Normal 6 7" xfId="977"/>
    <cellStyle name="Normal 6 8" xfId="978"/>
    <cellStyle name="Normal 6 9" xfId="979"/>
    <cellStyle name="Normal 7" xfId="84"/>
    <cellStyle name="Normal 7 2" xfId="980"/>
    <cellStyle name="Normal 7 2 2" xfId="981"/>
    <cellStyle name="Normal 7 3" xfId="982"/>
    <cellStyle name="Normal 7 4" xfId="983"/>
    <cellStyle name="Normal 7 5" xfId="984"/>
    <cellStyle name="Normal 7 6" xfId="985"/>
    <cellStyle name="Normal 7 7" xfId="986"/>
    <cellStyle name="Normal 8" xfId="85"/>
    <cellStyle name="Normal 8 2" xfId="86"/>
    <cellStyle name="Normal 8 3" xfId="987"/>
    <cellStyle name="Normal 8 4" xfId="988"/>
    <cellStyle name="Normal 8 5" xfId="989"/>
    <cellStyle name="Normal 8 6" xfId="990"/>
    <cellStyle name="Normal 8 7" xfId="991"/>
    <cellStyle name="Normal 9" xfId="87"/>
    <cellStyle name="Normal 9 2" xfId="992"/>
    <cellStyle name="Normal 9 3" xfId="993"/>
    <cellStyle name="Normal_1 (2)_1" xfId="1172"/>
    <cellStyle name="Normal_10" xfId="11"/>
    <cellStyle name="Normal_11" xfId="12"/>
    <cellStyle name="Normal_12" xfId="13"/>
    <cellStyle name="Normal_12 2" xfId="17"/>
    <cellStyle name="Normal_13" xfId="16"/>
    <cellStyle name="Normal_14" xfId="14"/>
    <cellStyle name="Normal_14 3" xfId="18"/>
    <cellStyle name="Normal_15" xfId="19"/>
    <cellStyle name="Normal_16" xfId="15"/>
    <cellStyle name="Normal_17" xfId="24"/>
    <cellStyle name="Normal_18" xfId="26"/>
    <cellStyle name="Normal_19" xfId="25"/>
    <cellStyle name="Normal_20" xfId="27"/>
    <cellStyle name="Normal_38" xfId="37"/>
    <cellStyle name="Normal_39" xfId="38"/>
    <cellStyle name="Normal_4" xfId="7"/>
    <cellStyle name="Normal_41" xfId="21"/>
    <cellStyle name="Normal_5" xfId="8"/>
    <cellStyle name="Normal_7" xfId="9"/>
    <cellStyle name="Normal_8" xfId="10"/>
    <cellStyle name="Normal_A0402" xfId="110"/>
    <cellStyle name="Normal_A0718-19" xfId="108"/>
    <cellStyle name="Normal_A0720" xfId="109"/>
    <cellStyle name="Normal_A0903-04" xfId="105"/>
    <cellStyle name="Normal_A0905" xfId="1168"/>
    <cellStyle name="Normal_A0906" xfId="1170"/>
    <cellStyle name="Normal_A1401" xfId="6"/>
    <cellStyle name="Normal_A1401_1" xfId="5"/>
    <cellStyle name="Normal_A1401_A1401b" xfId="2"/>
    <cellStyle name="Normal_A1401b_1" xfId="4"/>
    <cellStyle name="Normal_A1423_Cgpymm aeeum (Estadística)" xfId="33"/>
    <cellStyle name="Normal_A1424" xfId="1169"/>
    <cellStyle name="Normal_A1426" xfId="34"/>
    <cellStyle name="Normal_A1426 (2)" xfId="29"/>
    <cellStyle name="Normal_A1706" xfId="106"/>
    <cellStyle name="Normal_A21020" xfId="40"/>
    <cellStyle name="Normal_AC" xfId="39"/>
    <cellStyle name="Normal_Asa_anurario 2" xfId="42"/>
    <cellStyle name="Normal_Cap1699b" xfId="101"/>
    <cellStyle name="Normal_Capufe_anuario" xfId="20"/>
    <cellStyle name="Normal_Capufe_anuario 2" xfId="43"/>
    <cellStyle name="Normal_carga" xfId="35"/>
    <cellStyle name="Normal_Cgpymm_anuario" xfId="32"/>
    <cellStyle name="Normal_contenedores" xfId="36"/>
    <cellStyle name="Normal_cred y est" xfId="31"/>
    <cellStyle name="Normal_dgpympt_Aeeum" xfId="45"/>
    <cellStyle name="Normal_Ferronales_anuario" xfId="28"/>
    <cellStyle name="Normal_Hoja1" xfId="1171"/>
    <cellStyle name="Normal_Libro2" xfId="104"/>
    <cellStyle name="Normal_NVO 4" xfId="30"/>
    <cellStyle name="Normal_siniestralidad" xfId="1173"/>
    <cellStyle name="Normal_uac_Aeeum" xfId="23"/>
    <cellStyle name="Notas 10" xfId="994"/>
    <cellStyle name="Notas 10 2" xfId="995"/>
    <cellStyle name="Notas 10 3" xfId="996"/>
    <cellStyle name="Notas 11" xfId="997"/>
    <cellStyle name="Notas 11 2" xfId="998"/>
    <cellStyle name="Notas 12" xfId="999"/>
    <cellStyle name="Notas 12 2" xfId="1000"/>
    <cellStyle name="Notas 13" xfId="1001"/>
    <cellStyle name="Notas 14" xfId="1002"/>
    <cellStyle name="Notas 15" xfId="1003"/>
    <cellStyle name="Notas 16" xfId="1004"/>
    <cellStyle name="Notas 17" xfId="1005"/>
    <cellStyle name="Notas 18" xfId="1006"/>
    <cellStyle name="Notas 19" xfId="1007"/>
    <cellStyle name="Notas 2" xfId="1008"/>
    <cellStyle name="Notas 2 10" xfId="1009"/>
    <cellStyle name="Notas 2 11" xfId="1010"/>
    <cellStyle name="Notas 2 12" xfId="1011"/>
    <cellStyle name="Notas 2 12 2" xfId="1012"/>
    <cellStyle name="Notas 2 12 3" xfId="1013"/>
    <cellStyle name="Notas 2 13" xfId="1014"/>
    <cellStyle name="Notas 2 14" xfId="1015"/>
    <cellStyle name="Notas 2 2" xfId="1016"/>
    <cellStyle name="Notas 2 3" xfId="1017"/>
    <cellStyle name="Notas 2 4" xfId="1018"/>
    <cellStyle name="Notas 2 5" xfId="1019"/>
    <cellStyle name="Notas 2 6" xfId="1020"/>
    <cellStyle name="Notas 2 7" xfId="1021"/>
    <cellStyle name="Notas 2 8" xfId="1022"/>
    <cellStyle name="Notas 2 9" xfId="1023"/>
    <cellStyle name="Notas 20" xfId="1024"/>
    <cellStyle name="Notas 21" xfId="1025"/>
    <cellStyle name="Notas 22" xfId="1026"/>
    <cellStyle name="Notas 23" xfId="1027"/>
    <cellStyle name="Notas 24" xfId="1028"/>
    <cellStyle name="Notas 25" xfId="1029"/>
    <cellStyle name="Notas 26" xfId="1030"/>
    <cellStyle name="Notas 27" xfId="1031"/>
    <cellStyle name="Notas 28" xfId="1032"/>
    <cellStyle name="Notas 29" xfId="1033"/>
    <cellStyle name="Notas 3" xfId="1034"/>
    <cellStyle name="Notas 3 2" xfId="1035"/>
    <cellStyle name="Notas 30" xfId="1036"/>
    <cellStyle name="Notas 31" xfId="1037"/>
    <cellStyle name="Notas 32" xfId="1038"/>
    <cellStyle name="Notas 4" xfId="1039"/>
    <cellStyle name="Notas 4 10" xfId="1040"/>
    <cellStyle name="Notas 4 11" xfId="1041"/>
    <cellStyle name="Notas 4 2" xfId="1042"/>
    <cellStyle name="Notas 4 3" xfId="1043"/>
    <cellStyle name="Notas 4 4" xfId="1044"/>
    <cellStyle name="Notas 4 5" xfId="1045"/>
    <cellStyle name="Notas 4 6" xfId="1046"/>
    <cellStyle name="Notas 4 7" xfId="1047"/>
    <cellStyle name="Notas 4 8" xfId="1048"/>
    <cellStyle name="Notas 4 9" xfId="1049"/>
    <cellStyle name="Notas 5" xfId="1050"/>
    <cellStyle name="Notas 5 10" xfId="1051"/>
    <cellStyle name="Notas 5 11" xfId="1052"/>
    <cellStyle name="Notas 5 2" xfId="1053"/>
    <cellStyle name="Notas 5 3" xfId="1054"/>
    <cellStyle name="Notas 5 4" xfId="1055"/>
    <cellStyle name="Notas 5 5" xfId="1056"/>
    <cellStyle name="Notas 5 6" xfId="1057"/>
    <cellStyle name="Notas 5 7" xfId="1058"/>
    <cellStyle name="Notas 5 8" xfId="1059"/>
    <cellStyle name="Notas 5 9" xfId="1060"/>
    <cellStyle name="Notas 6" xfId="1061"/>
    <cellStyle name="Notas 6 2" xfId="1062"/>
    <cellStyle name="Notas 7" xfId="1063"/>
    <cellStyle name="Notas 7 2" xfId="1064"/>
    <cellStyle name="Notas 8" xfId="1065"/>
    <cellStyle name="Notas 8 2" xfId="1066"/>
    <cellStyle name="Notas 8 3" xfId="1067"/>
    <cellStyle name="Notas 9" xfId="1068"/>
    <cellStyle name="Notas 9 2" xfId="1069"/>
    <cellStyle name="Notas 9 3" xfId="1070"/>
    <cellStyle name="Num. cuadro" xfId="88"/>
    <cellStyle name="Num. cuadro 2" xfId="1071"/>
    <cellStyle name="Num. cuadro 3" xfId="1072"/>
    <cellStyle name="Num. cuadro 4" xfId="1073"/>
    <cellStyle name="Num. cuadro 5" xfId="1074"/>
    <cellStyle name="Num. cuadro 6" xfId="1075"/>
    <cellStyle name="Num. cuadro_G422-04" xfId="1076"/>
    <cellStyle name="Num/Num" xfId="1077"/>
    <cellStyle name="Numero" xfId="89"/>
    <cellStyle name="Numero cuadro" xfId="1078"/>
    <cellStyle name="Numerod" xfId="1079"/>
    <cellStyle name="Pie" xfId="90"/>
    <cellStyle name="Pie 2" xfId="1080"/>
    <cellStyle name="Pie 2 2" xfId="1081"/>
    <cellStyle name="Pie 3" xfId="1082"/>
    <cellStyle name="Pie 4" xfId="1083"/>
    <cellStyle name="Pie 5" xfId="1084"/>
    <cellStyle name="Pie 6" xfId="1085"/>
    <cellStyle name="Pie_c02-03" xfId="1086"/>
    <cellStyle name="Pies" xfId="91"/>
    <cellStyle name="Porcentual 2" xfId="1087"/>
    <cellStyle name="Porcentual 2 2" xfId="1088"/>
    <cellStyle name="Porcentual 2 3" xfId="1089"/>
    <cellStyle name="Porcentual 2 4" xfId="1090"/>
    <cellStyle name="Porcentual 3" xfId="1091"/>
    <cellStyle name="Porcentual 3 2" xfId="1092"/>
    <cellStyle name="Porcentual 3 2 2" xfId="1093"/>
    <cellStyle name="Porcentual 3 2 3" xfId="1094"/>
    <cellStyle name="Porcentual 3 3" xfId="1095"/>
    <cellStyle name="Porcentual 3 3 2" xfId="1096"/>
    <cellStyle name="Porcentual 3 4" xfId="1097"/>
    <cellStyle name="Porcentual 4" xfId="1098"/>
    <cellStyle name="Porcentual 4 2" xfId="1099"/>
    <cellStyle name="Porcentual 4 2 2" xfId="1100"/>
    <cellStyle name="Porcentual 4 3" xfId="1101"/>
    <cellStyle name="Punto0" xfId="1102"/>
    <cellStyle name="Salida 2" xfId="1103"/>
    <cellStyle name="Salida 3" xfId="1104"/>
    <cellStyle name="Salida 4" xfId="1105"/>
    <cellStyle name="Salida 5" xfId="1106"/>
    <cellStyle name="Salida 6" xfId="1107"/>
    <cellStyle name="Salida 7" xfId="1108"/>
    <cellStyle name="sangria_n1" xfId="92"/>
    <cellStyle name="Separador" xfId="1109"/>
    <cellStyle name="Texto de advertencia 2" xfId="1110"/>
    <cellStyle name="Texto de advertencia 3" xfId="1111"/>
    <cellStyle name="Texto de advertencia 4" xfId="1112"/>
    <cellStyle name="Texto de advertencia 5" xfId="1113"/>
    <cellStyle name="Texto de advertencia 6" xfId="1114"/>
    <cellStyle name="Texto de advertencia 7" xfId="1115"/>
    <cellStyle name="Texto explicativo 2" xfId="1116"/>
    <cellStyle name="Texto explicativo 3" xfId="1117"/>
    <cellStyle name="Texto explicativo 4" xfId="1118"/>
    <cellStyle name="Texto explicativo 5" xfId="1119"/>
    <cellStyle name="Texto explicativo 6" xfId="1120"/>
    <cellStyle name="Texto explicativo 7" xfId="1121"/>
    <cellStyle name="Texto, derecha" xfId="93"/>
    <cellStyle name="Texto, derecha 2" xfId="1122"/>
    <cellStyle name="Texto, izquierda" xfId="94"/>
    <cellStyle name="Texto, izquierda 2" xfId="1123"/>
    <cellStyle name="Titulo" xfId="95"/>
    <cellStyle name="Título 1 2" xfId="1124"/>
    <cellStyle name="Título 1 3" xfId="1125"/>
    <cellStyle name="Título 1 4" xfId="1126"/>
    <cellStyle name="Título 1 5" xfId="1127"/>
    <cellStyle name="Título 1 6" xfId="1128"/>
    <cellStyle name="Título 1 7" xfId="1129"/>
    <cellStyle name="Titulo 10" xfId="1130"/>
    <cellStyle name="Titulo 2" xfId="96"/>
    <cellStyle name="Título 2 2" xfId="1131"/>
    <cellStyle name="Título 2 3" xfId="1132"/>
    <cellStyle name="Título 2 4" xfId="1133"/>
    <cellStyle name="Título 2 5" xfId="1134"/>
    <cellStyle name="Título 2 6" xfId="1135"/>
    <cellStyle name="Título 2 7" xfId="1136"/>
    <cellStyle name="Titulo 3" xfId="1137"/>
    <cellStyle name="Título 3 2" xfId="1138"/>
    <cellStyle name="Título 3 3" xfId="1139"/>
    <cellStyle name="Título 3 4" xfId="1140"/>
    <cellStyle name="Título 3 5" xfId="1141"/>
    <cellStyle name="Título 3 6" xfId="1142"/>
    <cellStyle name="Título 3 7" xfId="1143"/>
    <cellStyle name="Titulo 4" xfId="1144"/>
    <cellStyle name="Título 4" xfId="1145"/>
    <cellStyle name="Título 4 2" xfId="1146"/>
    <cellStyle name="Titulo 5" xfId="1147"/>
    <cellStyle name="Título 5" xfId="1148"/>
    <cellStyle name="Título 5 2" xfId="1149"/>
    <cellStyle name="Titulo 6" xfId="1150"/>
    <cellStyle name="Título 6" xfId="1151"/>
    <cellStyle name="Título 6 2" xfId="1152"/>
    <cellStyle name="Titulo 7" xfId="1153"/>
    <cellStyle name="Título 7" xfId="1154"/>
    <cellStyle name="Título 7 2" xfId="1155"/>
    <cellStyle name="Titulo 8" xfId="1156"/>
    <cellStyle name="Título 8" xfId="1157"/>
    <cellStyle name="Título 8 2" xfId="1158"/>
    <cellStyle name="Titulo 9" xfId="1159"/>
    <cellStyle name="Título 9" xfId="1160"/>
    <cellStyle name="Título 9 2" xfId="1161"/>
    <cellStyle name="Titulo_10" xfId="97"/>
    <cellStyle name="Total 2" xfId="1162"/>
    <cellStyle name="Total 3" xfId="1163"/>
    <cellStyle name="Total 4" xfId="1164"/>
    <cellStyle name="Total 5" xfId="1165"/>
    <cellStyle name="Total 6" xfId="1166"/>
    <cellStyle name="Total 7" xfId="1167"/>
  </cellStyles>
  <dxfs count="0"/>
  <tableStyles count="0" defaultTableStyle="TableStyleMedium9" defaultPivotStyle="PivotStyleLight16"/>
  <colors>
    <mruColors>
      <color rgb="FF000080"/>
    </mru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28576</xdr:rowOff>
    </xdr:from>
    <xdr:to>
      <xdr:col>2</xdr:col>
      <xdr:colOff>0</xdr:colOff>
      <xdr:row>16</xdr:row>
      <xdr:rowOff>14654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314325" y="352426"/>
          <a:ext cx="4248150" cy="20911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/>
          <a:r>
            <a:rPr lang="es-ES" sz="1000" b="1">
              <a:latin typeface="Arial" pitchFamily="34" charset="0"/>
              <a:ea typeface="+mn-ea"/>
              <a:cs typeface="Arial" pitchFamily="34" charset="0"/>
            </a:rPr>
            <a:t>E</a:t>
          </a:r>
          <a:r>
            <a:rPr lang="es-ES" sz="800">
              <a:latin typeface="Arial" pitchFamily="34" charset="0"/>
              <a:ea typeface="+mn-ea"/>
              <a:cs typeface="Arial" pitchFamily="34" charset="0"/>
            </a:rPr>
            <a:t>n este capítulo se incorpora estadística referente al servicio de transportación en sus diferentes modalidades: tierra, agua y aire. En cuanto a transporte terrestre, se incluyen datos sobre la infraestructura carretera; número de empresas transportistas y unidades disponibles; volumen de carga y número de pasajeros transportados; y cifras del movimiento de vehículos en caminos y puentes federales. Por lo que toca al sistema ferroviario, se presentan las cifras de longitud de vías; equipo de transporte para carga y para pasajeros; volumen de carga; y número de pasajeros transportados.</a:t>
          </a:r>
          <a:endParaRPr lang="es-MX" sz="800">
            <a:latin typeface="Arial" pitchFamily="34" charset="0"/>
            <a:ea typeface="+mn-ea"/>
            <a:cs typeface="Arial" pitchFamily="34" charset="0"/>
          </a:endParaRPr>
        </a:p>
        <a:p>
          <a:pPr algn="just"/>
          <a:r>
            <a:rPr lang="es-ES" sz="800">
              <a:latin typeface="Arial" pitchFamily="34" charset="0"/>
              <a:ea typeface="+mn-ea"/>
              <a:cs typeface="Arial" pitchFamily="34" charset="0"/>
            </a:rPr>
            <a:t> </a:t>
          </a:r>
          <a:endParaRPr lang="es-MX" sz="800">
            <a:latin typeface="Arial" pitchFamily="34" charset="0"/>
            <a:ea typeface="+mn-ea"/>
            <a:cs typeface="Arial" pitchFamily="34" charset="0"/>
          </a:endParaRPr>
        </a:p>
        <a:p>
          <a:pPr algn="just"/>
          <a:r>
            <a:rPr lang="es-ES" sz="1000" b="1">
              <a:latin typeface="Arial" pitchFamily="34" charset="0"/>
              <a:ea typeface="+mn-ea"/>
              <a:cs typeface="Arial" pitchFamily="34" charset="0"/>
            </a:rPr>
            <a:t>D</a:t>
          </a:r>
          <a:r>
            <a:rPr lang="es-ES" sz="800">
              <a:latin typeface="Arial" pitchFamily="34" charset="0"/>
              <a:ea typeface="+mn-ea"/>
              <a:cs typeface="Arial" pitchFamily="34" charset="0"/>
            </a:rPr>
            <a:t>ada la magnitud e importancia que reviste el transporte público urbano de pasajeros, se incluyen algunos indicadores sobre el mismo para la Ciudad de México, Guadalajara y Monterrey.</a:t>
          </a:r>
          <a:endParaRPr lang="es-MX" sz="800">
            <a:latin typeface="Arial" pitchFamily="34" charset="0"/>
            <a:ea typeface="+mn-ea"/>
            <a:cs typeface="Arial" pitchFamily="34" charset="0"/>
          </a:endParaRPr>
        </a:p>
        <a:p>
          <a:pPr algn="just"/>
          <a:r>
            <a:rPr lang="es-ES" sz="800">
              <a:latin typeface="Arial" pitchFamily="34" charset="0"/>
              <a:ea typeface="+mn-ea"/>
              <a:cs typeface="Arial" pitchFamily="34" charset="0"/>
            </a:rPr>
            <a:t> </a:t>
          </a:r>
          <a:endParaRPr lang="es-MX" sz="800">
            <a:latin typeface="Arial" pitchFamily="34" charset="0"/>
            <a:ea typeface="+mn-ea"/>
            <a:cs typeface="Arial" pitchFamily="34" charset="0"/>
          </a:endParaRPr>
        </a:p>
        <a:p>
          <a:pPr algn="just"/>
          <a:r>
            <a:rPr lang="es-ES" sz="1000" b="1">
              <a:latin typeface="Arial" pitchFamily="34" charset="0"/>
              <a:ea typeface="+mn-ea"/>
              <a:cs typeface="Arial" pitchFamily="34" charset="0"/>
            </a:rPr>
            <a:t>L</a:t>
          </a:r>
          <a:r>
            <a:rPr lang="es-ES" sz="800">
              <a:latin typeface="Arial" pitchFamily="34" charset="0"/>
              <a:ea typeface="+mn-ea"/>
              <a:cs typeface="Arial" pitchFamily="34" charset="0"/>
            </a:rPr>
            <a:t>a transportación por agua se aborda a partir de los datos acerca de los puertos, flota marítima, obras portuarias y movimiento de carga y de pasajeros; adicionalmente, se presenta la capacidad de carga de la flota marítima petrolera y de sus unidades terrestres, así como la longitud de los ductos nacionales.</a:t>
          </a:r>
          <a:endParaRPr lang="es-MX" sz="8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just" rtl="0">
            <a:defRPr sz="1000"/>
          </a:pPr>
          <a:endParaRPr lang="es-MX" sz="8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just" rtl="0">
            <a:defRPr sz="1000"/>
          </a:pPr>
          <a:endParaRPr lang="es-MX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just" rtl="0">
            <a:defRPr sz="1000"/>
          </a:pPr>
          <a:endParaRPr lang="es-MX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1362</xdr:colOff>
      <xdr:row>40</xdr:row>
      <xdr:rowOff>122472</xdr:rowOff>
    </xdr:from>
    <xdr:to>
      <xdr:col>2</xdr:col>
      <xdr:colOff>3454</xdr:colOff>
      <xdr:row>54</xdr:row>
      <xdr:rowOff>105140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314326" y="6490615"/>
          <a:ext cx="4247521" cy="22686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/>
          <a:r>
            <a:rPr lang="es-ES" sz="1000" b="1">
              <a:latin typeface="Arial" pitchFamily="34" charset="0"/>
              <a:ea typeface="+mn-ea"/>
              <a:cs typeface="Arial" pitchFamily="34" charset="0"/>
            </a:rPr>
            <a:t>E</a:t>
          </a:r>
          <a:r>
            <a:rPr lang="es-ES" sz="800">
              <a:latin typeface="Arial" pitchFamily="34" charset="0"/>
              <a:ea typeface="+mn-ea"/>
              <a:cs typeface="Arial" pitchFamily="34" charset="0"/>
            </a:rPr>
            <a:t>n lo que concierne al transporte aéreo, se consideran datos de la infraestructura aeroportuaria y del equipo aéreo existente en el país; además, se proporcionan los referentes al movimiento de vuelos y pasajeros, así como a convenios de aviación firmados con otros países. Los datos de aeropuertos se desagregan en nacionales e internacionales y se presentan algunos indicadores de las empresas aéreas nacionales.</a:t>
          </a:r>
          <a:endParaRPr lang="es-MX" sz="800">
            <a:latin typeface="Arial" pitchFamily="34" charset="0"/>
            <a:ea typeface="+mn-ea"/>
            <a:cs typeface="Arial" pitchFamily="34" charset="0"/>
          </a:endParaRPr>
        </a:p>
        <a:p>
          <a:pPr algn="just"/>
          <a:r>
            <a:rPr lang="es-ES" sz="800">
              <a:latin typeface="Arial" pitchFamily="34" charset="0"/>
              <a:ea typeface="+mn-ea"/>
              <a:cs typeface="Arial" pitchFamily="34" charset="0"/>
            </a:rPr>
            <a:t> </a:t>
          </a:r>
          <a:endParaRPr lang="es-MX" sz="800">
            <a:latin typeface="Arial" pitchFamily="34" charset="0"/>
            <a:ea typeface="+mn-ea"/>
            <a:cs typeface="Arial" pitchFamily="34" charset="0"/>
          </a:endParaRPr>
        </a:p>
        <a:p>
          <a:pPr algn="just"/>
          <a:r>
            <a:rPr lang="es-ES" sz="1000" b="1">
              <a:latin typeface="Arial" pitchFamily="34" charset="0"/>
              <a:ea typeface="+mn-ea"/>
              <a:cs typeface="Arial" pitchFamily="34" charset="0"/>
            </a:rPr>
            <a:t>P</a:t>
          </a:r>
          <a:r>
            <a:rPr lang="es-ES" sz="800">
              <a:latin typeface="Arial" pitchFamily="34" charset="0"/>
              <a:ea typeface="+mn-ea"/>
              <a:cs typeface="Arial" pitchFamily="34" charset="0"/>
            </a:rPr>
            <a:t>or último, el capítulo se complementa con información del valor de la carga exportada e importada por modo de transporte y datos de exámenes médicos para prevenir accidentes.</a:t>
          </a:r>
          <a:endParaRPr lang="es-MX" sz="800">
            <a:latin typeface="Arial" pitchFamily="34" charset="0"/>
            <a:ea typeface="+mn-ea"/>
            <a:cs typeface="Arial" pitchFamily="34" charset="0"/>
          </a:endParaRPr>
        </a:p>
        <a:p>
          <a:pPr algn="just"/>
          <a:r>
            <a:rPr lang="es-ES" sz="800">
              <a:latin typeface="Arial" pitchFamily="34" charset="0"/>
              <a:ea typeface="+mn-ea"/>
              <a:cs typeface="Arial" pitchFamily="34" charset="0"/>
            </a:rPr>
            <a:t> </a:t>
          </a:r>
          <a:endParaRPr lang="es-MX" sz="800">
            <a:latin typeface="Arial" pitchFamily="34" charset="0"/>
            <a:ea typeface="+mn-ea"/>
            <a:cs typeface="Arial" pitchFamily="34" charset="0"/>
          </a:endParaRPr>
        </a:p>
        <a:p>
          <a:pPr algn="just"/>
          <a:r>
            <a:rPr lang="es-ES" sz="1000" b="1">
              <a:latin typeface="Arial" pitchFamily="34" charset="0"/>
              <a:ea typeface="+mn-ea"/>
              <a:cs typeface="Arial" pitchFamily="34" charset="0"/>
            </a:rPr>
            <a:t>L</a:t>
          </a:r>
          <a:r>
            <a:rPr lang="es-ES" sz="800">
              <a:latin typeface="Arial" pitchFamily="34" charset="0"/>
              <a:ea typeface="+mn-ea"/>
              <a:cs typeface="Arial" pitchFamily="34" charset="0"/>
            </a:rPr>
            <a:t>a mayoría de las cifras de este capítulo se integraron a través de la concertación con la Secretaría de Comunicaciones y Transportes y con las unidades responsables de coordinar o prestar los servicios relativos al sector. Este mecanismo permitió revisar y validar las series presentadas y actualizar los tabulados con la información más reciente disponible.</a:t>
          </a:r>
          <a:endParaRPr lang="es-MX" sz="800">
            <a:latin typeface="Arial" pitchFamily="34" charset="0"/>
            <a:ea typeface="+mn-ea"/>
            <a:cs typeface="Arial" pitchFamily="34" charset="0"/>
          </a:endParaRPr>
        </a:p>
        <a:p>
          <a:pPr algn="just"/>
          <a:r>
            <a:rPr lang="es-ES" sz="800">
              <a:latin typeface="Arial" pitchFamily="34" charset="0"/>
              <a:ea typeface="+mn-ea"/>
              <a:cs typeface="Arial" pitchFamily="34" charset="0"/>
            </a:rPr>
            <a:t> </a:t>
          </a:r>
          <a:endParaRPr lang="es-MX" sz="800">
            <a:latin typeface="Arial" pitchFamily="34" charset="0"/>
            <a:ea typeface="+mn-ea"/>
            <a:cs typeface="Arial" pitchFamily="34" charset="0"/>
          </a:endParaRPr>
        </a:p>
        <a:p>
          <a:pPr algn="just"/>
          <a:r>
            <a:rPr lang="es-ES" sz="1000" b="1">
              <a:latin typeface="Arial" pitchFamily="34" charset="0"/>
              <a:ea typeface="+mn-ea"/>
              <a:cs typeface="Arial" pitchFamily="34" charset="0"/>
            </a:rPr>
            <a:t>L</a:t>
          </a:r>
          <a:r>
            <a:rPr lang="es-ES" sz="800">
              <a:latin typeface="Arial" pitchFamily="34" charset="0"/>
              <a:ea typeface="+mn-ea"/>
              <a:cs typeface="Arial" pitchFamily="34" charset="0"/>
            </a:rPr>
            <a:t>a serie incorporada en este capítulo es de 1995 a 2012; sin embargo, algunos tabulados presentan series más cortas debido a la disponibilidad de información en las áreas generadoras.</a:t>
          </a:r>
          <a:endParaRPr lang="es-MX" sz="800">
            <a:latin typeface="Arial" pitchFamily="34" charset="0"/>
            <a:ea typeface="+mn-ea"/>
            <a:cs typeface="Arial" pitchFamily="34" charset="0"/>
          </a:endParaRPr>
        </a:p>
        <a:p>
          <a:pPr algn="just" rtl="0">
            <a:defRPr sz="1000"/>
          </a:pPr>
          <a:endParaRPr lang="es-MX" sz="8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just" rtl="0">
            <a:defRPr sz="1000"/>
          </a:pPr>
          <a:endParaRPr lang="es-MX" sz="8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just" rtl="0">
            <a:defRPr sz="1000"/>
          </a:pPr>
          <a:endParaRPr lang="es-MX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just" rtl="0">
            <a:defRPr sz="1000"/>
          </a:pPr>
          <a:endParaRPr lang="es-MX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17</xdr:row>
      <xdr:rowOff>129286</xdr:rowOff>
    </xdr:from>
    <xdr:to>
      <xdr:col>2</xdr:col>
      <xdr:colOff>19843</xdr:colOff>
      <xdr:row>39</xdr:row>
      <xdr:rowOff>6821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741857"/>
          <a:ext cx="4578236" cy="3469821"/>
        </a:xfrm>
        <a:prstGeom prst="rect">
          <a:avLst/>
        </a:prstGeom>
      </xdr:spPr>
    </xdr:pic>
    <xdr:clientData/>
  </xdr:twoCellAnchor>
  <xdr:twoCellAnchor editAs="oneCell">
    <xdr:from>
      <xdr:col>1</xdr:col>
      <xdr:colOff>20412</xdr:colOff>
      <xdr:row>55</xdr:row>
      <xdr:rowOff>122472</xdr:rowOff>
    </xdr:from>
    <xdr:to>
      <xdr:col>1</xdr:col>
      <xdr:colOff>4128373</xdr:colOff>
      <xdr:row>90</xdr:row>
      <xdr:rowOff>156490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3376" y="8939901"/>
          <a:ext cx="4107961" cy="41161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atalina.yamamoto\UNIDAD%20C\Datos\Respaldos%20Red\Publicaciones\Aeeum%202012%20xls\18.%20Transpor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Índice"/>
      <sheetName val="Texto"/>
      <sheetName val="18.1"/>
      <sheetName val="18.2"/>
      <sheetName val="18.3"/>
      <sheetName val="18.4"/>
      <sheetName val="18.5"/>
      <sheetName val="18.6"/>
      <sheetName val="18.7"/>
      <sheetName val="18.8"/>
      <sheetName val="18.9"/>
      <sheetName val="18.10"/>
      <sheetName val="18.11"/>
      <sheetName val="18.12"/>
      <sheetName val="18.13"/>
      <sheetName val="18.14"/>
      <sheetName val="18.15"/>
      <sheetName val="18.16"/>
      <sheetName val="18.17"/>
      <sheetName val="18.18"/>
      <sheetName val="18.19"/>
      <sheetName val="18.20"/>
      <sheetName val="18.21"/>
      <sheetName val="18.22"/>
      <sheetName val="18.23"/>
      <sheetName val="18.24"/>
      <sheetName val="18.25"/>
      <sheetName val="18.26"/>
      <sheetName val="18.27"/>
      <sheetName val="18.28"/>
      <sheetName val="18.29"/>
      <sheetName val="18.30"/>
      <sheetName val="18.31"/>
      <sheetName val="18.32"/>
      <sheetName val="18.33"/>
      <sheetName val="18.34"/>
      <sheetName val="18.35"/>
      <sheetName val="18.36"/>
      <sheetName val="18.37"/>
      <sheetName val="18.38"/>
      <sheetName val="18.39"/>
      <sheetName val="18.40"/>
      <sheetName val="18.41"/>
      <sheetName val="18.42"/>
      <sheetName val="18.43"/>
      <sheetName val="18.44"/>
      <sheetName val="18.45"/>
      <sheetName val="18.46"/>
      <sheetName val="18.47"/>
      <sheetName val="18.48"/>
      <sheetName val="18.49"/>
      <sheetName val="18.50"/>
      <sheetName val="18.51"/>
      <sheetName val="18.52"/>
      <sheetName val="18.53"/>
      <sheetName val="18.54"/>
      <sheetName val="18.55"/>
      <sheetName val="18.56"/>
      <sheetName val="18.5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VJ124"/>
  <sheetViews>
    <sheetView showGridLines="0" showRowColHeaders="0" tabSelected="1" zoomScale="130" zoomScaleNormal="130" workbookViewId="0">
      <pane ySplit="2" topLeftCell="A3" activePane="bottomLeft" state="frozenSplit"/>
      <selection pane="bottomLeft"/>
    </sheetView>
  </sheetViews>
  <sheetFormatPr baseColWidth="10" defaultColWidth="0" defaultRowHeight="9" customHeight="1" zeroHeight="1"/>
  <cols>
    <col min="1" max="1" width="6" style="1198" customWidth="1"/>
    <col min="2" max="2" width="68.42578125" style="1199" customWidth="1"/>
    <col min="3" max="3" width="0.85546875" style="1200" customWidth="1"/>
    <col min="4" max="256" width="11.42578125" style="1200" hidden="1"/>
    <col min="257" max="257" width="5" style="1200" hidden="1"/>
    <col min="258" max="258" width="68.42578125" style="1200" hidden="1"/>
    <col min="259" max="512" width="11.42578125" style="1200" hidden="1"/>
    <col min="513" max="513" width="5" style="1200" hidden="1"/>
    <col min="514" max="514" width="68.42578125" style="1200" hidden="1"/>
    <col min="515" max="768" width="11.42578125" style="1200" hidden="1"/>
    <col min="769" max="769" width="5" style="1200" hidden="1"/>
    <col min="770" max="770" width="68.42578125" style="1200" hidden="1"/>
    <col min="771" max="1024" width="11.42578125" style="1200" hidden="1"/>
    <col min="1025" max="1025" width="5" style="1200" hidden="1"/>
    <col min="1026" max="1026" width="68.42578125" style="1200" hidden="1"/>
    <col min="1027" max="1280" width="11.42578125" style="1200" hidden="1"/>
    <col min="1281" max="1281" width="5" style="1200" hidden="1"/>
    <col min="1282" max="1282" width="68.42578125" style="1200" hidden="1"/>
    <col min="1283" max="1536" width="11.42578125" style="1200" hidden="1"/>
    <col min="1537" max="1537" width="5" style="1200" hidden="1"/>
    <col min="1538" max="1538" width="68.42578125" style="1200" hidden="1"/>
    <col min="1539" max="1792" width="11.42578125" style="1200" hidden="1"/>
    <col min="1793" max="1793" width="5" style="1200" hidden="1"/>
    <col min="1794" max="1794" width="68.42578125" style="1200" hidden="1"/>
    <col min="1795" max="2048" width="11.42578125" style="1200" hidden="1"/>
    <col min="2049" max="2049" width="5" style="1200" hidden="1"/>
    <col min="2050" max="2050" width="68.42578125" style="1200" hidden="1"/>
    <col min="2051" max="2304" width="11.42578125" style="1200" hidden="1"/>
    <col min="2305" max="2305" width="5" style="1200" hidden="1"/>
    <col min="2306" max="2306" width="68.42578125" style="1200" hidden="1"/>
    <col min="2307" max="2560" width="11.42578125" style="1200" hidden="1"/>
    <col min="2561" max="2561" width="5" style="1200" hidden="1"/>
    <col min="2562" max="2562" width="68.42578125" style="1200" hidden="1"/>
    <col min="2563" max="2816" width="11.42578125" style="1200" hidden="1"/>
    <col min="2817" max="2817" width="5" style="1200" hidden="1"/>
    <col min="2818" max="2818" width="68.42578125" style="1200" hidden="1"/>
    <col min="2819" max="3072" width="11.42578125" style="1200" hidden="1"/>
    <col min="3073" max="3073" width="5" style="1200" hidden="1"/>
    <col min="3074" max="3074" width="68.42578125" style="1200" hidden="1"/>
    <col min="3075" max="3328" width="11.42578125" style="1200" hidden="1"/>
    <col min="3329" max="3329" width="5" style="1200" hidden="1"/>
    <col min="3330" max="3330" width="68.42578125" style="1200" hidden="1"/>
    <col min="3331" max="3584" width="11.42578125" style="1200" hidden="1"/>
    <col min="3585" max="3585" width="5" style="1200" hidden="1"/>
    <col min="3586" max="3586" width="68.42578125" style="1200" hidden="1"/>
    <col min="3587" max="3840" width="11.42578125" style="1200" hidden="1"/>
    <col min="3841" max="3841" width="5" style="1200" hidden="1"/>
    <col min="3842" max="3842" width="68.42578125" style="1200" hidden="1"/>
    <col min="3843" max="4096" width="11.42578125" style="1200" hidden="1"/>
    <col min="4097" max="4097" width="5" style="1200" hidden="1"/>
    <col min="4098" max="4098" width="68.42578125" style="1200" hidden="1"/>
    <col min="4099" max="4352" width="11.42578125" style="1200" hidden="1"/>
    <col min="4353" max="4353" width="5" style="1200" hidden="1"/>
    <col min="4354" max="4354" width="68.42578125" style="1200" hidden="1"/>
    <col min="4355" max="4608" width="11.42578125" style="1200" hidden="1"/>
    <col min="4609" max="4609" width="5" style="1200" hidden="1"/>
    <col min="4610" max="4610" width="68.42578125" style="1200" hidden="1"/>
    <col min="4611" max="4864" width="11.42578125" style="1200" hidden="1"/>
    <col min="4865" max="4865" width="5" style="1200" hidden="1"/>
    <col min="4866" max="4866" width="68.42578125" style="1200" hidden="1"/>
    <col min="4867" max="5120" width="11.42578125" style="1200" hidden="1"/>
    <col min="5121" max="5121" width="5" style="1200" hidden="1"/>
    <col min="5122" max="5122" width="68.42578125" style="1200" hidden="1"/>
    <col min="5123" max="5376" width="11.42578125" style="1200" hidden="1"/>
    <col min="5377" max="5377" width="5" style="1200" hidden="1"/>
    <col min="5378" max="5378" width="68.42578125" style="1200" hidden="1"/>
    <col min="5379" max="5632" width="11.42578125" style="1200" hidden="1"/>
    <col min="5633" max="5633" width="5" style="1200" hidden="1"/>
    <col min="5634" max="5634" width="68.42578125" style="1200" hidden="1"/>
    <col min="5635" max="5888" width="11.42578125" style="1200" hidden="1"/>
    <col min="5889" max="5889" width="5" style="1200" hidden="1"/>
    <col min="5890" max="5890" width="68.42578125" style="1200" hidden="1"/>
    <col min="5891" max="6144" width="11.42578125" style="1200" hidden="1"/>
    <col min="6145" max="6145" width="5" style="1200" hidden="1"/>
    <col min="6146" max="6146" width="68.42578125" style="1200" hidden="1"/>
    <col min="6147" max="6400" width="11.42578125" style="1200" hidden="1"/>
    <col min="6401" max="6401" width="5" style="1200" hidden="1"/>
    <col min="6402" max="6402" width="68.42578125" style="1200" hidden="1"/>
    <col min="6403" max="6656" width="11.42578125" style="1200" hidden="1"/>
    <col min="6657" max="6657" width="5" style="1200" hidden="1"/>
    <col min="6658" max="6658" width="68.42578125" style="1200" hidden="1"/>
    <col min="6659" max="6912" width="11.42578125" style="1200" hidden="1"/>
    <col min="6913" max="6913" width="5" style="1200" hidden="1"/>
    <col min="6914" max="6914" width="68.42578125" style="1200" hidden="1"/>
    <col min="6915" max="7168" width="11.42578125" style="1200" hidden="1"/>
    <col min="7169" max="7169" width="5" style="1200" hidden="1"/>
    <col min="7170" max="7170" width="68.42578125" style="1200" hidden="1"/>
    <col min="7171" max="7424" width="11.42578125" style="1200" hidden="1"/>
    <col min="7425" max="7425" width="5" style="1200" hidden="1"/>
    <col min="7426" max="7426" width="68.42578125" style="1200" hidden="1"/>
    <col min="7427" max="7680" width="11.42578125" style="1200" hidden="1"/>
    <col min="7681" max="7681" width="5" style="1200" hidden="1"/>
    <col min="7682" max="7682" width="68.42578125" style="1200" hidden="1"/>
    <col min="7683" max="7936" width="11.42578125" style="1200" hidden="1"/>
    <col min="7937" max="7937" width="5" style="1200" hidden="1"/>
    <col min="7938" max="7938" width="68.42578125" style="1200" hidden="1"/>
    <col min="7939" max="8192" width="11.42578125" style="1200" hidden="1"/>
    <col min="8193" max="8193" width="5" style="1200" hidden="1"/>
    <col min="8194" max="8194" width="68.42578125" style="1200" hidden="1"/>
    <col min="8195" max="8448" width="11.42578125" style="1200" hidden="1"/>
    <col min="8449" max="8449" width="5" style="1200" hidden="1"/>
    <col min="8450" max="8450" width="68.42578125" style="1200" hidden="1"/>
    <col min="8451" max="8704" width="11.42578125" style="1200" hidden="1"/>
    <col min="8705" max="8705" width="5" style="1200" hidden="1"/>
    <col min="8706" max="8706" width="68.42578125" style="1200" hidden="1"/>
    <col min="8707" max="8960" width="11.42578125" style="1200" hidden="1"/>
    <col min="8961" max="8961" width="5" style="1200" hidden="1"/>
    <col min="8962" max="8962" width="68.42578125" style="1200" hidden="1"/>
    <col min="8963" max="9216" width="11.42578125" style="1200" hidden="1"/>
    <col min="9217" max="9217" width="5" style="1200" hidden="1"/>
    <col min="9218" max="9218" width="68.42578125" style="1200" hidden="1"/>
    <col min="9219" max="9472" width="11.42578125" style="1200" hidden="1"/>
    <col min="9473" max="9473" width="5" style="1200" hidden="1"/>
    <col min="9474" max="9474" width="68.42578125" style="1200" hidden="1"/>
    <col min="9475" max="9728" width="11.42578125" style="1200" hidden="1"/>
    <col min="9729" max="9729" width="5" style="1200" hidden="1"/>
    <col min="9730" max="9730" width="68.42578125" style="1200" hidden="1"/>
    <col min="9731" max="9984" width="11.42578125" style="1200" hidden="1"/>
    <col min="9985" max="9985" width="5" style="1200" hidden="1"/>
    <col min="9986" max="9986" width="68.42578125" style="1200" hidden="1"/>
    <col min="9987" max="10240" width="11.42578125" style="1200" hidden="1"/>
    <col min="10241" max="10241" width="5" style="1200" hidden="1"/>
    <col min="10242" max="10242" width="68.42578125" style="1200" hidden="1"/>
    <col min="10243" max="10496" width="11.42578125" style="1200" hidden="1"/>
    <col min="10497" max="10497" width="5" style="1200" hidden="1"/>
    <col min="10498" max="10498" width="68.42578125" style="1200" hidden="1"/>
    <col min="10499" max="10752" width="11.42578125" style="1200" hidden="1"/>
    <col min="10753" max="10753" width="5" style="1200" hidden="1"/>
    <col min="10754" max="10754" width="68.42578125" style="1200" hidden="1"/>
    <col min="10755" max="11008" width="11.42578125" style="1200" hidden="1"/>
    <col min="11009" max="11009" width="5" style="1200" hidden="1"/>
    <col min="11010" max="11010" width="68.42578125" style="1200" hidden="1"/>
    <col min="11011" max="11264" width="11.42578125" style="1200" hidden="1"/>
    <col min="11265" max="11265" width="5" style="1200" hidden="1"/>
    <col min="11266" max="11266" width="68.42578125" style="1200" hidden="1"/>
    <col min="11267" max="11520" width="11.42578125" style="1200" hidden="1"/>
    <col min="11521" max="11521" width="5" style="1200" hidden="1"/>
    <col min="11522" max="11522" width="68.42578125" style="1200" hidden="1"/>
    <col min="11523" max="11776" width="11.42578125" style="1200" hidden="1"/>
    <col min="11777" max="11777" width="5" style="1200" hidden="1"/>
    <col min="11778" max="11778" width="68.42578125" style="1200" hidden="1"/>
    <col min="11779" max="12032" width="11.42578125" style="1200" hidden="1"/>
    <col min="12033" max="12033" width="5" style="1200" hidden="1"/>
    <col min="12034" max="12034" width="68.42578125" style="1200" hidden="1"/>
    <col min="12035" max="12288" width="11.42578125" style="1200" hidden="1"/>
    <col min="12289" max="12289" width="5" style="1200" hidden="1"/>
    <col min="12290" max="12290" width="68.42578125" style="1200" hidden="1"/>
    <col min="12291" max="12544" width="11.42578125" style="1200" hidden="1"/>
    <col min="12545" max="12545" width="5" style="1200" hidden="1"/>
    <col min="12546" max="12546" width="68.42578125" style="1200" hidden="1"/>
    <col min="12547" max="12800" width="11.42578125" style="1200" hidden="1"/>
    <col min="12801" max="12801" width="5" style="1200" hidden="1"/>
    <col min="12802" max="12802" width="68.42578125" style="1200" hidden="1"/>
    <col min="12803" max="13056" width="11.42578125" style="1200" hidden="1"/>
    <col min="13057" max="13057" width="5" style="1200" hidden="1"/>
    <col min="13058" max="13058" width="68.42578125" style="1200" hidden="1"/>
    <col min="13059" max="13312" width="11.42578125" style="1200" hidden="1"/>
    <col min="13313" max="13313" width="5" style="1200" hidden="1"/>
    <col min="13314" max="13314" width="68.42578125" style="1200" hidden="1"/>
    <col min="13315" max="13568" width="11.42578125" style="1200" hidden="1"/>
    <col min="13569" max="13569" width="5" style="1200" hidden="1"/>
    <col min="13570" max="13570" width="68.42578125" style="1200" hidden="1"/>
    <col min="13571" max="13824" width="11.42578125" style="1200" hidden="1"/>
    <col min="13825" max="13825" width="5" style="1200" hidden="1"/>
    <col min="13826" max="13826" width="68.42578125" style="1200" hidden="1"/>
    <col min="13827" max="14080" width="11.42578125" style="1200" hidden="1"/>
    <col min="14081" max="14081" width="5" style="1200" hidden="1"/>
    <col min="14082" max="14082" width="68.42578125" style="1200" hidden="1"/>
    <col min="14083" max="14336" width="11.42578125" style="1200" hidden="1"/>
    <col min="14337" max="14337" width="5" style="1200" hidden="1"/>
    <col min="14338" max="14338" width="68.42578125" style="1200" hidden="1"/>
    <col min="14339" max="14592" width="11.42578125" style="1200" hidden="1"/>
    <col min="14593" max="14593" width="5" style="1200" hidden="1"/>
    <col min="14594" max="14594" width="68.42578125" style="1200" hidden="1"/>
    <col min="14595" max="14848" width="11.42578125" style="1200" hidden="1"/>
    <col min="14849" max="14849" width="5" style="1200" hidden="1"/>
    <col min="14850" max="14850" width="68.42578125" style="1200" hidden="1"/>
    <col min="14851" max="15104" width="11.42578125" style="1200" hidden="1"/>
    <col min="15105" max="15105" width="5" style="1200" hidden="1"/>
    <col min="15106" max="15106" width="68.42578125" style="1200" hidden="1"/>
    <col min="15107" max="15360" width="11.42578125" style="1200" hidden="1"/>
    <col min="15361" max="15361" width="5" style="1200" hidden="1"/>
    <col min="15362" max="15362" width="68.42578125" style="1200" hidden="1"/>
    <col min="15363" max="15616" width="11.42578125" style="1200" hidden="1"/>
    <col min="15617" max="15617" width="5" style="1200" hidden="1"/>
    <col min="15618" max="15618" width="68.42578125" style="1200" hidden="1"/>
    <col min="15619" max="15872" width="11.42578125" style="1200" hidden="1"/>
    <col min="15873" max="15873" width="5" style="1200" hidden="1"/>
    <col min="15874" max="15874" width="68.42578125" style="1200" hidden="1"/>
    <col min="15875" max="16128" width="11.42578125" style="1200" hidden="1"/>
    <col min="16129" max="16129" width="5" style="1200" hidden="1"/>
    <col min="16130" max="16130" width="68.42578125" style="1200" hidden="1"/>
    <col min="16131" max="16384" width="11.42578125" style="1200" hidden="1"/>
  </cols>
  <sheetData>
    <row r="1" spans="1:2"/>
    <row r="2" spans="1:2">
      <c r="A2" s="1320" t="s">
        <v>759</v>
      </c>
      <c r="B2" s="1201"/>
    </row>
    <row r="3" spans="1:2">
      <c r="A3" s="1202"/>
      <c r="B3" s="1201"/>
    </row>
    <row r="4" spans="1:2" ht="36">
      <c r="A4" s="1203">
        <v>18.100000000000001</v>
      </c>
      <c r="B4" s="1204" t="s">
        <v>814</v>
      </c>
    </row>
    <row r="5" spans="1:2" ht="36">
      <c r="A5" s="1203">
        <v>18.2</v>
      </c>
      <c r="B5" s="1204" t="s">
        <v>760</v>
      </c>
    </row>
    <row r="6" spans="1:2" ht="36">
      <c r="A6" s="1203">
        <v>18.3</v>
      </c>
      <c r="B6" s="1204" t="s">
        <v>761</v>
      </c>
    </row>
    <row r="7" spans="1:2" ht="27">
      <c r="A7" s="1203">
        <v>18.399999999999999</v>
      </c>
      <c r="B7" s="1204" t="s">
        <v>762</v>
      </c>
    </row>
    <row r="8" spans="1:2" ht="27">
      <c r="A8" s="1203">
        <v>18.5</v>
      </c>
      <c r="B8" s="1204" t="s">
        <v>815</v>
      </c>
    </row>
    <row r="9" spans="1:2" ht="45">
      <c r="A9" s="1203">
        <v>18.600000000000001</v>
      </c>
      <c r="B9" s="1204" t="s">
        <v>763</v>
      </c>
    </row>
    <row r="10" spans="1:2" ht="36">
      <c r="A10" s="1203">
        <v>18.7</v>
      </c>
      <c r="B10" s="1204" t="s">
        <v>764</v>
      </c>
    </row>
    <row r="11" spans="1:2" ht="36">
      <c r="A11" s="1203">
        <v>18.8</v>
      </c>
      <c r="B11" s="1204" t="s">
        <v>765</v>
      </c>
    </row>
    <row r="12" spans="1:2" ht="36">
      <c r="A12" s="1203">
        <v>18.899999999999999</v>
      </c>
      <c r="B12" s="1204" t="s">
        <v>766</v>
      </c>
    </row>
    <row r="13" spans="1:2" ht="36">
      <c r="A13" s="1203" t="s">
        <v>767</v>
      </c>
      <c r="B13" s="1204" t="s">
        <v>768</v>
      </c>
    </row>
    <row r="14" spans="1:2" ht="27">
      <c r="A14" s="1203">
        <v>18.11</v>
      </c>
      <c r="B14" s="1204" t="s">
        <v>769</v>
      </c>
    </row>
    <row r="15" spans="1:2" ht="27">
      <c r="A15" s="1203">
        <v>18.12</v>
      </c>
      <c r="B15" s="1204" t="s">
        <v>770</v>
      </c>
    </row>
    <row r="16" spans="1:2" ht="36">
      <c r="A16" s="1203">
        <v>18.13</v>
      </c>
      <c r="B16" s="1204" t="s">
        <v>771</v>
      </c>
    </row>
    <row r="17" spans="1:2" ht="27">
      <c r="A17" s="1203">
        <v>18.14</v>
      </c>
      <c r="B17" s="1204" t="s">
        <v>772</v>
      </c>
    </row>
    <row r="18" spans="1:2" ht="36">
      <c r="A18" s="1203">
        <v>18.149999999999999</v>
      </c>
      <c r="B18" s="1204" t="s">
        <v>773</v>
      </c>
    </row>
    <row r="19" spans="1:2" ht="27">
      <c r="A19" s="1203">
        <v>18.16</v>
      </c>
      <c r="B19" s="1204" t="s">
        <v>774</v>
      </c>
    </row>
    <row r="20" spans="1:2" ht="45">
      <c r="A20" s="1203">
        <v>18.170000000000002</v>
      </c>
      <c r="B20" s="1204" t="s">
        <v>775</v>
      </c>
    </row>
    <row r="21" spans="1:2" ht="45">
      <c r="A21" s="1203">
        <v>18.18</v>
      </c>
      <c r="B21" s="1204" t="s">
        <v>776</v>
      </c>
    </row>
    <row r="22" spans="1:2" ht="45">
      <c r="A22" s="1203">
        <v>18.190000000000001</v>
      </c>
      <c r="B22" s="1204" t="s">
        <v>816</v>
      </c>
    </row>
    <row r="23" spans="1:2" ht="36">
      <c r="A23" s="1203" t="s">
        <v>777</v>
      </c>
      <c r="B23" s="1204" t="s">
        <v>778</v>
      </c>
    </row>
    <row r="24" spans="1:2" ht="27">
      <c r="A24" s="1203">
        <v>18.21</v>
      </c>
      <c r="B24" s="1204" t="s">
        <v>779</v>
      </c>
    </row>
    <row r="25" spans="1:2" ht="27">
      <c r="A25" s="1203">
        <v>18.22</v>
      </c>
      <c r="B25" s="1204" t="s">
        <v>780</v>
      </c>
    </row>
    <row r="26" spans="1:2" ht="27">
      <c r="A26" s="1203">
        <v>18.23</v>
      </c>
      <c r="B26" s="1204" t="s">
        <v>781</v>
      </c>
    </row>
    <row r="27" spans="1:2" ht="27">
      <c r="A27" s="1203">
        <v>18.239999999999998</v>
      </c>
      <c r="B27" s="1204" t="s">
        <v>782</v>
      </c>
    </row>
    <row r="28" spans="1:2" ht="27">
      <c r="A28" s="1203">
        <v>18.25</v>
      </c>
      <c r="B28" s="1204" t="s">
        <v>783</v>
      </c>
    </row>
    <row r="29" spans="1:2" ht="27">
      <c r="A29" s="1203">
        <v>18.260000000000002</v>
      </c>
      <c r="B29" s="1204" t="s">
        <v>784</v>
      </c>
    </row>
    <row r="30" spans="1:2" ht="27">
      <c r="A30" s="1203">
        <v>18.27</v>
      </c>
      <c r="B30" s="1204" t="s">
        <v>785</v>
      </c>
    </row>
    <row r="31" spans="1:2" ht="36">
      <c r="A31" s="1203">
        <v>18.28</v>
      </c>
      <c r="B31" s="1204" t="s">
        <v>786</v>
      </c>
    </row>
    <row r="32" spans="1:2" ht="27">
      <c r="A32" s="1203">
        <v>18.29</v>
      </c>
      <c r="B32" s="1204" t="s">
        <v>787</v>
      </c>
    </row>
    <row r="33" spans="1:2" ht="27">
      <c r="A33" s="1203" t="s">
        <v>788</v>
      </c>
      <c r="B33" s="1204" t="s">
        <v>817</v>
      </c>
    </row>
    <row r="34" spans="1:2" ht="36">
      <c r="A34" s="1203">
        <v>18.309999999999999</v>
      </c>
      <c r="B34" s="1204" t="s">
        <v>789</v>
      </c>
    </row>
    <row r="35" spans="1:2" ht="36">
      <c r="A35" s="1203">
        <v>18.32</v>
      </c>
      <c r="B35" s="1204" t="s">
        <v>790</v>
      </c>
    </row>
    <row r="36" spans="1:2" ht="27">
      <c r="A36" s="1203">
        <v>18.329999999999998</v>
      </c>
      <c r="B36" s="1204" t="s">
        <v>791</v>
      </c>
    </row>
    <row r="37" spans="1:2" ht="27">
      <c r="A37" s="1203">
        <v>18.34</v>
      </c>
      <c r="B37" s="1204" t="s">
        <v>792</v>
      </c>
    </row>
    <row r="38" spans="1:2" ht="27">
      <c r="A38" s="1203">
        <v>18.350000000000001</v>
      </c>
      <c r="B38" s="1204" t="s">
        <v>793</v>
      </c>
    </row>
    <row r="39" spans="1:2" ht="36">
      <c r="A39" s="1203">
        <v>18.36</v>
      </c>
      <c r="B39" s="1204" t="s">
        <v>818</v>
      </c>
    </row>
    <row r="40" spans="1:2" ht="27">
      <c r="A40" s="1203">
        <v>18.37</v>
      </c>
      <c r="B40" s="1204" t="s">
        <v>794</v>
      </c>
    </row>
    <row r="41" spans="1:2" ht="36">
      <c r="A41" s="1203">
        <v>18.38</v>
      </c>
      <c r="B41" s="1204" t="s">
        <v>795</v>
      </c>
    </row>
    <row r="42" spans="1:2" ht="36">
      <c r="A42" s="1203">
        <v>18.39</v>
      </c>
      <c r="B42" s="1204" t="s">
        <v>796</v>
      </c>
    </row>
    <row r="43" spans="1:2" ht="36">
      <c r="A43" s="1203" t="s">
        <v>797</v>
      </c>
      <c r="B43" s="1204" t="s">
        <v>798</v>
      </c>
    </row>
    <row r="44" spans="1:2" ht="36">
      <c r="A44" s="1203">
        <v>18.41</v>
      </c>
      <c r="B44" s="1204" t="s">
        <v>799</v>
      </c>
    </row>
    <row r="45" spans="1:2" ht="45">
      <c r="A45" s="1203">
        <v>18.420000000000002</v>
      </c>
      <c r="B45" s="1204" t="s">
        <v>819</v>
      </c>
    </row>
    <row r="46" spans="1:2" ht="27">
      <c r="A46" s="1203">
        <v>18.43</v>
      </c>
      <c r="B46" s="1204" t="s">
        <v>820</v>
      </c>
    </row>
    <row r="47" spans="1:2" ht="27">
      <c r="A47" s="1203">
        <v>18.440000000000001</v>
      </c>
      <c r="B47" s="1204" t="s">
        <v>800</v>
      </c>
    </row>
    <row r="48" spans="1:2" ht="27">
      <c r="A48" s="1203">
        <v>18.45</v>
      </c>
      <c r="B48" s="1204" t="s">
        <v>801</v>
      </c>
    </row>
    <row r="49" spans="1:2" ht="36">
      <c r="A49" s="1203">
        <v>18.46</v>
      </c>
      <c r="B49" s="1204" t="s">
        <v>802</v>
      </c>
    </row>
    <row r="50" spans="1:2" ht="27">
      <c r="A50" s="1203">
        <v>18.47</v>
      </c>
      <c r="B50" s="1204" t="s">
        <v>803</v>
      </c>
    </row>
    <row r="51" spans="1:2" ht="36">
      <c r="A51" s="1203">
        <v>18.48</v>
      </c>
      <c r="B51" s="1204" t="s">
        <v>804</v>
      </c>
    </row>
    <row r="52" spans="1:2" ht="36">
      <c r="A52" s="1203">
        <v>18.489999999999998</v>
      </c>
      <c r="B52" s="1204" t="s">
        <v>805</v>
      </c>
    </row>
    <row r="53" spans="1:2" ht="27">
      <c r="A53" s="1203" t="s">
        <v>806</v>
      </c>
      <c r="B53" s="1204" t="s">
        <v>807</v>
      </c>
    </row>
    <row r="54" spans="1:2" ht="27">
      <c r="A54" s="1203">
        <v>18.510000000000002</v>
      </c>
      <c r="B54" s="1204" t="s">
        <v>808</v>
      </c>
    </row>
    <row r="55" spans="1:2" ht="27">
      <c r="A55" s="1203">
        <v>18.52</v>
      </c>
      <c r="B55" s="1204" t="s">
        <v>809</v>
      </c>
    </row>
    <row r="56" spans="1:2" ht="27">
      <c r="A56" s="1203">
        <v>18.53</v>
      </c>
      <c r="B56" s="1204" t="s">
        <v>810</v>
      </c>
    </row>
    <row r="57" spans="1:2" ht="27">
      <c r="A57" s="1203">
        <v>18.54</v>
      </c>
      <c r="B57" s="1204" t="s">
        <v>811</v>
      </c>
    </row>
    <row r="58" spans="1:2" ht="27">
      <c r="A58" s="1203">
        <v>18.55</v>
      </c>
      <c r="B58" s="1204" t="s">
        <v>812</v>
      </c>
    </row>
    <row r="59" spans="1:2" ht="27">
      <c r="A59" s="1203">
        <v>18.559999999999999</v>
      </c>
      <c r="B59" s="1204" t="s">
        <v>821</v>
      </c>
    </row>
    <row r="60" spans="1:2" ht="27">
      <c r="A60" s="1203">
        <v>18.57</v>
      </c>
      <c r="B60" s="1204" t="s">
        <v>813</v>
      </c>
    </row>
    <row r="61" spans="1:2" hidden="1">
      <c r="A61" s="1203"/>
      <c r="B61" s="1204"/>
    </row>
    <row r="62" spans="1:2" hidden="1">
      <c r="A62" s="1203"/>
      <c r="B62" s="1204"/>
    </row>
    <row r="63" spans="1:2" hidden="1">
      <c r="A63" s="1203"/>
      <c r="B63" s="1204"/>
    </row>
    <row r="64" spans="1:2" hidden="1">
      <c r="A64" s="1203"/>
      <c r="B64" s="1204"/>
    </row>
    <row r="65" spans="1:2" hidden="1">
      <c r="A65" s="1203"/>
      <c r="B65" s="1204"/>
    </row>
    <row r="66" spans="1:2" hidden="1">
      <c r="A66" s="1203"/>
      <c r="B66" s="1204"/>
    </row>
    <row r="67" spans="1:2" hidden="1">
      <c r="A67" s="1203"/>
      <c r="B67" s="1204"/>
    </row>
    <row r="68" spans="1:2" hidden="1">
      <c r="A68" s="1203"/>
      <c r="B68" s="1204"/>
    </row>
    <row r="69" spans="1:2" hidden="1">
      <c r="A69" s="1203"/>
      <c r="B69" s="1204"/>
    </row>
    <row r="70" spans="1:2" hidden="1">
      <c r="A70" s="1203"/>
      <c r="B70" s="1204"/>
    </row>
    <row r="71" spans="1:2" hidden="1">
      <c r="A71" s="1203"/>
      <c r="B71" s="1204"/>
    </row>
    <row r="72" spans="1:2" hidden="1">
      <c r="A72" s="1203"/>
      <c r="B72" s="1204"/>
    </row>
    <row r="73" spans="1:2" hidden="1">
      <c r="A73" s="1203"/>
      <c r="B73" s="1204"/>
    </row>
    <row r="74" spans="1:2" hidden="1">
      <c r="A74" s="1203"/>
      <c r="B74" s="1204"/>
    </row>
    <row r="75" spans="1:2" hidden="1">
      <c r="A75" s="1203"/>
      <c r="B75" s="1204"/>
    </row>
    <row r="76" spans="1:2" hidden="1">
      <c r="A76" s="1203"/>
      <c r="B76" s="1204"/>
    </row>
    <row r="77" spans="1:2" hidden="1">
      <c r="A77" s="1203"/>
      <c r="B77" s="1204"/>
    </row>
    <row r="78" spans="1:2" hidden="1">
      <c r="A78" s="1203"/>
      <c r="B78" s="1204"/>
    </row>
    <row r="79" spans="1:2" hidden="1">
      <c r="A79" s="1203"/>
      <c r="B79" s="1204"/>
    </row>
    <row r="80" spans="1:2" hidden="1">
      <c r="A80" s="1203"/>
      <c r="B80" s="1204"/>
    </row>
    <row r="81" spans="1:2" hidden="1">
      <c r="A81" s="1203"/>
      <c r="B81" s="1204"/>
    </row>
    <row r="82" spans="1:2" hidden="1">
      <c r="A82" s="1203"/>
      <c r="B82" s="1204"/>
    </row>
    <row r="83" spans="1:2" hidden="1">
      <c r="A83" s="1205"/>
      <c r="B83" s="1206"/>
    </row>
    <row r="84" spans="1:2" s="1207" customFormat="1" hidden="1">
      <c r="A84" s="1205"/>
      <c r="B84" s="1206"/>
    </row>
    <row r="85" spans="1:2" s="1207" customFormat="1" hidden="1">
      <c r="A85" s="1205"/>
      <c r="B85" s="1206"/>
    </row>
    <row r="86" spans="1:2" s="1207" customFormat="1" hidden="1">
      <c r="A86" s="1205"/>
      <c r="B86" s="1206"/>
    </row>
    <row r="87" spans="1:2" s="1207" customFormat="1" hidden="1">
      <c r="A87" s="1205"/>
      <c r="B87" s="1206"/>
    </row>
    <row r="88" spans="1:2" s="1208" customFormat="1" hidden="1">
      <c r="A88" s="1203"/>
      <c r="B88" s="1204"/>
    </row>
    <row r="89" spans="1:2" s="1208" customFormat="1" hidden="1">
      <c r="A89" s="1203"/>
      <c r="B89" s="1204"/>
    </row>
    <row r="90" spans="1:2" s="1208" customFormat="1" hidden="1">
      <c r="A90" s="1203"/>
      <c r="B90" s="1204"/>
    </row>
    <row r="91" spans="1:2" s="1208" customFormat="1" hidden="1">
      <c r="A91" s="1203"/>
      <c r="B91" s="1204"/>
    </row>
    <row r="92" spans="1:2" s="1208" customFormat="1" hidden="1">
      <c r="A92" s="1203"/>
      <c r="B92" s="1204"/>
    </row>
    <row r="93" spans="1:2" s="1208" customFormat="1" hidden="1">
      <c r="A93" s="1203"/>
      <c r="B93" s="1204"/>
    </row>
    <row r="94" spans="1:2" s="1208" customFormat="1" hidden="1">
      <c r="A94" s="1203"/>
      <c r="B94" s="1204"/>
    </row>
    <row r="95" spans="1:2" s="1208" customFormat="1" hidden="1">
      <c r="A95" s="1203"/>
      <c r="B95" s="1204"/>
    </row>
    <row r="96" spans="1:2" s="1208" customFormat="1" hidden="1">
      <c r="A96" s="1203"/>
      <c r="B96" s="1204"/>
    </row>
    <row r="97" spans="1:2" s="1208" customFormat="1" hidden="1">
      <c r="A97" s="1203"/>
      <c r="B97" s="1204"/>
    </row>
    <row r="98" spans="1:2" s="1208" customFormat="1" hidden="1">
      <c r="A98" s="1203"/>
      <c r="B98" s="1204"/>
    </row>
    <row r="99" spans="1:2" s="1208" customFormat="1" hidden="1">
      <c r="A99" s="1203"/>
      <c r="B99" s="1204"/>
    </row>
    <row r="100" spans="1:2" s="1208" customFormat="1" hidden="1">
      <c r="A100" s="1203"/>
      <c r="B100" s="1204"/>
    </row>
    <row r="101" spans="1:2" s="1208" customFormat="1" hidden="1">
      <c r="A101" s="1203"/>
      <c r="B101" s="1204"/>
    </row>
    <row r="102" spans="1:2" s="1208" customFormat="1" hidden="1">
      <c r="A102" s="1203"/>
      <c r="B102" s="1204"/>
    </row>
    <row r="103" spans="1:2" s="1208" customFormat="1" hidden="1">
      <c r="A103" s="1203"/>
      <c r="B103" s="1204"/>
    </row>
    <row r="104" spans="1:2" s="1208" customFormat="1" hidden="1">
      <c r="A104" s="1203"/>
      <c r="B104" s="1204"/>
    </row>
    <row r="105" spans="1:2" s="1208" customFormat="1" hidden="1">
      <c r="A105" s="1203"/>
      <c r="B105" s="1204"/>
    </row>
    <row r="106" spans="1:2" s="1208" customFormat="1" hidden="1">
      <c r="A106" s="1203"/>
      <c r="B106" s="1204"/>
    </row>
    <row r="107" spans="1:2" s="1208" customFormat="1" ht="27" hidden="1" customHeight="1">
      <c r="A107" s="1203"/>
      <c r="B107" s="1204"/>
    </row>
    <row r="108" spans="1:2" hidden="1">
      <c r="A108" s="1209"/>
      <c r="B108" s="1210"/>
    </row>
    <row r="109" spans="1:2" hidden="1">
      <c r="A109" s="1209"/>
      <c r="B109" s="1210"/>
    </row>
    <row r="110" spans="1:2" hidden="1">
      <c r="A110" s="1209"/>
      <c r="B110" s="1210"/>
    </row>
    <row r="111" spans="1:2" hidden="1">
      <c r="A111" s="1209"/>
      <c r="B111" s="1210"/>
    </row>
    <row r="112" spans="1:2" hidden="1">
      <c r="A112" s="1209"/>
      <c r="B112" s="1210"/>
    </row>
    <row r="113" spans="2:16130" ht="9" hidden="1" customHeight="1"/>
    <row r="114" spans="2:16130" ht="9" hidden="1" customHeight="1"/>
    <row r="115" spans="2:16130" ht="9" hidden="1" customHeight="1"/>
    <row r="116" spans="2:16130" ht="9" hidden="1" customHeight="1"/>
    <row r="117" spans="2:16130" s="1198" customFormat="1" ht="9" hidden="1" customHeight="1">
      <c r="B117" s="1199"/>
      <c r="C117" s="1200"/>
      <c r="D117" s="1200"/>
      <c r="E117" s="1200"/>
      <c r="F117" s="1200"/>
      <c r="G117" s="1200"/>
      <c r="H117" s="1200"/>
      <c r="I117" s="1200"/>
      <c r="J117" s="1200"/>
      <c r="K117" s="1200"/>
      <c r="L117" s="1200"/>
      <c r="M117" s="1200"/>
      <c r="N117" s="1200"/>
      <c r="O117" s="1200"/>
      <c r="P117" s="1200"/>
      <c r="Q117" s="1200"/>
      <c r="R117" s="1200"/>
      <c r="S117" s="1200"/>
      <c r="T117" s="1200"/>
      <c r="U117" s="1200"/>
      <c r="V117" s="1200"/>
      <c r="W117" s="1200"/>
      <c r="X117" s="1200"/>
      <c r="Y117" s="1200"/>
      <c r="Z117" s="1200"/>
      <c r="AA117" s="1200"/>
      <c r="AB117" s="1200"/>
      <c r="AC117" s="1200"/>
      <c r="AD117" s="1200"/>
      <c r="AE117" s="1200"/>
      <c r="AF117" s="1200"/>
      <c r="AG117" s="1200"/>
      <c r="AH117" s="1200"/>
      <c r="AI117" s="1200"/>
      <c r="AJ117" s="1200"/>
      <c r="AK117" s="1200"/>
      <c r="AL117" s="1200"/>
      <c r="AM117" s="1200"/>
      <c r="AN117" s="1200"/>
      <c r="AO117" s="1200"/>
      <c r="AP117" s="1200"/>
      <c r="AQ117" s="1200"/>
      <c r="AR117" s="1200"/>
      <c r="AS117" s="1200"/>
      <c r="AT117" s="1200"/>
      <c r="AU117" s="1200"/>
      <c r="AV117" s="1200"/>
      <c r="AW117" s="1200"/>
      <c r="AX117" s="1200"/>
      <c r="AY117" s="1200"/>
      <c r="AZ117" s="1200"/>
      <c r="BA117" s="1200"/>
      <c r="BB117" s="1200"/>
      <c r="BC117" s="1200"/>
      <c r="BD117" s="1200"/>
      <c r="BE117" s="1200"/>
      <c r="BF117" s="1200"/>
      <c r="BG117" s="1200"/>
      <c r="BH117" s="1200"/>
      <c r="BI117" s="1200"/>
      <c r="BJ117" s="1200"/>
      <c r="BK117" s="1200"/>
      <c r="BL117" s="1200"/>
      <c r="BM117" s="1200"/>
      <c r="BN117" s="1200"/>
      <c r="BO117" s="1200"/>
      <c r="BP117" s="1200"/>
      <c r="BQ117" s="1200"/>
      <c r="BR117" s="1200"/>
      <c r="BS117" s="1200"/>
      <c r="BT117" s="1200"/>
      <c r="BU117" s="1200"/>
      <c r="BV117" s="1200"/>
      <c r="BW117" s="1200"/>
      <c r="BX117" s="1200"/>
      <c r="BY117" s="1200"/>
      <c r="BZ117" s="1200"/>
      <c r="CA117" s="1200"/>
      <c r="CB117" s="1200"/>
      <c r="CC117" s="1200"/>
      <c r="CD117" s="1200"/>
      <c r="CE117" s="1200"/>
      <c r="CF117" s="1200"/>
      <c r="CG117" s="1200"/>
      <c r="CH117" s="1200"/>
      <c r="CI117" s="1200"/>
      <c r="CJ117" s="1200"/>
      <c r="CK117" s="1200"/>
      <c r="CL117" s="1200"/>
      <c r="CM117" s="1200"/>
      <c r="CN117" s="1200"/>
      <c r="CO117" s="1200"/>
      <c r="CP117" s="1200"/>
      <c r="CQ117" s="1200"/>
      <c r="CR117" s="1200"/>
      <c r="CS117" s="1200"/>
      <c r="CT117" s="1200"/>
      <c r="CU117" s="1200"/>
      <c r="CV117" s="1200"/>
      <c r="CW117" s="1200"/>
      <c r="CX117" s="1200"/>
      <c r="CY117" s="1200"/>
      <c r="CZ117" s="1200"/>
      <c r="DA117" s="1200"/>
      <c r="DB117" s="1200"/>
      <c r="DC117" s="1200"/>
      <c r="DD117" s="1200"/>
      <c r="DE117" s="1200"/>
      <c r="DF117" s="1200"/>
      <c r="DG117" s="1200"/>
      <c r="DH117" s="1200"/>
      <c r="DI117" s="1200"/>
      <c r="DJ117" s="1200"/>
      <c r="DK117" s="1200"/>
      <c r="DL117" s="1200"/>
      <c r="DM117" s="1200"/>
      <c r="DN117" s="1200"/>
      <c r="DO117" s="1200"/>
      <c r="DP117" s="1200"/>
      <c r="DQ117" s="1200"/>
      <c r="DR117" s="1200"/>
      <c r="DS117" s="1200"/>
      <c r="DT117" s="1200"/>
      <c r="DU117" s="1200"/>
      <c r="DV117" s="1200"/>
      <c r="DW117" s="1200"/>
      <c r="DX117" s="1200"/>
      <c r="DY117" s="1200"/>
      <c r="DZ117" s="1200"/>
      <c r="EA117" s="1200"/>
      <c r="EB117" s="1200"/>
      <c r="EC117" s="1200"/>
      <c r="ED117" s="1200"/>
      <c r="EE117" s="1200"/>
      <c r="EF117" s="1200"/>
      <c r="EG117" s="1200"/>
      <c r="EH117" s="1200"/>
      <c r="EI117" s="1200"/>
      <c r="EJ117" s="1200"/>
      <c r="EK117" s="1200"/>
      <c r="EL117" s="1200"/>
      <c r="EM117" s="1200"/>
      <c r="EN117" s="1200"/>
      <c r="EO117" s="1200"/>
      <c r="EP117" s="1200"/>
      <c r="EQ117" s="1200"/>
      <c r="ER117" s="1200"/>
      <c r="ES117" s="1200"/>
      <c r="ET117" s="1200"/>
      <c r="EU117" s="1200"/>
      <c r="EV117" s="1200"/>
      <c r="EW117" s="1200"/>
      <c r="EX117" s="1200"/>
      <c r="EY117" s="1200"/>
      <c r="EZ117" s="1200"/>
      <c r="FA117" s="1200"/>
      <c r="FB117" s="1200"/>
      <c r="FC117" s="1200"/>
      <c r="FD117" s="1200"/>
      <c r="FE117" s="1200"/>
      <c r="FF117" s="1200"/>
      <c r="FG117" s="1200"/>
      <c r="FH117" s="1200"/>
      <c r="FI117" s="1200"/>
      <c r="FJ117" s="1200"/>
      <c r="FK117" s="1200"/>
      <c r="FL117" s="1200"/>
      <c r="FM117" s="1200"/>
      <c r="FN117" s="1200"/>
      <c r="FO117" s="1200"/>
      <c r="FP117" s="1200"/>
      <c r="FQ117" s="1200"/>
      <c r="FR117" s="1200"/>
      <c r="FS117" s="1200"/>
      <c r="FT117" s="1200"/>
      <c r="FU117" s="1200"/>
      <c r="FV117" s="1200"/>
      <c r="FW117" s="1200"/>
      <c r="FX117" s="1200"/>
      <c r="FY117" s="1200"/>
      <c r="FZ117" s="1200"/>
      <c r="GA117" s="1200"/>
      <c r="GB117" s="1200"/>
      <c r="GC117" s="1200"/>
      <c r="GD117" s="1200"/>
      <c r="GE117" s="1200"/>
      <c r="GF117" s="1200"/>
      <c r="GG117" s="1200"/>
      <c r="GH117" s="1200"/>
      <c r="GI117" s="1200"/>
      <c r="GJ117" s="1200"/>
      <c r="GK117" s="1200"/>
      <c r="GL117" s="1200"/>
      <c r="GM117" s="1200"/>
      <c r="GN117" s="1200"/>
      <c r="GO117" s="1200"/>
      <c r="GP117" s="1200"/>
      <c r="GQ117" s="1200"/>
      <c r="GR117" s="1200"/>
      <c r="GS117" s="1200"/>
      <c r="GT117" s="1200"/>
      <c r="GU117" s="1200"/>
      <c r="GV117" s="1200"/>
      <c r="GW117" s="1200"/>
      <c r="GX117" s="1200"/>
      <c r="GY117" s="1200"/>
      <c r="GZ117" s="1200"/>
      <c r="HA117" s="1200"/>
      <c r="HB117" s="1200"/>
      <c r="HC117" s="1200"/>
      <c r="HD117" s="1200"/>
      <c r="HE117" s="1200"/>
      <c r="HF117" s="1200"/>
      <c r="HG117" s="1200"/>
      <c r="HH117" s="1200"/>
      <c r="HI117" s="1200"/>
      <c r="HJ117" s="1200"/>
      <c r="HK117" s="1200"/>
      <c r="HL117" s="1200"/>
      <c r="HM117" s="1200"/>
      <c r="HN117" s="1200"/>
      <c r="HO117" s="1200"/>
      <c r="HP117" s="1200"/>
      <c r="HQ117" s="1200"/>
      <c r="HR117" s="1200"/>
      <c r="HS117" s="1200"/>
      <c r="HT117" s="1200"/>
      <c r="HU117" s="1200"/>
      <c r="HV117" s="1200"/>
      <c r="HW117" s="1200"/>
      <c r="HX117" s="1200"/>
      <c r="HY117" s="1200"/>
      <c r="HZ117" s="1200"/>
      <c r="IA117" s="1200"/>
      <c r="IB117" s="1200"/>
      <c r="IC117" s="1200"/>
      <c r="ID117" s="1200"/>
      <c r="IE117" s="1200"/>
      <c r="IF117" s="1200"/>
      <c r="IG117" s="1200"/>
      <c r="IH117" s="1200"/>
      <c r="II117" s="1200"/>
      <c r="IJ117" s="1200"/>
      <c r="IK117" s="1200"/>
      <c r="IL117" s="1200"/>
      <c r="IM117" s="1200"/>
      <c r="IN117" s="1200"/>
      <c r="IO117" s="1200"/>
      <c r="IP117" s="1200"/>
      <c r="IQ117" s="1200"/>
      <c r="IR117" s="1200"/>
      <c r="IS117" s="1200"/>
      <c r="IT117" s="1200"/>
      <c r="IU117" s="1200"/>
      <c r="IV117" s="1200"/>
      <c r="IW117" s="1200"/>
      <c r="IX117" s="1200"/>
      <c r="IY117" s="1200"/>
      <c r="IZ117" s="1200"/>
      <c r="JA117" s="1200"/>
      <c r="JB117" s="1200"/>
      <c r="JC117" s="1200"/>
      <c r="JD117" s="1200"/>
      <c r="JE117" s="1200"/>
      <c r="JF117" s="1200"/>
      <c r="JG117" s="1200"/>
      <c r="JH117" s="1200"/>
      <c r="JI117" s="1200"/>
      <c r="JJ117" s="1200"/>
      <c r="JK117" s="1200"/>
      <c r="JL117" s="1200"/>
      <c r="JM117" s="1200"/>
      <c r="JN117" s="1200"/>
      <c r="JO117" s="1200"/>
      <c r="JP117" s="1200"/>
      <c r="JQ117" s="1200"/>
      <c r="JR117" s="1200"/>
      <c r="JS117" s="1200"/>
      <c r="JT117" s="1200"/>
      <c r="JU117" s="1200"/>
      <c r="JV117" s="1200"/>
      <c r="JW117" s="1200"/>
      <c r="JX117" s="1200"/>
      <c r="JY117" s="1200"/>
      <c r="JZ117" s="1200"/>
      <c r="KA117" s="1200"/>
      <c r="KB117" s="1200"/>
      <c r="KC117" s="1200"/>
      <c r="KD117" s="1200"/>
      <c r="KE117" s="1200"/>
      <c r="KF117" s="1200"/>
      <c r="KG117" s="1200"/>
      <c r="KH117" s="1200"/>
      <c r="KI117" s="1200"/>
      <c r="KJ117" s="1200"/>
      <c r="KK117" s="1200"/>
      <c r="KL117" s="1200"/>
      <c r="KM117" s="1200"/>
      <c r="KN117" s="1200"/>
      <c r="KO117" s="1200"/>
      <c r="KP117" s="1200"/>
      <c r="KQ117" s="1200"/>
      <c r="KR117" s="1200"/>
      <c r="KS117" s="1200"/>
      <c r="KT117" s="1200"/>
      <c r="KU117" s="1200"/>
      <c r="KV117" s="1200"/>
      <c r="KW117" s="1200"/>
      <c r="KX117" s="1200"/>
      <c r="KY117" s="1200"/>
      <c r="KZ117" s="1200"/>
      <c r="LA117" s="1200"/>
      <c r="LB117" s="1200"/>
      <c r="LC117" s="1200"/>
      <c r="LD117" s="1200"/>
      <c r="LE117" s="1200"/>
      <c r="LF117" s="1200"/>
      <c r="LG117" s="1200"/>
      <c r="LH117" s="1200"/>
      <c r="LI117" s="1200"/>
      <c r="LJ117" s="1200"/>
      <c r="LK117" s="1200"/>
      <c r="LL117" s="1200"/>
      <c r="LM117" s="1200"/>
      <c r="LN117" s="1200"/>
      <c r="LO117" s="1200"/>
      <c r="LP117" s="1200"/>
      <c r="LQ117" s="1200"/>
      <c r="LR117" s="1200"/>
      <c r="LS117" s="1200"/>
      <c r="LT117" s="1200"/>
      <c r="LU117" s="1200"/>
      <c r="LV117" s="1200"/>
      <c r="LW117" s="1200"/>
      <c r="LX117" s="1200"/>
      <c r="LY117" s="1200"/>
      <c r="LZ117" s="1200"/>
      <c r="MA117" s="1200"/>
      <c r="MB117" s="1200"/>
      <c r="MC117" s="1200"/>
      <c r="MD117" s="1200"/>
      <c r="ME117" s="1200"/>
      <c r="MF117" s="1200"/>
      <c r="MG117" s="1200"/>
      <c r="MH117" s="1200"/>
      <c r="MI117" s="1200"/>
      <c r="MJ117" s="1200"/>
      <c r="MK117" s="1200"/>
      <c r="ML117" s="1200"/>
      <c r="MM117" s="1200"/>
      <c r="MN117" s="1200"/>
      <c r="MO117" s="1200"/>
      <c r="MP117" s="1200"/>
      <c r="MQ117" s="1200"/>
      <c r="MR117" s="1200"/>
      <c r="MS117" s="1200"/>
      <c r="MT117" s="1200"/>
      <c r="MU117" s="1200"/>
      <c r="MV117" s="1200"/>
      <c r="MW117" s="1200"/>
      <c r="MX117" s="1200"/>
      <c r="MY117" s="1200"/>
      <c r="MZ117" s="1200"/>
      <c r="NA117" s="1200"/>
      <c r="NB117" s="1200"/>
      <c r="NC117" s="1200"/>
      <c r="ND117" s="1200"/>
      <c r="NE117" s="1200"/>
      <c r="NF117" s="1200"/>
      <c r="NG117" s="1200"/>
      <c r="NH117" s="1200"/>
      <c r="NI117" s="1200"/>
      <c r="NJ117" s="1200"/>
      <c r="NK117" s="1200"/>
      <c r="NL117" s="1200"/>
      <c r="NM117" s="1200"/>
      <c r="NN117" s="1200"/>
      <c r="NO117" s="1200"/>
      <c r="NP117" s="1200"/>
      <c r="NQ117" s="1200"/>
      <c r="NR117" s="1200"/>
      <c r="NS117" s="1200"/>
      <c r="NT117" s="1200"/>
      <c r="NU117" s="1200"/>
      <c r="NV117" s="1200"/>
      <c r="NW117" s="1200"/>
      <c r="NX117" s="1200"/>
      <c r="NY117" s="1200"/>
      <c r="NZ117" s="1200"/>
      <c r="OA117" s="1200"/>
      <c r="OB117" s="1200"/>
      <c r="OC117" s="1200"/>
      <c r="OD117" s="1200"/>
      <c r="OE117" s="1200"/>
      <c r="OF117" s="1200"/>
      <c r="OG117" s="1200"/>
      <c r="OH117" s="1200"/>
      <c r="OI117" s="1200"/>
      <c r="OJ117" s="1200"/>
      <c r="OK117" s="1200"/>
      <c r="OL117" s="1200"/>
      <c r="OM117" s="1200"/>
      <c r="ON117" s="1200"/>
      <c r="OO117" s="1200"/>
      <c r="OP117" s="1200"/>
      <c r="OQ117" s="1200"/>
      <c r="OR117" s="1200"/>
      <c r="OS117" s="1200"/>
      <c r="OT117" s="1200"/>
      <c r="OU117" s="1200"/>
      <c r="OV117" s="1200"/>
      <c r="OW117" s="1200"/>
      <c r="OX117" s="1200"/>
      <c r="OY117" s="1200"/>
      <c r="OZ117" s="1200"/>
      <c r="PA117" s="1200"/>
      <c r="PB117" s="1200"/>
      <c r="PC117" s="1200"/>
      <c r="PD117" s="1200"/>
      <c r="PE117" s="1200"/>
      <c r="PF117" s="1200"/>
      <c r="PG117" s="1200"/>
      <c r="PH117" s="1200"/>
      <c r="PI117" s="1200"/>
      <c r="PJ117" s="1200"/>
      <c r="PK117" s="1200"/>
      <c r="PL117" s="1200"/>
      <c r="PM117" s="1200"/>
      <c r="PN117" s="1200"/>
      <c r="PO117" s="1200"/>
      <c r="PP117" s="1200"/>
      <c r="PQ117" s="1200"/>
      <c r="PR117" s="1200"/>
      <c r="PS117" s="1200"/>
      <c r="PT117" s="1200"/>
      <c r="PU117" s="1200"/>
      <c r="PV117" s="1200"/>
      <c r="PW117" s="1200"/>
      <c r="PX117" s="1200"/>
      <c r="PY117" s="1200"/>
      <c r="PZ117" s="1200"/>
      <c r="QA117" s="1200"/>
      <c r="QB117" s="1200"/>
      <c r="QC117" s="1200"/>
      <c r="QD117" s="1200"/>
      <c r="QE117" s="1200"/>
      <c r="QF117" s="1200"/>
      <c r="QG117" s="1200"/>
      <c r="QH117" s="1200"/>
      <c r="QI117" s="1200"/>
      <c r="QJ117" s="1200"/>
      <c r="QK117" s="1200"/>
      <c r="QL117" s="1200"/>
      <c r="QM117" s="1200"/>
      <c r="QN117" s="1200"/>
      <c r="QO117" s="1200"/>
      <c r="QP117" s="1200"/>
      <c r="QQ117" s="1200"/>
      <c r="QR117" s="1200"/>
      <c r="QS117" s="1200"/>
      <c r="QT117" s="1200"/>
      <c r="QU117" s="1200"/>
      <c r="QV117" s="1200"/>
      <c r="QW117" s="1200"/>
      <c r="QX117" s="1200"/>
      <c r="QY117" s="1200"/>
      <c r="QZ117" s="1200"/>
      <c r="RA117" s="1200"/>
      <c r="RB117" s="1200"/>
      <c r="RC117" s="1200"/>
      <c r="RD117" s="1200"/>
      <c r="RE117" s="1200"/>
      <c r="RF117" s="1200"/>
      <c r="RG117" s="1200"/>
      <c r="RH117" s="1200"/>
      <c r="RI117" s="1200"/>
      <c r="RJ117" s="1200"/>
      <c r="RK117" s="1200"/>
      <c r="RL117" s="1200"/>
      <c r="RM117" s="1200"/>
      <c r="RN117" s="1200"/>
      <c r="RO117" s="1200"/>
      <c r="RP117" s="1200"/>
      <c r="RQ117" s="1200"/>
      <c r="RR117" s="1200"/>
      <c r="RS117" s="1200"/>
      <c r="RT117" s="1200"/>
      <c r="RU117" s="1200"/>
      <c r="RV117" s="1200"/>
      <c r="RW117" s="1200"/>
      <c r="RX117" s="1200"/>
      <c r="RY117" s="1200"/>
      <c r="RZ117" s="1200"/>
      <c r="SA117" s="1200"/>
      <c r="SB117" s="1200"/>
      <c r="SC117" s="1200"/>
      <c r="SD117" s="1200"/>
      <c r="SE117" s="1200"/>
      <c r="SF117" s="1200"/>
      <c r="SG117" s="1200"/>
      <c r="SH117" s="1200"/>
      <c r="SI117" s="1200"/>
      <c r="SJ117" s="1200"/>
      <c r="SK117" s="1200"/>
      <c r="SL117" s="1200"/>
      <c r="SM117" s="1200"/>
      <c r="SN117" s="1200"/>
      <c r="SO117" s="1200"/>
      <c r="SP117" s="1200"/>
      <c r="SQ117" s="1200"/>
      <c r="SR117" s="1200"/>
      <c r="SS117" s="1200"/>
      <c r="ST117" s="1200"/>
      <c r="SU117" s="1200"/>
      <c r="SV117" s="1200"/>
      <c r="SW117" s="1200"/>
      <c r="SX117" s="1200"/>
      <c r="SY117" s="1200"/>
      <c r="SZ117" s="1200"/>
      <c r="TA117" s="1200"/>
      <c r="TB117" s="1200"/>
      <c r="TC117" s="1200"/>
      <c r="TD117" s="1200"/>
      <c r="TE117" s="1200"/>
      <c r="TF117" s="1200"/>
      <c r="TG117" s="1200"/>
      <c r="TH117" s="1200"/>
      <c r="TI117" s="1200"/>
      <c r="TJ117" s="1200"/>
      <c r="TK117" s="1200"/>
      <c r="TL117" s="1200"/>
      <c r="TM117" s="1200"/>
      <c r="TN117" s="1200"/>
      <c r="TO117" s="1200"/>
      <c r="TP117" s="1200"/>
      <c r="TQ117" s="1200"/>
      <c r="TR117" s="1200"/>
      <c r="TS117" s="1200"/>
      <c r="TT117" s="1200"/>
      <c r="TU117" s="1200"/>
      <c r="TV117" s="1200"/>
      <c r="TW117" s="1200"/>
      <c r="TX117" s="1200"/>
      <c r="TY117" s="1200"/>
      <c r="TZ117" s="1200"/>
      <c r="UA117" s="1200"/>
      <c r="UB117" s="1200"/>
      <c r="UC117" s="1200"/>
      <c r="UD117" s="1200"/>
      <c r="UE117" s="1200"/>
      <c r="UF117" s="1200"/>
      <c r="UG117" s="1200"/>
      <c r="UH117" s="1200"/>
      <c r="UI117" s="1200"/>
      <c r="UJ117" s="1200"/>
      <c r="UK117" s="1200"/>
      <c r="UL117" s="1200"/>
      <c r="UM117" s="1200"/>
      <c r="UN117" s="1200"/>
      <c r="UO117" s="1200"/>
      <c r="UP117" s="1200"/>
      <c r="UQ117" s="1200"/>
      <c r="UR117" s="1200"/>
      <c r="US117" s="1200"/>
      <c r="UT117" s="1200"/>
      <c r="UU117" s="1200"/>
      <c r="UV117" s="1200"/>
      <c r="UW117" s="1200"/>
      <c r="UX117" s="1200"/>
      <c r="UY117" s="1200"/>
      <c r="UZ117" s="1200"/>
      <c r="VA117" s="1200"/>
      <c r="VB117" s="1200"/>
      <c r="VC117" s="1200"/>
      <c r="VD117" s="1200"/>
      <c r="VE117" s="1200"/>
      <c r="VF117" s="1200"/>
      <c r="VG117" s="1200"/>
      <c r="VH117" s="1200"/>
      <c r="VI117" s="1200"/>
      <c r="VJ117" s="1200"/>
      <c r="VK117" s="1200"/>
      <c r="VL117" s="1200"/>
      <c r="VM117" s="1200"/>
      <c r="VN117" s="1200"/>
      <c r="VO117" s="1200"/>
      <c r="VP117" s="1200"/>
      <c r="VQ117" s="1200"/>
      <c r="VR117" s="1200"/>
      <c r="VS117" s="1200"/>
      <c r="VT117" s="1200"/>
      <c r="VU117" s="1200"/>
      <c r="VV117" s="1200"/>
      <c r="VW117" s="1200"/>
      <c r="VX117" s="1200"/>
      <c r="VY117" s="1200"/>
      <c r="VZ117" s="1200"/>
      <c r="WA117" s="1200"/>
      <c r="WB117" s="1200"/>
      <c r="WC117" s="1200"/>
      <c r="WD117" s="1200"/>
      <c r="WE117" s="1200"/>
      <c r="WF117" s="1200"/>
      <c r="WG117" s="1200"/>
      <c r="WH117" s="1200"/>
      <c r="WI117" s="1200"/>
      <c r="WJ117" s="1200"/>
      <c r="WK117" s="1200"/>
      <c r="WL117" s="1200"/>
      <c r="WM117" s="1200"/>
      <c r="WN117" s="1200"/>
      <c r="WO117" s="1200"/>
      <c r="WP117" s="1200"/>
      <c r="WQ117" s="1200"/>
      <c r="WR117" s="1200"/>
      <c r="WS117" s="1200"/>
      <c r="WT117" s="1200"/>
      <c r="WU117" s="1200"/>
      <c r="WV117" s="1200"/>
      <c r="WW117" s="1200"/>
      <c r="WX117" s="1200"/>
      <c r="WY117" s="1200"/>
      <c r="WZ117" s="1200"/>
      <c r="XA117" s="1200"/>
      <c r="XB117" s="1200"/>
      <c r="XC117" s="1200"/>
      <c r="XD117" s="1200"/>
      <c r="XE117" s="1200"/>
      <c r="XF117" s="1200"/>
      <c r="XG117" s="1200"/>
      <c r="XH117" s="1200"/>
      <c r="XI117" s="1200"/>
      <c r="XJ117" s="1200"/>
      <c r="XK117" s="1200"/>
      <c r="XL117" s="1200"/>
      <c r="XM117" s="1200"/>
      <c r="XN117" s="1200"/>
      <c r="XO117" s="1200"/>
      <c r="XP117" s="1200"/>
      <c r="XQ117" s="1200"/>
      <c r="XR117" s="1200"/>
      <c r="XS117" s="1200"/>
      <c r="XT117" s="1200"/>
      <c r="XU117" s="1200"/>
      <c r="XV117" s="1200"/>
      <c r="XW117" s="1200"/>
      <c r="XX117" s="1200"/>
      <c r="XY117" s="1200"/>
      <c r="XZ117" s="1200"/>
      <c r="YA117" s="1200"/>
      <c r="YB117" s="1200"/>
      <c r="YC117" s="1200"/>
      <c r="YD117" s="1200"/>
      <c r="YE117" s="1200"/>
      <c r="YF117" s="1200"/>
      <c r="YG117" s="1200"/>
      <c r="YH117" s="1200"/>
      <c r="YI117" s="1200"/>
      <c r="YJ117" s="1200"/>
      <c r="YK117" s="1200"/>
      <c r="YL117" s="1200"/>
      <c r="YM117" s="1200"/>
      <c r="YN117" s="1200"/>
      <c r="YO117" s="1200"/>
      <c r="YP117" s="1200"/>
      <c r="YQ117" s="1200"/>
      <c r="YR117" s="1200"/>
      <c r="YS117" s="1200"/>
      <c r="YT117" s="1200"/>
      <c r="YU117" s="1200"/>
      <c r="YV117" s="1200"/>
      <c r="YW117" s="1200"/>
      <c r="YX117" s="1200"/>
      <c r="YY117" s="1200"/>
      <c r="YZ117" s="1200"/>
      <c r="ZA117" s="1200"/>
      <c r="ZB117" s="1200"/>
      <c r="ZC117" s="1200"/>
      <c r="ZD117" s="1200"/>
      <c r="ZE117" s="1200"/>
      <c r="ZF117" s="1200"/>
      <c r="ZG117" s="1200"/>
      <c r="ZH117" s="1200"/>
      <c r="ZI117" s="1200"/>
      <c r="ZJ117" s="1200"/>
      <c r="ZK117" s="1200"/>
      <c r="ZL117" s="1200"/>
      <c r="ZM117" s="1200"/>
      <c r="ZN117" s="1200"/>
      <c r="ZO117" s="1200"/>
      <c r="ZP117" s="1200"/>
      <c r="ZQ117" s="1200"/>
      <c r="ZR117" s="1200"/>
      <c r="ZS117" s="1200"/>
      <c r="ZT117" s="1200"/>
      <c r="ZU117" s="1200"/>
      <c r="ZV117" s="1200"/>
      <c r="ZW117" s="1200"/>
      <c r="ZX117" s="1200"/>
      <c r="ZY117" s="1200"/>
      <c r="ZZ117" s="1200"/>
      <c r="AAA117" s="1200"/>
      <c r="AAB117" s="1200"/>
      <c r="AAC117" s="1200"/>
      <c r="AAD117" s="1200"/>
      <c r="AAE117" s="1200"/>
      <c r="AAF117" s="1200"/>
      <c r="AAG117" s="1200"/>
      <c r="AAH117" s="1200"/>
      <c r="AAI117" s="1200"/>
      <c r="AAJ117" s="1200"/>
      <c r="AAK117" s="1200"/>
      <c r="AAL117" s="1200"/>
      <c r="AAM117" s="1200"/>
      <c r="AAN117" s="1200"/>
      <c r="AAO117" s="1200"/>
      <c r="AAP117" s="1200"/>
      <c r="AAQ117" s="1200"/>
      <c r="AAR117" s="1200"/>
      <c r="AAS117" s="1200"/>
      <c r="AAT117" s="1200"/>
      <c r="AAU117" s="1200"/>
      <c r="AAV117" s="1200"/>
      <c r="AAW117" s="1200"/>
      <c r="AAX117" s="1200"/>
      <c r="AAY117" s="1200"/>
      <c r="AAZ117" s="1200"/>
      <c r="ABA117" s="1200"/>
      <c r="ABB117" s="1200"/>
      <c r="ABC117" s="1200"/>
      <c r="ABD117" s="1200"/>
      <c r="ABE117" s="1200"/>
      <c r="ABF117" s="1200"/>
      <c r="ABG117" s="1200"/>
      <c r="ABH117" s="1200"/>
      <c r="ABI117" s="1200"/>
      <c r="ABJ117" s="1200"/>
      <c r="ABK117" s="1200"/>
      <c r="ABL117" s="1200"/>
      <c r="ABM117" s="1200"/>
      <c r="ABN117" s="1200"/>
      <c r="ABO117" s="1200"/>
      <c r="ABP117" s="1200"/>
      <c r="ABQ117" s="1200"/>
      <c r="ABR117" s="1200"/>
      <c r="ABS117" s="1200"/>
      <c r="ABT117" s="1200"/>
      <c r="ABU117" s="1200"/>
      <c r="ABV117" s="1200"/>
      <c r="ABW117" s="1200"/>
      <c r="ABX117" s="1200"/>
      <c r="ABY117" s="1200"/>
      <c r="ABZ117" s="1200"/>
      <c r="ACA117" s="1200"/>
      <c r="ACB117" s="1200"/>
      <c r="ACC117" s="1200"/>
      <c r="ACD117" s="1200"/>
      <c r="ACE117" s="1200"/>
      <c r="ACF117" s="1200"/>
      <c r="ACG117" s="1200"/>
      <c r="ACH117" s="1200"/>
      <c r="ACI117" s="1200"/>
      <c r="ACJ117" s="1200"/>
      <c r="ACK117" s="1200"/>
      <c r="ACL117" s="1200"/>
      <c r="ACM117" s="1200"/>
      <c r="ACN117" s="1200"/>
      <c r="ACO117" s="1200"/>
      <c r="ACP117" s="1200"/>
      <c r="ACQ117" s="1200"/>
      <c r="ACR117" s="1200"/>
      <c r="ACS117" s="1200"/>
      <c r="ACT117" s="1200"/>
      <c r="ACU117" s="1200"/>
      <c r="ACV117" s="1200"/>
      <c r="ACW117" s="1200"/>
      <c r="ACX117" s="1200"/>
      <c r="ACY117" s="1200"/>
      <c r="ACZ117" s="1200"/>
      <c r="ADA117" s="1200"/>
      <c r="ADB117" s="1200"/>
      <c r="ADC117" s="1200"/>
      <c r="ADD117" s="1200"/>
      <c r="ADE117" s="1200"/>
      <c r="ADF117" s="1200"/>
      <c r="ADG117" s="1200"/>
      <c r="ADH117" s="1200"/>
      <c r="ADI117" s="1200"/>
      <c r="ADJ117" s="1200"/>
      <c r="ADK117" s="1200"/>
      <c r="ADL117" s="1200"/>
      <c r="ADM117" s="1200"/>
      <c r="ADN117" s="1200"/>
      <c r="ADO117" s="1200"/>
      <c r="ADP117" s="1200"/>
      <c r="ADQ117" s="1200"/>
      <c r="ADR117" s="1200"/>
      <c r="ADS117" s="1200"/>
      <c r="ADT117" s="1200"/>
      <c r="ADU117" s="1200"/>
      <c r="ADV117" s="1200"/>
      <c r="ADW117" s="1200"/>
      <c r="ADX117" s="1200"/>
      <c r="ADY117" s="1200"/>
      <c r="ADZ117" s="1200"/>
      <c r="AEA117" s="1200"/>
      <c r="AEB117" s="1200"/>
      <c r="AEC117" s="1200"/>
      <c r="AED117" s="1200"/>
      <c r="AEE117" s="1200"/>
      <c r="AEF117" s="1200"/>
      <c r="AEG117" s="1200"/>
      <c r="AEH117" s="1200"/>
      <c r="AEI117" s="1200"/>
      <c r="AEJ117" s="1200"/>
      <c r="AEK117" s="1200"/>
      <c r="AEL117" s="1200"/>
      <c r="AEM117" s="1200"/>
      <c r="AEN117" s="1200"/>
      <c r="AEO117" s="1200"/>
      <c r="AEP117" s="1200"/>
      <c r="AEQ117" s="1200"/>
      <c r="AER117" s="1200"/>
      <c r="AES117" s="1200"/>
      <c r="AET117" s="1200"/>
      <c r="AEU117" s="1200"/>
      <c r="AEV117" s="1200"/>
      <c r="AEW117" s="1200"/>
      <c r="AEX117" s="1200"/>
      <c r="AEY117" s="1200"/>
      <c r="AEZ117" s="1200"/>
      <c r="AFA117" s="1200"/>
      <c r="AFB117" s="1200"/>
      <c r="AFC117" s="1200"/>
      <c r="AFD117" s="1200"/>
      <c r="AFE117" s="1200"/>
      <c r="AFF117" s="1200"/>
      <c r="AFG117" s="1200"/>
      <c r="AFH117" s="1200"/>
      <c r="AFI117" s="1200"/>
      <c r="AFJ117" s="1200"/>
      <c r="AFK117" s="1200"/>
      <c r="AFL117" s="1200"/>
      <c r="AFM117" s="1200"/>
      <c r="AFN117" s="1200"/>
      <c r="AFO117" s="1200"/>
      <c r="AFP117" s="1200"/>
      <c r="AFQ117" s="1200"/>
      <c r="AFR117" s="1200"/>
      <c r="AFS117" s="1200"/>
      <c r="AFT117" s="1200"/>
      <c r="AFU117" s="1200"/>
      <c r="AFV117" s="1200"/>
      <c r="AFW117" s="1200"/>
      <c r="AFX117" s="1200"/>
      <c r="AFY117" s="1200"/>
      <c r="AFZ117" s="1200"/>
      <c r="AGA117" s="1200"/>
      <c r="AGB117" s="1200"/>
      <c r="AGC117" s="1200"/>
      <c r="AGD117" s="1200"/>
      <c r="AGE117" s="1200"/>
      <c r="AGF117" s="1200"/>
      <c r="AGG117" s="1200"/>
      <c r="AGH117" s="1200"/>
      <c r="AGI117" s="1200"/>
      <c r="AGJ117" s="1200"/>
      <c r="AGK117" s="1200"/>
      <c r="AGL117" s="1200"/>
      <c r="AGM117" s="1200"/>
      <c r="AGN117" s="1200"/>
      <c r="AGO117" s="1200"/>
      <c r="AGP117" s="1200"/>
      <c r="AGQ117" s="1200"/>
      <c r="AGR117" s="1200"/>
      <c r="AGS117" s="1200"/>
      <c r="AGT117" s="1200"/>
      <c r="AGU117" s="1200"/>
      <c r="AGV117" s="1200"/>
      <c r="AGW117" s="1200"/>
      <c r="AGX117" s="1200"/>
      <c r="AGY117" s="1200"/>
      <c r="AGZ117" s="1200"/>
      <c r="AHA117" s="1200"/>
      <c r="AHB117" s="1200"/>
      <c r="AHC117" s="1200"/>
      <c r="AHD117" s="1200"/>
      <c r="AHE117" s="1200"/>
      <c r="AHF117" s="1200"/>
      <c r="AHG117" s="1200"/>
      <c r="AHH117" s="1200"/>
      <c r="AHI117" s="1200"/>
      <c r="AHJ117" s="1200"/>
      <c r="AHK117" s="1200"/>
      <c r="AHL117" s="1200"/>
      <c r="AHM117" s="1200"/>
      <c r="AHN117" s="1200"/>
      <c r="AHO117" s="1200"/>
      <c r="AHP117" s="1200"/>
      <c r="AHQ117" s="1200"/>
      <c r="AHR117" s="1200"/>
      <c r="AHS117" s="1200"/>
      <c r="AHT117" s="1200"/>
      <c r="AHU117" s="1200"/>
      <c r="AHV117" s="1200"/>
      <c r="AHW117" s="1200"/>
      <c r="AHX117" s="1200"/>
      <c r="AHY117" s="1200"/>
      <c r="AHZ117" s="1200"/>
      <c r="AIA117" s="1200"/>
      <c r="AIB117" s="1200"/>
      <c r="AIC117" s="1200"/>
      <c r="AID117" s="1200"/>
      <c r="AIE117" s="1200"/>
      <c r="AIF117" s="1200"/>
      <c r="AIG117" s="1200"/>
      <c r="AIH117" s="1200"/>
      <c r="AII117" s="1200"/>
      <c r="AIJ117" s="1200"/>
      <c r="AIK117" s="1200"/>
      <c r="AIL117" s="1200"/>
      <c r="AIM117" s="1200"/>
      <c r="AIN117" s="1200"/>
      <c r="AIO117" s="1200"/>
      <c r="AIP117" s="1200"/>
      <c r="AIQ117" s="1200"/>
      <c r="AIR117" s="1200"/>
      <c r="AIS117" s="1200"/>
      <c r="AIT117" s="1200"/>
      <c r="AIU117" s="1200"/>
      <c r="AIV117" s="1200"/>
      <c r="AIW117" s="1200"/>
      <c r="AIX117" s="1200"/>
      <c r="AIY117" s="1200"/>
      <c r="AIZ117" s="1200"/>
      <c r="AJA117" s="1200"/>
      <c r="AJB117" s="1200"/>
      <c r="AJC117" s="1200"/>
      <c r="AJD117" s="1200"/>
      <c r="AJE117" s="1200"/>
      <c r="AJF117" s="1200"/>
      <c r="AJG117" s="1200"/>
      <c r="AJH117" s="1200"/>
      <c r="AJI117" s="1200"/>
      <c r="AJJ117" s="1200"/>
      <c r="AJK117" s="1200"/>
      <c r="AJL117" s="1200"/>
      <c r="AJM117" s="1200"/>
      <c r="AJN117" s="1200"/>
      <c r="AJO117" s="1200"/>
      <c r="AJP117" s="1200"/>
      <c r="AJQ117" s="1200"/>
      <c r="AJR117" s="1200"/>
      <c r="AJS117" s="1200"/>
      <c r="AJT117" s="1200"/>
      <c r="AJU117" s="1200"/>
      <c r="AJV117" s="1200"/>
      <c r="AJW117" s="1200"/>
      <c r="AJX117" s="1200"/>
      <c r="AJY117" s="1200"/>
      <c r="AJZ117" s="1200"/>
      <c r="AKA117" s="1200"/>
      <c r="AKB117" s="1200"/>
      <c r="AKC117" s="1200"/>
      <c r="AKD117" s="1200"/>
      <c r="AKE117" s="1200"/>
      <c r="AKF117" s="1200"/>
      <c r="AKG117" s="1200"/>
      <c r="AKH117" s="1200"/>
      <c r="AKI117" s="1200"/>
      <c r="AKJ117" s="1200"/>
      <c r="AKK117" s="1200"/>
      <c r="AKL117" s="1200"/>
      <c r="AKM117" s="1200"/>
      <c r="AKN117" s="1200"/>
      <c r="AKO117" s="1200"/>
      <c r="AKP117" s="1200"/>
      <c r="AKQ117" s="1200"/>
      <c r="AKR117" s="1200"/>
      <c r="AKS117" s="1200"/>
      <c r="AKT117" s="1200"/>
      <c r="AKU117" s="1200"/>
      <c r="AKV117" s="1200"/>
      <c r="AKW117" s="1200"/>
      <c r="AKX117" s="1200"/>
      <c r="AKY117" s="1200"/>
      <c r="AKZ117" s="1200"/>
      <c r="ALA117" s="1200"/>
      <c r="ALB117" s="1200"/>
      <c r="ALC117" s="1200"/>
      <c r="ALD117" s="1200"/>
      <c r="ALE117" s="1200"/>
      <c r="ALF117" s="1200"/>
      <c r="ALG117" s="1200"/>
      <c r="ALH117" s="1200"/>
      <c r="ALI117" s="1200"/>
      <c r="ALJ117" s="1200"/>
      <c r="ALK117" s="1200"/>
      <c r="ALL117" s="1200"/>
      <c r="ALM117" s="1200"/>
      <c r="ALN117" s="1200"/>
      <c r="ALO117" s="1200"/>
      <c r="ALP117" s="1200"/>
      <c r="ALQ117" s="1200"/>
      <c r="ALR117" s="1200"/>
      <c r="ALS117" s="1200"/>
      <c r="ALT117" s="1200"/>
      <c r="ALU117" s="1200"/>
      <c r="ALV117" s="1200"/>
      <c r="ALW117" s="1200"/>
      <c r="ALX117" s="1200"/>
      <c r="ALY117" s="1200"/>
      <c r="ALZ117" s="1200"/>
      <c r="AMA117" s="1200"/>
      <c r="AMB117" s="1200"/>
      <c r="AMC117" s="1200"/>
      <c r="AMD117" s="1200"/>
      <c r="AME117" s="1200"/>
      <c r="AMF117" s="1200"/>
      <c r="AMG117" s="1200"/>
      <c r="AMH117" s="1200"/>
      <c r="AMI117" s="1200"/>
      <c r="AMJ117" s="1200"/>
      <c r="AMK117" s="1200"/>
      <c r="AML117" s="1200"/>
      <c r="AMM117" s="1200"/>
      <c r="AMN117" s="1200"/>
      <c r="AMO117" s="1200"/>
      <c r="AMP117" s="1200"/>
      <c r="AMQ117" s="1200"/>
      <c r="AMR117" s="1200"/>
      <c r="AMS117" s="1200"/>
      <c r="AMT117" s="1200"/>
      <c r="AMU117" s="1200"/>
      <c r="AMV117" s="1200"/>
      <c r="AMW117" s="1200"/>
      <c r="AMX117" s="1200"/>
      <c r="AMY117" s="1200"/>
      <c r="AMZ117" s="1200"/>
      <c r="ANA117" s="1200"/>
      <c r="ANB117" s="1200"/>
      <c r="ANC117" s="1200"/>
      <c r="AND117" s="1200"/>
      <c r="ANE117" s="1200"/>
      <c r="ANF117" s="1200"/>
      <c r="ANG117" s="1200"/>
      <c r="ANH117" s="1200"/>
      <c r="ANI117" s="1200"/>
      <c r="ANJ117" s="1200"/>
      <c r="ANK117" s="1200"/>
      <c r="ANL117" s="1200"/>
      <c r="ANM117" s="1200"/>
      <c r="ANN117" s="1200"/>
      <c r="ANO117" s="1200"/>
      <c r="ANP117" s="1200"/>
      <c r="ANQ117" s="1200"/>
      <c r="ANR117" s="1200"/>
      <c r="ANS117" s="1200"/>
      <c r="ANT117" s="1200"/>
      <c r="ANU117" s="1200"/>
      <c r="ANV117" s="1200"/>
      <c r="ANW117" s="1200"/>
      <c r="ANX117" s="1200"/>
      <c r="ANY117" s="1200"/>
      <c r="ANZ117" s="1200"/>
      <c r="AOA117" s="1200"/>
      <c r="AOB117" s="1200"/>
      <c r="AOC117" s="1200"/>
      <c r="AOD117" s="1200"/>
      <c r="AOE117" s="1200"/>
      <c r="AOF117" s="1200"/>
      <c r="AOG117" s="1200"/>
      <c r="AOH117" s="1200"/>
      <c r="AOI117" s="1200"/>
      <c r="AOJ117" s="1200"/>
      <c r="AOK117" s="1200"/>
      <c r="AOL117" s="1200"/>
      <c r="AOM117" s="1200"/>
      <c r="AON117" s="1200"/>
      <c r="AOO117" s="1200"/>
      <c r="AOP117" s="1200"/>
      <c r="AOQ117" s="1200"/>
      <c r="AOR117" s="1200"/>
      <c r="AOS117" s="1200"/>
      <c r="AOT117" s="1200"/>
      <c r="AOU117" s="1200"/>
      <c r="AOV117" s="1200"/>
      <c r="AOW117" s="1200"/>
      <c r="AOX117" s="1200"/>
      <c r="AOY117" s="1200"/>
      <c r="AOZ117" s="1200"/>
      <c r="APA117" s="1200"/>
      <c r="APB117" s="1200"/>
      <c r="APC117" s="1200"/>
      <c r="APD117" s="1200"/>
      <c r="APE117" s="1200"/>
      <c r="APF117" s="1200"/>
      <c r="APG117" s="1200"/>
      <c r="APH117" s="1200"/>
      <c r="API117" s="1200"/>
      <c r="APJ117" s="1200"/>
      <c r="APK117" s="1200"/>
      <c r="APL117" s="1200"/>
      <c r="APM117" s="1200"/>
      <c r="APN117" s="1200"/>
      <c r="APO117" s="1200"/>
      <c r="APP117" s="1200"/>
      <c r="APQ117" s="1200"/>
      <c r="APR117" s="1200"/>
      <c r="APS117" s="1200"/>
      <c r="APT117" s="1200"/>
      <c r="APU117" s="1200"/>
      <c r="APV117" s="1200"/>
      <c r="APW117" s="1200"/>
      <c r="APX117" s="1200"/>
      <c r="APY117" s="1200"/>
      <c r="APZ117" s="1200"/>
      <c r="AQA117" s="1200"/>
      <c r="AQB117" s="1200"/>
      <c r="AQC117" s="1200"/>
      <c r="AQD117" s="1200"/>
      <c r="AQE117" s="1200"/>
      <c r="AQF117" s="1200"/>
      <c r="AQG117" s="1200"/>
      <c r="AQH117" s="1200"/>
      <c r="AQI117" s="1200"/>
      <c r="AQJ117" s="1200"/>
      <c r="AQK117" s="1200"/>
      <c r="AQL117" s="1200"/>
      <c r="AQM117" s="1200"/>
      <c r="AQN117" s="1200"/>
      <c r="AQO117" s="1200"/>
      <c r="AQP117" s="1200"/>
      <c r="AQQ117" s="1200"/>
      <c r="AQR117" s="1200"/>
      <c r="AQS117" s="1200"/>
      <c r="AQT117" s="1200"/>
      <c r="AQU117" s="1200"/>
      <c r="AQV117" s="1200"/>
      <c r="AQW117" s="1200"/>
      <c r="AQX117" s="1200"/>
      <c r="AQY117" s="1200"/>
      <c r="AQZ117" s="1200"/>
      <c r="ARA117" s="1200"/>
      <c r="ARB117" s="1200"/>
      <c r="ARC117" s="1200"/>
      <c r="ARD117" s="1200"/>
      <c r="ARE117" s="1200"/>
      <c r="ARF117" s="1200"/>
      <c r="ARG117" s="1200"/>
      <c r="ARH117" s="1200"/>
      <c r="ARI117" s="1200"/>
      <c r="ARJ117" s="1200"/>
      <c r="ARK117" s="1200"/>
      <c r="ARL117" s="1200"/>
      <c r="ARM117" s="1200"/>
      <c r="ARN117" s="1200"/>
      <c r="ARO117" s="1200"/>
      <c r="ARP117" s="1200"/>
      <c r="ARQ117" s="1200"/>
      <c r="ARR117" s="1200"/>
      <c r="ARS117" s="1200"/>
      <c r="ART117" s="1200"/>
      <c r="ARU117" s="1200"/>
      <c r="ARV117" s="1200"/>
      <c r="ARW117" s="1200"/>
      <c r="ARX117" s="1200"/>
      <c r="ARY117" s="1200"/>
      <c r="ARZ117" s="1200"/>
      <c r="ASA117" s="1200"/>
      <c r="ASB117" s="1200"/>
      <c r="ASC117" s="1200"/>
      <c r="ASD117" s="1200"/>
      <c r="ASE117" s="1200"/>
      <c r="ASF117" s="1200"/>
      <c r="ASG117" s="1200"/>
      <c r="ASH117" s="1200"/>
      <c r="ASI117" s="1200"/>
      <c r="ASJ117" s="1200"/>
      <c r="ASK117" s="1200"/>
      <c r="ASL117" s="1200"/>
      <c r="ASM117" s="1200"/>
      <c r="ASN117" s="1200"/>
      <c r="ASO117" s="1200"/>
      <c r="ASP117" s="1200"/>
      <c r="ASQ117" s="1200"/>
      <c r="ASR117" s="1200"/>
      <c r="ASS117" s="1200"/>
      <c r="AST117" s="1200"/>
      <c r="ASU117" s="1200"/>
      <c r="ASV117" s="1200"/>
      <c r="ASW117" s="1200"/>
      <c r="ASX117" s="1200"/>
      <c r="ASY117" s="1200"/>
      <c r="ASZ117" s="1200"/>
      <c r="ATA117" s="1200"/>
      <c r="ATB117" s="1200"/>
      <c r="ATC117" s="1200"/>
      <c r="ATD117" s="1200"/>
      <c r="ATE117" s="1200"/>
      <c r="ATF117" s="1200"/>
      <c r="ATG117" s="1200"/>
      <c r="ATH117" s="1200"/>
      <c r="ATI117" s="1200"/>
      <c r="ATJ117" s="1200"/>
      <c r="ATK117" s="1200"/>
      <c r="ATL117" s="1200"/>
      <c r="ATM117" s="1200"/>
      <c r="ATN117" s="1200"/>
      <c r="ATO117" s="1200"/>
      <c r="ATP117" s="1200"/>
      <c r="ATQ117" s="1200"/>
      <c r="ATR117" s="1200"/>
      <c r="ATS117" s="1200"/>
      <c r="ATT117" s="1200"/>
      <c r="ATU117" s="1200"/>
      <c r="ATV117" s="1200"/>
      <c r="ATW117" s="1200"/>
      <c r="ATX117" s="1200"/>
      <c r="ATY117" s="1200"/>
      <c r="ATZ117" s="1200"/>
      <c r="AUA117" s="1200"/>
      <c r="AUB117" s="1200"/>
      <c r="AUC117" s="1200"/>
      <c r="AUD117" s="1200"/>
      <c r="AUE117" s="1200"/>
      <c r="AUF117" s="1200"/>
      <c r="AUG117" s="1200"/>
      <c r="AUH117" s="1200"/>
      <c r="AUI117" s="1200"/>
      <c r="AUJ117" s="1200"/>
      <c r="AUK117" s="1200"/>
      <c r="AUL117" s="1200"/>
      <c r="AUM117" s="1200"/>
      <c r="AUN117" s="1200"/>
      <c r="AUO117" s="1200"/>
      <c r="AUP117" s="1200"/>
      <c r="AUQ117" s="1200"/>
      <c r="AUR117" s="1200"/>
      <c r="AUS117" s="1200"/>
      <c r="AUT117" s="1200"/>
      <c r="AUU117" s="1200"/>
      <c r="AUV117" s="1200"/>
      <c r="AUW117" s="1200"/>
      <c r="AUX117" s="1200"/>
      <c r="AUY117" s="1200"/>
      <c r="AUZ117" s="1200"/>
      <c r="AVA117" s="1200"/>
      <c r="AVB117" s="1200"/>
      <c r="AVC117" s="1200"/>
      <c r="AVD117" s="1200"/>
      <c r="AVE117" s="1200"/>
      <c r="AVF117" s="1200"/>
      <c r="AVG117" s="1200"/>
      <c r="AVH117" s="1200"/>
      <c r="AVI117" s="1200"/>
      <c r="AVJ117" s="1200"/>
      <c r="AVK117" s="1200"/>
      <c r="AVL117" s="1200"/>
      <c r="AVM117" s="1200"/>
      <c r="AVN117" s="1200"/>
      <c r="AVO117" s="1200"/>
      <c r="AVP117" s="1200"/>
      <c r="AVQ117" s="1200"/>
      <c r="AVR117" s="1200"/>
      <c r="AVS117" s="1200"/>
      <c r="AVT117" s="1200"/>
      <c r="AVU117" s="1200"/>
      <c r="AVV117" s="1200"/>
      <c r="AVW117" s="1200"/>
      <c r="AVX117" s="1200"/>
      <c r="AVY117" s="1200"/>
      <c r="AVZ117" s="1200"/>
      <c r="AWA117" s="1200"/>
      <c r="AWB117" s="1200"/>
      <c r="AWC117" s="1200"/>
      <c r="AWD117" s="1200"/>
      <c r="AWE117" s="1200"/>
      <c r="AWF117" s="1200"/>
      <c r="AWG117" s="1200"/>
      <c r="AWH117" s="1200"/>
      <c r="AWI117" s="1200"/>
      <c r="AWJ117" s="1200"/>
      <c r="AWK117" s="1200"/>
      <c r="AWL117" s="1200"/>
      <c r="AWM117" s="1200"/>
      <c r="AWN117" s="1200"/>
      <c r="AWO117" s="1200"/>
      <c r="AWP117" s="1200"/>
      <c r="AWQ117" s="1200"/>
      <c r="AWR117" s="1200"/>
      <c r="AWS117" s="1200"/>
      <c r="AWT117" s="1200"/>
      <c r="AWU117" s="1200"/>
      <c r="AWV117" s="1200"/>
      <c r="AWW117" s="1200"/>
      <c r="AWX117" s="1200"/>
      <c r="AWY117" s="1200"/>
      <c r="AWZ117" s="1200"/>
      <c r="AXA117" s="1200"/>
      <c r="AXB117" s="1200"/>
      <c r="AXC117" s="1200"/>
      <c r="AXD117" s="1200"/>
      <c r="AXE117" s="1200"/>
      <c r="AXF117" s="1200"/>
      <c r="AXG117" s="1200"/>
      <c r="AXH117" s="1200"/>
      <c r="AXI117" s="1200"/>
      <c r="AXJ117" s="1200"/>
      <c r="AXK117" s="1200"/>
      <c r="AXL117" s="1200"/>
      <c r="AXM117" s="1200"/>
      <c r="AXN117" s="1200"/>
      <c r="AXO117" s="1200"/>
      <c r="AXP117" s="1200"/>
      <c r="AXQ117" s="1200"/>
      <c r="AXR117" s="1200"/>
      <c r="AXS117" s="1200"/>
      <c r="AXT117" s="1200"/>
      <c r="AXU117" s="1200"/>
      <c r="AXV117" s="1200"/>
      <c r="AXW117" s="1200"/>
      <c r="AXX117" s="1200"/>
      <c r="AXY117" s="1200"/>
      <c r="AXZ117" s="1200"/>
      <c r="AYA117" s="1200"/>
      <c r="AYB117" s="1200"/>
      <c r="AYC117" s="1200"/>
      <c r="AYD117" s="1200"/>
      <c r="AYE117" s="1200"/>
      <c r="AYF117" s="1200"/>
      <c r="AYG117" s="1200"/>
      <c r="AYH117" s="1200"/>
      <c r="AYI117" s="1200"/>
      <c r="AYJ117" s="1200"/>
      <c r="AYK117" s="1200"/>
      <c r="AYL117" s="1200"/>
      <c r="AYM117" s="1200"/>
      <c r="AYN117" s="1200"/>
      <c r="AYO117" s="1200"/>
      <c r="AYP117" s="1200"/>
      <c r="AYQ117" s="1200"/>
      <c r="AYR117" s="1200"/>
      <c r="AYS117" s="1200"/>
      <c r="AYT117" s="1200"/>
      <c r="AYU117" s="1200"/>
      <c r="AYV117" s="1200"/>
      <c r="AYW117" s="1200"/>
      <c r="AYX117" s="1200"/>
      <c r="AYY117" s="1200"/>
      <c r="AYZ117" s="1200"/>
      <c r="AZA117" s="1200"/>
      <c r="AZB117" s="1200"/>
      <c r="AZC117" s="1200"/>
      <c r="AZD117" s="1200"/>
      <c r="AZE117" s="1200"/>
      <c r="AZF117" s="1200"/>
      <c r="AZG117" s="1200"/>
      <c r="AZH117" s="1200"/>
      <c r="AZI117" s="1200"/>
      <c r="AZJ117" s="1200"/>
      <c r="AZK117" s="1200"/>
      <c r="AZL117" s="1200"/>
      <c r="AZM117" s="1200"/>
      <c r="AZN117" s="1200"/>
      <c r="AZO117" s="1200"/>
      <c r="AZP117" s="1200"/>
      <c r="AZQ117" s="1200"/>
      <c r="AZR117" s="1200"/>
      <c r="AZS117" s="1200"/>
      <c r="AZT117" s="1200"/>
      <c r="AZU117" s="1200"/>
      <c r="AZV117" s="1200"/>
      <c r="AZW117" s="1200"/>
      <c r="AZX117" s="1200"/>
      <c r="AZY117" s="1200"/>
      <c r="AZZ117" s="1200"/>
      <c r="BAA117" s="1200"/>
      <c r="BAB117" s="1200"/>
      <c r="BAC117" s="1200"/>
      <c r="BAD117" s="1200"/>
      <c r="BAE117" s="1200"/>
      <c r="BAF117" s="1200"/>
      <c r="BAG117" s="1200"/>
      <c r="BAH117" s="1200"/>
      <c r="BAI117" s="1200"/>
      <c r="BAJ117" s="1200"/>
      <c r="BAK117" s="1200"/>
      <c r="BAL117" s="1200"/>
      <c r="BAM117" s="1200"/>
      <c r="BAN117" s="1200"/>
      <c r="BAO117" s="1200"/>
      <c r="BAP117" s="1200"/>
      <c r="BAQ117" s="1200"/>
      <c r="BAR117" s="1200"/>
      <c r="BAS117" s="1200"/>
      <c r="BAT117" s="1200"/>
      <c r="BAU117" s="1200"/>
      <c r="BAV117" s="1200"/>
      <c r="BAW117" s="1200"/>
      <c r="BAX117" s="1200"/>
      <c r="BAY117" s="1200"/>
      <c r="BAZ117" s="1200"/>
      <c r="BBA117" s="1200"/>
      <c r="BBB117" s="1200"/>
      <c r="BBC117" s="1200"/>
      <c r="BBD117" s="1200"/>
      <c r="BBE117" s="1200"/>
      <c r="BBF117" s="1200"/>
      <c r="BBG117" s="1200"/>
      <c r="BBH117" s="1200"/>
      <c r="BBI117" s="1200"/>
      <c r="BBJ117" s="1200"/>
      <c r="BBK117" s="1200"/>
      <c r="BBL117" s="1200"/>
      <c r="BBM117" s="1200"/>
      <c r="BBN117" s="1200"/>
      <c r="BBO117" s="1200"/>
      <c r="BBP117" s="1200"/>
      <c r="BBQ117" s="1200"/>
      <c r="BBR117" s="1200"/>
      <c r="BBS117" s="1200"/>
      <c r="BBT117" s="1200"/>
      <c r="BBU117" s="1200"/>
      <c r="BBV117" s="1200"/>
      <c r="BBW117" s="1200"/>
      <c r="BBX117" s="1200"/>
      <c r="BBY117" s="1200"/>
      <c r="BBZ117" s="1200"/>
      <c r="BCA117" s="1200"/>
      <c r="BCB117" s="1200"/>
      <c r="BCC117" s="1200"/>
      <c r="BCD117" s="1200"/>
      <c r="BCE117" s="1200"/>
      <c r="BCF117" s="1200"/>
      <c r="BCG117" s="1200"/>
      <c r="BCH117" s="1200"/>
      <c r="BCI117" s="1200"/>
      <c r="BCJ117" s="1200"/>
      <c r="BCK117" s="1200"/>
      <c r="BCL117" s="1200"/>
      <c r="BCM117" s="1200"/>
      <c r="BCN117" s="1200"/>
      <c r="BCO117" s="1200"/>
      <c r="BCP117" s="1200"/>
      <c r="BCQ117" s="1200"/>
      <c r="BCR117" s="1200"/>
      <c r="BCS117" s="1200"/>
      <c r="BCT117" s="1200"/>
      <c r="BCU117" s="1200"/>
      <c r="BCV117" s="1200"/>
      <c r="BCW117" s="1200"/>
      <c r="BCX117" s="1200"/>
      <c r="BCY117" s="1200"/>
      <c r="BCZ117" s="1200"/>
      <c r="BDA117" s="1200"/>
      <c r="BDB117" s="1200"/>
      <c r="BDC117" s="1200"/>
      <c r="BDD117" s="1200"/>
      <c r="BDE117" s="1200"/>
      <c r="BDF117" s="1200"/>
      <c r="BDG117" s="1200"/>
      <c r="BDH117" s="1200"/>
      <c r="BDI117" s="1200"/>
      <c r="BDJ117" s="1200"/>
      <c r="BDK117" s="1200"/>
      <c r="BDL117" s="1200"/>
      <c r="BDM117" s="1200"/>
      <c r="BDN117" s="1200"/>
      <c r="BDO117" s="1200"/>
      <c r="BDP117" s="1200"/>
      <c r="BDQ117" s="1200"/>
      <c r="BDR117" s="1200"/>
      <c r="BDS117" s="1200"/>
      <c r="BDT117" s="1200"/>
      <c r="BDU117" s="1200"/>
      <c r="BDV117" s="1200"/>
      <c r="BDW117" s="1200"/>
      <c r="BDX117" s="1200"/>
      <c r="BDY117" s="1200"/>
      <c r="BDZ117" s="1200"/>
      <c r="BEA117" s="1200"/>
      <c r="BEB117" s="1200"/>
      <c r="BEC117" s="1200"/>
      <c r="BED117" s="1200"/>
      <c r="BEE117" s="1200"/>
      <c r="BEF117" s="1200"/>
      <c r="BEG117" s="1200"/>
      <c r="BEH117" s="1200"/>
      <c r="BEI117" s="1200"/>
      <c r="BEJ117" s="1200"/>
      <c r="BEK117" s="1200"/>
      <c r="BEL117" s="1200"/>
      <c r="BEM117" s="1200"/>
      <c r="BEN117" s="1200"/>
      <c r="BEO117" s="1200"/>
      <c r="BEP117" s="1200"/>
      <c r="BEQ117" s="1200"/>
      <c r="BER117" s="1200"/>
      <c r="BES117" s="1200"/>
      <c r="BET117" s="1200"/>
      <c r="BEU117" s="1200"/>
      <c r="BEV117" s="1200"/>
      <c r="BEW117" s="1200"/>
      <c r="BEX117" s="1200"/>
      <c r="BEY117" s="1200"/>
      <c r="BEZ117" s="1200"/>
      <c r="BFA117" s="1200"/>
      <c r="BFB117" s="1200"/>
      <c r="BFC117" s="1200"/>
      <c r="BFD117" s="1200"/>
      <c r="BFE117" s="1200"/>
      <c r="BFF117" s="1200"/>
      <c r="BFG117" s="1200"/>
      <c r="BFH117" s="1200"/>
      <c r="BFI117" s="1200"/>
      <c r="BFJ117" s="1200"/>
      <c r="BFK117" s="1200"/>
      <c r="BFL117" s="1200"/>
      <c r="BFM117" s="1200"/>
      <c r="BFN117" s="1200"/>
      <c r="BFO117" s="1200"/>
      <c r="BFP117" s="1200"/>
      <c r="BFQ117" s="1200"/>
      <c r="BFR117" s="1200"/>
      <c r="BFS117" s="1200"/>
      <c r="BFT117" s="1200"/>
      <c r="BFU117" s="1200"/>
      <c r="BFV117" s="1200"/>
      <c r="BFW117" s="1200"/>
      <c r="BFX117" s="1200"/>
      <c r="BFY117" s="1200"/>
      <c r="BFZ117" s="1200"/>
      <c r="BGA117" s="1200"/>
      <c r="BGB117" s="1200"/>
      <c r="BGC117" s="1200"/>
      <c r="BGD117" s="1200"/>
      <c r="BGE117" s="1200"/>
      <c r="BGF117" s="1200"/>
      <c r="BGG117" s="1200"/>
      <c r="BGH117" s="1200"/>
      <c r="BGI117" s="1200"/>
      <c r="BGJ117" s="1200"/>
      <c r="BGK117" s="1200"/>
      <c r="BGL117" s="1200"/>
      <c r="BGM117" s="1200"/>
      <c r="BGN117" s="1200"/>
      <c r="BGO117" s="1200"/>
      <c r="BGP117" s="1200"/>
      <c r="BGQ117" s="1200"/>
      <c r="BGR117" s="1200"/>
      <c r="BGS117" s="1200"/>
      <c r="BGT117" s="1200"/>
      <c r="BGU117" s="1200"/>
      <c r="BGV117" s="1200"/>
      <c r="BGW117" s="1200"/>
      <c r="BGX117" s="1200"/>
      <c r="BGY117" s="1200"/>
      <c r="BGZ117" s="1200"/>
      <c r="BHA117" s="1200"/>
      <c r="BHB117" s="1200"/>
      <c r="BHC117" s="1200"/>
      <c r="BHD117" s="1200"/>
      <c r="BHE117" s="1200"/>
      <c r="BHF117" s="1200"/>
      <c r="BHG117" s="1200"/>
      <c r="BHH117" s="1200"/>
      <c r="BHI117" s="1200"/>
      <c r="BHJ117" s="1200"/>
      <c r="BHK117" s="1200"/>
      <c r="BHL117" s="1200"/>
      <c r="BHM117" s="1200"/>
      <c r="BHN117" s="1200"/>
      <c r="BHO117" s="1200"/>
      <c r="BHP117" s="1200"/>
      <c r="BHQ117" s="1200"/>
      <c r="BHR117" s="1200"/>
      <c r="BHS117" s="1200"/>
      <c r="BHT117" s="1200"/>
      <c r="BHU117" s="1200"/>
      <c r="BHV117" s="1200"/>
      <c r="BHW117" s="1200"/>
      <c r="BHX117" s="1200"/>
      <c r="BHY117" s="1200"/>
      <c r="BHZ117" s="1200"/>
      <c r="BIA117" s="1200"/>
      <c r="BIB117" s="1200"/>
      <c r="BIC117" s="1200"/>
      <c r="BID117" s="1200"/>
      <c r="BIE117" s="1200"/>
      <c r="BIF117" s="1200"/>
      <c r="BIG117" s="1200"/>
      <c r="BIH117" s="1200"/>
      <c r="BII117" s="1200"/>
      <c r="BIJ117" s="1200"/>
      <c r="BIK117" s="1200"/>
      <c r="BIL117" s="1200"/>
      <c r="BIM117" s="1200"/>
      <c r="BIN117" s="1200"/>
      <c r="BIO117" s="1200"/>
      <c r="BIP117" s="1200"/>
      <c r="BIQ117" s="1200"/>
      <c r="BIR117" s="1200"/>
      <c r="BIS117" s="1200"/>
      <c r="BIT117" s="1200"/>
      <c r="BIU117" s="1200"/>
      <c r="BIV117" s="1200"/>
      <c r="BIW117" s="1200"/>
      <c r="BIX117" s="1200"/>
      <c r="BIY117" s="1200"/>
      <c r="BIZ117" s="1200"/>
      <c r="BJA117" s="1200"/>
      <c r="BJB117" s="1200"/>
      <c r="BJC117" s="1200"/>
      <c r="BJD117" s="1200"/>
      <c r="BJE117" s="1200"/>
      <c r="BJF117" s="1200"/>
      <c r="BJG117" s="1200"/>
      <c r="BJH117" s="1200"/>
      <c r="BJI117" s="1200"/>
      <c r="BJJ117" s="1200"/>
      <c r="BJK117" s="1200"/>
      <c r="BJL117" s="1200"/>
      <c r="BJM117" s="1200"/>
      <c r="BJN117" s="1200"/>
      <c r="BJO117" s="1200"/>
      <c r="BJP117" s="1200"/>
      <c r="BJQ117" s="1200"/>
      <c r="BJR117" s="1200"/>
      <c r="BJS117" s="1200"/>
      <c r="BJT117" s="1200"/>
      <c r="BJU117" s="1200"/>
      <c r="BJV117" s="1200"/>
      <c r="BJW117" s="1200"/>
      <c r="BJX117" s="1200"/>
      <c r="BJY117" s="1200"/>
      <c r="BJZ117" s="1200"/>
      <c r="BKA117" s="1200"/>
      <c r="BKB117" s="1200"/>
      <c r="BKC117" s="1200"/>
      <c r="BKD117" s="1200"/>
      <c r="BKE117" s="1200"/>
      <c r="BKF117" s="1200"/>
      <c r="BKG117" s="1200"/>
      <c r="BKH117" s="1200"/>
      <c r="BKI117" s="1200"/>
      <c r="BKJ117" s="1200"/>
      <c r="BKK117" s="1200"/>
      <c r="BKL117" s="1200"/>
      <c r="BKM117" s="1200"/>
      <c r="BKN117" s="1200"/>
      <c r="BKO117" s="1200"/>
      <c r="BKP117" s="1200"/>
      <c r="BKQ117" s="1200"/>
      <c r="BKR117" s="1200"/>
      <c r="BKS117" s="1200"/>
      <c r="BKT117" s="1200"/>
      <c r="BKU117" s="1200"/>
      <c r="BKV117" s="1200"/>
      <c r="BKW117" s="1200"/>
      <c r="BKX117" s="1200"/>
      <c r="BKY117" s="1200"/>
      <c r="BKZ117" s="1200"/>
      <c r="BLA117" s="1200"/>
      <c r="BLB117" s="1200"/>
      <c r="BLC117" s="1200"/>
      <c r="BLD117" s="1200"/>
      <c r="BLE117" s="1200"/>
      <c r="BLF117" s="1200"/>
      <c r="BLG117" s="1200"/>
      <c r="BLH117" s="1200"/>
      <c r="BLI117" s="1200"/>
      <c r="BLJ117" s="1200"/>
      <c r="BLK117" s="1200"/>
      <c r="BLL117" s="1200"/>
      <c r="BLM117" s="1200"/>
      <c r="BLN117" s="1200"/>
      <c r="BLO117" s="1200"/>
      <c r="BLP117" s="1200"/>
      <c r="BLQ117" s="1200"/>
      <c r="BLR117" s="1200"/>
      <c r="BLS117" s="1200"/>
      <c r="BLT117" s="1200"/>
      <c r="BLU117" s="1200"/>
      <c r="BLV117" s="1200"/>
      <c r="BLW117" s="1200"/>
      <c r="BLX117" s="1200"/>
      <c r="BLY117" s="1200"/>
      <c r="BLZ117" s="1200"/>
      <c r="BMA117" s="1200"/>
      <c r="BMB117" s="1200"/>
      <c r="BMC117" s="1200"/>
      <c r="BMD117" s="1200"/>
      <c r="BME117" s="1200"/>
      <c r="BMF117" s="1200"/>
      <c r="BMG117" s="1200"/>
      <c r="BMH117" s="1200"/>
      <c r="BMI117" s="1200"/>
      <c r="BMJ117" s="1200"/>
      <c r="BMK117" s="1200"/>
      <c r="BML117" s="1200"/>
      <c r="BMM117" s="1200"/>
      <c r="BMN117" s="1200"/>
      <c r="BMO117" s="1200"/>
      <c r="BMP117" s="1200"/>
      <c r="BMQ117" s="1200"/>
      <c r="BMR117" s="1200"/>
      <c r="BMS117" s="1200"/>
      <c r="BMT117" s="1200"/>
      <c r="BMU117" s="1200"/>
      <c r="BMV117" s="1200"/>
      <c r="BMW117" s="1200"/>
      <c r="BMX117" s="1200"/>
      <c r="BMY117" s="1200"/>
      <c r="BMZ117" s="1200"/>
      <c r="BNA117" s="1200"/>
      <c r="BNB117" s="1200"/>
      <c r="BNC117" s="1200"/>
      <c r="BND117" s="1200"/>
      <c r="BNE117" s="1200"/>
      <c r="BNF117" s="1200"/>
      <c r="BNG117" s="1200"/>
      <c r="BNH117" s="1200"/>
      <c r="BNI117" s="1200"/>
      <c r="BNJ117" s="1200"/>
      <c r="BNK117" s="1200"/>
      <c r="BNL117" s="1200"/>
      <c r="BNM117" s="1200"/>
      <c r="BNN117" s="1200"/>
      <c r="BNO117" s="1200"/>
      <c r="BNP117" s="1200"/>
      <c r="BNQ117" s="1200"/>
      <c r="BNR117" s="1200"/>
      <c r="BNS117" s="1200"/>
      <c r="BNT117" s="1200"/>
      <c r="BNU117" s="1200"/>
      <c r="BNV117" s="1200"/>
      <c r="BNW117" s="1200"/>
      <c r="BNX117" s="1200"/>
      <c r="BNY117" s="1200"/>
      <c r="BNZ117" s="1200"/>
      <c r="BOA117" s="1200"/>
      <c r="BOB117" s="1200"/>
      <c r="BOC117" s="1200"/>
      <c r="BOD117" s="1200"/>
      <c r="BOE117" s="1200"/>
      <c r="BOF117" s="1200"/>
      <c r="BOG117" s="1200"/>
      <c r="BOH117" s="1200"/>
      <c r="BOI117" s="1200"/>
      <c r="BOJ117" s="1200"/>
      <c r="BOK117" s="1200"/>
      <c r="BOL117" s="1200"/>
      <c r="BOM117" s="1200"/>
      <c r="BON117" s="1200"/>
      <c r="BOO117" s="1200"/>
      <c r="BOP117" s="1200"/>
      <c r="BOQ117" s="1200"/>
      <c r="BOR117" s="1200"/>
      <c r="BOS117" s="1200"/>
      <c r="BOT117" s="1200"/>
      <c r="BOU117" s="1200"/>
      <c r="BOV117" s="1200"/>
      <c r="BOW117" s="1200"/>
      <c r="BOX117" s="1200"/>
      <c r="BOY117" s="1200"/>
      <c r="BOZ117" s="1200"/>
      <c r="BPA117" s="1200"/>
      <c r="BPB117" s="1200"/>
      <c r="BPC117" s="1200"/>
      <c r="BPD117" s="1200"/>
      <c r="BPE117" s="1200"/>
      <c r="BPF117" s="1200"/>
      <c r="BPG117" s="1200"/>
      <c r="BPH117" s="1200"/>
      <c r="BPI117" s="1200"/>
      <c r="BPJ117" s="1200"/>
      <c r="BPK117" s="1200"/>
      <c r="BPL117" s="1200"/>
      <c r="BPM117" s="1200"/>
      <c r="BPN117" s="1200"/>
      <c r="BPO117" s="1200"/>
      <c r="BPP117" s="1200"/>
      <c r="BPQ117" s="1200"/>
      <c r="BPR117" s="1200"/>
      <c r="BPS117" s="1200"/>
      <c r="BPT117" s="1200"/>
      <c r="BPU117" s="1200"/>
      <c r="BPV117" s="1200"/>
      <c r="BPW117" s="1200"/>
      <c r="BPX117" s="1200"/>
      <c r="BPY117" s="1200"/>
      <c r="BPZ117" s="1200"/>
      <c r="BQA117" s="1200"/>
      <c r="BQB117" s="1200"/>
      <c r="BQC117" s="1200"/>
      <c r="BQD117" s="1200"/>
      <c r="BQE117" s="1200"/>
      <c r="BQF117" s="1200"/>
      <c r="BQG117" s="1200"/>
      <c r="BQH117" s="1200"/>
      <c r="BQI117" s="1200"/>
      <c r="BQJ117" s="1200"/>
      <c r="BQK117" s="1200"/>
      <c r="BQL117" s="1200"/>
      <c r="BQM117" s="1200"/>
      <c r="BQN117" s="1200"/>
      <c r="BQO117" s="1200"/>
      <c r="BQP117" s="1200"/>
      <c r="BQQ117" s="1200"/>
      <c r="BQR117" s="1200"/>
      <c r="BQS117" s="1200"/>
      <c r="BQT117" s="1200"/>
      <c r="BQU117" s="1200"/>
      <c r="BQV117" s="1200"/>
      <c r="BQW117" s="1200"/>
      <c r="BQX117" s="1200"/>
      <c r="BQY117" s="1200"/>
      <c r="BQZ117" s="1200"/>
      <c r="BRA117" s="1200"/>
      <c r="BRB117" s="1200"/>
      <c r="BRC117" s="1200"/>
      <c r="BRD117" s="1200"/>
      <c r="BRE117" s="1200"/>
      <c r="BRF117" s="1200"/>
      <c r="BRG117" s="1200"/>
      <c r="BRH117" s="1200"/>
      <c r="BRI117" s="1200"/>
      <c r="BRJ117" s="1200"/>
      <c r="BRK117" s="1200"/>
      <c r="BRL117" s="1200"/>
      <c r="BRM117" s="1200"/>
      <c r="BRN117" s="1200"/>
      <c r="BRO117" s="1200"/>
      <c r="BRP117" s="1200"/>
      <c r="BRQ117" s="1200"/>
      <c r="BRR117" s="1200"/>
      <c r="BRS117" s="1200"/>
      <c r="BRT117" s="1200"/>
      <c r="BRU117" s="1200"/>
      <c r="BRV117" s="1200"/>
      <c r="BRW117" s="1200"/>
      <c r="BRX117" s="1200"/>
      <c r="BRY117" s="1200"/>
      <c r="BRZ117" s="1200"/>
      <c r="BSA117" s="1200"/>
      <c r="BSB117" s="1200"/>
      <c r="BSC117" s="1200"/>
      <c r="BSD117" s="1200"/>
      <c r="BSE117" s="1200"/>
      <c r="BSF117" s="1200"/>
      <c r="BSG117" s="1200"/>
      <c r="BSH117" s="1200"/>
      <c r="BSI117" s="1200"/>
      <c r="BSJ117" s="1200"/>
      <c r="BSK117" s="1200"/>
      <c r="BSL117" s="1200"/>
      <c r="BSM117" s="1200"/>
      <c r="BSN117" s="1200"/>
      <c r="BSO117" s="1200"/>
      <c r="BSP117" s="1200"/>
      <c r="BSQ117" s="1200"/>
      <c r="BSR117" s="1200"/>
      <c r="BSS117" s="1200"/>
      <c r="BST117" s="1200"/>
      <c r="BSU117" s="1200"/>
      <c r="BSV117" s="1200"/>
      <c r="BSW117" s="1200"/>
      <c r="BSX117" s="1200"/>
      <c r="BSY117" s="1200"/>
      <c r="BSZ117" s="1200"/>
      <c r="BTA117" s="1200"/>
      <c r="BTB117" s="1200"/>
      <c r="BTC117" s="1200"/>
      <c r="BTD117" s="1200"/>
      <c r="BTE117" s="1200"/>
      <c r="BTF117" s="1200"/>
      <c r="BTG117" s="1200"/>
      <c r="BTH117" s="1200"/>
      <c r="BTI117" s="1200"/>
      <c r="BTJ117" s="1200"/>
      <c r="BTK117" s="1200"/>
      <c r="BTL117" s="1200"/>
      <c r="BTM117" s="1200"/>
      <c r="BTN117" s="1200"/>
      <c r="BTO117" s="1200"/>
      <c r="BTP117" s="1200"/>
      <c r="BTQ117" s="1200"/>
      <c r="BTR117" s="1200"/>
      <c r="BTS117" s="1200"/>
      <c r="BTT117" s="1200"/>
      <c r="BTU117" s="1200"/>
      <c r="BTV117" s="1200"/>
      <c r="BTW117" s="1200"/>
      <c r="BTX117" s="1200"/>
      <c r="BTY117" s="1200"/>
      <c r="BTZ117" s="1200"/>
      <c r="BUA117" s="1200"/>
      <c r="BUB117" s="1200"/>
      <c r="BUC117" s="1200"/>
      <c r="BUD117" s="1200"/>
      <c r="BUE117" s="1200"/>
      <c r="BUF117" s="1200"/>
      <c r="BUG117" s="1200"/>
      <c r="BUH117" s="1200"/>
      <c r="BUI117" s="1200"/>
      <c r="BUJ117" s="1200"/>
      <c r="BUK117" s="1200"/>
      <c r="BUL117" s="1200"/>
      <c r="BUM117" s="1200"/>
      <c r="BUN117" s="1200"/>
      <c r="BUO117" s="1200"/>
      <c r="BUP117" s="1200"/>
      <c r="BUQ117" s="1200"/>
      <c r="BUR117" s="1200"/>
      <c r="BUS117" s="1200"/>
      <c r="BUT117" s="1200"/>
      <c r="BUU117" s="1200"/>
      <c r="BUV117" s="1200"/>
      <c r="BUW117" s="1200"/>
      <c r="BUX117" s="1200"/>
      <c r="BUY117" s="1200"/>
      <c r="BUZ117" s="1200"/>
      <c r="BVA117" s="1200"/>
      <c r="BVB117" s="1200"/>
      <c r="BVC117" s="1200"/>
      <c r="BVD117" s="1200"/>
      <c r="BVE117" s="1200"/>
      <c r="BVF117" s="1200"/>
      <c r="BVG117" s="1200"/>
      <c r="BVH117" s="1200"/>
      <c r="BVI117" s="1200"/>
      <c r="BVJ117" s="1200"/>
      <c r="BVK117" s="1200"/>
      <c r="BVL117" s="1200"/>
      <c r="BVM117" s="1200"/>
      <c r="BVN117" s="1200"/>
      <c r="BVO117" s="1200"/>
      <c r="BVP117" s="1200"/>
      <c r="BVQ117" s="1200"/>
      <c r="BVR117" s="1200"/>
      <c r="BVS117" s="1200"/>
      <c r="BVT117" s="1200"/>
      <c r="BVU117" s="1200"/>
      <c r="BVV117" s="1200"/>
      <c r="BVW117" s="1200"/>
      <c r="BVX117" s="1200"/>
      <c r="BVY117" s="1200"/>
      <c r="BVZ117" s="1200"/>
      <c r="BWA117" s="1200"/>
      <c r="BWB117" s="1200"/>
      <c r="BWC117" s="1200"/>
      <c r="BWD117" s="1200"/>
      <c r="BWE117" s="1200"/>
      <c r="BWF117" s="1200"/>
      <c r="BWG117" s="1200"/>
      <c r="BWH117" s="1200"/>
      <c r="BWI117" s="1200"/>
      <c r="BWJ117" s="1200"/>
      <c r="BWK117" s="1200"/>
      <c r="BWL117" s="1200"/>
      <c r="BWM117" s="1200"/>
      <c r="BWN117" s="1200"/>
      <c r="BWO117" s="1200"/>
      <c r="BWP117" s="1200"/>
      <c r="BWQ117" s="1200"/>
      <c r="BWR117" s="1200"/>
      <c r="BWS117" s="1200"/>
      <c r="BWT117" s="1200"/>
      <c r="BWU117" s="1200"/>
      <c r="BWV117" s="1200"/>
      <c r="BWW117" s="1200"/>
      <c r="BWX117" s="1200"/>
      <c r="BWY117" s="1200"/>
      <c r="BWZ117" s="1200"/>
      <c r="BXA117" s="1200"/>
      <c r="BXB117" s="1200"/>
      <c r="BXC117" s="1200"/>
      <c r="BXD117" s="1200"/>
      <c r="BXE117" s="1200"/>
      <c r="BXF117" s="1200"/>
      <c r="BXG117" s="1200"/>
      <c r="BXH117" s="1200"/>
      <c r="BXI117" s="1200"/>
      <c r="BXJ117" s="1200"/>
      <c r="BXK117" s="1200"/>
      <c r="BXL117" s="1200"/>
      <c r="BXM117" s="1200"/>
      <c r="BXN117" s="1200"/>
      <c r="BXO117" s="1200"/>
      <c r="BXP117" s="1200"/>
      <c r="BXQ117" s="1200"/>
      <c r="BXR117" s="1200"/>
      <c r="BXS117" s="1200"/>
      <c r="BXT117" s="1200"/>
      <c r="BXU117" s="1200"/>
      <c r="BXV117" s="1200"/>
      <c r="BXW117" s="1200"/>
      <c r="BXX117" s="1200"/>
      <c r="BXY117" s="1200"/>
      <c r="BXZ117" s="1200"/>
      <c r="BYA117" s="1200"/>
      <c r="BYB117" s="1200"/>
      <c r="BYC117" s="1200"/>
      <c r="BYD117" s="1200"/>
      <c r="BYE117" s="1200"/>
      <c r="BYF117" s="1200"/>
      <c r="BYG117" s="1200"/>
      <c r="BYH117" s="1200"/>
      <c r="BYI117" s="1200"/>
      <c r="BYJ117" s="1200"/>
      <c r="BYK117" s="1200"/>
      <c r="BYL117" s="1200"/>
      <c r="BYM117" s="1200"/>
      <c r="BYN117" s="1200"/>
      <c r="BYO117" s="1200"/>
      <c r="BYP117" s="1200"/>
      <c r="BYQ117" s="1200"/>
      <c r="BYR117" s="1200"/>
      <c r="BYS117" s="1200"/>
      <c r="BYT117" s="1200"/>
      <c r="BYU117" s="1200"/>
      <c r="BYV117" s="1200"/>
      <c r="BYW117" s="1200"/>
      <c r="BYX117" s="1200"/>
      <c r="BYY117" s="1200"/>
      <c r="BYZ117" s="1200"/>
      <c r="BZA117" s="1200"/>
      <c r="BZB117" s="1200"/>
      <c r="BZC117" s="1200"/>
      <c r="BZD117" s="1200"/>
      <c r="BZE117" s="1200"/>
      <c r="BZF117" s="1200"/>
      <c r="BZG117" s="1200"/>
      <c r="BZH117" s="1200"/>
      <c r="BZI117" s="1200"/>
      <c r="BZJ117" s="1200"/>
      <c r="BZK117" s="1200"/>
      <c r="BZL117" s="1200"/>
      <c r="BZM117" s="1200"/>
      <c r="BZN117" s="1200"/>
      <c r="BZO117" s="1200"/>
      <c r="BZP117" s="1200"/>
      <c r="BZQ117" s="1200"/>
      <c r="BZR117" s="1200"/>
      <c r="BZS117" s="1200"/>
      <c r="BZT117" s="1200"/>
      <c r="BZU117" s="1200"/>
      <c r="BZV117" s="1200"/>
      <c r="BZW117" s="1200"/>
      <c r="BZX117" s="1200"/>
      <c r="BZY117" s="1200"/>
      <c r="BZZ117" s="1200"/>
      <c r="CAA117" s="1200"/>
      <c r="CAB117" s="1200"/>
      <c r="CAC117" s="1200"/>
      <c r="CAD117" s="1200"/>
      <c r="CAE117" s="1200"/>
      <c r="CAF117" s="1200"/>
      <c r="CAG117" s="1200"/>
      <c r="CAH117" s="1200"/>
      <c r="CAI117" s="1200"/>
      <c r="CAJ117" s="1200"/>
      <c r="CAK117" s="1200"/>
      <c r="CAL117" s="1200"/>
      <c r="CAM117" s="1200"/>
      <c r="CAN117" s="1200"/>
      <c r="CAO117" s="1200"/>
      <c r="CAP117" s="1200"/>
      <c r="CAQ117" s="1200"/>
      <c r="CAR117" s="1200"/>
      <c r="CAS117" s="1200"/>
      <c r="CAT117" s="1200"/>
      <c r="CAU117" s="1200"/>
      <c r="CAV117" s="1200"/>
      <c r="CAW117" s="1200"/>
      <c r="CAX117" s="1200"/>
      <c r="CAY117" s="1200"/>
      <c r="CAZ117" s="1200"/>
      <c r="CBA117" s="1200"/>
      <c r="CBB117" s="1200"/>
      <c r="CBC117" s="1200"/>
      <c r="CBD117" s="1200"/>
      <c r="CBE117" s="1200"/>
      <c r="CBF117" s="1200"/>
      <c r="CBG117" s="1200"/>
      <c r="CBH117" s="1200"/>
      <c r="CBI117" s="1200"/>
      <c r="CBJ117" s="1200"/>
      <c r="CBK117" s="1200"/>
      <c r="CBL117" s="1200"/>
      <c r="CBM117" s="1200"/>
      <c r="CBN117" s="1200"/>
      <c r="CBO117" s="1200"/>
      <c r="CBP117" s="1200"/>
      <c r="CBQ117" s="1200"/>
      <c r="CBR117" s="1200"/>
      <c r="CBS117" s="1200"/>
      <c r="CBT117" s="1200"/>
      <c r="CBU117" s="1200"/>
      <c r="CBV117" s="1200"/>
      <c r="CBW117" s="1200"/>
      <c r="CBX117" s="1200"/>
      <c r="CBY117" s="1200"/>
      <c r="CBZ117" s="1200"/>
      <c r="CCA117" s="1200"/>
      <c r="CCB117" s="1200"/>
      <c r="CCC117" s="1200"/>
      <c r="CCD117" s="1200"/>
      <c r="CCE117" s="1200"/>
      <c r="CCF117" s="1200"/>
      <c r="CCG117" s="1200"/>
      <c r="CCH117" s="1200"/>
      <c r="CCI117" s="1200"/>
      <c r="CCJ117" s="1200"/>
      <c r="CCK117" s="1200"/>
      <c r="CCL117" s="1200"/>
      <c r="CCM117" s="1200"/>
      <c r="CCN117" s="1200"/>
      <c r="CCO117" s="1200"/>
      <c r="CCP117" s="1200"/>
      <c r="CCQ117" s="1200"/>
      <c r="CCR117" s="1200"/>
      <c r="CCS117" s="1200"/>
      <c r="CCT117" s="1200"/>
      <c r="CCU117" s="1200"/>
      <c r="CCV117" s="1200"/>
      <c r="CCW117" s="1200"/>
      <c r="CCX117" s="1200"/>
      <c r="CCY117" s="1200"/>
      <c r="CCZ117" s="1200"/>
      <c r="CDA117" s="1200"/>
      <c r="CDB117" s="1200"/>
      <c r="CDC117" s="1200"/>
      <c r="CDD117" s="1200"/>
      <c r="CDE117" s="1200"/>
      <c r="CDF117" s="1200"/>
      <c r="CDG117" s="1200"/>
      <c r="CDH117" s="1200"/>
      <c r="CDI117" s="1200"/>
      <c r="CDJ117" s="1200"/>
      <c r="CDK117" s="1200"/>
      <c r="CDL117" s="1200"/>
      <c r="CDM117" s="1200"/>
      <c r="CDN117" s="1200"/>
      <c r="CDO117" s="1200"/>
      <c r="CDP117" s="1200"/>
      <c r="CDQ117" s="1200"/>
      <c r="CDR117" s="1200"/>
      <c r="CDS117" s="1200"/>
      <c r="CDT117" s="1200"/>
      <c r="CDU117" s="1200"/>
      <c r="CDV117" s="1200"/>
      <c r="CDW117" s="1200"/>
      <c r="CDX117" s="1200"/>
      <c r="CDY117" s="1200"/>
      <c r="CDZ117" s="1200"/>
      <c r="CEA117" s="1200"/>
      <c r="CEB117" s="1200"/>
      <c r="CEC117" s="1200"/>
      <c r="CED117" s="1200"/>
      <c r="CEE117" s="1200"/>
      <c r="CEF117" s="1200"/>
      <c r="CEG117" s="1200"/>
      <c r="CEH117" s="1200"/>
      <c r="CEI117" s="1200"/>
      <c r="CEJ117" s="1200"/>
      <c r="CEK117" s="1200"/>
      <c r="CEL117" s="1200"/>
      <c r="CEM117" s="1200"/>
      <c r="CEN117" s="1200"/>
      <c r="CEO117" s="1200"/>
      <c r="CEP117" s="1200"/>
      <c r="CEQ117" s="1200"/>
      <c r="CER117" s="1200"/>
      <c r="CES117" s="1200"/>
      <c r="CET117" s="1200"/>
      <c r="CEU117" s="1200"/>
      <c r="CEV117" s="1200"/>
      <c r="CEW117" s="1200"/>
      <c r="CEX117" s="1200"/>
      <c r="CEY117" s="1200"/>
      <c r="CEZ117" s="1200"/>
      <c r="CFA117" s="1200"/>
      <c r="CFB117" s="1200"/>
      <c r="CFC117" s="1200"/>
      <c r="CFD117" s="1200"/>
      <c r="CFE117" s="1200"/>
      <c r="CFF117" s="1200"/>
      <c r="CFG117" s="1200"/>
      <c r="CFH117" s="1200"/>
      <c r="CFI117" s="1200"/>
      <c r="CFJ117" s="1200"/>
      <c r="CFK117" s="1200"/>
      <c r="CFL117" s="1200"/>
      <c r="CFM117" s="1200"/>
      <c r="CFN117" s="1200"/>
      <c r="CFO117" s="1200"/>
      <c r="CFP117" s="1200"/>
      <c r="CFQ117" s="1200"/>
      <c r="CFR117" s="1200"/>
      <c r="CFS117" s="1200"/>
      <c r="CFT117" s="1200"/>
      <c r="CFU117" s="1200"/>
      <c r="CFV117" s="1200"/>
      <c r="CFW117" s="1200"/>
      <c r="CFX117" s="1200"/>
      <c r="CFY117" s="1200"/>
      <c r="CFZ117" s="1200"/>
      <c r="CGA117" s="1200"/>
      <c r="CGB117" s="1200"/>
      <c r="CGC117" s="1200"/>
      <c r="CGD117" s="1200"/>
      <c r="CGE117" s="1200"/>
      <c r="CGF117" s="1200"/>
      <c r="CGG117" s="1200"/>
      <c r="CGH117" s="1200"/>
      <c r="CGI117" s="1200"/>
      <c r="CGJ117" s="1200"/>
      <c r="CGK117" s="1200"/>
      <c r="CGL117" s="1200"/>
      <c r="CGM117" s="1200"/>
      <c r="CGN117" s="1200"/>
      <c r="CGO117" s="1200"/>
      <c r="CGP117" s="1200"/>
      <c r="CGQ117" s="1200"/>
      <c r="CGR117" s="1200"/>
      <c r="CGS117" s="1200"/>
      <c r="CGT117" s="1200"/>
      <c r="CGU117" s="1200"/>
      <c r="CGV117" s="1200"/>
      <c r="CGW117" s="1200"/>
      <c r="CGX117" s="1200"/>
      <c r="CGY117" s="1200"/>
      <c r="CGZ117" s="1200"/>
      <c r="CHA117" s="1200"/>
      <c r="CHB117" s="1200"/>
      <c r="CHC117" s="1200"/>
      <c r="CHD117" s="1200"/>
      <c r="CHE117" s="1200"/>
      <c r="CHF117" s="1200"/>
      <c r="CHG117" s="1200"/>
      <c r="CHH117" s="1200"/>
      <c r="CHI117" s="1200"/>
      <c r="CHJ117" s="1200"/>
      <c r="CHK117" s="1200"/>
      <c r="CHL117" s="1200"/>
      <c r="CHM117" s="1200"/>
      <c r="CHN117" s="1200"/>
      <c r="CHO117" s="1200"/>
      <c r="CHP117" s="1200"/>
      <c r="CHQ117" s="1200"/>
      <c r="CHR117" s="1200"/>
      <c r="CHS117" s="1200"/>
      <c r="CHT117" s="1200"/>
      <c r="CHU117" s="1200"/>
      <c r="CHV117" s="1200"/>
      <c r="CHW117" s="1200"/>
      <c r="CHX117" s="1200"/>
      <c r="CHY117" s="1200"/>
      <c r="CHZ117" s="1200"/>
      <c r="CIA117" s="1200"/>
      <c r="CIB117" s="1200"/>
      <c r="CIC117" s="1200"/>
      <c r="CID117" s="1200"/>
      <c r="CIE117" s="1200"/>
      <c r="CIF117" s="1200"/>
      <c r="CIG117" s="1200"/>
      <c r="CIH117" s="1200"/>
      <c r="CII117" s="1200"/>
      <c r="CIJ117" s="1200"/>
      <c r="CIK117" s="1200"/>
      <c r="CIL117" s="1200"/>
      <c r="CIM117" s="1200"/>
      <c r="CIN117" s="1200"/>
      <c r="CIO117" s="1200"/>
      <c r="CIP117" s="1200"/>
      <c r="CIQ117" s="1200"/>
      <c r="CIR117" s="1200"/>
      <c r="CIS117" s="1200"/>
      <c r="CIT117" s="1200"/>
      <c r="CIU117" s="1200"/>
      <c r="CIV117" s="1200"/>
      <c r="CIW117" s="1200"/>
      <c r="CIX117" s="1200"/>
      <c r="CIY117" s="1200"/>
      <c r="CIZ117" s="1200"/>
      <c r="CJA117" s="1200"/>
      <c r="CJB117" s="1200"/>
      <c r="CJC117" s="1200"/>
      <c r="CJD117" s="1200"/>
      <c r="CJE117" s="1200"/>
      <c r="CJF117" s="1200"/>
      <c r="CJG117" s="1200"/>
      <c r="CJH117" s="1200"/>
      <c r="CJI117" s="1200"/>
      <c r="CJJ117" s="1200"/>
      <c r="CJK117" s="1200"/>
      <c r="CJL117" s="1200"/>
      <c r="CJM117" s="1200"/>
      <c r="CJN117" s="1200"/>
      <c r="CJO117" s="1200"/>
      <c r="CJP117" s="1200"/>
      <c r="CJQ117" s="1200"/>
      <c r="CJR117" s="1200"/>
      <c r="CJS117" s="1200"/>
      <c r="CJT117" s="1200"/>
      <c r="CJU117" s="1200"/>
      <c r="CJV117" s="1200"/>
      <c r="CJW117" s="1200"/>
      <c r="CJX117" s="1200"/>
      <c r="CJY117" s="1200"/>
      <c r="CJZ117" s="1200"/>
      <c r="CKA117" s="1200"/>
      <c r="CKB117" s="1200"/>
      <c r="CKC117" s="1200"/>
      <c r="CKD117" s="1200"/>
      <c r="CKE117" s="1200"/>
      <c r="CKF117" s="1200"/>
      <c r="CKG117" s="1200"/>
      <c r="CKH117" s="1200"/>
      <c r="CKI117" s="1200"/>
      <c r="CKJ117" s="1200"/>
      <c r="CKK117" s="1200"/>
      <c r="CKL117" s="1200"/>
      <c r="CKM117" s="1200"/>
      <c r="CKN117" s="1200"/>
      <c r="CKO117" s="1200"/>
      <c r="CKP117" s="1200"/>
      <c r="CKQ117" s="1200"/>
      <c r="CKR117" s="1200"/>
      <c r="CKS117" s="1200"/>
      <c r="CKT117" s="1200"/>
      <c r="CKU117" s="1200"/>
      <c r="CKV117" s="1200"/>
      <c r="CKW117" s="1200"/>
      <c r="CKX117" s="1200"/>
      <c r="CKY117" s="1200"/>
      <c r="CKZ117" s="1200"/>
      <c r="CLA117" s="1200"/>
      <c r="CLB117" s="1200"/>
      <c r="CLC117" s="1200"/>
      <c r="CLD117" s="1200"/>
      <c r="CLE117" s="1200"/>
      <c r="CLF117" s="1200"/>
      <c r="CLG117" s="1200"/>
      <c r="CLH117" s="1200"/>
      <c r="CLI117" s="1200"/>
      <c r="CLJ117" s="1200"/>
      <c r="CLK117" s="1200"/>
      <c r="CLL117" s="1200"/>
      <c r="CLM117" s="1200"/>
      <c r="CLN117" s="1200"/>
      <c r="CLO117" s="1200"/>
      <c r="CLP117" s="1200"/>
      <c r="CLQ117" s="1200"/>
      <c r="CLR117" s="1200"/>
      <c r="CLS117" s="1200"/>
      <c r="CLT117" s="1200"/>
      <c r="CLU117" s="1200"/>
      <c r="CLV117" s="1200"/>
      <c r="CLW117" s="1200"/>
      <c r="CLX117" s="1200"/>
      <c r="CLY117" s="1200"/>
      <c r="CLZ117" s="1200"/>
      <c r="CMA117" s="1200"/>
      <c r="CMB117" s="1200"/>
      <c r="CMC117" s="1200"/>
      <c r="CMD117" s="1200"/>
      <c r="CME117" s="1200"/>
      <c r="CMF117" s="1200"/>
      <c r="CMG117" s="1200"/>
      <c r="CMH117" s="1200"/>
      <c r="CMI117" s="1200"/>
      <c r="CMJ117" s="1200"/>
      <c r="CMK117" s="1200"/>
      <c r="CML117" s="1200"/>
      <c r="CMM117" s="1200"/>
      <c r="CMN117" s="1200"/>
      <c r="CMO117" s="1200"/>
      <c r="CMP117" s="1200"/>
      <c r="CMQ117" s="1200"/>
      <c r="CMR117" s="1200"/>
      <c r="CMS117" s="1200"/>
      <c r="CMT117" s="1200"/>
      <c r="CMU117" s="1200"/>
      <c r="CMV117" s="1200"/>
      <c r="CMW117" s="1200"/>
      <c r="CMX117" s="1200"/>
      <c r="CMY117" s="1200"/>
      <c r="CMZ117" s="1200"/>
      <c r="CNA117" s="1200"/>
      <c r="CNB117" s="1200"/>
      <c r="CNC117" s="1200"/>
      <c r="CND117" s="1200"/>
      <c r="CNE117" s="1200"/>
      <c r="CNF117" s="1200"/>
      <c r="CNG117" s="1200"/>
      <c r="CNH117" s="1200"/>
      <c r="CNI117" s="1200"/>
      <c r="CNJ117" s="1200"/>
      <c r="CNK117" s="1200"/>
      <c r="CNL117" s="1200"/>
      <c r="CNM117" s="1200"/>
      <c r="CNN117" s="1200"/>
      <c r="CNO117" s="1200"/>
      <c r="CNP117" s="1200"/>
      <c r="CNQ117" s="1200"/>
      <c r="CNR117" s="1200"/>
      <c r="CNS117" s="1200"/>
      <c r="CNT117" s="1200"/>
      <c r="CNU117" s="1200"/>
      <c r="CNV117" s="1200"/>
      <c r="CNW117" s="1200"/>
      <c r="CNX117" s="1200"/>
      <c r="CNY117" s="1200"/>
      <c r="CNZ117" s="1200"/>
      <c r="COA117" s="1200"/>
      <c r="COB117" s="1200"/>
      <c r="COC117" s="1200"/>
      <c r="COD117" s="1200"/>
      <c r="COE117" s="1200"/>
      <c r="COF117" s="1200"/>
      <c r="COG117" s="1200"/>
      <c r="COH117" s="1200"/>
      <c r="COI117" s="1200"/>
      <c r="COJ117" s="1200"/>
      <c r="COK117" s="1200"/>
      <c r="COL117" s="1200"/>
      <c r="COM117" s="1200"/>
      <c r="CON117" s="1200"/>
      <c r="COO117" s="1200"/>
      <c r="COP117" s="1200"/>
      <c r="COQ117" s="1200"/>
      <c r="COR117" s="1200"/>
      <c r="COS117" s="1200"/>
      <c r="COT117" s="1200"/>
      <c r="COU117" s="1200"/>
      <c r="COV117" s="1200"/>
      <c r="COW117" s="1200"/>
      <c r="COX117" s="1200"/>
      <c r="COY117" s="1200"/>
      <c r="COZ117" s="1200"/>
      <c r="CPA117" s="1200"/>
      <c r="CPB117" s="1200"/>
      <c r="CPC117" s="1200"/>
      <c r="CPD117" s="1200"/>
      <c r="CPE117" s="1200"/>
      <c r="CPF117" s="1200"/>
      <c r="CPG117" s="1200"/>
      <c r="CPH117" s="1200"/>
      <c r="CPI117" s="1200"/>
      <c r="CPJ117" s="1200"/>
      <c r="CPK117" s="1200"/>
      <c r="CPL117" s="1200"/>
      <c r="CPM117" s="1200"/>
      <c r="CPN117" s="1200"/>
      <c r="CPO117" s="1200"/>
      <c r="CPP117" s="1200"/>
      <c r="CPQ117" s="1200"/>
      <c r="CPR117" s="1200"/>
      <c r="CPS117" s="1200"/>
      <c r="CPT117" s="1200"/>
      <c r="CPU117" s="1200"/>
      <c r="CPV117" s="1200"/>
      <c r="CPW117" s="1200"/>
      <c r="CPX117" s="1200"/>
      <c r="CPY117" s="1200"/>
      <c r="CPZ117" s="1200"/>
      <c r="CQA117" s="1200"/>
      <c r="CQB117" s="1200"/>
      <c r="CQC117" s="1200"/>
      <c r="CQD117" s="1200"/>
      <c r="CQE117" s="1200"/>
      <c r="CQF117" s="1200"/>
      <c r="CQG117" s="1200"/>
      <c r="CQH117" s="1200"/>
      <c r="CQI117" s="1200"/>
      <c r="CQJ117" s="1200"/>
      <c r="CQK117" s="1200"/>
      <c r="CQL117" s="1200"/>
      <c r="CQM117" s="1200"/>
      <c r="CQN117" s="1200"/>
      <c r="CQO117" s="1200"/>
      <c r="CQP117" s="1200"/>
      <c r="CQQ117" s="1200"/>
      <c r="CQR117" s="1200"/>
      <c r="CQS117" s="1200"/>
      <c r="CQT117" s="1200"/>
      <c r="CQU117" s="1200"/>
      <c r="CQV117" s="1200"/>
      <c r="CQW117" s="1200"/>
      <c r="CQX117" s="1200"/>
      <c r="CQY117" s="1200"/>
      <c r="CQZ117" s="1200"/>
      <c r="CRA117" s="1200"/>
      <c r="CRB117" s="1200"/>
      <c r="CRC117" s="1200"/>
      <c r="CRD117" s="1200"/>
      <c r="CRE117" s="1200"/>
      <c r="CRF117" s="1200"/>
      <c r="CRG117" s="1200"/>
      <c r="CRH117" s="1200"/>
      <c r="CRI117" s="1200"/>
      <c r="CRJ117" s="1200"/>
      <c r="CRK117" s="1200"/>
      <c r="CRL117" s="1200"/>
      <c r="CRM117" s="1200"/>
      <c r="CRN117" s="1200"/>
      <c r="CRO117" s="1200"/>
      <c r="CRP117" s="1200"/>
      <c r="CRQ117" s="1200"/>
      <c r="CRR117" s="1200"/>
      <c r="CRS117" s="1200"/>
      <c r="CRT117" s="1200"/>
      <c r="CRU117" s="1200"/>
      <c r="CRV117" s="1200"/>
      <c r="CRW117" s="1200"/>
      <c r="CRX117" s="1200"/>
      <c r="CRY117" s="1200"/>
      <c r="CRZ117" s="1200"/>
      <c r="CSA117" s="1200"/>
      <c r="CSB117" s="1200"/>
      <c r="CSC117" s="1200"/>
      <c r="CSD117" s="1200"/>
      <c r="CSE117" s="1200"/>
      <c r="CSF117" s="1200"/>
      <c r="CSG117" s="1200"/>
      <c r="CSH117" s="1200"/>
      <c r="CSI117" s="1200"/>
      <c r="CSJ117" s="1200"/>
      <c r="CSK117" s="1200"/>
      <c r="CSL117" s="1200"/>
      <c r="CSM117" s="1200"/>
      <c r="CSN117" s="1200"/>
      <c r="CSO117" s="1200"/>
      <c r="CSP117" s="1200"/>
      <c r="CSQ117" s="1200"/>
      <c r="CSR117" s="1200"/>
      <c r="CSS117" s="1200"/>
      <c r="CST117" s="1200"/>
      <c r="CSU117" s="1200"/>
      <c r="CSV117" s="1200"/>
      <c r="CSW117" s="1200"/>
      <c r="CSX117" s="1200"/>
      <c r="CSY117" s="1200"/>
      <c r="CSZ117" s="1200"/>
      <c r="CTA117" s="1200"/>
      <c r="CTB117" s="1200"/>
      <c r="CTC117" s="1200"/>
      <c r="CTD117" s="1200"/>
      <c r="CTE117" s="1200"/>
      <c r="CTF117" s="1200"/>
      <c r="CTG117" s="1200"/>
      <c r="CTH117" s="1200"/>
      <c r="CTI117" s="1200"/>
      <c r="CTJ117" s="1200"/>
      <c r="CTK117" s="1200"/>
      <c r="CTL117" s="1200"/>
      <c r="CTM117" s="1200"/>
      <c r="CTN117" s="1200"/>
      <c r="CTO117" s="1200"/>
      <c r="CTP117" s="1200"/>
      <c r="CTQ117" s="1200"/>
      <c r="CTR117" s="1200"/>
      <c r="CTS117" s="1200"/>
      <c r="CTT117" s="1200"/>
      <c r="CTU117" s="1200"/>
      <c r="CTV117" s="1200"/>
      <c r="CTW117" s="1200"/>
      <c r="CTX117" s="1200"/>
      <c r="CTY117" s="1200"/>
      <c r="CTZ117" s="1200"/>
      <c r="CUA117" s="1200"/>
      <c r="CUB117" s="1200"/>
      <c r="CUC117" s="1200"/>
      <c r="CUD117" s="1200"/>
      <c r="CUE117" s="1200"/>
      <c r="CUF117" s="1200"/>
      <c r="CUG117" s="1200"/>
      <c r="CUH117" s="1200"/>
      <c r="CUI117" s="1200"/>
      <c r="CUJ117" s="1200"/>
      <c r="CUK117" s="1200"/>
      <c r="CUL117" s="1200"/>
      <c r="CUM117" s="1200"/>
      <c r="CUN117" s="1200"/>
      <c r="CUO117" s="1200"/>
      <c r="CUP117" s="1200"/>
      <c r="CUQ117" s="1200"/>
      <c r="CUR117" s="1200"/>
      <c r="CUS117" s="1200"/>
      <c r="CUT117" s="1200"/>
      <c r="CUU117" s="1200"/>
      <c r="CUV117" s="1200"/>
      <c r="CUW117" s="1200"/>
      <c r="CUX117" s="1200"/>
      <c r="CUY117" s="1200"/>
      <c r="CUZ117" s="1200"/>
      <c r="CVA117" s="1200"/>
      <c r="CVB117" s="1200"/>
      <c r="CVC117" s="1200"/>
      <c r="CVD117" s="1200"/>
      <c r="CVE117" s="1200"/>
      <c r="CVF117" s="1200"/>
      <c r="CVG117" s="1200"/>
      <c r="CVH117" s="1200"/>
      <c r="CVI117" s="1200"/>
      <c r="CVJ117" s="1200"/>
      <c r="CVK117" s="1200"/>
      <c r="CVL117" s="1200"/>
      <c r="CVM117" s="1200"/>
      <c r="CVN117" s="1200"/>
      <c r="CVO117" s="1200"/>
      <c r="CVP117" s="1200"/>
      <c r="CVQ117" s="1200"/>
      <c r="CVR117" s="1200"/>
      <c r="CVS117" s="1200"/>
      <c r="CVT117" s="1200"/>
      <c r="CVU117" s="1200"/>
      <c r="CVV117" s="1200"/>
      <c r="CVW117" s="1200"/>
      <c r="CVX117" s="1200"/>
      <c r="CVY117" s="1200"/>
      <c r="CVZ117" s="1200"/>
      <c r="CWA117" s="1200"/>
      <c r="CWB117" s="1200"/>
      <c r="CWC117" s="1200"/>
      <c r="CWD117" s="1200"/>
      <c r="CWE117" s="1200"/>
      <c r="CWF117" s="1200"/>
      <c r="CWG117" s="1200"/>
      <c r="CWH117" s="1200"/>
      <c r="CWI117" s="1200"/>
      <c r="CWJ117" s="1200"/>
      <c r="CWK117" s="1200"/>
      <c r="CWL117" s="1200"/>
      <c r="CWM117" s="1200"/>
      <c r="CWN117" s="1200"/>
      <c r="CWO117" s="1200"/>
      <c r="CWP117" s="1200"/>
      <c r="CWQ117" s="1200"/>
      <c r="CWR117" s="1200"/>
      <c r="CWS117" s="1200"/>
      <c r="CWT117" s="1200"/>
      <c r="CWU117" s="1200"/>
      <c r="CWV117" s="1200"/>
      <c r="CWW117" s="1200"/>
      <c r="CWX117" s="1200"/>
      <c r="CWY117" s="1200"/>
      <c r="CWZ117" s="1200"/>
      <c r="CXA117" s="1200"/>
      <c r="CXB117" s="1200"/>
      <c r="CXC117" s="1200"/>
      <c r="CXD117" s="1200"/>
      <c r="CXE117" s="1200"/>
      <c r="CXF117" s="1200"/>
      <c r="CXG117" s="1200"/>
      <c r="CXH117" s="1200"/>
      <c r="CXI117" s="1200"/>
      <c r="CXJ117" s="1200"/>
      <c r="CXK117" s="1200"/>
      <c r="CXL117" s="1200"/>
      <c r="CXM117" s="1200"/>
      <c r="CXN117" s="1200"/>
      <c r="CXO117" s="1200"/>
      <c r="CXP117" s="1200"/>
      <c r="CXQ117" s="1200"/>
      <c r="CXR117" s="1200"/>
      <c r="CXS117" s="1200"/>
      <c r="CXT117" s="1200"/>
      <c r="CXU117" s="1200"/>
      <c r="CXV117" s="1200"/>
      <c r="CXW117" s="1200"/>
      <c r="CXX117" s="1200"/>
      <c r="CXY117" s="1200"/>
      <c r="CXZ117" s="1200"/>
      <c r="CYA117" s="1200"/>
      <c r="CYB117" s="1200"/>
      <c r="CYC117" s="1200"/>
      <c r="CYD117" s="1200"/>
      <c r="CYE117" s="1200"/>
      <c r="CYF117" s="1200"/>
      <c r="CYG117" s="1200"/>
      <c r="CYH117" s="1200"/>
      <c r="CYI117" s="1200"/>
      <c r="CYJ117" s="1200"/>
      <c r="CYK117" s="1200"/>
      <c r="CYL117" s="1200"/>
      <c r="CYM117" s="1200"/>
      <c r="CYN117" s="1200"/>
      <c r="CYO117" s="1200"/>
      <c r="CYP117" s="1200"/>
      <c r="CYQ117" s="1200"/>
      <c r="CYR117" s="1200"/>
      <c r="CYS117" s="1200"/>
      <c r="CYT117" s="1200"/>
      <c r="CYU117" s="1200"/>
      <c r="CYV117" s="1200"/>
      <c r="CYW117" s="1200"/>
      <c r="CYX117" s="1200"/>
      <c r="CYY117" s="1200"/>
      <c r="CYZ117" s="1200"/>
      <c r="CZA117" s="1200"/>
      <c r="CZB117" s="1200"/>
      <c r="CZC117" s="1200"/>
      <c r="CZD117" s="1200"/>
      <c r="CZE117" s="1200"/>
      <c r="CZF117" s="1200"/>
      <c r="CZG117" s="1200"/>
      <c r="CZH117" s="1200"/>
      <c r="CZI117" s="1200"/>
      <c r="CZJ117" s="1200"/>
      <c r="CZK117" s="1200"/>
      <c r="CZL117" s="1200"/>
      <c r="CZM117" s="1200"/>
      <c r="CZN117" s="1200"/>
      <c r="CZO117" s="1200"/>
      <c r="CZP117" s="1200"/>
      <c r="CZQ117" s="1200"/>
      <c r="CZR117" s="1200"/>
      <c r="CZS117" s="1200"/>
      <c r="CZT117" s="1200"/>
      <c r="CZU117" s="1200"/>
      <c r="CZV117" s="1200"/>
      <c r="CZW117" s="1200"/>
      <c r="CZX117" s="1200"/>
      <c r="CZY117" s="1200"/>
      <c r="CZZ117" s="1200"/>
      <c r="DAA117" s="1200"/>
      <c r="DAB117" s="1200"/>
      <c r="DAC117" s="1200"/>
      <c r="DAD117" s="1200"/>
      <c r="DAE117" s="1200"/>
      <c r="DAF117" s="1200"/>
      <c r="DAG117" s="1200"/>
      <c r="DAH117" s="1200"/>
      <c r="DAI117" s="1200"/>
      <c r="DAJ117" s="1200"/>
      <c r="DAK117" s="1200"/>
      <c r="DAL117" s="1200"/>
      <c r="DAM117" s="1200"/>
      <c r="DAN117" s="1200"/>
      <c r="DAO117" s="1200"/>
      <c r="DAP117" s="1200"/>
      <c r="DAQ117" s="1200"/>
      <c r="DAR117" s="1200"/>
      <c r="DAS117" s="1200"/>
      <c r="DAT117" s="1200"/>
      <c r="DAU117" s="1200"/>
      <c r="DAV117" s="1200"/>
      <c r="DAW117" s="1200"/>
      <c r="DAX117" s="1200"/>
      <c r="DAY117" s="1200"/>
      <c r="DAZ117" s="1200"/>
      <c r="DBA117" s="1200"/>
      <c r="DBB117" s="1200"/>
      <c r="DBC117" s="1200"/>
      <c r="DBD117" s="1200"/>
      <c r="DBE117" s="1200"/>
      <c r="DBF117" s="1200"/>
      <c r="DBG117" s="1200"/>
      <c r="DBH117" s="1200"/>
      <c r="DBI117" s="1200"/>
      <c r="DBJ117" s="1200"/>
      <c r="DBK117" s="1200"/>
      <c r="DBL117" s="1200"/>
      <c r="DBM117" s="1200"/>
      <c r="DBN117" s="1200"/>
      <c r="DBO117" s="1200"/>
      <c r="DBP117" s="1200"/>
      <c r="DBQ117" s="1200"/>
      <c r="DBR117" s="1200"/>
      <c r="DBS117" s="1200"/>
      <c r="DBT117" s="1200"/>
      <c r="DBU117" s="1200"/>
      <c r="DBV117" s="1200"/>
      <c r="DBW117" s="1200"/>
      <c r="DBX117" s="1200"/>
      <c r="DBY117" s="1200"/>
      <c r="DBZ117" s="1200"/>
      <c r="DCA117" s="1200"/>
      <c r="DCB117" s="1200"/>
      <c r="DCC117" s="1200"/>
      <c r="DCD117" s="1200"/>
      <c r="DCE117" s="1200"/>
      <c r="DCF117" s="1200"/>
      <c r="DCG117" s="1200"/>
      <c r="DCH117" s="1200"/>
      <c r="DCI117" s="1200"/>
      <c r="DCJ117" s="1200"/>
      <c r="DCK117" s="1200"/>
      <c r="DCL117" s="1200"/>
      <c r="DCM117" s="1200"/>
      <c r="DCN117" s="1200"/>
      <c r="DCO117" s="1200"/>
      <c r="DCP117" s="1200"/>
      <c r="DCQ117" s="1200"/>
      <c r="DCR117" s="1200"/>
      <c r="DCS117" s="1200"/>
      <c r="DCT117" s="1200"/>
      <c r="DCU117" s="1200"/>
      <c r="DCV117" s="1200"/>
      <c r="DCW117" s="1200"/>
      <c r="DCX117" s="1200"/>
      <c r="DCY117" s="1200"/>
      <c r="DCZ117" s="1200"/>
      <c r="DDA117" s="1200"/>
      <c r="DDB117" s="1200"/>
      <c r="DDC117" s="1200"/>
      <c r="DDD117" s="1200"/>
      <c r="DDE117" s="1200"/>
      <c r="DDF117" s="1200"/>
      <c r="DDG117" s="1200"/>
      <c r="DDH117" s="1200"/>
      <c r="DDI117" s="1200"/>
      <c r="DDJ117" s="1200"/>
      <c r="DDK117" s="1200"/>
      <c r="DDL117" s="1200"/>
      <c r="DDM117" s="1200"/>
      <c r="DDN117" s="1200"/>
      <c r="DDO117" s="1200"/>
      <c r="DDP117" s="1200"/>
      <c r="DDQ117" s="1200"/>
      <c r="DDR117" s="1200"/>
      <c r="DDS117" s="1200"/>
      <c r="DDT117" s="1200"/>
      <c r="DDU117" s="1200"/>
      <c r="DDV117" s="1200"/>
      <c r="DDW117" s="1200"/>
      <c r="DDX117" s="1200"/>
      <c r="DDY117" s="1200"/>
      <c r="DDZ117" s="1200"/>
      <c r="DEA117" s="1200"/>
      <c r="DEB117" s="1200"/>
      <c r="DEC117" s="1200"/>
      <c r="DED117" s="1200"/>
      <c r="DEE117" s="1200"/>
      <c r="DEF117" s="1200"/>
      <c r="DEG117" s="1200"/>
      <c r="DEH117" s="1200"/>
      <c r="DEI117" s="1200"/>
      <c r="DEJ117" s="1200"/>
      <c r="DEK117" s="1200"/>
      <c r="DEL117" s="1200"/>
      <c r="DEM117" s="1200"/>
      <c r="DEN117" s="1200"/>
      <c r="DEO117" s="1200"/>
      <c r="DEP117" s="1200"/>
      <c r="DEQ117" s="1200"/>
      <c r="DER117" s="1200"/>
      <c r="DES117" s="1200"/>
      <c r="DET117" s="1200"/>
      <c r="DEU117" s="1200"/>
      <c r="DEV117" s="1200"/>
      <c r="DEW117" s="1200"/>
      <c r="DEX117" s="1200"/>
      <c r="DEY117" s="1200"/>
      <c r="DEZ117" s="1200"/>
      <c r="DFA117" s="1200"/>
      <c r="DFB117" s="1200"/>
      <c r="DFC117" s="1200"/>
      <c r="DFD117" s="1200"/>
      <c r="DFE117" s="1200"/>
      <c r="DFF117" s="1200"/>
      <c r="DFG117" s="1200"/>
      <c r="DFH117" s="1200"/>
      <c r="DFI117" s="1200"/>
      <c r="DFJ117" s="1200"/>
      <c r="DFK117" s="1200"/>
      <c r="DFL117" s="1200"/>
      <c r="DFM117" s="1200"/>
      <c r="DFN117" s="1200"/>
      <c r="DFO117" s="1200"/>
      <c r="DFP117" s="1200"/>
      <c r="DFQ117" s="1200"/>
      <c r="DFR117" s="1200"/>
      <c r="DFS117" s="1200"/>
      <c r="DFT117" s="1200"/>
      <c r="DFU117" s="1200"/>
      <c r="DFV117" s="1200"/>
      <c r="DFW117" s="1200"/>
      <c r="DFX117" s="1200"/>
      <c r="DFY117" s="1200"/>
      <c r="DFZ117" s="1200"/>
      <c r="DGA117" s="1200"/>
      <c r="DGB117" s="1200"/>
      <c r="DGC117" s="1200"/>
      <c r="DGD117" s="1200"/>
      <c r="DGE117" s="1200"/>
      <c r="DGF117" s="1200"/>
      <c r="DGG117" s="1200"/>
      <c r="DGH117" s="1200"/>
      <c r="DGI117" s="1200"/>
      <c r="DGJ117" s="1200"/>
      <c r="DGK117" s="1200"/>
      <c r="DGL117" s="1200"/>
      <c r="DGM117" s="1200"/>
      <c r="DGN117" s="1200"/>
      <c r="DGO117" s="1200"/>
      <c r="DGP117" s="1200"/>
      <c r="DGQ117" s="1200"/>
      <c r="DGR117" s="1200"/>
      <c r="DGS117" s="1200"/>
      <c r="DGT117" s="1200"/>
      <c r="DGU117" s="1200"/>
      <c r="DGV117" s="1200"/>
      <c r="DGW117" s="1200"/>
      <c r="DGX117" s="1200"/>
      <c r="DGY117" s="1200"/>
      <c r="DGZ117" s="1200"/>
      <c r="DHA117" s="1200"/>
      <c r="DHB117" s="1200"/>
      <c r="DHC117" s="1200"/>
      <c r="DHD117" s="1200"/>
      <c r="DHE117" s="1200"/>
      <c r="DHF117" s="1200"/>
      <c r="DHG117" s="1200"/>
      <c r="DHH117" s="1200"/>
      <c r="DHI117" s="1200"/>
      <c r="DHJ117" s="1200"/>
      <c r="DHK117" s="1200"/>
      <c r="DHL117" s="1200"/>
      <c r="DHM117" s="1200"/>
      <c r="DHN117" s="1200"/>
      <c r="DHO117" s="1200"/>
      <c r="DHP117" s="1200"/>
      <c r="DHQ117" s="1200"/>
      <c r="DHR117" s="1200"/>
      <c r="DHS117" s="1200"/>
      <c r="DHT117" s="1200"/>
      <c r="DHU117" s="1200"/>
      <c r="DHV117" s="1200"/>
      <c r="DHW117" s="1200"/>
      <c r="DHX117" s="1200"/>
      <c r="DHY117" s="1200"/>
      <c r="DHZ117" s="1200"/>
      <c r="DIA117" s="1200"/>
      <c r="DIB117" s="1200"/>
      <c r="DIC117" s="1200"/>
      <c r="DID117" s="1200"/>
      <c r="DIE117" s="1200"/>
      <c r="DIF117" s="1200"/>
      <c r="DIG117" s="1200"/>
      <c r="DIH117" s="1200"/>
      <c r="DII117" s="1200"/>
      <c r="DIJ117" s="1200"/>
      <c r="DIK117" s="1200"/>
      <c r="DIL117" s="1200"/>
      <c r="DIM117" s="1200"/>
      <c r="DIN117" s="1200"/>
      <c r="DIO117" s="1200"/>
      <c r="DIP117" s="1200"/>
      <c r="DIQ117" s="1200"/>
      <c r="DIR117" s="1200"/>
      <c r="DIS117" s="1200"/>
      <c r="DIT117" s="1200"/>
      <c r="DIU117" s="1200"/>
      <c r="DIV117" s="1200"/>
      <c r="DIW117" s="1200"/>
      <c r="DIX117" s="1200"/>
      <c r="DIY117" s="1200"/>
      <c r="DIZ117" s="1200"/>
      <c r="DJA117" s="1200"/>
      <c r="DJB117" s="1200"/>
      <c r="DJC117" s="1200"/>
      <c r="DJD117" s="1200"/>
      <c r="DJE117" s="1200"/>
      <c r="DJF117" s="1200"/>
      <c r="DJG117" s="1200"/>
      <c r="DJH117" s="1200"/>
      <c r="DJI117" s="1200"/>
      <c r="DJJ117" s="1200"/>
      <c r="DJK117" s="1200"/>
      <c r="DJL117" s="1200"/>
      <c r="DJM117" s="1200"/>
      <c r="DJN117" s="1200"/>
      <c r="DJO117" s="1200"/>
      <c r="DJP117" s="1200"/>
      <c r="DJQ117" s="1200"/>
      <c r="DJR117" s="1200"/>
      <c r="DJS117" s="1200"/>
      <c r="DJT117" s="1200"/>
      <c r="DJU117" s="1200"/>
      <c r="DJV117" s="1200"/>
      <c r="DJW117" s="1200"/>
      <c r="DJX117" s="1200"/>
      <c r="DJY117" s="1200"/>
      <c r="DJZ117" s="1200"/>
      <c r="DKA117" s="1200"/>
      <c r="DKB117" s="1200"/>
      <c r="DKC117" s="1200"/>
      <c r="DKD117" s="1200"/>
      <c r="DKE117" s="1200"/>
      <c r="DKF117" s="1200"/>
      <c r="DKG117" s="1200"/>
      <c r="DKH117" s="1200"/>
      <c r="DKI117" s="1200"/>
      <c r="DKJ117" s="1200"/>
      <c r="DKK117" s="1200"/>
      <c r="DKL117" s="1200"/>
      <c r="DKM117" s="1200"/>
      <c r="DKN117" s="1200"/>
      <c r="DKO117" s="1200"/>
      <c r="DKP117" s="1200"/>
      <c r="DKQ117" s="1200"/>
      <c r="DKR117" s="1200"/>
      <c r="DKS117" s="1200"/>
      <c r="DKT117" s="1200"/>
      <c r="DKU117" s="1200"/>
      <c r="DKV117" s="1200"/>
      <c r="DKW117" s="1200"/>
      <c r="DKX117" s="1200"/>
      <c r="DKY117" s="1200"/>
      <c r="DKZ117" s="1200"/>
      <c r="DLA117" s="1200"/>
      <c r="DLB117" s="1200"/>
      <c r="DLC117" s="1200"/>
      <c r="DLD117" s="1200"/>
      <c r="DLE117" s="1200"/>
      <c r="DLF117" s="1200"/>
      <c r="DLG117" s="1200"/>
      <c r="DLH117" s="1200"/>
      <c r="DLI117" s="1200"/>
      <c r="DLJ117" s="1200"/>
      <c r="DLK117" s="1200"/>
      <c r="DLL117" s="1200"/>
      <c r="DLM117" s="1200"/>
      <c r="DLN117" s="1200"/>
      <c r="DLO117" s="1200"/>
      <c r="DLP117" s="1200"/>
      <c r="DLQ117" s="1200"/>
      <c r="DLR117" s="1200"/>
      <c r="DLS117" s="1200"/>
      <c r="DLT117" s="1200"/>
      <c r="DLU117" s="1200"/>
      <c r="DLV117" s="1200"/>
      <c r="DLW117" s="1200"/>
      <c r="DLX117" s="1200"/>
      <c r="DLY117" s="1200"/>
      <c r="DLZ117" s="1200"/>
      <c r="DMA117" s="1200"/>
      <c r="DMB117" s="1200"/>
      <c r="DMC117" s="1200"/>
      <c r="DMD117" s="1200"/>
      <c r="DME117" s="1200"/>
      <c r="DMF117" s="1200"/>
      <c r="DMG117" s="1200"/>
      <c r="DMH117" s="1200"/>
      <c r="DMI117" s="1200"/>
      <c r="DMJ117" s="1200"/>
      <c r="DMK117" s="1200"/>
      <c r="DML117" s="1200"/>
      <c r="DMM117" s="1200"/>
      <c r="DMN117" s="1200"/>
      <c r="DMO117" s="1200"/>
      <c r="DMP117" s="1200"/>
      <c r="DMQ117" s="1200"/>
      <c r="DMR117" s="1200"/>
      <c r="DMS117" s="1200"/>
      <c r="DMT117" s="1200"/>
      <c r="DMU117" s="1200"/>
      <c r="DMV117" s="1200"/>
      <c r="DMW117" s="1200"/>
      <c r="DMX117" s="1200"/>
      <c r="DMY117" s="1200"/>
      <c r="DMZ117" s="1200"/>
      <c r="DNA117" s="1200"/>
      <c r="DNB117" s="1200"/>
      <c r="DNC117" s="1200"/>
      <c r="DND117" s="1200"/>
      <c r="DNE117" s="1200"/>
      <c r="DNF117" s="1200"/>
      <c r="DNG117" s="1200"/>
      <c r="DNH117" s="1200"/>
      <c r="DNI117" s="1200"/>
      <c r="DNJ117" s="1200"/>
      <c r="DNK117" s="1200"/>
      <c r="DNL117" s="1200"/>
      <c r="DNM117" s="1200"/>
      <c r="DNN117" s="1200"/>
      <c r="DNO117" s="1200"/>
      <c r="DNP117" s="1200"/>
      <c r="DNQ117" s="1200"/>
      <c r="DNR117" s="1200"/>
      <c r="DNS117" s="1200"/>
      <c r="DNT117" s="1200"/>
      <c r="DNU117" s="1200"/>
      <c r="DNV117" s="1200"/>
      <c r="DNW117" s="1200"/>
      <c r="DNX117" s="1200"/>
      <c r="DNY117" s="1200"/>
      <c r="DNZ117" s="1200"/>
      <c r="DOA117" s="1200"/>
      <c r="DOB117" s="1200"/>
      <c r="DOC117" s="1200"/>
      <c r="DOD117" s="1200"/>
      <c r="DOE117" s="1200"/>
      <c r="DOF117" s="1200"/>
      <c r="DOG117" s="1200"/>
      <c r="DOH117" s="1200"/>
      <c r="DOI117" s="1200"/>
      <c r="DOJ117" s="1200"/>
      <c r="DOK117" s="1200"/>
      <c r="DOL117" s="1200"/>
      <c r="DOM117" s="1200"/>
      <c r="DON117" s="1200"/>
      <c r="DOO117" s="1200"/>
      <c r="DOP117" s="1200"/>
      <c r="DOQ117" s="1200"/>
      <c r="DOR117" s="1200"/>
      <c r="DOS117" s="1200"/>
      <c r="DOT117" s="1200"/>
      <c r="DOU117" s="1200"/>
      <c r="DOV117" s="1200"/>
      <c r="DOW117" s="1200"/>
      <c r="DOX117" s="1200"/>
      <c r="DOY117" s="1200"/>
      <c r="DOZ117" s="1200"/>
      <c r="DPA117" s="1200"/>
      <c r="DPB117" s="1200"/>
      <c r="DPC117" s="1200"/>
      <c r="DPD117" s="1200"/>
      <c r="DPE117" s="1200"/>
      <c r="DPF117" s="1200"/>
      <c r="DPG117" s="1200"/>
      <c r="DPH117" s="1200"/>
      <c r="DPI117" s="1200"/>
      <c r="DPJ117" s="1200"/>
      <c r="DPK117" s="1200"/>
      <c r="DPL117" s="1200"/>
      <c r="DPM117" s="1200"/>
      <c r="DPN117" s="1200"/>
      <c r="DPO117" s="1200"/>
      <c r="DPP117" s="1200"/>
      <c r="DPQ117" s="1200"/>
      <c r="DPR117" s="1200"/>
      <c r="DPS117" s="1200"/>
      <c r="DPT117" s="1200"/>
      <c r="DPU117" s="1200"/>
      <c r="DPV117" s="1200"/>
      <c r="DPW117" s="1200"/>
      <c r="DPX117" s="1200"/>
      <c r="DPY117" s="1200"/>
      <c r="DPZ117" s="1200"/>
      <c r="DQA117" s="1200"/>
      <c r="DQB117" s="1200"/>
      <c r="DQC117" s="1200"/>
      <c r="DQD117" s="1200"/>
      <c r="DQE117" s="1200"/>
      <c r="DQF117" s="1200"/>
      <c r="DQG117" s="1200"/>
      <c r="DQH117" s="1200"/>
      <c r="DQI117" s="1200"/>
      <c r="DQJ117" s="1200"/>
      <c r="DQK117" s="1200"/>
      <c r="DQL117" s="1200"/>
      <c r="DQM117" s="1200"/>
      <c r="DQN117" s="1200"/>
      <c r="DQO117" s="1200"/>
      <c r="DQP117" s="1200"/>
      <c r="DQQ117" s="1200"/>
      <c r="DQR117" s="1200"/>
      <c r="DQS117" s="1200"/>
      <c r="DQT117" s="1200"/>
      <c r="DQU117" s="1200"/>
      <c r="DQV117" s="1200"/>
      <c r="DQW117" s="1200"/>
      <c r="DQX117" s="1200"/>
      <c r="DQY117" s="1200"/>
      <c r="DQZ117" s="1200"/>
      <c r="DRA117" s="1200"/>
      <c r="DRB117" s="1200"/>
      <c r="DRC117" s="1200"/>
      <c r="DRD117" s="1200"/>
      <c r="DRE117" s="1200"/>
      <c r="DRF117" s="1200"/>
      <c r="DRG117" s="1200"/>
      <c r="DRH117" s="1200"/>
      <c r="DRI117" s="1200"/>
      <c r="DRJ117" s="1200"/>
      <c r="DRK117" s="1200"/>
      <c r="DRL117" s="1200"/>
      <c r="DRM117" s="1200"/>
      <c r="DRN117" s="1200"/>
      <c r="DRO117" s="1200"/>
      <c r="DRP117" s="1200"/>
      <c r="DRQ117" s="1200"/>
      <c r="DRR117" s="1200"/>
      <c r="DRS117" s="1200"/>
      <c r="DRT117" s="1200"/>
      <c r="DRU117" s="1200"/>
      <c r="DRV117" s="1200"/>
      <c r="DRW117" s="1200"/>
      <c r="DRX117" s="1200"/>
      <c r="DRY117" s="1200"/>
      <c r="DRZ117" s="1200"/>
      <c r="DSA117" s="1200"/>
      <c r="DSB117" s="1200"/>
      <c r="DSC117" s="1200"/>
      <c r="DSD117" s="1200"/>
      <c r="DSE117" s="1200"/>
      <c r="DSF117" s="1200"/>
      <c r="DSG117" s="1200"/>
      <c r="DSH117" s="1200"/>
      <c r="DSI117" s="1200"/>
      <c r="DSJ117" s="1200"/>
      <c r="DSK117" s="1200"/>
      <c r="DSL117" s="1200"/>
      <c r="DSM117" s="1200"/>
      <c r="DSN117" s="1200"/>
      <c r="DSO117" s="1200"/>
      <c r="DSP117" s="1200"/>
      <c r="DSQ117" s="1200"/>
      <c r="DSR117" s="1200"/>
      <c r="DSS117" s="1200"/>
      <c r="DST117" s="1200"/>
      <c r="DSU117" s="1200"/>
      <c r="DSV117" s="1200"/>
      <c r="DSW117" s="1200"/>
      <c r="DSX117" s="1200"/>
      <c r="DSY117" s="1200"/>
      <c r="DSZ117" s="1200"/>
      <c r="DTA117" s="1200"/>
      <c r="DTB117" s="1200"/>
      <c r="DTC117" s="1200"/>
      <c r="DTD117" s="1200"/>
      <c r="DTE117" s="1200"/>
      <c r="DTF117" s="1200"/>
      <c r="DTG117" s="1200"/>
      <c r="DTH117" s="1200"/>
      <c r="DTI117" s="1200"/>
      <c r="DTJ117" s="1200"/>
      <c r="DTK117" s="1200"/>
      <c r="DTL117" s="1200"/>
      <c r="DTM117" s="1200"/>
      <c r="DTN117" s="1200"/>
      <c r="DTO117" s="1200"/>
      <c r="DTP117" s="1200"/>
      <c r="DTQ117" s="1200"/>
      <c r="DTR117" s="1200"/>
      <c r="DTS117" s="1200"/>
      <c r="DTT117" s="1200"/>
      <c r="DTU117" s="1200"/>
      <c r="DTV117" s="1200"/>
      <c r="DTW117" s="1200"/>
      <c r="DTX117" s="1200"/>
      <c r="DTY117" s="1200"/>
      <c r="DTZ117" s="1200"/>
      <c r="DUA117" s="1200"/>
      <c r="DUB117" s="1200"/>
      <c r="DUC117" s="1200"/>
      <c r="DUD117" s="1200"/>
      <c r="DUE117" s="1200"/>
      <c r="DUF117" s="1200"/>
      <c r="DUG117" s="1200"/>
      <c r="DUH117" s="1200"/>
      <c r="DUI117" s="1200"/>
      <c r="DUJ117" s="1200"/>
      <c r="DUK117" s="1200"/>
      <c r="DUL117" s="1200"/>
      <c r="DUM117" s="1200"/>
      <c r="DUN117" s="1200"/>
      <c r="DUO117" s="1200"/>
      <c r="DUP117" s="1200"/>
      <c r="DUQ117" s="1200"/>
      <c r="DUR117" s="1200"/>
      <c r="DUS117" s="1200"/>
      <c r="DUT117" s="1200"/>
      <c r="DUU117" s="1200"/>
      <c r="DUV117" s="1200"/>
      <c r="DUW117" s="1200"/>
      <c r="DUX117" s="1200"/>
      <c r="DUY117" s="1200"/>
      <c r="DUZ117" s="1200"/>
      <c r="DVA117" s="1200"/>
      <c r="DVB117" s="1200"/>
      <c r="DVC117" s="1200"/>
      <c r="DVD117" s="1200"/>
      <c r="DVE117" s="1200"/>
      <c r="DVF117" s="1200"/>
      <c r="DVG117" s="1200"/>
      <c r="DVH117" s="1200"/>
      <c r="DVI117" s="1200"/>
      <c r="DVJ117" s="1200"/>
      <c r="DVK117" s="1200"/>
      <c r="DVL117" s="1200"/>
      <c r="DVM117" s="1200"/>
      <c r="DVN117" s="1200"/>
      <c r="DVO117" s="1200"/>
      <c r="DVP117" s="1200"/>
      <c r="DVQ117" s="1200"/>
      <c r="DVR117" s="1200"/>
      <c r="DVS117" s="1200"/>
      <c r="DVT117" s="1200"/>
      <c r="DVU117" s="1200"/>
      <c r="DVV117" s="1200"/>
      <c r="DVW117" s="1200"/>
      <c r="DVX117" s="1200"/>
      <c r="DVY117" s="1200"/>
      <c r="DVZ117" s="1200"/>
      <c r="DWA117" s="1200"/>
      <c r="DWB117" s="1200"/>
      <c r="DWC117" s="1200"/>
      <c r="DWD117" s="1200"/>
      <c r="DWE117" s="1200"/>
      <c r="DWF117" s="1200"/>
      <c r="DWG117" s="1200"/>
      <c r="DWH117" s="1200"/>
      <c r="DWI117" s="1200"/>
      <c r="DWJ117" s="1200"/>
      <c r="DWK117" s="1200"/>
      <c r="DWL117" s="1200"/>
      <c r="DWM117" s="1200"/>
      <c r="DWN117" s="1200"/>
      <c r="DWO117" s="1200"/>
      <c r="DWP117" s="1200"/>
      <c r="DWQ117" s="1200"/>
      <c r="DWR117" s="1200"/>
      <c r="DWS117" s="1200"/>
      <c r="DWT117" s="1200"/>
      <c r="DWU117" s="1200"/>
      <c r="DWV117" s="1200"/>
      <c r="DWW117" s="1200"/>
      <c r="DWX117" s="1200"/>
      <c r="DWY117" s="1200"/>
      <c r="DWZ117" s="1200"/>
      <c r="DXA117" s="1200"/>
      <c r="DXB117" s="1200"/>
      <c r="DXC117" s="1200"/>
      <c r="DXD117" s="1200"/>
      <c r="DXE117" s="1200"/>
      <c r="DXF117" s="1200"/>
      <c r="DXG117" s="1200"/>
      <c r="DXH117" s="1200"/>
      <c r="DXI117" s="1200"/>
      <c r="DXJ117" s="1200"/>
      <c r="DXK117" s="1200"/>
      <c r="DXL117" s="1200"/>
      <c r="DXM117" s="1200"/>
      <c r="DXN117" s="1200"/>
      <c r="DXO117" s="1200"/>
      <c r="DXP117" s="1200"/>
      <c r="DXQ117" s="1200"/>
      <c r="DXR117" s="1200"/>
      <c r="DXS117" s="1200"/>
      <c r="DXT117" s="1200"/>
      <c r="DXU117" s="1200"/>
      <c r="DXV117" s="1200"/>
      <c r="DXW117" s="1200"/>
      <c r="DXX117" s="1200"/>
      <c r="DXY117" s="1200"/>
      <c r="DXZ117" s="1200"/>
      <c r="DYA117" s="1200"/>
      <c r="DYB117" s="1200"/>
      <c r="DYC117" s="1200"/>
      <c r="DYD117" s="1200"/>
      <c r="DYE117" s="1200"/>
      <c r="DYF117" s="1200"/>
      <c r="DYG117" s="1200"/>
      <c r="DYH117" s="1200"/>
      <c r="DYI117" s="1200"/>
      <c r="DYJ117" s="1200"/>
      <c r="DYK117" s="1200"/>
      <c r="DYL117" s="1200"/>
      <c r="DYM117" s="1200"/>
      <c r="DYN117" s="1200"/>
      <c r="DYO117" s="1200"/>
      <c r="DYP117" s="1200"/>
      <c r="DYQ117" s="1200"/>
      <c r="DYR117" s="1200"/>
      <c r="DYS117" s="1200"/>
      <c r="DYT117" s="1200"/>
      <c r="DYU117" s="1200"/>
      <c r="DYV117" s="1200"/>
      <c r="DYW117" s="1200"/>
      <c r="DYX117" s="1200"/>
      <c r="DYY117" s="1200"/>
      <c r="DYZ117" s="1200"/>
      <c r="DZA117" s="1200"/>
      <c r="DZB117" s="1200"/>
      <c r="DZC117" s="1200"/>
      <c r="DZD117" s="1200"/>
      <c r="DZE117" s="1200"/>
      <c r="DZF117" s="1200"/>
      <c r="DZG117" s="1200"/>
      <c r="DZH117" s="1200"/>
      <c r="DZI117" s="1200"/>
      <c r="DZJ117" s="1200"/>
      <c r="DZK117" s="1200"/>
      <c r="DZL117" s="1200"/>
      <c r="DZM117" s="1200"/>
      <c r="DZN117" s="1200"/>
      <c r="DZO117" s="1200"/>
      <c r="DZP117" s="1200"/>
      <c r="DZQ117" s="1200"/>
      <c r="DZR117" s="1200"/>
      <c r="DZS117" s="1200"/>
      <c r="DZT117" s="1200"/>
      <c r="DZU117" s="1200"/>
      <c r="DZV117" s="1200"/>
      <c r="DZW117" s="1200"/>
      <c r="DZX117" s="1200"/>
      <c r="DZY117" s="1200"/>
      <c r="DZZ117" s="1200"/>
      <c r="EAA117" s="1200"/>
      <c r="EAB117" s="1200"/>
      <c r="EAC117" s="1200"/>
      <c r="EAD117" s="1200"/>
      <c r="EAE117" s="1200"/>
      <c r="EAF117" s="1200"/>
      <c r="EAG117" s="1200"/>
      <c r="EAH117" s="1200"/>
      <c r="EAI117" s="1200"/>
      <c r="EAJ117" s="1200"/>
      <c r="EAK117" s="1200"/>
      <c r="EAL117" s="1200"/>
      <c r="EAM117" s="1200"/>
      <c r="EAN117" s="1200"/>
      <c r="EAO117" s="1200"/>
      <c r="EAP117" s="1200"/>
      <c r="EAQ117" s="1200"/>
      <c r="EAR117" s="1200"/>
      <c r="EAS117" s="1200"/>
      <c r="EAT117" s="1200"/>
      <c r="EAU117" s="1200"/>
      <c r="EAV117" s="1200"/>
      <c r="EAW117" s="1200"/>
      <c r="EAX117" s="1200"/>
      <c r="EAY117" s="1200"/>
      <c r="EAZ117" s="1200"/>
      <c r="EBA117" s="1200"/>
      <c r="EBB117" s="1200"/>
      <c r="EBC117" s="1200"/>
      <c r="EBD117" s="1200"/>
      <c r="EBE117" s="1200"/>
      <c r="EBF117" s="1200"/>
      <c r="EBG117" s="1200"/>
      <c r="EBH117" s="1200"/>
      <c r="EBI117" s="1200"/>
      <c r="EBJ117" s="1200"/>
      <c r="EBK117" s="1200"/>
      <c r="EBL117" s="1200"/>
      <c r="EBM117" s="1200"/>
      <c r="EBN117" s="1200"/>
      <c r="EBO117" s="1200"/>
      <c r="EBP117" s="1200"/>
      <c r="EBQ117" s="1200"/>
      <c r="EBR117" s="1200"/>
      <c r="EBS117" s="1200"/>
      <c r="EBT117" s="1200"/>
      <c r="EBU117" s="1200"/>
      <c r="EBV117" s="1200"/>
      <c r="EBW117" s="1200"/>
      <c r="EBX117" s="1200"/>
      <c r="EBY117" s="1200"/>
      <c r="EBZ117" s="1200"/>
      <c r="ECA117" s="1200"/>
      <c r="ECB117" s="1200"/>
      <c r="ECC117" s="1200"/>
      <c r="ECD117" s="1200"/>
      <c r="ECE117" s="1200"/>
      <c r="ECF117" s="1200"/>
      <c r="ECG117" s="1200"/>
      <c r="ECH117" s="1200"/>
      <c r="ECI117" s="1200"/>
      <c r="ECJ117" s="1200"/>
      <c r="ECK117" s="1200"/>
      <c r="ECL117" s="1200"/>
      <c r="ECM117" s="1200"/>
      <c r="ECN117" s="1200"/>
      <c r="ECO117" s="1200"/>
      <c r="ECP117" s="1200"/>
      <c r="ECQ117" s="1200"/>
      <c r="ECR117" s="1200"/>
      <c r="ECS117" s="1200"/>
      <c r="ECT117" s="1200"/>
      <c r="ECU117" s="1200"/>
      <c r="ECV117" s="1200"/>
      <c r="ECW117" s="1200"/>
      <c r="ECX117" s="1200"/>
      <c r="ECY117" s="1200"/>
      <c r="ECZ117" s="1200"/>
      <c r="EDA117" s="1200"/>
      <c r="EDB117" s="1200"/>
      <c r="EDC117" s="1200"/>
      <c r="EDD117" s="1200"/>
      <c r="EDE117" s="1200"/>
      <c r="EDF117" s="1200"/>
      <c r="EDG117" s="1200"/>
      <c r="EDH117" s="1200"/>
      <c r="EDI117" s="1200"/>
      <c r="EDJ117" s="1200"/>
      <c r="EDK117" s="1200"/>
      <c r="EDL117" s="1200"/>
      <c r="EDM117" s="1200"/>
      <c r="EDN117" s="1200"/>
      <c r="EDO117" s="1200"/>
      <c r="EDP117" s="1200"/>
      <c r="EDQ117" s="1200"/>
      <c r="EDR117" s="1200"/>
      <c r="EDS117" s="1200"/>
      <c r="EDT117" s="1200"/>
      <c r="EDU117" s="1200"/>
      <c r="EDV117" s="1200"/>
      <c r="EDW117" s="1200"/>
      <c r="EDX117" s="1200"/>
      <c r="EDY117" s="1200"/>
      <c r="EDZ117" s="1200"/>
      <c r="EEA117" s="1200"/>
      <c r="EEB117" s="1200"/>
      <c r="EEC117" s="1200"/>
      <c r="EED117" s="1200"/>
      <c r="EEE117" s="1200"/>
      <c r="EEF117" s="1200"/>
      <c r="EEG117" s="1200"/>
      <c r="EEH117" s="1200"/>
      <c r="EEI117" s="1200"/>
      <c r="EEJ117" s="1200"/>
      <c r="EEK117" s="1200"/>
      <c r="EEL117" s="1200"/>
      <c r="EEM117" s="1200"/>
      <c r="EEN117" s="1200"/>
      <c r="EEO117" s="1200"/>
      <c r="EEP117" s="1200"/>
      <c r="EEQ117" s="1200"/>
      <c r="EER117" s="1200"/>
      <c r="EES117" s="1200"/>
      <c r="EET117" s="1200"/>
      <c r="EEU117" s="1200"/>
      <c r="EEV117" s="1200"/>
      <c r="EEW117" s="1200"/>
      <c r="EEX117" s="1200"/>
      <c r="EEY117" s="1200"/>
      <c r="EEZ117" s="1200"/>
      <c r="EFA117" s="1200"/>
      <c r="EFB117" s="1200"/>
      <c r="EFC117" s="1200"/>
      <c r="EFD117" s="1200"/>
      <c r="EFE117" s="1200"/>
      <c r="EFF117" s="1200"/>
      <c r="EFG117" s="1200"/>
      <c r="EFH117" s="1200"/>
      <c r="EFI117" s="1200"/>
      <c r="EFJ117" s="1200"/>
      <c r="EFK117" s="1200"/>
      <c r="EFL117" s="1200"/>
      <c r="EFM117" s="1200"/>
      <c r="EFN117" s="1200"/>
      <c r="EFO117" s="1200"/>
      <c r="EFP117" s="1200"/>
      <c r="EFQ117" s="1200"/>
      <c r="EFR117" s="1200"/>
      <c r="EFS117" s="1200"/>
      <c r="EFT117" s="1200"/>
      <c r="EFU117" s="1200"/>
      <c r="EFV117" s="1200"/>
      <c r="EFW117" s="1200"/>
      <c r="EFX117" s="1200"/>
      <c r="EFY117" s="1200"/>
      <c r="EFZ117" s="1200"/>
      <c r="EGA117" s="1200"/>
      <c r="EGB117" s="1200"/>
      <c r="EGC117" s="1200"/>
      <c r="EGD117" s="1200"/>
      <c r="EGE117" s="1200"/>
      <c r="EGF117" s="1200"/>
      <c r="EGG117" s="1200"/>
      <c r="EGH117" s="1200"/>
      <c r="EGI117" s="1200"/>
      <c r="EGJ117" s="1200"/>
      <c r="EGK117" s="1200"/>
      <c r="EGL117" s="1200"/>
      <c r="EGM117" s="1200"/>
      <c r="EGN117" s="1200"/>
      <c r="EGO117" s="1200"/>
      <c r="EGP117" s="1200"/>
      <c r="EGQ117" s="1200"/>
      <c r="EGR117" s="1200"/>
      <c r="EGS117" s="1200"/>
      <c r="EGT117" s="1200"/>
      <c r="EGU117" s="1200"/>
      <c r="EGV117" s="1200"/>
      <c r="EGW117" s="1200"/>
      <c r="EGX117" s="1200"/>
      <c r="EGY117" s="1200"/>
      <c r="EGZ117" s="1200"/>
      <c r="EHA117" s="1200"/>
      <c r="EHB117" s="1200"/>
      <c r="EHC117" s="1200"/>
      <c r="EHD117" s="1200"/>
      <c r="EHE117" s="1200"/>
      <c r="EHF117" s="1200"/>
      <c r="EHG117" s="1200"/>
      <c r="EHH117" s="1200"/>
      <c r="EHI117" s="1200"/>
      <c r="EHJ117" s="1200"/>
      <c r="EHK117" s="1200"/>
      <c r="EHL117" s="1200"/>
      <c r="EHM117" s="1200"/>
      <c r="EHN117" s="1200"/>
      <c r="EHO117" s="1200"/>
      <c r="EHP117" s="1200"/>
      <c r="EHQ117" s="1200"/>
      <c r="EHR117" s="1200"/>
      <c r="EHS117" s="1200"/>
      <c r="EHT117" s="1200"/>
      <c r="EHU117" s="1200"/>
      <c r="EHV117" s="1200"/>
      <c r="EHW117" s="1200"/>
      <c r="EHX117" s="1200"/>
      <c r="EHY117" s="1200"/>
      <c r="EHZ117" s="1200"/>
      <c r="EIA117" s="1200"/>
      <c r="EIB117" s="1200"/>
      <c r="EIC117" s="1200"/>
      <c r="EID117" s="1200"/>
      <c r="EIE117" s="1200"/>
      <c r="EIF117" s="1200"/>
      <c r="EIG117" s="1200"/>
      <c r="EIH117" s="1200"/>
      <c r="EII117" s="1200"/>
      <c r="EIJ117" s="1200"/>
      <c r="EIK117" s="1200"/>
      <c r="EIL117" s="1200"/>
      <c r="EIM117" s="1200"/>
      <c r="EIN117" s="1200"/>
      <c r="EIO117" s="1200"/>
      <c r="EIP117" s="1200"/>
      <c r="EIQ117" s="1200"/>
      <c r="EIR117" s="1200"/>
      <c r="EIS117" s="1200"/>
      <c r="EIT117" s="1200"/>
      <c r="EIU117" s="1200"/>
      <c r="EIV117" s="1200"/>
      <c r="EIW117" s="1200"/>
      <c r="EIX117" s="1200"/>
      <c r="EIY117" s="1200"/>
      <c r="EIZ117" s="1200"/>
      <c r="EJA117" s="1200"/>
      <c r="EJB117" s="1200"/>
      <c r="EJC117" s="1200"/>
      <c r="EJD117" s="1200"/>
      <c r="EJE117" s="1200"/>
      <c r="EJF117" s="1200"/>
      <c r="EJG117" s="1200"/>
      <c r="EJH117" s="1200"/>
      <c r="EJI117" s="1200"/>
      <c r="EJJ117" s="1200"/>
      <c r="EJK117" s="1200"/>
      <c r="EJL117" s="1200"/>
      <c r="EJM117" s="1200"/>
      <c r="EJN117" s="1200"/>
      <c r="EJO117" s="1200"/>
      <c r="EJP117" s="1200"/>
      <c r="EJQ117" s="1200"/>
      <c r="EJR117" s="1200"/>
      <c r="EJS117" s="1200"/>
      <c r="EJT117" s="1200"/>
      <c r="EJU117" s="1200"/>
      <c r="EJV117" s="1200"/>
      <c r="EJW117" s="1200"/>
      <c r="EJX117" s="1200"/>
      <c r="EJY117" s="1200"/>
      <c r="EJZ117" s="1200"/>
      <c r="EKA117" s="1200"/>
      <c r="EKB117" s="1200"/>
      <c r="EKC117" s="1200"/>
      <c r="EKD117" s="1200"/>
      <c r="EKE117" s="1200"/>
      <c r="EKF117" s="1200"/>
      <c r="EKG117" s="1200"/>
      <c r="EKH117" s="1200"/>
      <c r="EKI117" s="1200"/>
      <c r="EKJ117" s="1200"/>
      <c r="EKK117" s="1200"/>
      <c r="EKL117" s="1200"/>
      <c r="EKM117" s="1200"/>
      <c r="EKN117" s="1200"/>
      <c r="EKO117" s="1200"/>
      <c r="EKP117" s="1200"/>
      <c r="EKQ117" s="1200"/>
      <c r="EKR117" s="1200"/>
      <c r="EKS117" s="1200"/>
      <c r="EKT117" s="1200"/>
      <c r="EKU117" s="1200"/>
      <c r="EKV117" s="1200"/>
      <c r="EKW117" s="1200"/>
      <c r="EKX117" s="1200"/>
      <c r="EKY117" s="1200"/>
      <c r="EKZ117" s="1200"/>
      <c r="ELA117" s="1200"/>
      <c r="ELB117" s="1200"/>
      <c r="ELC117" s="1200"/>
      <c r="ELD117" s="1200"/>
      <c r="ELE117" s="1200"/>
      <c r="ELF117" s="1200"/>
      <c r="ELG117" s="1200"/>
      <c r="ELH117" s="1200"/>
      <c r="ELI117" s="1200"/>
      <c r="ELJ117" s="1200"/>
      <c r="ELK117" s="1200"/>
      <c r="ELL117" s="1200"/>
      <c r="ELM117" s="1200"/>
      <c r="ELN117" s="1200"/>
      <c r="ELO117" s="1200"/>
      <c r="ELP117" s="1200"/>
      <c r="ELQ117" s="1200"/>
      <c r="ELR117" s="1200"/>
      <c r="ELS117" s="1200"/>
      <c r="ELT117" s="1200"/>
      <c r="ELU117" s="1200"/>
      <c r="ELV117" s="1200"/>
      <c r="ELW117" s="1200"/>
      <c r="ELX117" s="1200"/>
      <c r="ELY117" s="1200"/>
      <c r="ELZ117" s="1200"/>
      <c r="EMA117" s="1200"/>
      <c r="EMB117" s="1200"/>
      <c r="EMC117" s="1200"/>
      <c r="EMD117" s="1200"/>
      <c r="EME117" s="1200"/>
      <c r="EMF117" s="1200"/>
      <c r="EMG117" s="1200"/>
      <c r="EMH117" s="1200"/>
      <c r="EMI117" s="1200"/>
      <c r="EMJ117" s="1200"/>
      <c r="EMK117" s="1200"/>
      <c r="EML117" s="1200"/>
      <c r="EMM117" s="1200"/>
      <c r="EMN117" s="1200"/>
      <c r="EMO117" s="1200"/>
      <c r="EMP117" s="1200"/>
      <c r="EMQ117" s="1200"/>
      <c r="EMR117" s="1200"/>
      <c r="EMS117" s="1200"/>
      <c r="EMT117" s="1200"/>
      <c r="EMU117" s="1200"/>
      <c r="EMV117" s="1200"/>
      <c r="EMW117" s="1200"/>
      <c r="EMX117" s="1200"/>
      <c r="EMY117" s="1200"/>
      <c r="EMZ117" s="1200"/>
      <c r="ENA117" s="1200"/>
      <c r="ENB117" s="1200"/>
      <c r="ENC117" s="1200"/>
      <c r="END117" s="1200"/>
      <c r="ENE117" s="1200"/>
      <c r="ENF117" s="1200"/>
      <c r="ENG117" s="1200"/>
      <c r="ENH117" s="1200"/>
      <c r="ENI117" s="1200"/>
      <c r="ENJ117" s="1200"/>
      <c r="ENK117" s="1200"/>
      <c r="ENL117" s="1200"/>
      <c r="ENM117" s="1200"/>
      <c r="ENN117" s="1200"/>
      <c r="ENO117" s="1200"/>
      <c r="ENP117" s="1200"/>
      <c r="ENQ117" s="1200"/>
      <c r="ENR117" s="1200"/>
      <c r="ENS117" s="1200"/>
      <c r="ENT117" s="1200"/>
      <c r="ENU117" s="1200"/>
      <c r="ENV117" s="1200"/>
      <c r="ENW117" s="1200"/>
      <c r="ENX117" s="1200"/>
      <c r="ENY117" s="1200"/>
      <c r="ENZ117" s="1200"/>
      <c r="EOA117" s="1200"/>
      <c r="EOB117" s="1200"/>
      <c r="EOC117" s="1200"/>
      <c r="EOD117" s="1200"/>
      <c r="EOE117" s="1200"/>
      <c r="EOF117" s="1200"/>
      <c r="EOG117" s="1200"/>
      <c r="EOH117" s="1200"/>
      <c r="EOI117" s="1200"/>
      <c r="EOJ117" s="1200"/>
      <c r="EOK117" s="1200"/>
      <c r="EOL117" s="1200"/>
      <c r="EOM117" s="1200"/>
      <c r="EON117" s="1200"/>
      <c r="EOO117" s="1200"/>
      <c r="EOP117" s="1200"/>
      <c r="EOQ117" s="1200"/>
      <c r="EOR117" s="1200"/>
      <c r="EOS117" s="1200"/>
      <c r="EOT117" s="1200"/>
      <c r="EOU117" s="1200"/>
      <c r="EOV117" s="1200"/>
      <c r="EOW117" s="1200"/>
      <c r="EOX117" s="1200"/>
      <c r="EOY117" s="1200"/>
      <c r="EOZ117" s="1200"/>
      <c r="EPA117" s="1200"/>
      <c r="EPB117" s="1200"/>
      <c r="EPC117" s="1200"/>
      <c r="EPD117" s="1200"/>
      <c r="EPE117" s="1200"/>
      <c r="EPF117" s="1200"/>
      <c r="EPG117" s="1200"/>
      <c r="EPH117" s="1200"/>
      <c r="EPI117" s="1200"/>
      <c r="EPJ117" s="1200"/>
      <c r="EPK117" s="1200"/>
      <c r="EPL117" s="1200"/>
      <c r="EPM117" s="1200"/>
      <c r="EPN117" s="1200"/>
      <c r="EPO117" s="1200"/>
      <c r="EPP117" s="1200"/>
      <c r="EPQ117" s="1200"/>
      <c r="EPR117" s="1200"/>
      <c r="EPS117" s="1200"/>
      <c r="EPT117" s="1200"/>
      <c r="EPU117" s="1200"/>
      <c r="EPV117" s="1200"/>
      <c r="EPW117" s="1200"/>
      <c r="EPX117" s="1200"/>
      <c r="EPY117" s="1200"/>
      <c r="EPZ117" s="1200"/>
      <c r="EQA117" s="1200"/>
      <c r="EQB117" s="1200"/>
      <c r="EQC117" s="1200"/>
      <c r="EQD117" s="1200"/>
      <c r="EQE117" s="1200"/>
      <c r="EQF117" s="1200"/>
      <c r="EQG117" s="1200"/>
      <c r="EQH117" s="1200"/>
      <c r="EQI117" s="1200"/>
      <c r="EQJ117" s="1200"/>
      <c r="EQK117" s="1200"/>
      <c r="EQL117" s="1200"/>
      <c r="EQM117" s="1200"/>
      <c r="EQN117" s="1200"/>
      <c r="EQO117" s="1200"/>
      <c r="EQP117" s="1200"/>
      <c r="EQQ117" s="1200"/>
      <c r="EQR117" s="1200"/>
      <c r="EQS117" s="1200"/>
      <c r="EQT117" s="1200"/>
      <c r="EQU117" s="1200"/>
      <c r="EQV117" s="1200"/>
      <c r="EQW117" s="1200"/>
      <c r="EQX117" s="1200"/>
      <c r="EQY117" s="1200"/>
      <c r="EQZ117" s="1200"/>
      <c r="ERA117" s="1200"/>
      <c r="ERB117" s="1200"/>
      <c r="ERC117" s="1200"/>
      <c r="ERD117" s="1200"/>
      <c r="ERE117" s="1200"/>
      <c r="ERF117" s="1200"/>
      <c r="ERG117" s="1200"/>
      <c r="ERH117" s="1200"/>
      <c r="ERI117" s="1200"/>
      <c r="ERJ117" s="1200"/>
      <c r="ERK117" s="1200"/>
      <c r="ERL117" s="1200"/>
      <c r="ERM117" s="1200"/>
      <c r="ERN117" s="1200"/>
      <c r="ERO117" s="1200"/>
      <c r="ERP117" s="1200"/>
      <c r="ERQ117" s="1200"/>
      <c r="ERR117" s="1200"/>
      <c r="ERS117" s="1200"/>
      <c r="ERT117" s="1200"/>
      <c r="ERU117" s="1200"/>
      <c r="ERV117" s="1200"/>
      <c r="ERW117" s="1200"/>
      <c r="ERX117" s="1200"/>
      <c r="ERY117" s="1200"/>
      <c r="ERZ117" s="1200"/>
      <c r="ESA117" s="1200"/>
      <c r="ESB117" s="1200"/>
      <c r="ESC117" s="1200"/>
      <c r="ESD117" s="1200"/>
      <c r="ESE117" s="1200"/>
      <c r="ESF117" s="1200"/>
      <c r="ESG117" s="1200"/>
      <c r="ESH117" s="1200"/>
      <c r="ESI117" s="1200"/>
      <c r="ESJ117" s="1200"/>
      <c r="ESK117" s="1200"/>
      <c r="ESL117" s="1200"/>
      <c r="ESM117" s="1200"/>
      <c r="ESN117" s="1200"/>
      <c r="ESO117" s="1200"/>
      <c r="ESP117" s="1200"/>
      <c r="ESQ117" s="1200"/>
      <c r="ESR117" s="1200"/>
      <c r="ESS117" s="1200"/>
      <c r="EST117" s="1200"/>
      <c r="ESU117" s="1200"/>
      <c r="ESV117" s="1200"/>
      <c r="ESW117" s="1200"/>
      <c r="ESX117" s="1200"/>
      <c r="ESY117" s="1200"/>
      <c r="ESZ117" s="1200"/>
      <c r="ETA117" s="1200"/>
      <c r="ETB117" s="1200"/>
      <c r="ETC117" s="1200"/>
      <c r="ETD117" s="1200"/>
      <c r="ETE117" s="1200"/>
      <c r="ETF117" s="1200"/>
      <c r="ETG117" s="1200"/>
      <c r="ETH117" s="1200"/>
      <c r="ETI117" s="1200"/>
      <c r="ETJ117" s="1200"/>
      <c r="ETK117" s="1200"/>
      <c r="ETL117" s="1200"/>
      <c r="ETM117" s="1200"/>
      <c r="ETN117" s="1200"/>
      <c r="ETO117" s="1200"/>
      <c r="ETP117" s="1200"/>
      <c r="ETQ117" s="1200"/>
      <c r="ETR117" s="1200"/>
      <c r="ETS117" s="1200"/>
      <c r="ETT117" s="1200"/>
      <c r="ETU117" s="1200"/>
      <c r="ETV117" s="1200"/>
      <c r="ETW117" s="1200"/>
      <c r="ETX117" s="1200"/>
      <c r="ETY117" s="1200"/>
      <c r="ETZ117" s="1200"/>
      <c r="EUA117" s="1200"/>
      <c r="EUB117" s="1200"/>
      <c r="EUC117" s="1200"/>
      <c r="EUD117" s="1200"/>
      <c r="EUE117" s="1200"/>
      <c r="EUF117" s="1200"/>
      <c r="EUG117" s="1200"/>
      <c r="EUH117" s="1200"/>
      <c r="EUI117" s="1200"/>
      <c r="EUJ117" s="1200"/>
      <c r="EUK117" s="1200"/>
      <c r="EUL117" s="1200"/>
      <c r="EUM117" s="1200"/>
      <c r="EUN117" s="1200"/>
      <c r="EUO117" s="1200"/>
      <c r="EUP117" s="1200"/>
      <c r="EUQ117" s="1200"/>
      <c r="EUR117" s="1200"/>
      <c r="EUS117" s="1200"/>
      <c r="EUT117" s="1200"/>
      <c r="EUU117" s="1200"/>
      <c r="EUV117" s="1200"/>
      <c r="EUW117" s="1200"/>
      <c r="EUX117" s="1200"/>
      <c r="EUY117" s="1200"/>
      <c r="EUZ117" s="1200"/>
      <c r="EVA117" s="1200"/>
      <c r="EVB117" s="1200"/>
      <c r="EVC117" s="1200"/>
      <c r="EVD117" s="1200"/>
      <c r="EVE117" s="1200"/>
      <c r="EVF117" s="1200"/>
      <c r="EVG117" s="1200"/>
      <c r="EVH117" s="1200"/>
      <c r="EVI117" s="1200"/>
      <c r="EVJ117" s="1200"/>
      <c r="EVK117" s="1200"/>
      <c r="EVL117" s="1200"/>
      <c r="EVM117" s="1200"/>
      <c r="EVN117" s="1200"/>
      <c r="EVO117" s="1200"/>
      <c r="EVP117" s="1200"/>
      <c r="EVQ117" s="1200"/>
      <c r="EVR117" s="1200"/>
      <c r="EVS117" s="1200"/>
      <c r="EVT117" s="1200"/>
      <c r="EVU117" s="1200"/>
      <c r="EVV117" s="1200"/>
      <c r="EVW117" s="1200"/>
      <c r="EVX117" s="1200"/>
      <c r="EVY117" s="1200"/>
      <c r="EVZ117" s="1200"/>
      <c r="EWA117" s="1200"/>
      <c r="EWB117" s="1200"/>
      <c r="EWC117" s="1200"/>
      <c r="EWD117" s="1200"/>
      <c r="EWE117" s="1200"/>
      <c r="EWF117" s="1200"/>
      <c r="EWG117" s="1200"/>
      <c r="EWH117" s="1200"/>
      <c r="EWI117" s="1200"/>
      <c r="EWJ117" s="1200"/>
      <c r="EWK117" s="1200"/>
      <c r="EWL117" s="1200"/>
      <c r="EWM117" s="1200"/>
      <c r="EWN117" s="1200"/>
      <c r="EWO117" s="1200"/>
      <c r="EWP117" s="1200"/>
      <c r="EWQ117" s="1200"/>
      <c r="EWR117" s="1200"/>
      <c r="EWS117" s="1200"/>
      <c r="EWT117" s="1200"/>
      <c r="EWU117" s="1200"/>
      <c r="EWV117" s="1200"/>
      <c r="EWW117" s="1200"/>
      <c r="EWX117" s="1200"/>
      <c r="EWY117" s="1200"/>
      <c r="EWZ117" s="1200"/>
      <c r="EXA117" s="1200"/>
      <c r="EXB117" s="1200"/>
      <c r="EXC117" s="1200"/>
      <c r="EXD117" s="1200"/>
      <c r="EXE117" s="1200"/>
      <c r="EXF117" s="1200"/>
      <c r="EXG117" s="1200"/>
      <c r="EXH117" s="1200"/>
      <c r="EXI117" s="1200"/>
      <c r="EXJ117" s="1200"/>
      <c r="EXK117" s="1200"/>
      <c r="EXL117" s="1200"/>
      <c r="EXM117" s="1200"/>
      <c r="EXN117" s="1200"/>
      <c r="EXO117" s="1200"/>
      <c r="EXP117" s="1200"/>
      <c r="EXQ117" s="1200"/>
      <c r="EXR117" s="1200"/>
      <c r="EXS117" s="1200"/>
      <c r="EXT117" s="1200"/>
      <c r="EXU117" s="1200"/>
      <c r="EXV117" s="1200"/>
      <c r="EXW117" s="1200"/>
      <c r="EXX117" s="1200"/>
      <c r="EXY117" s="1200"/>
      <c r="EXZ117" s="1200"/>
      <c r="EYA117" s="1200"/>
      <c r="EYB117" s="1200"/>
      <c r="EYC117" s="1200"/>
      <c r="EYD117" s="1200"/>
      <c r="EYE117" s="1200"/>
      <c r="EYF117" s="1200"/>
      <c r="EYG117" s="1200"/>
      <c r="EYH117" s="1200"/>
      <c r="EYI117" s="1200"/>
      <c r="EYJ117" s="1200"/>
      <c r="EYK117" s="1200"/>
      <c r="EYL117" s="1200"/>
      <c r="EYM117" s="1200"/>
      <c r="EYN117" s="1200"/>
      <c r="EYO117" s="1200"/>
      <c r="EYP117" s="1200"/>
      <c r="EYQ117" s="1200"/>
      <c r="EYR117" s="1200"/>
      <c r="EYS117" s="1200"/>
      <c r="EYT117" s="1200"/>
      <c r="EYU117" s="1200"/>
      <c r="EYV117" s="1200"/>
      <c r="EYW117" s="1200"/>
      <c r="EYX117" s="1200"/>
      <c r="EYY117" s="1200"/>
      <c r="EYZ117" s="1200"/>
      <c r="EZA117" s="1200"/>
      <c r="EZB117" s="1200"/>
      <c r="EZC117" s="1200"/>
      <c r="EZD117" s="1200"/>
      <c r="EZE117" s="1200"/>
      <c r="EZF117" s="1200"/>
      <c r="EZG117" s="1200"/>
      <c r="EZH117" s="1200"/>
      <c r="EZI117" s="1200"/>
      <c r="EZJ117" s="1200"/>
      <c r="EZK117" s="1200"/>
      <c r="EZL117" s="1200"/>
      <c r="EZM117" s="1200"/>
      <c r="EZN117" s="1200"/>
      <c r="EZO117" s="1200"/>
      <c r="EZP117" s="1200"/>
      <c r="EZQ117" s="1200"/>
      <c r="EZR117" s="1200"/>
      <c r="EZS117" s="1200"/>
      <c r="EZT117" s="1200"/>
      <c r="EZU117" s="1200"/>
      <c r="EZV117" s="1200"/>
      <c r="EZW117" s="1200"/>
      <c r="EZX117" s="1200"/>
      <c r="EZY117" s="1200"/>
      <c r="EZZ117" s="1200"/>
      <c r="FAA117" s="1200"/>
      <c r="FAB117" s="1200"/>
      <c r="FAC117" s="1200"/>
      <c r="FAD117" s="1200"/>
      <c r="FAE117" s="1200"/>
      <c r="FAF117" s="1200"/>
      <c r="FAG117" s="1200"/>
      <c r="FAH117" s="1200"/>
      <c r="FAI117" s="1200"/>
      <c r="FAJ117" s="1200"/>
      <c r="FAK117" s="1200"/>
      <c r="FAL117" s="1200"/>
      <c r="FAM117" s="1200"/>
      <c r="FAN117" s="1200"/>
      <c r="FAO117" s="1200"/>
      <c r="FAP117" s="1200"/>
      <c r="FAQ117" s="1200"/>
      <c r="FAR117" s="1200"/>
      <c r="FAS117" s="1200"/>
      <c r="FAT117" s="1200"/>
      <c r="FAU117" s="1200"/>
      <c r="FAV117" s="1200"/>
      <c r="FAW117" s="1200"/>
      <c r="FAX117" s="1200"/>
      <c r="FAY117" s="1200"/>
      <c r="FAZ117" s="1200"/>
      <c r="FBA117" s="1200"/>
      <c r="FBB117" s="1200"/>
      <c r="FBC117" s="1200"/>
      <c r="FBD117" s="1200"/>
      <c r="FBE117" s="1200"/>
      <c r="FBF117" s="1200"/>
      <c r="FBG117" s="1200"/>
      <c r="FBH117" s="1200"/>
      <c r="FBI117" s="1200"/>
      <c r="FBJ117" s="1200"/>
      <c r="FBK117" s="1200"/>
      <c r="FBL117" s="1200"/>
      <c r="FBM117" s="1200"/>
      <c r="FBN117" s="1200"/>
      <c r="FBO117" s="1200"/>
      <c r="FBP117" s="1200"/>
      <c r="FBQ117" s="1200"/>
      <c r="FBR117" s="1200"/>
      <c r="FBS117" s="1200"/>
      <c r="FBT117" s="1200"/>
      <c r="FBU117" s="1200"/>
      <c r="FBV117" s="1200"/>
      <c r="FBW117" s="1200"/>
      <c r="FBX117" s="1200"/>
      <c r="FBY117" s="1200"/>
      <c r="FBZ117" s="1200"/>
      <c r="FCA117" s="1200"/>
      <c r="FCB117" s="1200"/>
      <c r="FCC117" s="1200"/>
      <c r="FCD117" s="1200"/>
      <c r="FCE117" s="1200"/>
      <c r="FCF117" s="1200"/>
      <c r="FCG117" s="1200"/>
      <c r="FCH117" s="1200"/>
      <c r="FCI117" s="1200"/>
      <c r="FCJ117" s="1200"/>
      <c r="FCK117" s="1200"/>
      <c r="FCL117" s="1200"/>
      <c r="FCM117" s="1200"/>
      <c r="FCN117" s="1200"/>
      <c r="FCO117" s="1200"/>
      <c r="FCP117" s="1200"/>
      <c r="FCQ117" s="1200"/>
      <c r="FCR117" s="1200"/>
      <c r="FCS117" s="1200"/>
      <c r="FCT117" s="1200"/>
      <c r="FCU117" s="1200"/>
      <c r="FCV117" s="1200"/>
      <c r="FCW117" s="1200"/>
      <c r="FCX117" s="1200"/>
      <c r="FCY117" s="1200"/>
      <c r="FCZ117" s="1200"/>
      <c r="FDA117" s="1200"/>
      <c r="FDB117" s="1200"/>
      <c r="FDC117" s="1200"/>
      <c r="FDD117" s="1200"/>
      <c r="FDE117" s="1200"/>
      <c r="FDF117" s="1200"/>
      <c r="FDG117" s="1200"/>
      <c r="FDH117" s="1200"/>
      <c r="FDI117" s="1200"/>
      <c r="FDJ117" s="1200"/>
      <c r="FDK117" s="1200"/>
      <c r="FDL117" s="1200"/>
      <c r="FDM117" s="1200"/>
      <c r="FDN117" s="1200"/>
      <c r="FDO117" s="1200"/>
      <c r="FDP117" s="1200"/>
      <c r="FDQ117" s="1200"/>
      <c r="FDR117" s="1200"/>
      <c r="FDS117" s="1200"/>
      <c r="FDT117" s="1200"/>
      <c r="FDU117" s="1200"/>
      <c r="FDV117" s="1200"/>
      <c r="FDW117" s="1200"/>
      <c r="FDX117" s="1200"/>
      <c r="FDY117" s="1200"/>
      <c r="FDZ117" s="1200"/>
      <c r="FEA117" s="1200"/>
      <c r="FEB117" s="1200"/>
      <c r="FEC117" s="1200"/>
      <c r="FED117" s="1200"/>
      <c r="FEE117" s="1200"/>
      <c r="FEF117" s="1200"/>
      <c r="FEG117" s="1200"/>
      <c r="FEH117" s="1200"/>
      <c r="FEI117" s="1200"/>
      <c r="FEJ117" s="1200"/>
      <c r="FEK117" s="1200"/>
      <c r="FEL117" s="1200"/>
      <c r="FEM117" s="1200"/>
      <c r="FEN117" s="1200"/>
      <c r="FEO117" s="1200"/>
      <c r="FEP117" s="1200"/>
      <c r="FEQ117" s="1200"/>
      <c r="FER117" s="1200"/>
      <c r="FES117" s="1200"/>
      <c r="FET117" s="1200"/>
      <c r="FEU117" s="1200"/>
      <c r="FEV117" s="1200"/>
      <c r="FEW117" s="1200"/>
      <c r="FEX117" s="1200"/>
      <c r="FEY117" s="1200"/>
      <c r="FEZ117" s="1200"/>
      <c r="FFA117" s="1200"/>
      <c r="FFB117" s="1200"/>
      <c r="FFC117" s="1200"/>
      <c r="FFD117" s="1200"/>
      <c r="FFE117" s="1200"/>
      <c r="FFF117" s="1200"/>
      <c r="FFG117" s="1200"/>
      <c r="FFH117" s="1200"/>
      <c r="FFI117" s="1200"/>
      <c r="FFJ117" s="1200"/>
      <c r="FFK117" s="1200"/>
      <c r="FFL117" s="1200"/>
      <c r="FFM117" s="1200"/>
      <c r="FFN117" s="1200"/>
      <c r="FFO117" s="1200"/>
      <c r="FFP117" s="1200"/>
      <c r="FFQ117" s="1200"/>
      <c r="FFR117" s="1200"/>
      <c r="FFS117" s="1200"/>
      <c r="FFT117" s="1200"/>
      <c r="FFU117" s="1200"/>
      <c r="FFV117" s="1200"/>
      <c r="FFW117" s="1200"/>
      <c r="FFX117" s="1200"/>
      <c r="FFY117" s="1200"/>
      <c r="FFZ117" s="1200"/>
      <c r="FGA117" s="1200"/>
      <c r="FGB117" s="1200"/>
      <c r="FGC117" s="1200"/>
      <c r="FGD117" s="1200"/>
      <c r="FGE117" s="1200"/>
      <c r="FGF117" s="1200"/>
      <c r="FGG117" s="1200"/>
      <c r="FGH117" s="1200"/>
      <c r="FGI117" s="1200"/>
      <c r="FGJ117" s="1200"/>
      <c r="FGK117" s="1200"/>
      <c r="FGL117" s="1200"/>
      <c r="FGM117" s="1200"/>
      <c r="FGN117" s="1200"/>
      <c r="FGO117" s="1200"/>
      <c r="FGP117" s="1200"/>
      <c r="FGQ117" s="1200"/>
      <c r="FGR117" s="1200"/>
      <c r="FGS117" s="1200"/>
      <c r="FGT117" s="1200"/>
      <c r="FGU117" s="1200"/>
      <c r="FGV117" s="1200"/>
      <c r="FGW117" s="1200"/>
      <c r="FGX117" s="1200"/>
      <c r="FGY117" s="1200"/>
      <c r="FGZ117" s="1200"/>
      <c r="FHA117" s="1200"/>
      <c r="FHB117" s="1200"/>
      <c r="FHC117" s="1200"/>
      <c r="FHD117" s="1200"/>
      <c r="FHE117" s="1200"/>
      <c r="FHF117" s="1200"/>
      <c r="FHG117" s="1200"/>
      <c r="FHH117" s="1200"/>
      <c r="FHI117" s="1200"/>
      <c r="FHJ117" s="1200"/>
      <c r="FHK117" s="1200"/>
      <c r="FHL117" s="1200"/>
      <c r="FHM117" s="1200"/>
      <c r="FHN117" s="1200"/>
      <c r="FHO117" s="1200"/>
      <c r="FHP117" s="1200"/>
      <c r="FHQ117" s="1200"/>
      <c r="FHR117" s="1200"/>
      <c r="FHS117" s="1200"/>
      <c r="FHT117" s="1200"/>
      <c r="FHU117" s="1200"/>
      <c r="FHV117" s="1200"/>
      <c r="FHW117" s="1200"/>
      <c r="FHX117" s="1200"/>
      <c r="FHY117" s="1200"/>
      <c r="FHZ117" s="1200"/>
      <c r="FIA117" s="1200"/>
      <c r="FIB117" s="1200"/>
      <c r="FIC117" s="1200"/>
      <c r="FID117" s="1200"/>
      <c r="FIE117" s="1200"/>
      <c r="FIF117" s="1200"/>
      <c r="FIG117" s="1200"/>
      <c r="FIH117" s="1200"/>
      <c r="FII117" s="1200"/>
      <c r="FIJ117" s="1200"/>
      <c r="FIK117" s="1200"/>
      <c r="FIL117" s="1200"/>
      <c r="FIM117" s="1200"/>
      <c r="FIN117" s="1200"/>
      <c r="FIO117" s="1200"/>
      <c r="FIP117" s="1200"/>
      <c r="FIQ117" s="1200"/>
      <c r="FIR117" s="1200"/>
      <c r="FIS117" s="1200"/>
      <c r="FIT117" s="1200"/>
      <c r="FIU117" s="1200"/>
      <c r="FIV117" s="1200"/>
      <c r="FIW117" s="1200"/>
      <c r="FIX117" s="1200"/>
      <c r="FIY117" s="1200"/>
      <c r="FIZ117" s="1200"/>
      <c r="FJA117" s="1200"/>
      <c r="FJB117" s="1200"/>
      <c r="FJC117" s="1200"/>
      <c r="FJD117" s="1200"/>
      <c r="FJE117" s="1200"/>
      <c r="FJF117" s="1200"/>
      <c r="FJG117" s="1200"/>
      <c r="FJH117" s="1200"/>
      <c r="FJI117" s="1200"/>
      <c r="FJJ117" s="1200"/>
      <c r="FJK117" s="1200"/>
      <c r="FJL117" s="1200"/>
      <c r="FJM117" s="1200"/>
      <c r="FJN117" s="1200"/>
      <c r="FJO117" s="1200"/>
      <c r="FJP117" s="1200"/>
      <c r="FJQ117" s="1200"/>
      <c r="FJR117" s="1200"/>
      <c r="FJS117" s="1200"/>
      <c r="FJT117" s="1200"/>
      <c r="FJU117" s="1200"/>
      <c r="FJV117" s="1200"/>
      <c r="FJW117" s="1200"/>
      <c r="FJX117" s="1200"/>
      <c r="FJY117" s="1200"/>
      <c r="FJZ117" s="1200"/>
      <c r="FKA117" s="1200"/>
      <c r="FKB117" s="1200"/>
      <c r="FKC117" s="1200"/>
      <c r="FKD117" s="1200"/>
      <c r="FKE117" s="1200"/>
      <c r="FKF117" s="1200"/>
      <c r="FKG117" s="1200"/>
      <c r="FKH117" s="1200"/>
      <c r="FKI117" s="1200"/>
      <c r="FKJ117" s="1200"/>
      <c r="FKK117" s="1200"/>
      <c r="FKL117" s="1200"/>
      <c r="FKM117" s="1200"/>
      <c r="FKN117" s="1200"/>
      <c r="FKO117" s="1200"/>
      <c r="FKP117" s="1200"/>
      <c r="FKQ117" s="1200"/>
      <c r="FKR117" s="1200"/>
      <c r="FKS117" s="1200"/>
      <c r="FKT117" s="1200"/>
      <c r="FKU117" s="1200"/>
      <c r="FKV117" s="1200"/>
      <c r="FKW117" s="1200"/>
      <c r="FKX117" s="1200"/>
      <c r="FKY117" s="1200"/>
      <c r="FKZ117" s="1200"/>
      <c r="FLA117" s="1200"/>
      <c r="FLB117" s="1200"/>
      <c r="FLC117" s="1200"/>
      <c r="FLD117" s="1200"/>
      <c r="FLE117" s="1200"/>
      <c r="FLF117" s="1200"/>
      <c r="FLG117" s="1200"/>
      <c r="FLH117" s="1200"/>
      <c r="FLI117" s="1200"/>
      <c r="FLJ117" s="1200"/>
      <c r="FLK117" s="1200"/>
      <c r="FLL117" s="1200"/>
      <c r="FLM117" s="1200"/>
      <c r="FLN117" s="1200"/>
      <c r="FLO117" s="1200"/>
      <c r="FLP117" s="1200"/>
      <c r="FLQ117" s="1200"/>
      <c r="FLR117" s="1200"/>
      <c r="FLS117" s="1200"/>
      <c r="FLT117" s="1200"/>
      <c r="FLU117" s="1200"/>
      <c r="FLV117" s="1200"/>
      <c r="FLW117" s="1200"/>
      <c r="FLX117" s="1200"/>
      <c r="FLY117" s="1200"/>
      <c r="FLZ117" s="1200"/>
      <c r="FMA117" s="1200"/>
      <c r="FMB117" s="1200"/>
      <c r="FMC117" s="1200"/>
      <c r="FMD117" s="1200"/>
      <c r="FME117" s="1200"/>
      <c r="FMF117" s="1200"/>
      <c r="FMG117" s="1200"/>
      <c r="FMH117" s="1200"/>
      <c r="FMI117" s="1200"/>
      <c r="FMJ117" s="1200"/>
      <c r="FMK117" s="1200"/>
      <c r="FML117" s="1200"/>
      <c r="FMM117" s="1200"/>
      <c r="FMN117" s="1200"/>
      <c r="FMO117" s="1200"/>
      <c r="FMP117" s="1200"/>
      <c r="FMQ117" s="1200"/>
      <c r="FMR117" s="1200"/>
      <c r="FMS117" s="1200"/>
      <c r="FMT117" s="1200"/>
      <c r="FMU117" s="1200"/>
      <c r="FMV117" s="1200"/>
      <c r="FMW117" s="1200"/>
      <c r="FMX117" s="1200"/>
      <c r="FMY117" s="1200"/>
      <c r="FMZ117" s="1200"/>
      <c r="FNA117" s="1200"/>
      <c r="FNB117" s="1200"/>
      <c r="FNC117" s="1200"/>
      <c r="FND117" s="1200"/>
      <c r="FNE117" s="1200"/>
      <c r="FNF117" s="1200"/>
      <c r="FNG117" s="1200"/>
      <c r="FNH117" s="1200"/>
      <c r="FNI117" s="1200"/>
      <c r="FNJ117" s="1200"/>
      <c r="FNK117" s="1200"/>
      <c r="FNL117" s="1200"/>
      <c r="FNM117" s="1200"/>
      <c r="FNN117" s="1200"/>
      <c r="FNO117" s="1200"/>
      <c r="FNP117" s="1200"/>
      <c r="FNQ117" s="1200"/>
      <c r="FNR117" s="1200"/>
      <c r="FNS117" s="1200"/>
      <c r="FNT117" s="1200"/>
      <c r="FNU117" s="1200"/>
      <c r="FNV117" s="1200"/>
      <c r="FNW117" s="1200"/>
      <c r="FNX117" s="1200"/>
      <c r="FNY117" s="1200"/>
      <c r="FNZ117" s="1200"/>
      <c r="FOA117" s="1200"/>
      <c r="FOB117" s="1200"/>
      <c r="FOC117" s="1200"/>
      <c r="FOD117" s="1200"/>
      <c r="FOE117" s="1200"/>
      <c r="FOF117" s="1200"/>
      <c r="FOG117" s="1200"/>
      <c r="FOH117" s="1200"/>
      <c r="FOI117" s="1200"/>
      <c r="FOJ117" s="1200"/>
      <c r="FOK117" s="1200"/>
      <c r="FOL117" s="1200"/>
      <c r="FOM117" s="1200"/>
      <c r="FON117" s="1200"/>
      <c r="FOO117" s="1200"/>
      <c r="FOP117" s="1200"/>
      <c r="FOQ117" s="1200"/>
      <c r="FOR117" s="1200"/>
      <c r="FOS117" s="1200"/>
      <c r="FOT117" s="1200"/>
      <c r="FOU117" s="1200"/>
      <c r="FOV117" s="1200"/>
      <c r="FOW117" s="1200"/>
      <c r="FOX117" s="1200"/>
      <c r="FOY117" s="1200"/>
      <c r="FOZ117" s="1200"/>
      <c r="FPA117" s="1200"/>
      <c r="FPB117" s="1200"/>
      <c r="FPC117" s="1200"/>
      <c r="FPD117" s="1200"/>
      <c r="FPE117" s="1200"/>
      <c r="FPF117" s="1200"/>
      <c r="FPG117" s="1200"/>
      <c r="FPH117" s="1200"/>
      <c r="FPI117" s="1200"/>
      <c r="FPJ117" s="1200"/>
      <c r="FPK117" s="1200"/>
      <c r="FPL117" s="1200"/>
      <c r="FPM117" s="1200"/>
      <c r="FPN117" s="1200"/>
      <c r="FPO117" s="1200"/>
      <c r="FPP117" s="1200"/>
      <c r="FPQ117" s="1200"/>
      <c r="FPR117" s="1200"/>
      <c r="FPS117" s="1200"/>
      <c r="FPT117" s="1200"/>
      <c r="FPU117" s="1200"/>
      <c r="FPV117" s="1200"/>
      <c r="FPW117" s="1200"/>
      <c r="FPX117" s="1200"/>
      <c r="FPY117" s="1200"/>
      <c r="FPZ117" s="1200"/>
      <c r="FQA117" s="1200"/>
      <c r="FQB117" s="1200"/>
      <c r="FQC117" s="1200"/>
      <c r="FQD117" s="1200"/>
      <c r="FQE117" s="1200"/>
      <c r="FQF117" s="1200"/>
      <c r="FQG117" s="1200"/>
      <c r="FQH117" s="1200"/>
      <c r="FQI117" s="1200"/>
      <c r="FQJ117" s="1200"/>
      <c r="FQK117" s="1200"/>
      <c r="FQL117" s="1200"/>
      <c r="FQM117" s="1200"/>
      <c r="FQN117" s="1200"/>
      <c r="FQO117" s="1200"/>
      <c r="FQP117" s="1200"/>
      <c r="FQQ117" s="1200"/>
      <c r="FQR117" s="1200"/>
      <c r="FQS117" s="1200"/>
      <c r="FQT117" s="1200"/>
      <c r="FQU117" s="1200"/>
      <c r="FQV117" s="1200"/>
      <c r="FQW117" s="1200"/>
      <c r="FQX117" s="1200"/>
      <c r="FQY117" s="1200"/>
      <c r="FQZ117" s="1200"/>
      <c r="FRA117" s="1200"/>
      <c r="FRB117" s="1200"/>
      <c r="FRC117" s="1200"/>
      <c r="FRD117" s="1200"/>
      <c r="FRE117" s="1200"/>
      <c r="FRF117" s="1200"/>
      <c r="FRG117" s="1200"/>
      <c r="FRH117" s="1200"/>
      <c r="FRI117" s="1200"/>
      <c r="FRJ117" s="1200"/>
      <c r="FRK117" s="1200"/>
      <c r="FRL117" s="1200"/>
      <c r="FRM117" s="1200"/>
      <c r="FRN117" s="1200"/>
      <c r="FRO117" s="1200"/>
      <c r="FRP117" s="1200"/>
      <c r="FRQ117" s="1200"/>
      <c r="FRR117" s="1200"/>
      <c r="FRS117" s="1200"/>
      <c r="FRT117" s="1200"/>
      <c r="FRU117" s="1200"/>
      <c r="FRV117" s="1200"/>
      <c r="FRW117" s="1200"/>
      <c r="FRX117" s="1200"/>
      <c r="FRY117" s="1200"/>
      <c r="FRZ117" s="1200"/>
      <c r="FSA117" s="1200"/>
      <c r="FSB117" s="1200"/>
      <c r="FSC117" s="1200"/>
      <c r="FSD117" s="1200"/>
      <c r="FSE117" s="1200"/>
      <c r="FSF117" s="1200"/>
      <c r="FSG117" s="1200"/>
      <c r="FSH117" s="1200"/>
      <c r="FSI117" s="1200"/>
      <c r="FSJ117" s="1200"/>
      <c r="FSK117" s="1200"/>
      <c r="FSL117" s="1200"/>
      <c r="FSM117" s="1200"/>
      <c r="FSN117" s="1200"/>
      <c r="FSO117" s="1200"/>
      <c r="FSP117" s="1200"/>
      <c r="FSQ117" s="1200"/>
      <c r="FSR117" s="1200"/>
      <c r="FSS117" s="1200"/>
      <c r="FST117" s="1200"/>
      <c r="FSU117" s="1200"/>
      <c r="FSV117" s="1200"/>
      <c r="FSW117" s="1200"/>
      <c r="FSX117" s="1200"/>
      <c r="FSY117" s="1200"/>
      <c r="FSZ117" s="1200"/>
      <c r="FTA117" s="1200"/>
      <c r="FTB117" s="1200"/>
      <c r="FTC117" s="1200"/>
      <c r="FTD117" s="1200"/>
      <c r="FTE117" s="1200"/>
      <c r="FTF117" s="1200"/>
      <c r="FTG117" s="1200"/>
      <c r="FTH117" s="1200"/>
      <c r="FTI117" s="1200"/>
      <c r="FTJ117" s="1200"/>
      <c r="FTK117" s="1200"/>
      <c r="FTL117" s="1200"/>
      <c r="FTM117" s="1200"/>
      <c r="FTN117" s="1200"/>
      <c r="FTO117" s="1200"/>
      <c r="FTP117" s="1200"/>
      <c r="FTQ117" s="1200"/>
      <c r="FTR117" s="1200"/>
      <c r="FTS117" s="1200"/>
      <c r="FTT117" s="1200"/>
      <c r="FTU117" s="1200"/>
      <c r="FTV117" s="1200"/>
      <c r="FTW117" s="1200"/>
      <c r="FTX117" s="1200"/>
      <c r="FTY117" s="1200"/>
      <c r="FTZ117" s="1200"/>
      <c r="FUA117" s="1200"/>
      <c r="FUB117" s="1200"/>
      <c r="FUC117" s="1200"/>
      <c r="FUD117" s="1200"/>
      <c r="FUE117" s="1200"/>
      <c r="FUF117" s="1200"/>
      <c r="FUG117" s="1200"/>
      <c r="FUH117" s="1200"/>
      <c r="FUI117" s="1200"/>
      <c r="FUJ117" s="1200"/>
      <c r="FUK117" s="1200"/>
      <c r="FUL117" s="1200"/>
      <c r="FUM117" s="1200"/>
      <c r="FUN117" s="1200"/>
      <c r="FUO117" s="1200"/>
      <c r="FUP117" s="1200"/>
      <c r="FUQ117" s="1200"/>
      <c r="FUR117" s="1200"/>
      <c r="FUS117" s="1200"/>
      <c r="FUT117" s="1200"/>
      <c r="FUU117" s="1200"/>
      <c r="FUV117" s="1200"/>
      <c r="FUW117" s="1200"/>
      <c r="FUX117" s="1200"/>
      <c r="FUY117" s="1200"/>
      <c r="FUZ117" s="1200"/>
      <c r="FVA117" s="1200"/>
      <c r="FVB117" s="1200"/>
      <c r="FVC117" s="1200"/>
      <c r="FVD117" s="1200"/>
      <c r="FVE117" s="1200"/>
      <c r="FVF117" s="1200"/>
      <c r="FVG117" s="1200"/>
      <c r="FVH117" s="1200"/>
      <c r="FVI117" s="1200"/>
      <c r="FVJ117" s="1200"/>
      <c r="FVK117" s="1200"/>
      <c r="FVL117" s="1200"/>
      <c r="FVM117" s="1200"/>
      <c r="FVN117" s="1200"/>
      <c r="FVO117" s="1200"/>
      <c r="FVP117" s="1200"/>
      <c r="FVQ117" s="1200"/>
      <c r="FVR117" s="1200"/>
      <c r="FVS117" s="1200"/>
      <c r="FVT117" s="1200"/>
      <c r="FVU117" s="1200"/>
      <c r="FVV117" s="1200"/>
      <c r="FVW117" s="1200"/>
      <c r="FVX117" s="1200"/>
      <c r="FVY117" s="1200"/>
      <c r="FVZ117" s="1200"/>
      <c r="FWA117" s="1200"/>
      <c r="FWB117" s="1200"/>
      <c r="FWC117" s="1200"/>
      <c r="FWD117" s="1200"/>
      <c r="FWE117" s="1200"/>
      <c r="FWF117" s="1200"/>
      <c r="FWG117" s="1200"/>
      <c r="FWH117" s="1200"/>
      <c r="FWI117" s="1200"/>
      <c r="FWJ117" s="1200"/>
      <c r="FWK117" s="1200"/>
      <c r="FWL117" s="1200"/>
      <c r="FWM117" s="1200"/>
      <c r="FWN117" s="1200"/>
      <c r="FWO117" s="1200"/>
      <c r="FWP117" s="1200"/>
      <c r="FWQ117" s="1200"/>
      <c r="FWR117" s="1200"/>
      <c r="FWS117" s="1200"/>
      <c r="FWT117" s="1200"/>
      <c r="FWU117" s="1200"/>
      <c r="FWV117" s="1200"/>
      <c r="FWW117" s="1200"/>
      <c r="FWX117" s="1200"/>
      <c r="FWY117" s="1200"/>
      <c r="FWZ117" s="1200"/>
      <c r="FXA117" s="1200"/>
      <c r="FXB117" s="1200"/>
      <c r="FXC117" s="1200"/>
      <c r="FXD117" s="1200"/>
      <c r="FXE117" s="1200"/>
      <c r="FXF117" s="1200"/>
      <c r="FXG117" s="1200"/>
      <c r="FXH117" s="1200"/>
      <c r="FXI117" s="1200"/>
      <c r="FXJ117" s="1200"/>
      <c r="FXK117" s="1200"/>
      <c r="FXL117" s="1200"/>
      <c r="FXM117" s="1200"/>
      <c r="FXN117" s="1200"/>
      <c r="FXO117" s="1200"/>
      <c r="FXP117" s="1200"/>
      <c r="FXQ117" s="1200"/>
      <c r="FXR117" s="1200"/>
      <c r="FXS117" s="1200"/>
      <c r="FXT117" s="1200"/>
      <c r="FXU117" s="1200"/>
      <c r="FXV117" s="1200"/>
      <c r="FXW117" s="1200"/>
      <c r="FXX117" s="1200"/>
      <c r="FXY117" s="1200"/>
      <c r="FXZ117" s="1200"/>
      <c r="FYA117" s="1200"/>
      <c r="FYB117" s="1200"/>
      <c r="FYC117" s="1200"/>
      <c r="FYD117" s="1200"/>
      <c r="FYE117" s="1200"/>
      <c r="FYF117" s="1200"/>
      <c r="FYG117" s="1200"/>
      <c r="FYH117" s="1200"/>
      <c r="FYI117" s="1200"/>
      <c r="FYJ117" s="1200"/>
      <c r="FYK117" s="1200"/>
      <c r="FYL117" s="1200"/>
      <c r="FYM117" s="1200"/>
      <c r="FYN117" s="1200"/>
      <c r="FYO117" s="1200"/>
      <c r="FYP117" s="1200"/>
      <c r="FYQ117" s="1200"/>
      <c r="FYR117" s="1200"/>
      <c r="FYS117" s="1200"/>
      <c r="FYT117" s="1200"/>
      <c r="FYU117" s="1200"/>
      <c r="FYV117" s="1200"/>
      <c r="FYW117" s="1200"/>
      <c r="FYX117" s="1200"/>
      <c r="FYY117" s="1200"/>
      <c r="FYZ117" s="1200"/>
      <c r="FZA117" s="1200"/>
      <c r="FZB117" s="1200"/>
      <c r="FZC117" s="1200"/>
      <c r="FZD117" s="1200"/>
      <c r="FZE117" s="1200"/>
      <c r="FZF117" s="1200"/>
      <c r="FZG117" s="1200"/>
      <c r="FZH117" s="1200"/>
      <c r="FZI117" s="1200"/>
      <c r="FZJ117" s="1200"/>
      <c r="FZK117" s="1200"/>
      <c r="FZL117" s="1200"/>
      <c r="FZM117" s="1200"/>
      <c r="FZN117" s="1200"/>
      <c r="FZO117" s="1200"/>
      <c r="FZP117" s="1200"/>
      <c r="FZQ117" s="1200"/>
      <c r="FZR117" s="1200"/>
      <c r="FZS117" s="1200"/>
      <c r="FZT117" s="1200"/>
      <c r="FZU117" s="1200"/>
      <c r="FZV117" s="1200"/>
      <c r="FZW117" s="1200"/>
      <c r="FZX117" s="1200"/>
      <c r="FZY117" s="1200"/>
      <c r="FZZ117" s="1200"/>
      <c r="GAA117" s="1200"/>
      <c r="GAB117" s="1200"/>
      <c r="GAC117" s="1200"/>
      <c r="GAD117" s="1200"/>
      <c r="GAE117" s="1200"/>
      <c r="GAF117" s="1200"/>
      <c r="GAG117" s="1200"/>
      <c r="GAH117" s="1200"/>
      <c r="GAI117" s="1200"/>
      <c r="GAJ117" s="1200"/>
      <c r="GAK117" s="1200"/>
      <c r="GAL117" s="1200"/>
      <c r="GAM117" s="1200"/>
      <c r="GAN117" s="1200"/>
      <c r="GAO117" s="1200"/>
      <c r="GAP117" s="1200"/>
      <c r="GAQ117" s="1200"/>
      <c r="GAR117" s="1200"/>
      <c r="GAS117" s="1200"/>
      <c r="GAT117" s="1200"/>
      <c r="GAU117" s="1200"/>
      <c r="GAV117" s="1200"/>
      <c r="GAW117" s="1200"/>
      <c r="GAX117" s="1200"/>
      <c r="GAY117" s="1200"/>
      <c r="GAZ117" s="1200"/>
      <c r="GBA117" s="1200"/>
      <c r="GBB117" s="1200"/>
      <c r="GBC117" s="1200"/>
      <c r="GBD117" s="1200"/>
      <c r="GBE117" s="1200"/>
      <c r="GBF117" s="1200"/>
      <c r="GBG117" s="1200"/>
      <c r="GBH117" s="1200"/>
      <c r="GBI117" s="1200"/>
      <c r="GBJ117" s="1200"/>
      <c r="GBK117" s="1200"/>
      <c r="GBL117" s="1200"/>
      <c r="GBM117" s="1200"/>
      <c r="GBN117" s="1200"/>
      <c r="GBO117" s="1200"/>
      <c r="GBP117" s="1200"/>
      <c r="GBQ117" s="1200"/>
      <c r="GBR117" s="1200"/>
      <c r="GBS117" s="1200"/>
      <c r="GBT117" s="1200"/>
      <c r="GBU117" s="1200"/>
      <c r="GBV117" s="1200"/>
      <c r="GBW117" s="1200"/>
      <c r="GBX117" s="1200"/>
      <c r="GBY117" s="1200"/>
      <c r="GBZ117" s="1200"/>
      <c r="GCA117" s="1200"/>
      <c r="GCB117" s="1200"/>
      <c r="GCC117" s="1200"/>
      <c r="GCD117" s="1200"/>
      <c r="GCE117" s="1200"/>
      <c r="GCF117" s="1200"/>
      <c r="GCG117" s="1200"/>
      <c r="GCH117" s="1200"/>
      <c r="GCI117" s="1200"/>
      <c r="GCJ117" s="1200"/>
      <c r="GCK117" s="1200"/>
      <c r="GCL117" s="1200"/>
      <c r="GCM117" s="1200"/>
      <c r="GCN117" s="1200"/>
      <c r="GCO117" s="1200"/>
      <c r="GCP117" s="1200"/>
      <c r="GCQ117" s="1200"/>
      <c r="GCR117" s="1200"/>
      <c r="GCS117" s="1200"/>
      <c r="GCT117" s="1200"/>
      <c r="GCU117" s="1200"/>
      <c r="GCV117" s="1200"/>
      <c r="GCW117" s="1200"/>
      <c r="GCX117" s="1200"/>
      <c r="GCY117" s="1200"/>
      <c r="GCZ117" s="1200"/>
      <c r="GDA117" s="1200"/>
      <c r="GDB117" s="1200"/>
      <c r="GDC117" s="1200"/>
      <c r="GDD117" s="1200"/>
      <c r="GDE117" s="1200"/>
      <c r="GDF117" s="1200"/>
      <c r="GDG117" s="1200"/>
      <c r="GDH117" s="1200"/>
      <c r="GDI117" s="1200"/>
      <c r="GDJ117" s="1200"/>
      <c r="GDK117" s="1200"/>
      <c r="GDL117" s="1200"/>
      <c r="GDM117" s="1200"/>
      <c r="GDN117" s="1200"/>
      <c r="GDO117" s="1200"/>
      <c r="GDP117" s="1200"/>
      <c r="GDQ117" s="1200"/>
      <c r="GDR117" s="1200"/>
      <c r="GDS117" s="1200"/>
      <c r="GDT117" s="1200"/>
      <c r="GDU117" s="1200"/>
      <c r="GDV117" s="1200"/>
      <c r="GDW117" s="1200"/>
      <c r="GDX117" s="1200"/>
      <c r="GDY117" s="1200"/>
      <c r="GDZ117" s="1200"/>
      <c r="GEA117" s="1200"/>
      <c r="GEB117" s="1200"/>
      <c r="GEC117" s="1200"/>
      <c r="GED117" s="1200"/>
      <c r="GEE117" s="1200"/>
      <c r="GEF117" s="1200"/>
      <c r="GEG117" s="1200"/>
      <c r="GEH117" s="1200"/>
      <c r="GEI117" s="1200"/>
      <c r="GEJ117" s="1200"/>
      <c r="GEK117" s="1200"/>
      <c r="GEL117" s="1200"/>
      <c r="GEM117" s="1200"/>
      <c r="GEN117" s="1200"/>
      <c r="GEO117" s="1200"/>
      <c r="GEP117" s="1200"/>
      <c r="GEQ117" s="1200"/>
      <c r="GER117" s="1200"/>
      <c r="GES117" s="1200"/>
      <c r="GET117" s="1200"/>
      <c r="GEU117" s="1200"/>
      <c r="GEV117" s="1200"/>
      <c r="GEW117" s="1200"/>
      <c r="GEX117" s="1200"/>
      <c r="GEY117" s="1200"/>
      <c r="GEZ117" s="1200"/>
      <c r="GFA117" s="1200"/>
      <c r="GFB117" s="1200"/>
      <c r="GFC117" s="1200"/>
      <c r="GFD117" s="1200"/>
      <c r="GFE117" s="1200"/>
      <c r="GFF117" s="1200"/>
      <c r="GFG117" s="1200"/>
      <c r="GFH117" s="1200"/>
      <c r="GFI117" s="1200"/>
      <c r="GFJ117" s="1200"/>
      <c r="GFK117" s="1200"/>
      <c r="GFL117" s="1200"/>
      <c r="GFM117" s="1200"/>
      <c r="GFN117" s="1200"/>
      <c r="GFO117" s="1200"/>
      <c r="GFP117" s="1200"/>
      <c r="GFQ117" s="1200"/>
      <c r="GFR117" s="1200"/>
      <c r="GFS117" s="1200"/>
      <c r="GFT117" s="1200"/>
      <c r="GFU117" s="1200"/>
      <c r="GFV117" s="1200"/>
      <c r="GFW117" s="1200"/>
      <c r="GFX117" s="1200"/>
      <c r="GFY117" s="1200"/>
      <c r="GFZ117" s="1200"/>
      <c r="GGA117" s="1200"/>
      <c r="GGB117" s="1200"/>
      <c r="GGC117" s="1200"/>
      <c r="GGD117" s="1200"/>
      <c r="GGE117" s="1200"/>
      <c r="GGF117" s="1200"/>
      <c r="GGG117" s="1200"/>
      <c r="GGH117" s="1200"/>
      <c r="GGI117" s="1200"/>
      <c r="GGJ117" s="1200"/>
      <c r="GGK117" s="1200"/>
      <c r="GGL117" s="1200"/>
      <c r="GGM117" s="1200"/>
      <c r="GGN117" s="1200"/>
      <c r="GGO117" s="1200"/>
      <c r="GGP117" s="1200"/>
      <c r="GGQ117" s="1200"/>
      <c r="GGR117" s="1200"/>
      <c r="GGS117" s="1200"/>
      <c r="GGT117" s="1200"/>
      <c r="GGU117" s="1200"/>
      <c r="GGV117" s="1200"/>
      <c r="GGW117" s="1200"/>
      <c r="GGX117" s="1200"/>
      <c r="GGY117" s="1200"/>
      <c r="GGZ117" s="1200"/>
      <c r="GHA117" s="1200"/>
      <c r="GHB117" s="1200"/>
      <c r="GHC117" s="1200"/>
      <c r="GHD117" s="1200"/>
      <c r="GHE117" s="1200"/>
      <c r="GHF117" s="1200"/>
      <c r="GHG117" s="1200"/>
      <c r="GHH117" s="1200"/>
      <c r="GHI117" s="1200"/>
      <c r="GHJ117" s="1200"/>
      <c r="GHK117" s="1200"/>
      <c r="GHL117" s="1200"/>
      <c r="GHM117" s="1200"/>
      <c r="GHN117" s="1200"/>
      <c r="GHO117" s="1200"/>
      <c r="GHP117" s="1200"/>
      <c r="GHQ117" s="1200"/>
      <c r="GHR117" s="1200"/>
      <c r="GHS117" s="1200"/>
      <c r="GHT117" s="1200"/>
      <c r="GHU117" s="1200"/>
      <c r="GHV117" s="1200"/>
      <c r="GHW117" s="1200"/>
      <c r="GHX117" s="1200"/>
      <c r="GHY117" s="1200"/>
      <c r="GHZ117" s="1200"/>
      <c r="GIA117" s="1200"/>
      <c r="GIB117" s="1200"/>
      <c r="GIC117" s="1200"/>
      <c r="GID117" s="1200"/>
      <c r="GIE117" s="1200"/>
      <c r="GIF117" s="1200"/>
      <c r="GIG117" s="1200"/>
      <c r="GIH117" s="1200"/>
      <c r="GII117" s="1200"/>
      <c r="GIJ117" s="1200"/>
      <c r="GIK117" s="1200"/>
      <c r="GIL117" s="1200"/>
      <c r="GIM117" s="1200"/>
      <c r="GIN117" s="1200"/>
      <c r="GIO117" s="1200"/>
      <c r="GIP117" s="1200"/>
      <c r="GIQ117" s="1200"/>
      <c r="GIR117" s="1200"/>
      <c r="GIS117" s="1200"/>
      <c r="GIT117" s="1200"/>
      <c r="GIU117" s="1200"/>
      <c r="GIV117" s="1200"/>
      <c r="GIW117" s="1200"/>
      <c r="GIX117" s="1200"/>
      <c r="GIY117" s="1200"/>
      <c r="GIZ117" s="1200"/>
      <c r="GJA117" s="1200"/>
      <c r="GJB117" s="1200"/>
      <c r="GJC117" s="1200"/>
      <c r="GJD117" s="1200"/>
      <c r="GJE117" s="1200"/>
      <c r="GJF117" s="1200"/>
      <c r="GJG117" s="1200"/>
      <c r="GJH117" s="1200"/>
      <c r="GJI117" s="1200"/>
      <c r="GJJ117" s="1200"/>
      <c r="GJK117" s="1200"/>
      <c r="GJL117" s="1200"/>
      <c r="GJM117" s="1200"/>
      <c r="GJN117" s="1200"/>
      <c r="GJO117" s="1200"/>
      <c r="GJP117" s="1200"/>
      <c r="GJQ117" s="1200"/>
      <c r="GJR117" s="1200"/>
      <c r="GJS117" s="1200"/>
      <c r="GJT117" s="1200"/>
      <c r="GJU117" s="1200"/>
      <c r="GJV117" s="1200"/>
      <c r="GJW117" s="1200"/>
      <c r="GJX117" s="1200"/>
      <c r="GJY117" s="1200"/>
      <c r="GJZ117" s="1200"/>
      <c r="GKA117" s="1200"/>
      <c r="GKB117" s="1200"/>
      <c r="GKC117" s="1200"/>
      <c r="GKD117" s="1200"/>
      <c r="GKE117" s="1200"/>
      <c r="GKF117" s="1200"/>
      <c r="GKG117" s="1200"/>
      <c r="GKH117" s="1200"/>
      <c r="GKI117" s="1200"/>
      <c r="GKJ117" s="1200"/>
      <c r="GKK117" s="1200"/>
      <c r="GKL117" s="1200"/>
      <c r="GKM117" s="1200"/>
      <c r="GKN117" s="1200"/>
      <c r="GKO117" s="1200"/>
      <c r="GKP117" s="1200"/>
      <c r="GKQ117" s="1200"/>
      <c r="GKR117" s="1200"/>
      <c r="GKS117" s="1200"/>
      <c r="GKT117" s="1200"/>
      <c r="GKU117" s="1200"/>
      <c r="GKV117" s="1200"/>
      <c r="GKW117" s="1200"/>
      <c r="GKX117" s="1200"/>
      <c r="GKY117" s="1200"/>
      <c r="GKZ117" s="1200"/>
      <c r="GLA117" s="1200"/>
      <c r="GLB117" s="1200"/>
      <c r="GLC117" s="1200"/>
      <c r="GLD117" s="1200"/>
      <c r="GLE117" s="1200"/>
      <c r="GLF117" s="1200"/>
      <c r="GLG117" s="1200"/>
      <c r="GLH117" s="1200"/>
      <c r="GLI117" s="1200"/>
      <c r="GLJ117" s="1200"/>
      <c r="GLK117" s="1200"/>
      <c r="GLL117" s="1200"/>
      <c r="GLM117" s="1200"/>
      <c r="GLN117" s="1200"/>
      <c r="GLO117" s="1200"/>
      <c r="GLP117" s="1200"/>
      <c r="GLQ117" s="1200"/>
      <c r="GLR117" s="1200"/>
      <c r="GLS117" s="1200"/>
      <c r="GLT117" s="1200"/>
      <c r="GLU117" s="1200"/>
      <c r="GLV117" s="1200"/>
      <c r="GLW117" s="1200"/>
      <c r="GLX117" s="1200"/>
      <c r="GLY117" s="1200"/>
      <c r="GLZ117" s="1200"/>
      <c r="GMA117" s="1200"/>
      <c r="GMB117" s="1200"/>
      <c r="GMC117" s="1200"/>
      <c r="GMD117" s="1200"/>
      <c r="GME117" s="1200"/>
      <c r="GMF117" s="1200"/>
      <c r="GMG117" s="1200"/>
      <c r="GMH117" s="1200"/>
      <c r="GMI117" s="1200"/>
      <c r="GMJ117" s="1200"/>
      <c r="GMK117" s="1200"/>
      <c r="GML117" s="1200"/>
      <c r="GMM117" s="1200"/>
      <c r="GMN117" s="1200"/>
      <c r="GMO117" s="1200"/>
      <c r="GMP117" s="1200"/>
      <c r="GMQ117" s="1200"/>
      <c r="GMR117" s="1200"/>
      <c r="GMS117" s="1200"/>
      <c r="GMT117" s="1200"/>
      <c r="GMU117" s="1200"/>
      <c r="GMV117" s="1200"/>
      <c r="GMW117" s="1200"/>
      <c r="GMX117" s="1200"/>
      <c r="GMY117" s="1200"/>
      <c r="GMZ117" s="1200"/>
      <c r="GNA117" s="1200"/>
      <c r="GNB117" s="1200"/>
      <c r="GNC117" s="1200"/>
      <c r="GND117" s="1200"/>
      <c r="GNE117" s="1200"/>
      <c r="GNF117" s="1200"/>
      <c r="GNG117" s="1200"/>
      <c r="GNH117" s="1200"/>
      <c r="GNI117" s="1200"/>
      <c r="GNJ117" s="1200"/>
      <c r="GNK117" s="1200"/>
      <c r="GNL117" s="1200"/>
      <c r="GNM117" s="1200"/>
      <c r="GNN117" s="1200"/>
      <c r="GNO117" s="1200"/>
      <c r="GNP117" s="1200"/>
      <c r="GNQ117" s="1200"/>
      <c r="GNR117" s="1200"/>
      <c r="GNS117" s="1200"/>
      <c r="GNT117" s="1200"/>
      <c r="GNU117" s="1200"/>
      <c r="GNV117" s="1200"/>
      <c r="GNW117" s="1200"/>
      <c r="GNX117" s="1200"/>
      <c r="GNY117" s="1200"/>
      <c r="GNZ117" s="1200"/>
      <c r="GOA117" s="1200"/>
      <c r="GOB117" s="1200"/>
      <c r="GOC117" s="1200"/>
      <c r="GOD117" s="1200"/>
      <c r="GOE117" s="1200"/>
      <c r="GOF117" s="1200"/>
      <c r="GOG117" s="1200"/>
      <c r="GOH117" s="1200"/>
      <c r="GOI117" s="1200"/>
      <c r="GOJ117" s="1200"/>
      <c r="GOK117" s="1200"/>
      <c r="GOL117" s="1200"/>
      <c r="GOM117" s="1200"/>
      <c r="GON117" s="1200"/>
      <c r="GOO117" s="1200"/>
      <c r="GOP117" s="1200"/>
      <c r="GOQ117" s="1200"/>
      <c r="GOR117" s="1200"/>
      <c r="GOS117" s="1200"/>
      <c r="GOT117" s="1200"/>
      <c r="GOU117" s="1200"/>
      <c r="GOV117" s="1200"/>
      <c r="GOW117" s="1200"/>
      <c r="GOX117" s="1200"/>
      <c r="GOY117" s="1200"/>
      <c r="GOZ117" s="1200"/>
      <c r="GPA117" s="1200"/>
      <c r="GPB117" s="1200"/>
      <c r="GPC117" s="1200"/>
      <c r="GPD117" s="1200"/>
      <c r="GPE117" s="1200"/>
      <c r="GPF117" s="1200"/>
      <c r="GPG117" s="1200"/>
      <c r="GPH117" s="1200"/>
      <c r="GPI117" s="1200"/>
      <c r="GPJ117" s="1200"/>
      <c r="GPK117" s="1200"/>
      <c r="GPL117" s="1200"/>
      <c r="GPM117" s="1200"/>
      <c r="GPN117" s="1200"/>
      <c r="GPO117" s="1200"/>
      <c r="GPP117" s="1200"/>
      <c r="GPQ117" s="1200"/>
      <c r="GPR117" s="1200"/>
      <c r="GPS117" s="1200"/>
      <c r="GPT117" s="1200"/>
      <c r="GPU117" s="1200"/>
      <c r="GPV117" s="1200"/>
      <c r="GPW117" s="1200"/>
      <c r="GPX117" s="1200"/>
      <c r="GPY117" s="1200"/>
      <c r="GPZ117" s="1200"/>
      <c r="GQA117" s="1200"/>
      <c r="GQB117" s="1200"/>
      <c r="GQC117" s="1200"/>
      <c r="GQD117" s="1200"/>
      <c r="GQE117" s="1200"/>
      <c r="GQF117" s="1200"/>
      <c r="GQG117" s="1200"/>
      <c r="GQH117" s="1200"/>
      <c r="GQI117" s="1200"/>
      <c r="GQJ117" s="1200"/>
      <c r="GQK117" s="1200"/>
      <c r="GQL117" s="1200"/>
      <c r="GQM117" s="1200"/>
      <c r="GQN117" s="1200"/>
      <c r="GQO117" s="1200"/>
      <c r="GQP117" s="1200"/>
      <c r="GQQ117" s="1200"/>
      <c r="GQR117" s="1200"/>
      <c r="GQS117" s="1200"/>
      <c r="GQT117" s="1200"/>
      <c r="GQU117" s="1200"/>
      <c r="GQV117" s="1200"/>
      <c r="GQW117" s="1200"/>
      <c r="GQX117" s="1200"/>
      <c r="GQY117" s="1200"/>
      <c r="GQZ117" s="1200"/>
      <c r="GRA117" s="1200"/>
      <c r="GRB117" s="1200"/>
      <c r="GRC117" s="1200"/>
      <c r="GRD117" s="1200"/>
      <c r="GRE117" s="1200"/>
      <c r="GRF117" s="1200"/>
      <c r="GRG117" s="1200"/>
      <c r="GRH117" s="1200"/>
      <c r="GRI117" s="1200"/>
      <c r="GRJ117" s="1200"/>
      <c r="GRK117" s="1200"/>
      <c r="GRL117" s="1200"/>
      <c r="GRM117" s="1200"/>
      <c r="GRN117" s="1200"/>
      <c r="GRO117" s="1200"/>
      <c r="GRP117" s="1200"/>
      <c r="GRQ117" s="1200"/>
      <c r="GRR117" s="1200"/>
      <c r="GRS117" s="1200"/>
      <c r="GRT117" s="1200"/>
      <c r="GRU117" s="1200"/>
      <c r="GRV117" s="1200"/>
      <c r="GRW117" s="1200"/>
      <c r="GRX117" s="1200"/>
      <c r="GRY117" s="1200"/>
      <c r="GRZ117" s="1200"/>
      <c r="GSA117" s="1200"/>
      <c r="GSB117" s="1200"/>
      <c r="GSC117" s="1200"/>
      <c r="GSD117" s="1200"/>
      <c r="GSE117" s="1200"/>
      <c r="GSF117" s="1200"/>
      <c r="GSG117" s="1200"/>
      <c r="GSH117" s="1200"/>
      <c r="GSI117" s="1200"/>
      <c r="GSJ117" s="1200"/>
      <c r="GSK117" s="1200"/>
      <c r="GSL117" s="1200"/>
      <c r="GSM117" s="1200"/>
      <c r="GSN117" s="1200"/>
      <c r="GSO117" s="1200"/>
      <c r="GSP117" s="1200"/>
      <c r="GSQ117" s="1200"/>
      <c r="GSR117" s="1200"/>
      <c r="GSS117" s="1200"/>
      <c r="GST117" s="1200"/>
      <c r="GSU117" s="1200"/>
      <c r="GSV117" s="1200"/>
      <c r="GSW117" s="1200"/>
      <c r="GSX117" s="1200"/>
      <c r="GSY117" s="1200"/>
      <c r="GSZ117" s="1200"/>
      <c r="GTA117" s="1200"/>
      <c r="GTB117" s="1200"/>
      <c r="GTC117" s="1200"/>
      <c r="GTD117" s="1200"/>
      <c r="GTE117" s="1200"/>
      <c r="GTF117" s="1200"/>
      <c r="GTG117" s="1200"/>
      <c r="GTH117" s="1200"/>
      <c r="GTI117" s="1200"/>
      <c r="GTJ117" s="1200"/>
      <c r="GTK117" s="1200"/>
      <c r="GTL117" s="1200"/>
      <c r="GTM117" s="1200"/>
      <c r="GTN117" s="1200"/>
      <c r="GTO117" s="1200"/>
      <c r="GTP117" s="1200"/>
      <c r="GTQ117" s="1200"/>
      <c r="GTR117" s="1200"/>
      <c r="GTS117" s="1200"/>
      <c r="GTT117" s="1200"/>
      <c r="GTU117" s="1200"/>
      <c r="GTV117" s="1200"/>
      <c r="GTW117" s="1200"/>
      <c r="GTX117" s="1200"/>
      <c r="GTY117" s="1200"/>
      <c r="GTZ117" s="1200"/>
      <c r="GUA117" s="1200"/>
      <c r="GUB117" s="1200"/>
      <c r="GUC117" s="1200"/>
      <c r="GUD117" s="1200"/>
      <c r="GUE117" s="1200"/>
      <c r="GUF117" s="1200"/>
      <c r="GUG117" s="1200"/>
      <c r="GUH117" s="1200"/>
      <c r="GUI117" s="1200"/>
      <c r="GUJ117" s="1200"/>
      <c r="GUK117" s="1200"/>
      <c r="GUL117" s="1200"/>
      <c r="GUM117" s="1200"/>
      <c r="GUN117" s="1200"/>
      <c r="GUO117" s="1200"/>
      <c r="GUP117" s="1200"/>
      <c r="GUQ117" s="1200"/>
      <c r="GUR117" s="1200"/>
      <c r="GUS117" s="1200"/>
      <c r="GUT117" s="1200"/>
      <c r="GUU117" s="1200"/>
      <c r="GUV117" s="1200"/>
      <c r="GUW117" s="1200"/>
      <c r="GUX117" s="1200"/>
      <c r="GUY117" s="1200"/>
      <c r="GUZ117" s="1200"/>
      <c r="GVA117" s="1200"/>
      <c r="GVB117" s="1200"/>
      <c r="GVC117" s="1200"/>
      <c r="GVD117" s="1200"/>
      <c r="GVE117" s="1200"/>
      <c r="GVF117" s="1200"/>
      <c r="GVG117" s="1200"/>
      <c r="GVH117" s="1200"/>
      <c r="GVI117" s="1200"/>
      <c r="GVJ117" s="1200"/>
      <c r="GVK117" s="1200"/>
      <c r="GVL117" s="1200"/>
      <c r="GVM117" s="1200"/>
      <c r="GVN117" s="1200"/>
      <c r="GVO117" s="1200"/>
      <c r="GVP117" s="1200"/>
      <c r="GVQ117" s="1200"/>
      <c r="GVR117" s="1200"/>
      <c r="GVS117" s="1200"/>
      <c r="GVT117" s="1200"/>
      <c r="GVU117" s="1200"/>
      <c r="GVV117" s="1200"/>
      <c r="GVW117" s="1200"/>
      <c r="GVX117" s="1200"/>
      <c r="GVY117" s="1200"/>
      <c r="GVZ117" s="1200"/>
      <c r="GWA117" s="1200"/>
      <c r="GWB117" s="1200"/>
      <c r="GWC117" s="1200"/>
      <c r="GWD117" s="1200"/>
      <c r="GWE117" s="1200"/>
      <c r="GWF117" s="1200"/>
      <c r="GWG117" s="1200"/>
      <c r="GWH117" s="1200"/>
      <c r="GWI117" s="1200"/>
      <c r="GWJ117" s="1200"/>
      <c r="GWK117" s="1200"/>
      <c r="GWL117" s="1200"/>
      <c r="GWM117" s="1200"/>
      <c r="GWN117" s="1200"/>
      <c r="GWO117" s="1200"/>
      <c r="GWP117" s="1200"/>
      <c r="GWQ117" s="1200"/>
      <c r="GWR117" s="1200"/>
      <c r="GWS117" s="1200"/>
      <c r="GWT117" s="1200"/>
      <c r="GWU117" s="1200"/>
      <c r="GWV117" s="1200"/>
      <c r="GWW117" s="1200"/>
      <c r="GWX117" s="1200"/>
      <c r="GWY117" s="1200"/>
      <c r="GWZ117" s="1200"/>
      <c r="GXA117" s="1200"/>
      <c r="GXB117" s="1200"/>
      <c r="GXC117" s="1200"/>
      <c r="GXD117" s="1200"/>
      <c r="GXE117" s="1200"/>
      <c r="GXF117" s="1200"/>
      <c r="GXG117" s="1200"/>
      <c r="GXH117" s="1200"/>
      <c r="GXI117" s="1200"/>
      <c r="GXJ117" s="1200"/>
      <c r="GXK117" s="1200"/>
      <c r="GXL117" s="1200"/>
      <c r="GXM117" s="1200"/>
      <c r="GXN117" s="1200"/>
      <c r="GXO117" s="1200"/>
      <c r="GXP117" s="1200"/>
      <c r="GXQ117" s="1200"/>
      <c r="GXR117" s="1200"/>
      <c r="GXS117" s="1200"/>
      <c r="GXT117" s="1200"/>
      <c r="GXU117" s="1200"/>
      <c r="GXV117" s="1200"/>
      <c r="GXW117" s="1200"/>
      <c r="GXX117" s="1200"/>
      <c r="GXY117" s="1200"/>
      <c r="GXZ117" s="1200"/>
      <c r="GYA117" s="1200"/>
      <c r="GYB117" s="1200"/>
      <c r="GYC117" s="1200"/>
      <c r="GYD117" s="1200"/>
      <c r="GYE117" s="1200"/>
      <c r="GYF117" s="1200"/>
      <c r="GYG117" s="1200"/>
      <c r="GYH117" s="1200"/>
      <c r="GYI117" s="1200"/>
      <c r="GYJ117" s="1200"/>
      <c r="GYK117" s="1200"/>
      <c r="GYL117" s="1200"/>
      <c r="GYM117" s="1200"/>
      <c r="GYN117" s="1200"/>
      <c r="GYO117" s="1200"/>
      <c r="GYP117" s="1200"/>
      <c r="GYQ117" s="1200"/>
      <c r="GYR117" s="1200"/>
      <c r="GYS117" s="1200"/>
      <c r="GYT117" s="1200"/>
      <c r="GYU117" s="1200"/>
      <c r="GYV117" s="1200"/>
      <c r="GYW117" s="1200"/>
      <c r="GYX117" s="1200"/>
      <c r="GYY117" s="1200"/>
      <c r="GYZ117" s="1200"/>
      <c r="GZA117" s="1200"/>
      <c r="GZB117" s="1200"/>
      <c r="GZC117" s="1200"/>
      <c r="GZD117" s="1200"/>
      <c r="GZE117" s="1200"/>
      <c r="GZF117" s="1200"/>
      <c r="GZG117" s="1200"/>
      <c r="GZH117" s="1200"/>
      <c r="GZI117" s="1200"/>
      <c r="GZJ117" s="1200"/>
      <c r="GZK117" s="1200"/>
      <c r="GZL117" s="1200"/>
      <c r="GZM117" s="1200"/>
      <c r="GZN117" s="1200"/>
      <c r="GZO117" s="1200"/>
      <c r="GZP117" s="1200"/>
      <c r="GZQ117" s="1200"/>
      <c r="GZR117" s="1200"/>
      <c r="GZS117" s="1200"/>
      <c r="GZT117" s="1200"/>
      <c r="GZU117" s="1200"/>
      <c r="GZV117" s="1200"/>
      <c r="GZW117" s="1200"/>
      <c r="GZX117" s="1200"/>
      <c r="GZY117" s="1200"/>
      <c r="GZZ117" s="1200"/>
      <c r="HAA117" s="1200"/>
      <c r="HAB117" s="1200"/>
      <c r="HAC117" s="1200"/>
      <c r="HAD117" s="1200"/>
      <c r="HAE117" s="1200"/>
      <c r="HAF117" s="1200"/>
      <c r="HAG117" s="1200"/>
      <c r="HAH117" s="1200"/>
      <c r="HAI117" s="1200"/>
      <c r="HAJ117" s="1200"/>
      <c r="HAK117" s="1200"/>
      <c r="HAL117" s="1200"/>
      <c r="HAM117" s="1200"/>
      <c r="HAN117" s="1200"/>
      <c r="HAO117" s="1200"/>
      <c r="HAP117" s="1200"/>
      <c r="HAQ117" s="1200"/>
      <c r="HAR117" s="1200"/>
      <c r="HAS117" s="1200"/>
      <c r="HAT117" s="1200"/>
      <c r="HAU117" s="1200"/>
      <c r="HAV117" s="1200"/>
      <c r="HAW117" s="1200"/>
      <c r="HAX117" s="1200"/>
      <c r="HAY117" s="1200"/>
      <c r="HAZ117" s="1200"/>
      <c r="HBA117" s="1200"/>
      <c r="HBB117" s="1200"/>
      <c r="HBC117" s="1200"/>
      <c r="HBD117" s="1200"/>
      <c r="HBE117" s="1200"/>
      <c r="HBF117" s="1200"/>
      <c r="HBG117" s="1200"/>
      <c r="HBH117" s="1200"/>
      <c r="HBI117" s="1200"/>
      <c r="HBJ117" s="1200"/>
      <c r="HBK117" s="1200"/>
      <c r="HBL117" s="1200"/>
      <c r="HBM117" s="1200"/>
      <c r="HBN117" s="1200"/>
      <c r="HBO117" s="1200"/>
      <c r="HBP117" s="1200"/>
      <c r="HBQ117" s="1200"/>
      <c r="HBR117" s="1200"/>
      <c r="HBS117" s="1200"/>
      <c r="HBT117" s="1200"/>
      <c r="HBU117" s="1200"/>
      <c r="HBV117" s="1200"/>
      <c r="HBW117" s="1200"/>
      <c r="HBX117" s="1200"/>
      <c r="HBY117" s="1200"/>
      <c r="HBZ117" s="1200"/>
      <c r="HCA117" s="1200"/>
      <c r="HCB117" s="1200"/>
      <c r="HCC117" s="1200"/>
      <c r="HCD117" s="1200"/>
      <c r="HCE117" s="1200"/>
      <c r="HCF117" s="1200"/>
      <c r="HCG117" s="1200"/>
      <c r="HCH117" s="1200"/>
      <c r="HCI117" s="1200"/>
      <c r="HCJ117" s="1200"/>
      <c r="HCK117" s="1200"/>
      <c r="HCL117" s="1200"/>
      <c r="HCM117" s="1200"/>
      <c r="HCN117" s="1200"/>
      <c r="HCO117" s="1200"/>
      <c r="HCP117" s="1200"/>
      <c r="HCQ117" s="1200"/>
      <c r="HCR117" s="1200"/>
      <c r="HCS117" s="1200"/>
      <c r="HCT117" s="1200"/>
      <c r="HCU117" s="1200"/>
      <c r="HCV117" s="1200"/>
      <c r="HCW117" s="1200"/>
      <c r="HCX117" s="1200"/>
      <c r="HCY117" s="1200"/>
      <c r="HCZ117" s="1200"/>
      <c r="HDA117" s="1200"/>
      <c r="HDB117" s="1200"/>
      <c r="HDC117" s="1200"/>
      <c r="HDD117" s="1200"/>
      <c r="HDE117" s="1200"/>
      <c r="HDF117" s="1200"/>
      <c r="HDG117" s="1200"/>
      <c r="HDH117" s="1200"/>
      <c r="HDI117" s="1200"/>
      <c r="HDJ117" s="1200"/>
      <c r="HDK117" s="1200"/>
      <c r="HDL117" s="1200"/>
      <c r="HDM117" s="1200"/>
      <c r="HDN117" s="1200"/>
      <c r="HDO117" s="1200"/>
      <c r="HDP117" s="1200"/>
      <c r="HDQ117" s="1200"/>
      <c r="HDR117" s="1200"/>
      <c r="HDS117" s="1200"/>
      <c r="HDT117" s="1200"/>
      <c r="HDU117" s="1200"/>
      <c r="HDV117" s="1200"/>
      <c r="HDW117" s="1200"/>
      <c r="HDX117" s="1200"/>
      <c r="HDY117" s="1200"/>
      <c r="HDZ117" s="1200"/>
      <c r="HEA117" s="1200"/>
      <c r="HEB117" s="1200"/>
      <c r="HEC117" s="1200"/>
      <c r="HED117" s="1200"/>
      <c r="HEE117" s="1200"/>
      <c r="HEF117" s="1200"/>
      <c r="HEG117" s="1200"/>
      <c r="HEH117" s="1200"/>
      <c r="HEI117" s="1200"/>
      <c r="HEJ117" s="1200"/>
      <c r="HEK117" s="1200"/>
      <c r="HEL117" s="1200"/>
      <c r="HEM117" s="1200"/>
      <c r="HEN117" s="1200"/>
      <c r="HEO117" s="1200"/>
      <c r="HEP117" s="1200"/>
      <c r="HEQ117" s="1200"/>
      <c r="HER117" s="1200"/>
      <c r="HES117" s="1200"/>
      <c r="HET117" s="1200"/>
      <c r="HEU117" s="1200"/>
      <c r="HEV117" s="1200"/>
      <c r="HEW117" s="1200"/>
      <c r="HEX117" s="1200"/>
      <c r="HEY117" s="1200"/>
      <c r="HEZ117" s="1200"/>
      <c r="HFA117" s="1200"/>
      <c r="HFB117" s="1200"/>
      <c r="HFC117" s="1200"/>
      <c r="HFD117" s="1200"/>
      <c r="HFE117" s="1200"/>
      <c r="HFF117" s="1200"/>
      <c r="HFG117" s="1200"/>
      <c r="HFH117" s="1200"/>
      <c r="HFI117" s="1200"/>
      <c r="HFJ117" s="1200"/>
      <c r="HFK117" s="1200"/>
      <c r="HFL117" s="1200"/>
      <c r="HFM117" s="1200"/>
      <c r="HFN117" s="1200"/>
      <c r="HFO117" s="1200"/>
      <c r="HFP117" s="1200"/>
      <c r="HFQ117" s="1200"/>
      <c r="HFR117" s="1200"/>
      <c r="HFS117" s="1200"/>
      <c r="HFT117" s="1200"/>
      <c r="HFU117" s="1200"/>
      <c r="HFV117" s="1200"/>
      <c r="HFW117" s="1200"/>
      <c r="HFX117" s="1200"/>
      <c r="HFY117" s="1200"/>
      <c r="HFZ117" s="1200"/>
      <c r="HGA117" s="1200"/>
      <c r="HGB117" s="1200"/>
      <c r="HGC117" s="1200"/>
      <c r="HGD117" s="1200"/>
      <c r="HGE117" s="1200"/>
      <c r="HGF117" s="1200"/>
      <c r="HGG117" s="1200"/>
      <c r="HGH117" s="1200"/>
      <c r="HGI117" s="1200"/>
      <c r="HGJ117" s="1200"/>
      <c r="HGK117" s="1200"/>
      <c r="HGL117" s="1200"/>
      <c r="HGM117" s="1200"/>
      <c r="HGN117" s="1200"/>
      <c r="HGO117" s="1200"/>
      <c r="HGP117" s="1200"/>
      <c r="HGQ117" s="1200"/>
      <c r="HGR117" s="1200"/>
      <c r="HGS117" s="1200"/>
      <c r="HGT117" s="1200"/>
      <c r="HGU117" s="1200"/>
      <c r="HGV117" s="1200"/>
      <c r="HGW117" s="1200"/>
      <c r="HGX117" s="1200"/>
      <c r="HGY117" s="1200"/>
      <c r="HGZ117" s="1200"/>
      <c r="HHA117" s="1200"/>
      <c r="HHB117" s="1200"/>
      <c r="HHC117" s="1200"/>
      <c r="HHD117" s="1200"/>
      <c r="HHE117" s="1200"/>
      <c r="HHF117" s="1200"/>
      <c r="HHG117" s="1200"/>
      <c r="HHH117" s="1200"/>
      <c r="HHI117" s="1200"/>
      <c r="HHJ117" s="1200"/>
      <c r="HHK117" s="1200"/>
      <c r="HHL117" s="1200"/>
      <c r="HHM117" s="1200"/>
      <c r="HHN117" s="1200"/>
      <c r="HHO117" s="1200"/>
      <c r="HHP117" s="1200"/>
      <c r="HHQ117" s="1200"/>
      <c r="HHR117" s="1200"/>
      <c r="HHS117" s="1200"/>
      <c r="HHT117" s="1200"/>
      <c r="HHU117" s="1200"/>
      <c r="HHV117" s="1200"/>
      <c r="HHW117" s="1200"/>
      <c r="HHX117" s="1200"/>
      <c r="HHY117" s="1200"/>
      <c r="HHZ117" s="1200"/>
      <c r="HIA117" s="1200"/>
      <c r="HIB117" s="1200"/>
      <c r="HIC117" s="1200"/>
      <c r="HID117" s="1200"/>
      <c r="HIE117" s="1200"/>
      <c r="HIF117" s="1200"/>
      <c r="HIG117" s="1200"/>
      <c r="HIH117" s="1200"/>
      <c r="HII117" s="1200"/>
      <c r="HIJ117" s="1200"/>
      <c r="HIK117" s="1200"/>
      <c r="HIL117" s="1200"/>
      <c r="HIM117" s="1200"/>
      <c r="HIN117" s="1200"/>
      <c r="HIO117" s="1200"/>
      <c r="HIP117" s="1200"/>
      <c r="HIQ117" s="1200"/>
      <c r="HIR117" s="1200"/>
      <c r="HIS117" s="1200"/>
      <c r="HIT117" s="1200"/>
      <c r="HIU117" s="1200"/>
      <c r="HIV117" s="1200"/>
      <c r="HIW117" s="1200"/>
      <c r="HIX117" s="1200"/>
      <c r="HIY117" s="1200"/>
      <c r="HIZ117" s="1200"/>
      <c r="HJA117" s="1200"/>
      <c r="HJB117" s="1200"/>
      <c r="HJC117" s="1200"/>
      <c r="HJD117" s="1200"/>
      <c r="HJE117" s="1200"/>
      <c r="HJF117" s="1200"/>
      <c r="HJG117" s="1200"/>
      <c r="HJH117" s="1200"/>
      <c r="HJI117" s="1200"/>
      <c r="HJJ117" s="1200"/>
      <c r="HJK117" s="1200"/>
      <c r="HJL117" s="1200"/>
      <c r="HJM117" s="1200"/>
      <c r="HJN117" s="1200"/>
      <c r="HJO117" s="1200"/>
      <c r="HJP117" s="1200"/>
      <c r="HJQ117" s="1200"/>
      <c r="HJR117" s="1200"/>
      <c r="HJS117" s="1200"/>
      <c r="HJT117" s="1200"/>
      <c r="HJU117" s="1200"/>
      <c r="HJV117" s="1200"/>
      <c r="HJW117" s="1200"/>
      <c r="HJX117" s="1200"/>
      <c r="HJY117" s="1200"/>
      <c r="HJZ117" s="1200"/>
      <c r="HKA117" s="1200"/>
      <c r="HKB117" s="1200"/>
      <c r="HKC117" s="1200"/>
      <c r="HKD117" s="1200"/>
      <c r="HKE117" s="1200"/>
      <c r="HKF117" s="1200"/>
      <c r="HKG117" s="1200"/>
      <c r="HKH117" s="1200"/>
      <c r="HKI117" s="1200"/>
      <c r="HKJ117" s="1200"/>
      <c r="HKK117" s="1200"/>
      <c r="HKL117" s="1200"/>
      <c r="HKM117" s="1200"/>
      <c r="HKN117" s="1200"/>
      <c r="HKO117" s="1200"/>
      <c r="HKP117" s="1200"/>
      <c r="HKQ117" s="1200"/>
      <c r="HKR117" s="1200"/>
      <c r="HKS117" s="1200"/>
      <c r="HKT117" s="1200"/>
      <c r="HKU117" s="1200"/>
      <c r="HKV117" s="1200"/>
      <c r="HKW117" s="1200"/>
      <c r="HKX117" s="1200"/>
      <c r="HKY117" s="1200"/>
      <c r="HKZ117" s="1200"/>
      <c r="HLA117" s="1200"/>
      <c r="HLB117" s="1200"/>
      <c r="HLC117" s="1200"/>
      <c r="HLD117" s="1200"/>
      <c r="HLE117" s="1200"/>
      <c r="HLF117" s="1200"/>
      <c r="HLG117" s="1200"/>
      <c r="HLH117" s="1200"/>
      <c r="HLI117" s="1200"/>
      <c r="HLJ117" s="1200"/>
      <c r="HLK117" s="1200"/>
      <c r="HLL117" s="1200"/>
      <c r="HLM117" s="1200"/>
      <c r="HLN117" s="1200"/>
      <c r="HLO117" s="1200"/>
      <c r="HLP117" s="1200"/>
      <c r="HLQ117" s="1200"/>
      <c r="HLR117" s="1200"/>
      <c r="HLS117" s="1200"/>
      <c r="HLT117" s="1200"/>
      <c r="HLU117" s="1200"/>
      <c r="HLV117" s="1200"/>
      <c r="HLW117" s="1200"/>
      <c r="HLX117" s="1200"/>
      <c r="HLY117" s="1200"/>
      <c r="HLZ117" s="1200"/>
      <c r="HMA117" s="1200"/>
      <c r="HMB117" s="1200"/>
      <c r="HMC117" s="1200"/>
      <c r="HMD117" s="1200"/>
      <c r="HME117" s="1200"/>
      <c r="HMF117" s="1200"/>
      <c r="HMG117" s="1200"/>
      <c r="HMH117" s="1200"/>
      <c r="HMI117" s="1200"/>
      <c r="HMJ117" s="1200"/>
      <c r="HMK117" s="1200"/>
      <c r="HML117" s="1200"/>
      <c r="HMM117" s="1200"/>
      <c r="HMN117" s="1200"/>
      <c r="HMO117" s="1200"/>
      <c r="HMP117" s="1200"/>
      <c r="HMQ117" s="1200"/>
      <c r="HMR117" s="1200"/>
      <c r="HMS117" s="1200"/>
      <c r="HMT117" s="1200"/>
      <c r="HMU117" s="1200"/>
      <c r="HMV117" s="1200"/>
      <c r="HMW117" s="1200"/>
      <c r="HMX117" s="1200"/>
      <c r="HMY117" s="1200"/>
      <c r="HMZ117" s="1200"/>
      <c r="HNA117" s="1200"/>
      <c r="HNB117" s="1200"/>
      <c r="HNC117" s="1200"/>
      <c r="HND117" s="1200"/>
      <c r="HNE117" s="1200"/>
      <c r="HNF117" s="1200"/>
      <c r="HNG117" s="1200"/>
      <c r="HNH117" s="1200"/>
      <c r="HNI117" s="1200"/>
      <c r="HNJ117" s="1200"/>
      <c r="HNK117" s="1200"/>
      <c r="HNL117" s="1200"/>
      <c r="HNM117" s="1200"/>
      <c r="HNN117" s="1200"/>
      <c r="HNO117" s="1200"/>
      <c r="HNP117" s="1200"/>
      <c r="HNQ117" s="1200"/>
      <c r="HNR117" s="1200"/>
      <c r="HNS117" s="1200"/>
      <c r="HNT117" s="1200"/>
      <c r="HNU117" s="1200"/>
      <c r="HNV117" s="1200"/>
      <c r="HNW117" s="1200"/>
      <c r="HNX117" s="1200"/>
      <c r="HNY117" s="1200"/>
      <c r="HNZ117" s="1200"/>
      <c r="HOA117" s="1200"/>
      <c r="HOB117" s="1200"/>
      <c r="HOC117" s="1200"/>
      <c r="HOD117" s="1200"/>
      <c r="HOE117" s="1200"/>
      <c r="HOF117" s="1200"/>
      <c r="HOG117" s="1200"/>
      <c r="HOH117" s="1200"/>
      <c r="HOI117" s="1200"/>
      <c r="HOJ117" s="1200"/>
      <c r="HOK117" s="1200"/>
      <c r="HOL117" s="1200"/>
      <c r="HOM117" s="1200"/>
      <c r="HON117" s="1200"/>
      <c r="HOO117" s="1200"/>
      <c r="HOP117" s="1200"/>
      <c r="HOQ117" s="1200"/>
      <c r="HOR117" s="1200"/>
      <c r="HOS117" s="1200"/>
      <c r="HOT117" s="1200"/>
      <c r="HOU117" s="1200"/>
      <c r="HOV117" s="1200"/>
      <c r="HOW117" s="1200"/>
      <c r="HOX117" s="1200"/>
      <c r="HOY117" s="1200"/>
      <c r="HOZ117" s="1200"/>
      <c r="HPA117" s="1200"/>
      <c r="HPB117" s="1200"/>
      <c r="HPC117" s="1200"/>
      <c r="HPD117" s="1200"/>
      <c r="HPE117" s="1200"/>
      <c r="HPF117" s="1200"/>
      <c r="HPG117" s="1200"/>
      <c r="HPH117" s="1200"/>
      <c r="HPI117" s="1200"/>
      <c r="HPJ117" s="1200"/>
      <c r="HPK117" s="1200"/>
      <c r="HPL117" s="1200"/>
      <c r="HPM117" s="1200"/>
      <c r="HPN117" s="1200"/>
      <c r="HPO117" s="1200"/>
      <c r="HPP117" s="1200"/>
      <c r="HPQ117" s="1200"/>
      <c r="HPR117" s="1200"/>
      <c r="HPS117" s="1200"/>
      <c r="HPT117" s="1200"/>
      <c r="HPU117" s="1200"/>
      <c r="HPV117" s="1200"/>
      <c r="HPW117" s="1200"/>
      <c r="HPX117" s="1200"/>
      <c r="HPY117" s="1200"/>
      <c r="HPZ117" s="1200"/>
      <c r="HQA117" s="1200"/>
      <c r="HQB117" s="1200"/>
      <c r="HQC117" s="1200"/>
      <c r="HQD117" s="1200"/>
      <c r="HQE117" s="1200"/>
      <c r="HQF117" s="1200"/>
      <c r="HQG117" s="1200"/>
      <c r="HQH117" s="1200"/>
      <c r="HQI117" s="1200"/>
      <c r="HQJ117" s="1200"/>
      <c r="HQK117" s="1200"/>
      <c r="HQL117" s="1200"/>
      <c r="HQM117" s="1200"/>
      <c r="HQN117" s="1200"/>
      <c r="HQO117" s="1200"/>
      <c r="HQP117" s="1200"/>
      <c r="HQQ117" s="1200"/>
      <c r="HQR117" s="1200"/>
      <c r="HQS117" s="1200"/>
      <c r="HQT117" s="1200"/>
      <c r="HQU117" s="1200"/>
      <c r="HQV117" s="1200"/>
      <c r="HQW117" s="1200"/>
      <c r="HQX117" s="1200"/>
      <c r="HQY117" s="1200"/>
      <c r="HQZ117" s="1200"/>
      <c r="HRA117" s="1200"/>
      <c r="HRB117" s="1200"/>
      <c r="HRC117" s="1200"/>
      <c r="HRD117" s="1200"/>
      <c r="HRE117" s="1200"/>
      <c r="HRF117" s="1200"/>
      <c r="HRG117" s="1200"/>
      <c r="HRH117" s="1200"/>
      <c r="HRI117" s="1200"/>
      <c r="HRJ117" s="1200"/>
      <c r="HRK117" s="1200"/>
      <c r="HRL117" s="1200"/>
      <c r="HRM117" s="1200"/>
      <c r="HRN117" s="1200"/>
      <c r="HRO117" s="1200"/>
      <c r="HRP117" s="1200"/>
      <c r="HRQ117" s="1200"/>
      <c r="HRR117" s="1200"/>
      <c r="HRS117" s="1200"/>
      <c r="HRT117" s="1200"/>
      <c r="HRU117" s="1200"/>
      <c r="HRV117" s="1200"/>
      <c r="HRW117" s="1200"/>
      <c r="HRX117" s="1200"/>
      <c r="HRY117" s="1200"/>
      <c r="HRZ117" s="1200"/>
      <c r="HSA117" s="1200"/>
      <c r="HSB117" s="1200"/>
      <c r="HSC117" s="1200"/>
      <c r="HSD117" s="1200"/>
      <c r="HSE117" s="1200"/>
      <c r="HSF117" s="1200"/>
      <c r="HSG117" s="1200"/>
      <c r="HSH117" s="1200"/>
      <c r="HSI117" s="1200"/>
      <c r="HSJ117" s="1200"/>
      <c r="HSK117" s="1200"/>
      <c r="HSL117" s="1200"/>
      <c r="HSM117" s="1200"/>
      <c r="HSN117" s="1200"/>
      <c r="HSO117" s="1200"/>
      <c r="HSP117" s="1200"/>
      <c r="HSQ117" s="1200"/>
      <c r="HSR117" s="1200"/>
      <c r="HSS117" s="1200"/>
      <c r="HST117" s="1200"/>
      <c r="HSU117" s="1200"/>
      <c r="HSV117" s="1200"/>
      <c r="HSW117" s="1200"/>
      <c r="HSX117" s="1200"/>
      <c r="HSY117" s="1200"/>
      <c r="HSZ117" s="1200"/>
      <c r="HTA117" s="1200"/>
      <c r="HTB117" s="1200"/>
      <c r="HTC117" s="1200"/>
      <c r="HTD117" s="1200"/>
      <c r="HTE117" s="1200"/>
      <c r="HTF117" s="1200"/>
      <c r="HTG117" s="1200"/>
      <c r="HTH117" s="1200"/>
      <c r="HTI117" s="1200"/>
      <c r="HTJ117" s="1200"/>
      <c r="HTK117" s="1200"/>
      <c r="HTL117" s="1200"/>
      <c r="HTM117" s="1200"/>
      <c r="HTN117" s="1200"/>
      <c r="HTO117" s="1200"/>
      <c r="HTP117" s="1200"/>
      <c r="HTQ117" s="1200"/>
      <c r="HTR117" s="1200"/>
      <c r="HTS117" s="1200"/>
      <c r="HTT117" s="1200"/>
      <c r="HTU117" s="1200"/>
      <c r="HTV117" s="1200"/>
      <c r="HTW117" s="1200"/>
      <c r="HTX117" s="1200"/>
      <c r="HTY117" s="1200"/>
      <c r="HTZ117" s="1200"/>
      <c r="HUA117" s="1200"/>
      <c r="HUB117" s="1200"/>
      <c r="HUC117" s="1200"/>
      <c r="HUD117" s="1200"/>
      <c r="HUE117" s="1200"/>
      <c r="HUF117" s="1200"/>
      <c r="HUG117" s="1200"/>
      <c r="HUH117" s="1200"/>
      <c r="HUI117" s="1200"/>
      <c r="HUJ117" s="1200"/>
      <c r="HUK117" s="1200"/>
      <c r="HUL117" s="1200"/>
      <c r="HUM117" s="1200"/>
      <c r="HUN117" s="1200"/>
      <c r="HUO117" s="1200"/>
      <c r="HUP117" s="1200"/>
      <c r="HUQ117" s="1200"/>
      <c r="HUR117" s="1200"/>
      <c r="HUS117" s="1200"/>
      <c r="HUT117" s="1200"/>
      <c r="HUU117" s="1200"/>
      <c r="HUV117" s="1200"/>
      <c r="HUW117" s="1200"/>
      <c r="HUX117" s="1200"/>
      <c r="HUY117" s="1200"/>
      <c r="HUZ117" s="1200"/>
      <c r="HVA117" s="1200"/>
      <c r="HVB117" s="1200"/>
      <c r="HVC117" s="1200"/>
      <c r="HVD117" s="1200"/>
      <c r="HVE117" s="1200"/>
      <c r="HVF117" s="1200"/>
      <c r="HVG117" s="1200"/>
      <c r="HVH117" s="1200"/>
      <c r="HVI117" s="1200"/>
      <c r="HVJ117" s="1200"/>
      <c r="HVK117" s="1200"/>
      <c r="HVL117" s="1200"/>
      <c r="HVM117" s="1200"/>
      <c r="HVN117" s="1200"/>
      <c r="HVO117" s="1200"/>
      <c r="HVP117" s="1200"/>
      <c r="HVQ117" s="1200"/>
      <c r="HVR117" s="1200"/>
      <c r="HVS117" s="1200"/>
      <c r="HVT117" s="1200"/>
      <c r="HVU117" s="1200"/>
      <c r="HVV117" s="1200"/>
      <c r="HVW117" s="1200"/>
      <c r="HVX117" s="1200"/>
      <c r="HVY117" s="1200"/>
      <c r="HVZ117" s="1200"/>
      <c r="HWA117" s="1200"/>
      <c r="HWB117" s="1200"/>
      <c r="HWC117" s="1200"/>
      <c r="HWD117" s="1200"/>
      <c r="HWE117" s="1200"/>
      <c r="HWF117" s="1200"/>
      <c r="HWG117" s="1200"/>
      <c r="HWH117" s="1200"/>
      <c r="HWI117" s="1200"/>
      <c r="HWJ117" s="1200"/>
      <c r="HWK117" s="1200"/>
      <c r="HWL117" s="1200"/>
      <c r="HWM117" s="1200"/>
      <c r="HWN117" s="1200"/>
      <c r="HWO117" s="1200"/>
      <c r="HWP117" s="1200"/>
      <c r="HWQ117" s="1200"/>
      <c r="HWR117" s="1200"/>
      <c r="HWS117" s="1200"/>
      <c r="HWT117" s="1200"/>
      <c r="HWU117" s="1200"/>
      <c r="HWV117" s="1200"/>
      <c r="HWW117" s="1200"/>
      <c r="HWX117" s="1200"/>
      <c r="HWY117" s="1200"/>
      <c r="HWZ117" s="1200"/>
      <c r="HXA117" s="1200"/>
      <c r="HXB117" s="1200"/>
      <c r="HXC117" s="1200"/>
      <c r="HXD117" s="1200"/>
      <c r="HXE117" s="1200"/>
      <c r="HXF117" s="1200"/>
      <c r="HXG117" s="1200"/>
      <c r="HXH117" s="1200"/>
      <c r="HXI117" s="1200"/>
      <c r="HXJ117" s="1200"/>
      <c r="HXK117" s="1200"/>
      <c r="HXL117" s="1200"/>
      <c r="HXM117" s="1200"/>
      <c r="HXN117" s="1200"/>
      <c r="HXO117" s="1200"/>
      <c r="HXP117" s="1200"/>
      <c r="HXQ117" s="1200"/>
      <c r="HXR117" s="1200"/>
      <c r="HXS117" s="1200"/>
      <c r="HXT117" s="1200"/>
      <c r="HXU117" s="1200"/>
      <c r="HXV117" s="1200"/>
      <c r="HXW117" s="1200"/>
      <c r="HXX117" s="1200"/>
      <c r="HXY117" s="1200"/>
      <c r="HXZ117" s="1200"/>
      <c r="HYA117" s="1200"/>
      <c r="HYB117" s="1200"/>
      <c r="HYC117" s="1200"/>
      <c r="HYD117" s="1200"/>
      <c r="HYE117" s="1200"/>
      <c r="HYF117" s="1200"/>
      <c r="HYG117" s="1200"/>
      <c r="HYH117" s="1200"/>
      <c r="HYI117" s="1200"/>
      <c r="HYJ117" s="1200"/>
      <c r="HYK117" s="1200"/>
      <c r="HYL117" s="1200"/>
      <c r="HYM117" s="1200"/>
      <c r="HYN117" s="1200"/>
      <c r="HYO117" s="1200"/>
      <c r="HYP117" s="1200"/>
      <c r="HYQ117" s="1200"/>
      <c r="HYR117" s="1200"/>
      <c r="HYS117" s="1200"/>
      <c r="HYT117" s="1200"/>
      <c r="HYU117" s="1200"/>
      <c r="HYV117" s="1200"/>
      <c r="HYW117" s="1200"/>
      <c r="HYX117" s="1200"/>
      <c r="HYY117" s="1200"/>
      <c r="HYZ117" s="1200"/>
      <c r="HZA117" s="1200"/>
      <c r="HZB117" s="1200"/>
      <c r="HZC117" s="1200"/>
      <c r="HZD117" s="1200"/>
      <c r="HZE117" s="1200"/>
      <c r="HZF117" s="1200"/>
      <c r="HZG117" s="1200"/>
      <c r="HZH117" s="1200"/>
      <c r="HZI117" s="1200"/>
      <c r="HZJ117" s="1200"/>
      <c r="HZK117" s="1200"/>
      <c r="HZL117" s="1200"/>
      <c r="HZM117" s="1200"/>
      <c r="HZN117" s="1200"/>
      <c r="HZO117" s="1200"/>
      <c r="HZP117" s="1200"/>
      <c r="HZQ117" s="1200"/>
      <c r="HZR117" s="1200"/>
      <c r="HZS117" s="1200"/>
      <c r="HZT117" s="1200"/>
      <c r="HZU117" s="1200"/>
      <c r="HZV117" s="1200"/>
      <c r="HZW117" s="1200"/>
      <c r="HZX117" s="1200"/>
      <c r="HZY117" s="1200"/>
      <c r="HZZ117" s="1200"/>
      <c r="IAA117" s="1200"/>
      <c r="IAB117" s="1200"/>
      <c r="IAC117" s="1200"/>
      <c r="IAD117" s="1200"/>
      <c r="IAE117" s="1200"/>
      <c r="IAF117" s="1200"/>
      <c r="IAG117" s="1200"/>
      <c r="IAH117" s="1200"/>
      <c r="IAI117" s="1200"/>
      <c r="IAJ117" s="1200"/>
      <c r="IAK117" s="1200"/>
      <c r="IAL117" s="1200"/>
      <c r="IAM117" s="1200"/>
      <c r="IAN117" s="1200"/>
      <c r="IAO117" s="1200"/>
      <c r="IAP117" s="1200"/>
      <c r="IAQ117" s="1200"/>
      <c r="IAR117" s="1200"/>
      <c r="IAS117" s="1200"/>
      <c r="IAT117" s="1200"/>
      <c r="IAU117" s="1200"/>
      <c r="IAV117" s="1200"/>
      <c r="IAW117" s="1200"/>
      <c r="IAX117" s="1200"/>
      <c r="IAY117" s="1200"/>
      <c r="IAZ117" s="1200"/>
      <c r="IBA117" s="1200"/>
      <c r="IBB117" s="1200"/>
      <c r="IBC117" s="1200"/>
      <c r="IBD117" s="1200"/>
      <c r="IBE117" s="1200"/>
      <c r="IBF117" s="1200"/>
      <c r="IBG117" s="1200"/>
      <c r="IBH117" s="1200"/>
      <c r="IBI117" s="1200"/>
      <c r="IBJ117" s="1200"/>
      <c r="IBK117" s="1200"/>
      <c r="IBL117" s="1200"/>
      <c r="IBM117" s="1200"/>
      <c r="IBN117" s="1200"/>
      <c r="IBO117" s="1200"/>
      <c r="IBP117" s="1200"/>
      <c r="IBQ117" s="1200"/>
      <c r="IBR117" s="1200"/>
      <c r="IBS117" s="1200"/>
      <c r="IBT117" s="1200"/>
      <c r="IBU117" s="1200"/>
      <c r="IBV117" s="1200"/>
      <c r="IBW117" s="1200"/>
      <c r="IBX117" s="1200"/>
      <c r="IBY117" s="1200"/>
      <c r="IBZ117" s="1200"/>
      <c r="ICA117" s="1200"/>
      <c r="ICB117" s="1200"/>
      <c r="ICC117" s="1200"/>
      <c r="ICD117" s="1200"/>
      <c r="ICE117" s="1200"/>
      <c r="ICF117" s="1200"/>
      <c r="ICG117" s="1200"/>
      <c r="ICH117" s="1200"/>
      <c r="ICI117" s="1200"/>
      <c r="ICJ117" s="1200"/>
      <c r="ICK117" s="1200"/>
      <c r="ICL117" s="1200"/>
      <c r="ICM117" s="1200"/>
      <c r="ICN117" s="1200"/>
      <c r="ICO117" s="1200"/>
      <c r="ICP117" s="1200"/>
      <c r="ICQ117" s="1200"/>
      <c r="ICR117" s="1200"/>
      <c r="ICS117" s="1200"/>
      <c r="ICT117" s="1200"/>
      <c r="ICU117" s="1200"/>
      <c r="ICV117" s="1200"/>
      <c r="ICW117" s="1200"/>
      <c r="ICX117" s="1200"/>
      <c r="ICY117" s="1200"/>
      <c r="ICZ117" s="1200"/>
      <c r="IDA117" s="1200"/>
      <c r="IDB117" s="1200"/>
      <c r="IDC117" s="1200"/>
      <c r="IDD117" s="1200"/>
      <c r="IDE117" s="1200"/>
      <c r="IDF117" s="1200"/>
      <c r="IDG117" s="1200"/>
      <c r="IDH117" s="1200"/>
      <c r="IDI117" s="1200"/>
      <c r="IDJ117" s="1200"/>
      <c r="IDK117" s="1200"/>
      <c r="IDL117" s="1200"/>
      <c r="IDM117" s="1200"/>
      <c r="IDN117" s="1200"/>
      <c r="IDO117" s="1200"/>
      <c r="IDP117" s="1200"/>
      <c r="IDQ117" s="1200"/>
      <c r="IDR117" s="1200"/>
      <c r="IDS117" s="1200"/>
      <c r="IDT117" s="1200"/>
      <c r="IDU117" s="1200"/>
      <c r="IDV117" s="1200"/>
      <c r="IDW117" s="1200"/>
      <c r="IDX117" s="1200"/>
      <c r="IDY117" s="1200"/>
      <c r="IDZ117" s="1200"/>
      <c r="IEA117" s="1200"/>
      <c r="IEB117" s="1200"/>
      <c r="IEC117" s="1200"/>
      <c r="IED117" s="1200"/>
      <c r="IEE117" s="1200"/>
      <c r="IEF117" s="1200"/>
      <c r="IEG117" s="1200"/>
      <c r="IEH117" s="1200"/>
      <c r="IEI117" s="1200"/>
      <c r="IEJ117" s="1200"/>
      <c r="IEK117" s="1200"/>
      <c r="IEL117" s="1200"/>
      <c r="IEM117" s="1200"/>
      <c r="IEN117" s="1200"/>
      <c r="IEO117" s="1200"/>
      <c r="IEP117" s="1200"/>
      <c r="IEQ117" s="1200"/>
      <c r="IER117" s="1200"/>
      <c r="IES117" s="1200"/>
      <c r="IET117" s="1200"/>
      <c r="IEU117" s="1200"/>
      <c r="IEV117" s="1200"/>
      <c r="IEW117" s="1200"/>
      <c r="IEX117" s="1200"/>
      <c r="IEY117" s="1200"/>
      <c r="IEZ117" s="1200"/>
      <c r="IFA117" s="1200"/>
      <c r="IFB117" s="1200"/>
      <c r="IFC117" s="1200"/>
      <c r="IFD117" s="1200"/>
      <c r="IFE117" s="1200"/>
      <c r="IFF117" s="1200"/>
      <c r="IFG117" s="1200"/>
      <c r="IFH117" s="1200"/>
      <c r="IFI117" s="1200"/>
      <c r="IFJ117" s="1200"/>
      <c r="IFK117" s="1200"/>
      <c r="IFL117" s="1200"/>
      <c r="IFM117" s="1200"/>
      <c r="IFN117" s="1200"/>
      <c r="IFO117" s="1200"/>
      <c r="IFP117" s="1200"/>
      <c r="IFQ117" s="1200"/>
      <c r="IFR117" s="1200"/>
      <c r="IFS117" s="1200"/>
      <c r="IFT117" s="1200"/>
      <c r="IFU117" s="1200"/>
      <c r="IFV117" s="1200"/>
      <c r="IFW117" s="1200"/>
      <c r="IFX117" s="1200"/>
      <c r="IFY117" s="1200"/>
      <c r="IFZ117" s="1200"/>
      <c r="IGA117" s="1200"/>
      <c r="IGB117" s="1200"/>
      <c r="IGC117" s="1200"/>
      <c r="IGD117" s="1200"/>
      <c r="IGE117" s="1200"/>
      <c r="IGF117" s="1200"/>
      <c r="IGG117" s="1200"/>
      <c r="IGH117" s="1200"/>
      <c r="IGI117" s="1200"/>
      <c r="IGJ117" s="1200"/>
      <c r="IGK117" s="1200"/>
      <c r="IGL117" s="1200"/>
      <c r="IGM117" s="1200"/>
      <c r="IGN117" s="1200"/>
      <c r="IGO117" s="1200"/>
      <c r="IGP117" s="1200"/>
      <c r="IGQ117" s="1200"/>
      <c r="IGR117" s="1200"/>
      <c r="IGS117" s="1200"/>
      <c r="IGT117" s="1200"/>
      <c r="IGU117" s="1200"/>
      <c r="IGV117" s="1200"/>
      <c r="IGW117" s="1200"/>
      <c r="IGX117" s="1200"/>
      <c r="IGY117" s="1200"/>
      <c r="IGZ117" s="1200"/>
      <c r="IHA117" s="1200"/>
      <c r="IHB117" s="1200"/>
      <c r="IHC117" s="1200"/>
      <c r="IHD117" s="1200"/>
      <c r="IHE117" s="1200"/>
      <c r="IHF117" s="1200"/>
      <c r="IHG117" s="1200"/>
      <c r="IHH117" s="1200"/>
      <c r="IHI117" s="1200"/>
      <c r="IHJ117" s="1200"/>
      <c r="IHK117" s="1200"/>
      <c r="IHL117" s="1200"/>
      <c r="IHM117" s="1200"/>
      <c r="IHN117" s="1200"/>
      <c r="IHO117" s="1200"/>
      <c r="IHP117" s="1200"/>
      <c r="IHQ117" s="1200"/>
      <c r="IHR117" s="1200"/>
      <c r="IHS117" s="1200"/>
      <c r="IHT117" s="1200"/>
      <c r="IHU117" s="1200"/>
      <c r="IHV117" s="1200"/>
      <c r="IHW117" s="1200"/>
      <c r="IHX117" s="1200"/>
      <c r="IHY117" s="1200"/>
      <c r="IHZ117" s="1200"/>
      <c r="IIA117" s="1200"/>
      <c r="IIB117" s="1200"/>
      <c r="IIC117" s="1200"/>
      <c r="IID117" s="1200"/>
      <c r="IIE117" s="1200"/>
      <c r="IIF117" s="1200"/>
      <c r="IIG117" s="1200"/>
      <c r="IIH117" s="1200"/>
      <c r="III117" s="1200"/>
      <c r="IIJ117" s="1200"/>
      <c r="IIK117" s="1200"/>
      <c r="IIL117" s="1200"/>
      <c r="IIM117" s="1200"/>
      <c r="IIN117" s="1200"/>
      <c r="IIO117" s="1200"/>
      <c r="IIP117" s="1200"/>
      <c r="IIQ117" s="1200"/>
      <c r="IIR117" s="1200"/>
      <c r="IIS117" s="1200"/>
      <c r="IIT117" s="1200"/>
      <c r="IIU117" s="1200"/>
      <c r="IIV117" s="1200"/>
      <c r="IIW117" s="1200"/>
      <c r="IIX117" s="1200"/>
      <c r="IIY117" s="1200"/>
      <c r="IIZ117" s="1200"/>
      <c r="IJA117" s="1200"/>
      <c r="IJB117" s="1200"/>
      <c r="IJC117" s="1200"/>
      <c r="IJD117" s="1200"/>
      <c r="IJE117" s="1200"/>
      <c r="IJF117" s="1200"/>
      <c r="IJG117" s="1200"/>
      <c r="IJH117" s="1200"/>
      <c r="IJI117" s="1200"/>
      <c r="IJJ117" s="1200"/>
      <c r="IJK117" s="1200"/>
      <c r="IJL117" s="1200"/>
      <c r="IJM117" s="1200"/>
      <c r="IJN117" s="1200"/>
      <c r="IJO117" s="1200"/>
      <c r="IJP117" s="1200"/>
      <c r="IJQ117" s="1200"/>
      <c r="IJR117" s="1200"/>
      <c r="IJS117" s="1200"/>
      <c r="IJT117" s="1200"/>
      <c r="IJU117" s="1200"/>
      <c r="IJV117" s="1200"/>
      <c r="IJW117" s="1200"/>
      <c r="IJX117" s="1200"/>
      <c r="IJY117" s="1200"/>
      <c r="IJZ117" s="1200"/>
      <c r="IKA117" s="1200"/>
      <c r="IKB117" s="1200"/>
      <c r="IKC117" s="1200"/>
      <c r="IKD117" s="1200"/>
      <c r="IKE117" s="1200"/>
      <c r="IKF117" s="1200"/>
      <c r="IKG117" s="1200"/>
      <c r="IKH117" s="1200"/>
      <c r="IKI117" s="1200"/>
      <c r="IKJ117" s="1200"/>
      <c r="IKK117" s="1200"/>
      <c r="IKL117" s="1200"/>
      <c r="IKM117" s="1200"/>
      <c r="IKN117" s="1200"/>
      <c r="IKO117" s="1200"/>
      <c r="IKP117" s="1200"/>
      <c r="IKQ117" s="1200"/>
      <c r="IKR117" s="1200"/>
      <c r="IKS117" s="1200"/>
      <c r="IKT117" s="1200"/>
      <c r="IKU117" s="1200"/>
      <c r="IKV117" s="1200"/>
      <c r="IKW117" s="1200"/>
      <c r="IKX117" s="1200"/>
      <c r="IKY117" s="1200"/>
      <c r="IKZ117" s="1200"/>
      <c r="ILA117" s="1200"/>
      <c r="ILB117" s="1200"/>
      <c r="ILC117" s="1200"/>
      <c r="ILD117" s="1200"/>
      <c r="ILE117" s="1200"/>
      <c r="ILF117" s="1200"/>
      <c r="ILG117" s="1200"/>
      <c r="ILH117" s="1200"/>
      <c r="ILI117" s="1200"/>
      <c r="ILJ117" s="1200"/>
      <c r="ILK117" s="1200"/>
      <c r="ILL117" s="1200"/>
      <c r="ILM117" s="1200"/>
      <c r="ILN117" s="1200"/>
      <c r="ILO117" s="1200"/>
      <c r="ILP117" s="1200"/>
      <c r="ILQ117" s="1200"/>
      <c r="ILR117" s="1200"/>
      <c r="ILS117" s="1200"/>
      <c r="ILT117" s="1200"/>
      <c r="ILU117" s="1200"/>
      <c r="ILV117" s="1200"/>
      <c r="ILW117" s="1200"/>
      <c r="ILX117" s="1200"/>
      <c r="ILY117" s="1200"/>
      <c r="ILZ117" s="1200"/>
      <c r="IMA117" s="1200"/>
      <c r="IMB117" s="1200"/>
      <c r="IMC117" s="1200"/>
      <c r="IMD117" s="1200"/>
      <c r="IME117" s="1200"/>
      <c r="IMF117" s="1200"/>
      <c r="IMG117" s="1200"/>
      <c r="IMH117" s="1200"/>
      <c r="IMI117" s="1200"/>
      <c r="IMJ117" s="1200"/>
      <c r="IMK117" s="1200"/>
      <c r="IML117" s="1200"/>
      <c r="IMM117" s="1200"/>
      <c r="IMN117" s="1200"/>
      <c r="IMO117" s="1200"/>
      <c r="IMP117" s="1200"/>
      <c r="IMQ117" s="1200"/>
      <c r="IMR117" s="1200"/>
      <c r="IMS117" s="1200"/>
      <c r="IMT117" s="1200"/>
      <c r="IMU117" s="1200"/>
      <c r="IMV117" s="1200"/>
      <c r="IMW117" s="1200"/>
      <c r="IMX117" s="1200"/>
      <c r="IMY117" s="1200"/>
      <c r="IMZ117" s="1200"/>
      <c r="INA117" s="1200"/>
      <c r="INB117" s="1200"/>
      <c r="INC117" s="1200"/>
      <c r="IND117" s="1200"/>
      <c r="INE117" s="1200"/>
      <c r="INF117" s="1200"/>
      <c r="ING117" s="1200"/>
      <c r="INH117" s="1200"/>
      <c r="INI117" s="1200"/>
      <c r="INJ117" s="1200"/>
      <c r="INK117" s="1200"/>
      <c r="INL117" s="1200"/>
      <c r="INM117" s="1200"/>
      <c r="INN117" s="1200"/>
      <c r="INO117" s="1200"/>
      <c r="INP117" s="1200"/>
      <c r="INQ117" s="1200"/>
      <c r="INR117" s="1200"/>
      <c r="INS117" s="1200"/>
      <c r="INT117" s="1200"/>
      <c r="INU117" s="1200"/>
      <c r="INV117" s="1200"/>
      <c r="INW117" s="1200"/>
      <c r="INX117" s="1200"/>
      <c r="INY117" s="1200"/>
      <c r="INZ117" s="1200"/>
      <c r="IOA117" s="1200"/>
      <c r="IOB117" s="1200"/>
      <c r="IOC117" s="1200"/>
      <c r="IOD117" s="1200"/>
      <c r="IOE117" s="1200"/>
      <c r="IOF117" s="1200"/>
      <c r="IOG117" s="1200"/>
      <c r="IOH117" s="1200"/>
      <c r="IOI117" s="1200"/>
      <c r="IOJ117" s="1200"/>
      <c r="IOK117" s="1200"/>
      <c r="IOL117" s="1200"/>
      <c r="IOM117" s="1200"/>
      <c r="ION117" s="1200"/>
      <c r="IOO117" s="1200"/>
      <c r="IOP117" s="1200"/>
      <c r="IOQ117" s="1200"/>
      <c r="IOR117" s="1200"/>
      <c r="IOS117" s="1200"/>
      <c r="IOT117" s="1200"/>
      <c r="IOU117" s="1200"/>
      <c r="IOV117" s="1200"/>
      <c r="IOW117" s="1200"/>
      <c r="IOX117" s="1200"/>
      <c r="IOY117" s="1200"/>
      <c r="IOZ117" s="1200"/>
      <c r="IPA117" s="1200"/>
      <c r="IPB117" s="1200"/>
      <c r="IPC117" s="1200"/>
      <c r="IPD117" s="1200"/>
      <c r="IPE117" s="1200"/>
      <c r="IPF117" s="1200"/>
      <c r="IPG117" s="1200"/>
      <c r="IPH117" s="1200"/>
      <c r="IPI117" s="1200"/>
      <c r="IPJ117" s="1200"/>
      <c r="IPK117" s="1200"/>
      <c r="IPL117" s="1200"/>
      <c r="IPM117" s="1200"/>
      <c r="IPN117" s="1200"/>
      <c r="IPO117" s="1200"/>
      <c r="IPP117" s="1200"/>
      <c r="IPQ117" s="1200"/>
      <c r="IPR117" s="1200"/>
      <c r="IPS117" s="1200"/>
      <c r="IPT117" s="1200"/>
      <c r="IPU117" s="1200"/>
      <c r="IPV117" s="1200"/>
      <c r="IPW117" s="1200"/>
      <c r="IPX117" s="1200"/>
      <c r="IPY117" s="1200"/>
      <c r="IPZ117" s="1200"/>
      <c r="IQA117" s="1200"/>
      <c r="IQB117" s="1200"/>
      <c r="IQC117" s="1200"/>
      <c r="IQD117" s="1200"/>
      <c r="IQE117" s="1200"/>
      <c r="IQF117" s="1200"/>
      <c r="IQG117" s="1200"/>
      <c r="IQH117" s="1200"/>
      <c r="IQI117" s="1200"/>
      <c r="IQJ117" s="1200"/>
      <c r="IQK117" s="1200"/>
      <c r="IQL117" s="1200"/>
      <c r="IQM117" s="1200"/>
      <c r="IQN117" s="1200"/>
      <c r="IQO117" s="1200"/>
      <c r="IQP117" s="1200"/>
      <c r="IQQ117" s="1200"/>
      <c r="IQR117" s="1200"/>
      <c r="IQS117" s="1200"/>
      <c r="IQT117" s="1200"/>
      <c r="IQU117" s="1200"/>
      <c r="IQV117" s="1200"/>
      <c r="IQW117" s="1200"/>
      <c r="IQX117" s="1200"/>
      <c r="IQY117" s="1200"/>
      <c r="IQZ117" s="1200"/>
      <c r="IRA117" s="1200"/>
      <c r="IRB117" s="1200"/>
      <c r="IRC117" s="1200"/>
      <c r="IRD117" s="1200"/>
      <c r="IRE117" s="1200"/>
      <c r="IRF117" s="1200"/>
      <c r="IRG117" s="1200"/>
      <c r="IRH117" s="1200"/>
      <c r="IRI117" s="1200"/>
      <c r="IRJ117" s="1200"/>
      <c r="IRK117" s="1200"/>
      <c r="IRL117" s="1200"/>
      <c r="IRM117" s="1200"/>
      <c r="IRN117" s="1200"/>
      <c r="IRO117" s="1200"/>
      <c r="IRP117" s="1200"/>
      <c r="IRQ117" s="1200"/>
      <c r="IRR117" s="1200"/>
      <c r="IRS117" s="1200"/>
      <c r="IRT117" s="1200"/>
      <c r="IRU117" s="1200"/>
      <c r="IRV117" s="1200"/>
      <c r="IRW117" s="1200"/>
      <c r="IRX117" s="1200"/>
      <c r="IRY117" s="1200"/>
      <c r="IRZ117" s="1200"/>
      <c r="ISA117" s="1200"/>
      <c r="ISB117" s="1200"/>
      <c r="ISC117" s="1200"/>
      <c r="ISD117" s="1200"/>
      <c r="ISE117" s="1200"/>
      <c r="ISF117" s="1200"/>
      <c r="ISG117" s="1200"/>
      <c r="ISH117" s="1200"/>
      <c r="ISI117" s="1200"/>
      <c r="ISJ117" s="1200"/>
      <c r="ISK117" s="1200"/>
      <c r="ISL117" s="1200"/>
      <c r="ISM117" s="1200"/>
      <c r="ISN117" s="1200"/>
      <c r="ISO117" s="1200"/>
      <c r="ISP117" s="1200"/>
      <c r="ISQ117" s="1200"/>
      <c r="ISR117" s="1200"/>
      <c r="ISS117" s="1200"/>
      <c r="IST117" s="1200"/>
      <c r="ISU117" s="1200"/>
      <c r="ISV117" s="1200"/>
      <c r="ISW117" s="1200"/>
      <c r="ISX117" s="1200"/>
      <c r="ISY117" s="1200"/>
      <c r="ISZ117" s="1200"/>
      <c r="ITA117" s="1200"/>
      <c r="ITB117" s="1200"/>
      <c r="ITC117" s="1200"/>
      <c r="ITD117" s="1200"/>
      <c r="ITE117" s="1200"/>
      <c r="ITF117" s="1200"/>
      <c r="ITG117" s="1200"/>
      <c r="ITH117" s="1200"/>
      <c r="ITI117" s="1200"/>
      <c r="ITJ117" s="1200"/>
      <c r="ITK117" s="1200"/>
      <c r="ITL117" s="1200"/>
      <c r="ITM117" s="1200"/>
      <c r="ITN117" s="1200"/>
      <c r="ITO117" s="1200"/>
      <c r="ITP117" s="1200"/>
      <c r="ITQ117" s="1200"/>
      <c r="ITR117" s="1200"/>
      <c r="ITS117" s="1200"/>
      <c r="ITT117" s="1200"/>
      <c r="ITU117" s="1200"/>
      <c r="ITV117" s="1200"/>
      <c r="ITW117" s="1200"/>
      <c r="ITX117" s="1200"/>
      <c r="ITY117" s="1200"/>
      <c r="ITZ117" s="1200"/>
      <c r="IUA117" s="1200"/>
      <c r="IUB117" s="1200"/>
      <c r="IUC117" s="1200"/>
      <c r="IUD117" s="1200"/>
      <c r="IUE117" s="1200"/>
      <c r="IUF117" s="1200"/>
      <c r="IUG117" s="1200"/>
      <c r="IUH117" s="1200"/>
      <c r="IUI117" s="1200"/>
      <c r="IUJ117" s="1200"/>
      <c r="IUK117" s="1200"/>
      <c r="IUL117" s="1200"/>
      <c r="IUM117" s="1200"/>
      <c r="IUN117" s="1200"/>
      <c r="IUO117" s="1200"/>
      <c r="IUP117" s="1200"/>
      <c r="IUQ117" s="1200"/>
      <c r="IUR117" s="1200"/>
      <c r="IUS117" s="1200"/>
      <c r="IUT117" s="1200"/>
      <c r="IUU117" s="1200"/>
      <c r="IUV117" s="1200"/>
      <c r="IUW117" s="1200"/>
      <c r="IUX117" s="1200"/>
      <c r="IUY117" s="1200"/>
      <c r="IUZ117" s="1200"/>
      <c r="IVA117" s="1200"/>
      <c r="IVB117" s="1200"/>
      <c r="IVC117" s="1200"/>
      <c r="IVD117" s="1200"/>
      <c r="IVE117" s="1200"/>
      <c r="IVF117" s="1200"/>
      <c r="IVG117" s="1200"/>
      <c r="IVH117" s="1200"/>
      <c r="IVI117" s="1200"/>
      <c r="IVJ117" s="1200"/>
      <c r="IVK117" s="1200"/>
      <c r="IVL117" s="1200"/>
      <c r="IVM117" s="1200"/>
      <c r="IVN117" s="1200"/>
      <c r="IVO117" s="1200"/>
      <c r="IVP117" s="1200"/>
      <c r="IVQ117" s="1200"/>
      <c r="IVR117" s="1200"/>
      <c r="IVS117" s="1200"/>
      <c r="IVT117" s="1200"/>
      <c r="IVU117" s="1200"/>
      <c r="IVV117" s="1200"/>
      <c r="IVW117" s="1200"/>
      <c r="IVX117" s="1200"/>
      <c r="IVY117" s="1200"/>
      <c r="IVZ117" s="1200"/>
      <c r="IWA117" s="1200"/>
      <c r="IWB117" s="1200"/>
      <c r="IWC117" s="1200"/>
      <c r="IWD117" s="1200"/>
      <c r="IWE117" s="1200"/>
      <c r="IWF117" s="1200"/>
      <c r="IWG117" s="1200"/>
      <c r="IWH117" s="1200"/>
      <c r="IWI117" s="1200"/>
      <c r="IWJ117" s="1200"/>
      <c r="IWK117" s="1200"/>
      <c r="IWL117" s="1200"/>
      <c r="IWM117" s="1200"/>
      <c r="IWN117" s="1200"/>
      <c r="IWO117" s="1200"/>
      <c r="IWP117" s="1200"/>
      <c r="IWQ117" s="1200"/>
      <c r="IWR117" s="1200"/>
      <c r="IWS117" s="1200"/>
      <c r="IWT117" s="1200"/>
      <c r="IWU117" s="1200"/>
      <c r="IWV117" s="1200"/>
      <c r="IWW117" s="1200"/>
      <c r="IWX117" s="1200"/>
      <c r="IWY117" s="1200"/>
      <c r="IWZ117" s="1200"/>
      <c r="IXA117" s="1200"/>
      <c r="IXB117" s="1200"/>
      <c r="IXC117" s="1200"/>
      <c r="IXD117" s="1200"/>
      <c r="IXE117" s="1200"/>
      <c r="IXF117" s="1200"/>
      <c r="IXG117" s="1200"/>
      <c r="IXH117" s="1200"/>
      <c r="IXI117" s="1200"/>
      <c r="IXJ117" s="1200"/>
      <c r="IXK117" s="1200"/>
      <c r="IXL117" s="1200"/>
      <c r="IXM117" s="1200"/>
      <c r="IXN117" s="1200"/>
      <c r="IXO117" s="1200"/>
      <c r="IXP117" s="1200"/>
      <c r="IXQ117" s="1200"/>
      <c r="IXR117" s="1200"/>
      <c r="IXS117" s="1200"/>
      <c r="IXT117" s="1200"/>
      <c r="IXU117" s="1200"/>
      <c r="IXV117" s="1200"/>
      <c r="IXW117" s="1200"/>
      <c r="IXX117" s="1200"/>
      <c r="IXY117" s="1200"/>
      <c r="IXZ117" s="1200"/>
      <c r="IYA117" s="1200"/>
      <c r="IYB117" s="1200"/>
      <c r="IYC117" s="1200"/>
      <c r="IYD117" s="1200"/>
      <c r="IYE117" s="1200"/>
      <c r="IYF117" s="1200"/>
      <c r="IYG117" s="1200"/>
      <c r="IYH117" s="1200"/>
      <c r="IYI117" s="1200"/>
      <c r="IYJ117" s="1200"/>
      <c r="IYK117" s="1200"/>
      <c r="IYL117" s="1200"/>
      <c r="IYM117" s="1200"/>
      <c r="IYN117" s="1200"/>
      <c r="IYO117" s="1200"/>
      <c r="IYP117" s="1200"/>
      <c r="IYQ117" s="1200"/>
      <c r="IYR117" s="1200"/>
      <c r="IYS117" s="1200"/>
      <c r="IYT117" s="1200"/>
      <c r="IYU117" s="1200"/>
      <c r="IYV117" s="1200"/>
      <c r="IYW117" s="1200"/>
      <c r="IYX117" s="1200"/>
      <c r="IYY117" s="1200"/>
      <c r="IYZ117" s="1200"/>
      <c r="IZA117" s="1200"/>
      <c r="IZB117" s="1200"/>
      <c r="IZC117" s="1200"/>
      <c r="IZD117" s="1200"/>
      <c r="IZE117" s="1200"/>
      <c r="IZF117" s="1200"/>
      <c r="IZG117" s="1200"/>
      <c r="IZH117" s="1200"/>
      <c r="IZI117" s="1200"/>
      <c r="IZJ117" s="1200"/>
      <c r="IZK117" s="1200"/>
      <c r="IZL117" s="1200"/>
      <c r="IZM117" s="1200"/>
      <c r="IZN117" s="1200"/>
      <c r="IZO117" s="1200"/>
      <c r="IZP117" s="1200"/>
      <c r="IZQ117" s="1200"/>
      <c r="IZR117" s="1200"/>
      <c r="IZS117" s="1200"/>
      <c r="IZT117" s="1200"/>
      <c r="IZU117" s="1200"/>
      <c r="IZV117" s="1200"/>
      <c r="IZW117" s="1200"/>
      <c r="IZX117" s="1200"/>
      <c r="IZY117" s="1200"/>
      <c r="IZZ117" s="1200"/>
      <c r="JAA117" s="1200"/>
      <c r="JAB117" s="1200"/>
      <c r="JAC117" s="1200"/>
      <c r="JAD117" s="1200"/>
      <c r="JAE117" s="1200"/>
      <c r="JAF117" s="1200"/>
      <c r="JAG117" s="1200"/>
      <c r="JAH117" s="1200"/>
      <c r="JAI117" s="1200"/>
      <c r="JAJ117" s="1200"/>
      <c r="JAK117" s="1200"/>
      <c r="JAL117" s="1200"/>
      <c r="JAM117" s="1200"/>
      <c r="JAN117" s="1200"/>
      <c r="JAO117" s="1200"/>
      <c r="JAP117" s="1200"/>
      <c r="JAQ117" s="1200"/>
      <c r="JAR117" s="1200"/>
      <c r="JAS117" s="1200"/>
      <c r="JAT117" s="1200"/>
      <c r="JAU117" s="1200"/>
      <c r="JAV117" s="1200"/>
      <c r="JAW117" s="1200"/>
      <c r="JAX117" s="1200"/>
      <c r="JAY117" s="1200"/>
      <c r="JAZ117" s="1200"/>
      <c r="JBA117" s="1200"/>
      <c r="JBB117" s="1200"/>
      <c r="JBC117" s="1200"/>
      <c r="JBD117" s="1200"/>
      <c r="JBE117" s="1200"/>
      <c r="JBF117" s="1200"/>
      <c r="JBG117" s="1200"/>
      <c r="JBH117" s="1200"/>
      <c r="JBI117" s="1200"/>
      <c r="JBJ117" s="1200"/>
      <c r="JBK117" s="1200"/>
      <c r="JBL117" s="1200"/>
      <c r="JBM117" s="1200"/>
      <c r="JBN117" s="1200"/>
      <c r="JBO117" s="1200"/>
      <c r="JBP117" s="1200"/>
      <c r="JBQ117" s="1200"/>
      <c r="JBR117" s="1200"/>
      <c r="JBS117" s="1200"/>
      <c r="JBT117" s="1200"/>
      <c r="JBU117" s="1200"/>
      <c r="JBV117" s="1200"/>
      <c r="JBW117" s="1200"/>
      <c r="JBX117" s="1200"/>
      <c r="JBY117" s="1200"/>
      <c r="JBZ117" s="1200"/>
      <c r="JCA117" s="1200"/>
      <c r="JCB117" s="1200"/>
      <c r="JCC117" s="1200"/>
      <c r="JCD117" s="1200"/>
      <c r="JCE117" s="1200"/>
      <c r="JCF117" s="1200"/>
      <c r="JCG117" s="1200"/>
      <c r="JCH117" s="1200"/>
      <c r="JCI117" s="1200"/>
      <c r="JCJ117" s="1200"/>
      <c r="JCK117" s="1200"/>
      <c r="JCL117" s="1200"/>
      <c r="JCM117" s="1200"/>
      <c r="JCN117" s="1200"/>
      <c r="JCO117" s="1200"/>
      <c r="JCP117" s="1200"/>
      <c r="JCQ117" s="1200"/>
      <c r="JCR117" s="1200"/>
      <c r="JCS117" s="1200"/>
      <c r="JCT117" s="1200"/>
      <c r="JCU117" s="1200"/>
      <c r="JCV117" s="1200"/>
      <c r="JCW117" s="1200"/>
      <c r="JCX117" s="1200"/>
      <c r="JCY117" s="1200"/>
      <c r="JCZ117" s="1200"/>
      <c r="JDA117" s="1200"/>
      <c r="JDB117" s="1200"/>
      <c r="JDC117" s="1200"/>
      <c r="JDD117" s="1200"/>
      <c r="JDE117" s="1200"/>
      <c r="JDF117" s="1200"/>
      <c r="JDG117" s="1200"/>
      <c r="JDH117" s="1200"/>
      <c r="JDI117" s="1200"/>
      <c r="JDJ117" s="1200"/>
      <c r="JDK117" s="1200"/>
      <c r="JDL117" s="1200"/>
      <c r="JDM117" s="1200"/>
      <c r="JDN117" s="1200"/>
      <c r="JDO117" s="1200"/>
      <c r="JDP117" s="1200"/>
      <c r="JDQ117" s="1200"/>
      <c r="JDR117" s="1200"/>
      <c r="JDS117" s="1200"/>
      <c r="JDT117" s="1200"/>
      <c r="JDU117" s="1200"/>
      <c r="JDV117" s="1200"/>
      <c r="JDW117" s="1200"/>
      <c r="JDX117" s="1200"/>
      <c r="JDY117" s="1200"/>
      <c r="JDZ117" s="1200"/>
      <c r="JEA117" s="1200"/>
      <c r="JEB117" s="1200"/>
      <c r="JEC117" s="1200"/>
      <c r="JED117" s="1200"/>
      <c r="JEE117" s="1200"/>
      <c r="JEF117" s="1200"/>
      <c r="JEG117" s="1200"/>
      <c r="JEH117" s="1200"/>
      <c r="JEI117" s="1200"/>
      <c r="JEJ117" s="1200"/>
      <c r="JEK117" s="1200"/>
      <c r="JEL117" s="1200"/>
      <c r="JEM117" s="1200"/>
      <c r="JEN117" s="1200"/>
      <c r="JEO117" s="1200"/>
      <c r="JEP117" s="1200"/>
      <c r="JEQ117" s="1200"/>
      <c r="JER117" s="1200"/>
      <c r="JES117" s="1200"/>
      <c r="JET117" s="1200"/>
      <c r="JEU117" s="1200"/>
      <c r="JEV117" s="1200"/>
      <c r="JEW117" s="1200"/>
      <c r="JEX117" s="1200"/>
      <c r="JEY117" s="1200"/>
      <c r="JEZ117" s="1200"/>
      <c r="JFA117" s="1200"/>
      <c r="JFB117" s="1200"/>
      <c r="JFC117" s="1200"/>
      <c r="JFD117" s="1200"/>
      <c r="JFE117" s="1200"/>
      <c r="JFF117" s="1200"/>
      <c r="JFG117" s="1200"/>
      <c r="JFH117" s="1200"/>
      <c r="JFI117" s="1200"/>
      <c r="JFJ117" s="1200"/>
      <c r="JFK117" s="1200"/>
      <c r="JFL117" s="1200"/>
      <c r="JFM117" s="1200"/>
      <c r="JFN117" s="1200"/>
      <c r="JFO117" s="1200"/>
      <c r="JFP117" s="1200"/>
      <c r="JFQ117" s="1200"/>
      <c r="JFR117" s="1200"/>
      <c r="JFS117" s="1200"/>
      <c r="JFT117" s="1200"/>
      <c r="JFU117" s="1200"/>
      <c r="JFV117" s="1200"/>
      <c r="JFW117" s="1200"/>
      <c r="JFX117" s="1200"/>
      <c r="JFY117" s="1200"/>
      <c r="JFZ117" s="1200"/>
      <c r="JGA117" s="1200"/>
      <c r="JGB117" s="1200"/>
      <c r="JGC117" s="1200"/>
      <c r="JGD117" s="1200"/>
      <c r="JGE117" s="1200"/>
      <c r="JGF117" s="1200"/>
      <c r="JGG117" s="1200"/>
      <c r="JGH117" s="1200"/>
      <c r="JGI117" s="1200"/>
      <c r="JGJ117" s="1200"/>
      <c r="JGK117" s="1200"/>
      <c r="JGL117" s="1200"/>
      <c r="JGM117" s="1200"/>
      <c r="JGN117" s="1200"/>
      <c r="JGO117" s="1200"/>
      <c r="JGP117" s="1200"/>
      <c r="JGQ117" s="1200"/>
      <c r="JGR117" s="1200"/>
      <c r="JGS117" s="1200"/>
      <c r="JGT117" s="1200"/>
      <c r="JGU117" s="1200"/>
      <c r="JGV117" s="1200"/>
      <c r="JGW117" s="1200"/>
      <c r="JGX117" s="1200"/>
      <c r="JGY117" s="1200"/>
      <c r="JGZ117" s="1200"/>
      <c r="JHA117" s="1200"/>
      <c r="JHB117" s="1200"/>
      <c r="JHC117" s="1200"/>
      <c r="JHD117" s="1200"/>
      <c r="JHE117" s="1200"/>
      <c r="JHF117" s="1200"/>
      <c r="JHG117" s="1200"/>
      <c r="JHH117" s="1200"/>
      <c r="JHI117" s="1200"/>
      <c r="JHJ117" s="1200"/>
      <c r="JHK117" s="1200"/>
      <c r="JHL117" s="1200"/>
      <c r="JHM117" s="1200"/>
      <c r="JHN117" s="1200"/>
      <c r="JHO117" s="1200"/>
      <c r="JHP117" s="1200"/>
      <c r="JHQ117" s="1200"/>
      <c r="JHR117" s="1200"/>
      <c r="JHS117" s="1200"/>
      <c r="JHT117" s="1200"/>
      <c r="JHU117" s="1200"/>
      <c r="JHV117" s="1200"/>
      <c r="JHW117" s="1200"/>
      <c r="JHX117" s="1200"/>
      <c r="JHY117" s="1200"/>
      <c r="JHZ117" s="1200"/>
      <c r="JIA117" s="1200"/>
      <c r="JIB117" s="1200"/>
      <c r="JIC117" s="1200"/>
      <c r="JID117" s="1200"/>
      <c r="JIE117" s="1200"/>
      <c r="JIF117" s="1200"/>
      <c r="JIG117" s="1200"/>
      <c r="JIH117" s="1200"/>
      <c r="JII117" s="1200"/>
      <c r="JIJ117" s="1200"/>
      <c r="JIK117" s="1200"/>
      <c r="JIL117" s="1200"/>
      <c r="JIM117" s="1200"/>
      <c r="JIN117" s="1200"/>
      <c r="JIO117" s="1200"/>
      <c r="JIP117" s="1200"/>
      <c r="JIQ117" s="1200"/>
      <c r="JIR117" s="1200"/>
      <c r="JIS117" s="1200"/>
      <c r="JIT117" s="1200"/>
      <c r="JIU117" s="1200"/>
      <c r="JIV117" s="1200"/>
      <c r="JIW117" s="1200"/>
      <c r="JIX117" s="1200"/>
      <c r="JIY117" s="1200"/>
      <c r="JIZ117" s="1200"/>
      <c r="JJA117" s="1200"/>
      <c r="JJB117" s="1200"/>
      <c r="JJC117" s="1200"/>
      <c r="JJD117" s="1200"/>
      <c r="JJE117" s="1200"/>
      <c r="JJF117" s="1200"/>
      <c r="JJG117" s="1200"/>
      <c r="JJH117" s="1200"/>
      <c r="JJI117" s="1200"/>
      <c r="JJJ117" s="1200"/>
      <c r="JJK117" s="1200"/>
      <c r="JJL117" s="1200"/>
      <c r="JJM117" s="1200"/>
      <c r="JJN117" s="1200"/>
      <c r="JJO117" s="1200"/>
      <c r="JJP117" s="1200"/>
      <c r="JJQ117" s="1200"/>
      <c r="JJR117" s="1200"/>
      <c r="JJS117" s="1200"/>
      <c r="JJT117" s="1200"/>
      <c r="JJU117" s="1200"/>
      <c r="JJV117" s="1200"/>
      <c r="JJW117" s="1200"/>
      <c r="JJX117" s="1200"/>
      <c r="JJY117" s="1200"/>
      <c r="JJZ117" s="1200"/>
      <c r="JKA117" s="1200"/>
      <c r="JKB117" s="1200"/>
      <c r="JKC117" s="1200"/>
      <c r="JKD117" s="1200"/>
      <c r="JKE117" s="1200"/>
      <c r="JKF117" s="1200"/>
      <c r="JKG117" s="1200"/>
      <c r="JKH117" s="1200"/>
      <c r="JKI117" s="1200"/>
      <c r="JKJ117" s="1200"/>
      <c r="JKK117" s="1200"/>
      <c r="JKL117" s="1200"/>
      <c r="JKM117" s="1200"/>
      <c r="JKN117" s="1200"/>
      <c r="JKO117" s="1200"/>
      <c r="JKP117" s="1200"/>
      <c r="JKQ117" s="1200"/>
      <c r="JKR117" s="1200"/>
      <c r="JKS117" s="1200"/>
      <c r="JKT117" s="1200"/>
      <c r="JKU117" s="1200"/>
      <c r="JKV117" s="1200"/>
      <c r="JKW117" s="1200"/>
      <c r="JKX117" s="1200"/>
      <c r="JKY117" s="1200"/>
      <c r="JKZ117" s="1200"/>
      <c r="JLA117" s="1200"/>
      <c r="JLB117" s="1200"/>
      <c r="JLC117" s="1200"/>
      <c r="JLD117" s="1200"/>
      <c r="JLE117" s="1200"/>
      <c r="JLF117" s="1200"/>
      <c r="JLG117" s="1200"/>
      <c r="JLH117" s="1200"/>
      <c r="JLI117" s="1200"/>
      <c r="JLJ117" s="1200"/>
      <c r="JLK117" s="1200"/>
      <c r="JLL117" s="1200"/>
      <c r="JLM117" s="1200"/>
      <c r="JLN117" s="1200"/>
      <c r="JLO117" s="1200"/>
      <c r="JLP117" s="1200"/>
      <c r="JLQ117" s="1200"/>
      <c r="JLR117" s="1200"/>
      <c r="JLS117" s="1200"/>
      <c r="JLT117" s="1200"/>
      <c r="JLU117" s="1200"/>
      <c r="JLV117" s="1200"/>
      <c r="JLW117" s="1200"/>
      <c r="JLX117" s="1200"/>
      <c r="JLY117" s="1200"/>
      <c r="JLZ117" s="1200"/>
      <c r="JMA117" s="1200"/>
      <c r="JMB117" s="1200"/>
      <c r="JMC117" s="1200"/>
      <c r="JMD117" s="1200"/>
      <c r="JME117" s="1200"/>
      <c r="JMF117" s="1200"/>
      <c r="JMG117" s="1200"/>
      <c r="JMH117" s="1200"/>
      <c r="JMI117" s="1200"/>
      <c r="JMJ117" s="1200"/>
      <c r="JMK117" s="1200"/>
      <c r="JML117" s="1200"/>
      <c r="JMM117" s="1200"/>
      <c r="JMN117" s="1200"/>
      <c r="JMO117" s="1200"/>
      <c r="JMP117" s="1200"/>
      <c r="JMQ117" s="1200"/>
      <c r="JMR117" s="1200"/>
      <c r="JMS117" s="1200"/>
      <c r="JMT117" s="1200"/>
      <c r="JMU117" s="1200"/>
      <c r="JMV117" s="1200"/>
      <c r="JMW117" s="1200"/>
      <c r="JMX117" s="1200"/>
      <c r="JMY117" s="1200"/>
      <c r="JMZ117" s="1200"/>
      <c r="JNA117" s="1200"/>
      <c r="JNB117" s="1200"/>
      <c r="JNC117" s="1200"/>
      <c r="JND117" s="1200"/>
      <c r="JNE117" s="1200"/>
      <c r="JNF117" s="1200"/>
      <c r="JNG117" s="1200"/>
      <c r="JNH117" s="1200"/>
      <c r="JNI117" s="1200"/>
      <c r="JNJ117" s="1200"/>
      <c r="JNK117" s="1200"/>
      <c r="JNL117" s="1200"/>
      <c r="JNM117" s="1200"/>
      <c r="JNN117" s="1200"/>
      <c r="JNO117" s="1200"/>
      <c r="JNP117" s="1200"/>
      <c r="JNQ117" s="1200"/>
      <c r="JNR117" s="1200"/>
      <c r="JNS117" s="1200"/>
      <c r="JNT117" s="1200"/>
      <c r="JNU117" s="1200"/>
      <c r="JNV117" s="1200"/>
      <c r="JNW117" s="1200"/>
      <c r="JNX117" s="1200"/>
      <c r="JNY117" s="1200"/>
      <c r="JNZ117" s="1200"/>
      <c r="JOA117" s="1200"/>
      <c r="JOB117" s="1200"/>
      <c r="JOC117" s="1200"/>
      <c r="JOD117" s="1200"/>
      <c r="JOE117" s="1200"/>
      <c r="JOF117" s="1200"/>
      <c r="JOG117" s="1200"/>
      <c r="JOH117" s="1200"/>
      <c r="JOI117" s="1200"/>
      <c r="JOJ117" s="1200"/>
      <c r="JOK117" s="1200"/>
      <c r="JOL117" s="1200"/>
      <c r="JOM117" s="1200"/>
      <c r="JON117" s="1200"/>
      <c r="JOO117" s="1200"/>
      <c r="JOP117" s="1200"/>
      <c r="JOQ117" s="1200"/>
      <c r="JOR117" s="1200"/>
      <c r="JOS117" s="1200"/>
      <c r="JOT117" s="1200"/>
      <c r="JOU117" s="1200"/>
      <c r="JOV117" s="1200"/>
      <c r="JOW117" s="1200"/>
      <c r="JOX117" s="1200"/>
      <c r="JOY117" s="1200"/>
      <c r="JOZ117" s="1200"/>
      <c r="JPA117" s="1200"/>
      <c r="JPB117" s="1200"/>
      <c r="JPC117" s="1200"/>
      <c r="JPD117" s="1200"/>
      <c r="JPE117" s="1200"/>
      <c r="JPF117" s="1200"/>
      <c r="JPG117" s="1200"/>
      <c r="JPH117" s="1200"/>
      <c r="JPI117" s="1200"/>
      <c r="JPJ117" s="1200"/>
      <c r="JPK117" s="1200"/>
      <c r="JPL117" s="1200"/>
      <c r="JPM117" s="1200"/>
      <c r="JPN117" s="1200"/>
      <c r="JPO117" s="1200"/>
      <c r="JPP117" s="1200"/>
      <c r="JPQ117" s="1200"/>
      <c r="JPR117" s="1200"/>
      <c r="JPS117" s="1200"/>
      <c r="JPT117" s="1200"/>
      <c r="JPU117" s="1200"/>
      <c r="JPV117" s="1200"/>
      <c r="JPW117" s="1200"/>
      <c r="JPX117" s="1200"/>
      <c r="JPY117" s="1200"/>
      <c r="JPZ117" s="1200"/>
      <c r="JQA117" s="1200"/>
      <c r="JQB117" s="1200"/>
      <c r="JQC117" s="1200"/>
      <c r="JQD117" s="1200"/>
      <c r="JQE117" s="1200"/>
      <c r="JQF117" s="1200"/>
      <c r="JQG117" s="1200"/>
      <c r="JQH117" s="1200"/>
      <c r="JQI117" s="1200"/>
      <c r="JQJ117" s="1200"/>
      <c r="JQK117" s="1200"/>
      <c r="JQL117" s="1200"/>
      <c r="JQM117" s="1200"/>
      <c r="JQN117" s="1200"/>
      <c r="JQO117" s="1200"/>
      <c r="JQP117" s="1200"/>
      <c r="JQQ117" s="1200"/>
      <c r="JQR117" s="1200"/>
      <c r="JQS117" s="1200"/>
      <c r="JQT117" s="1200"/>
      <c r="JQU117" s="1200"/>
      <c r="JQV117" s="1200"/>
      <c r="JQW117" s="1200"/>
      <c r="JQX117" s="1200"/>
      <c r="JQY117" s="1200"/>
      <c r="JQZ117" s="1200"/>
      <c r="JRA117" s="1200"/>
      <c r="JRB117" s="1200"/>
      <c r="JRC117" s="1200"/>
      <c r="JRD117" s="1200"/>
      <c r="JRE117" s="1200"/>
      <c r="JRF117" s="1200"/>
      <c r="JRG117" s="1200"/>
      <c r="JRH117" s="1200"/>
      <c r="JRI117" s="1200"/>
      <c r="JRJ117" s="1200"/>
      <c r="JRK117" s="1200"/>
      <c r="JRL117" s="1200"/>
      <c r="JRM117" s="1200"/>
      <c r="JRN117" s="1200"/>
      <c r="JRO117" s="1200"/>
      <c r="JRP117" s="1200"/>
      <c r="JRQ117" s="1200"/>
      <c r="JRR117" s="1200"/>
      <c r="JRS117" s="1200"/>
      <c r="JRT117" s="1200"/>
      <c r="JRU117" s="1200"/>
      <c r="JRV117" s="1200"/>
      <c r="JRW117" s="1200"/>
      <c r="JRX117" s="1200"/>
      <c r="JRY117" s="1200"/>
      <c r="JRZ117" s="1200"/>
      <c r="JSA117" s="1200"/>
      <c r="JSB117" s="1200"/>
      <c r="JSC117" s="1200"/>
      <c r="JSD117" s="1200"/>
      <c r="JSE117" s="1200"/>
      <c r="JSF117" s="1200"/>
      <c r="JSG117" s="1200"/>
      <c r="JSH117" s="1200"/>
      <c r="JSI117" s="1200"/>
      <c r="JSJ117" s="1200"/>
      <c r="JSK117" s="1200"/>
      <c r="JSL117" s="1200"/>
      <c r="JSM117" s="1200"/>
      <c r="JSN117" s="1200"/>
      <c r="JSO117" s="1200"/>
      <c r="JSP117" s="1200"/>
      <c r="JSQ117" s="1200"/>
      <c r="JSR117" s="1200"/>
      <c r="JSS117" s="1200"/>
      <c r="JST117" s="1200"/>
      <c r="JSU117" s="1200"/>
      <c r="JSV117" s="1200"/>
      <c r="JSW117" s="1200"/>
      <c r="JSX117" s="1200"/>
      <c r="JSY117" s="1200"/>
      <c r="JSZ117" s="1200"/>
      <c r="JTA117" s="1200"/>
      <c r="JTB117" s="1200"/>
      <c r="JTC117" s="1200"/>
      <c r="JTD117" s="1200"/>
      <c r="JTE117" s="1200"/>
      <c r="JTF117" s="1200"/>
      <c r="JTG117" s="1200"/>
      <c r="JTH117" s="1200"/>
      <c r="JTI117" s="1200"/>
      <c r="JTJ117" s="1200"/>
      <c r="JTK117" s="1200"/>
      <c r="JTL117" s="1200"/>
      <c r="JTM117" s="1200"/>
      <c r="JTN117" s="1200"/>
      <c r="JTO117" s="1200"/>
      <c r="JTP117" s="1200"/>
      <c r="JTQ117" s="1200"/>
      <c r="JTR117" s="1200"/>
      <c r="JTS117" s="1200"/>
      <c r="JTT117" s="1200"/>
      <c r="JTU117" s="1200"/>
      <c r="JTV117" s="1200"/>
      <c r="JTW117" s="1200"/>
      <c r="JTX117" s="1200"/>
      <c r="JTY117" s="1200"/>
      <c r="JTZ117" s="1200"/>
      <c r="JUA117" s="1200"/>
      <c r="JUB117" s="1200"/>
      <c r="JUC117" s="1200"/>
      <c r="JUD117" s="1200"/>
      <c r="JUE117" s="1200"/>
      <c r="JUF117" s="1200"/>
      <c r="JUG117" s="1200"/>
      <c r="JUH117" s="1200"/>
      <c r="JUI117" s="1200"/>
      <c r="JUJ117" s="1200"/>
      <c r="JUK117" s="1200"/>
      <c r="JUL117" s="1200"/>
      <c r="JUM117" s="1200"/>
      <c r="JUN117" s="1200"/>
      <c r="JUO117" s="1200"/>
      <c r="JUP117" s="1200"/>
      <c r="JUQ117" s="1200"/>
      <c r="JUR117" s="1200"/>
      <c r="JUS117" s="1200"/>
      <c r="JUT117" s="1200"/>
      <c r="JUU117" s="1200"/>
      <c r="JUV117" s="1200"/>
      <c r="JUW117" s="1200"/>
      <c r="JUX117" s="1200"/>
      <c r="JUY117" s="1200"/>
      <c r="JUZ117" s="1200"/>
      <c r="JVA117" s="1200"/>
      <c r="JVB117" s="1200"/>
      <c r="JVC117" s="1200"/>
      <c r="JVD117" s="1200"/>
      <c r="JVE117" s="1200"/>
      <c r="JVF117" s="1200"/>
      <c r="JVG117" s="1200"/>
      <c r="JVH117" s="1200"/>
      <c r="JVI117" s="1200"/>
      <c r="JVJ117" s="1200"/>
      <c r="JVK117" s="1200"/>
      <c r="JVL117" s="1200"/>
      <c r="JVM117" s="1200"/>
      <c r="JVN117" s="1200"/>
      <c r="JVO117" s="1200"/>
      <c r="JVP117" s="1200"/>
      <c r="JVQ117" s="1200"/>
      <c r="JVR117" s="1200"/>
      <c r="JVS117" s="1200"/>
      <c r="JVT117" s="1200"/>
      <c r="JVU117" s="1200"/>
      <c r="JVV117" s="1200"/>
      <c r="JVW117" s="1200"/>
      <c r="JVX117" s="1200"/>
      <c r="JVY117" s="1200"/>
      <c r="JVZ117" s="1200"/>
      <c r="JWA117" s="1200"/>
      <c r="JWB117" s="1200"/>
      <c r="JWC117" s="1200"/>
      <c r="JWD117" s="1200"/>
      <c r="JWE117" s="1200"/>
      <c r="JWF117" s="1200"/>
      <c r="JWG117" s="1200"/>
      <c r="JWH117" s="1200"/>
      <c r="JWI117" s="1200"/>
      <c r="JWJ117" s="1200"/>
      <c r="JWK117" s="1200"/>
      <c r="JWL117" s="1200"/>
      <c r="JWM117" s="1200"/>
      <c r="JWN117" s="1200"/>
      <c r="JWO117" s="1200"/>
      <c r="JWP117" s="1200"/>
      <c r="JWQ117" s="1200"/>
      <c r="JWR117" s="1200"/>
      <c r="JWS117" s="1200"/>
      <c r="JWT117" s="1200"/>
      <c r="JWU117" s="1200"/>
      <c r="JWV117" s="1200"/>
      <c r="JWW117" s="1200"/>
      <c r="JWX117" s="1200"/>
      <c r="JWY117" s="1200"/>
      <c r="JWZ117" s="1200"/>
      <c r="JXA117" s="1200"/>
      <c r="JXB117" s="1200"/>
      <c r="JXC117" s="1200"/>
      <c r="JXD117" s="1200"/>
      <c r="JXE117" s="1200"/>
      <c r="JXF117" s="1200"/>
      <c r="JXG117" s="1200"/>
      <c r="JXH117" s="1200"/>
      <c r="JXI117" s="1200"/>
      <c r="JXJ117" s="1200"/>
      <c r="JXK117" s="1200"/>
      <c r="JXL117" s="1200"/>
      <c r="JXM117" s="1200"/>
      <c r="JXN117" s="1200"/>
      <c r="JXO117" s="1200"/>
      <c r="JXP117" s="1200"/>
      <c r="JXQ117" s="1200"/>
      <c r="JXR117" s="1200"/>
      <c r="JXS117" s="1200"/>
      <c r="JXT117" s="1200"/>
      <c r="JXU117" s="1200"/>
      <c r="JXV117" s="1200"/>
      <c r="JXW117" s="1200"/>
      <c r="JXX117" s="1200"/>
      <c r="JXY117" s="1200"/>
      <c r="JXZ117" s="1200"/>
      <c r="JYA117" s="1200"/>
      <c r="JYB117" s="1200"/>
      <c r="JYC117" s="1200"/>
      <c r="JYD117" s="1200"/>
      <c r="JYE117" s="1200"/>
      <c r="JYF117" s="1200"/>
      <c r="JYG117" s="1200"/>
      <c r="JYH117" s="1200"/>
      <c r="JYI117" s="1200"/>
      <c r="JYJ117" s="1200"/>
      <c r="JYK117" s="1200"/>
      <c r="JYL117" s="1200"/>
      <c r="JYM117" s="1200"/>
      <c r="JYN117" s="1200"/>
      <c r="JYO117" s="1200"/>
      <c r="JYP117" s="1200"/>
      <c r="JYQ117" s="1200"/>
      <c r="JYR117" s="1200"/>
      <c r="JYS117" s="1200"/>
      <c r="JYT117" s="1200"/>
      <c r="JYU117" s="1200"/>
      <c r="JYV117" s="1200"/>
      <c r="JYW117" s="1200"/>
      <c r="JYX117" s="1200"/>
      <c r="JYY117" s="1200"/>
      <c r="JYZ117" s="1200"/>
      <c r="JZA117" s="1200"/>
      <c r="JZB117" s="1200"/>
      <c r="JZC117" s="1200"/>
      <c r="JZD117" s="1200"/>
      <c r="JZE117" s="1200"/>
      <c r="JZF117" s="1200"/>
      <c r="JZG117" s="1200"/>
      <c r="JZH117" s="1200"/>
      <c r="JZI117" s="1200"/>
      <c r="JZJ117" s="1200"/>
      <c r="JZK117" s="1200"/>
      <c r="JZL117" s="1200"/>
      <c r="JZM117" s="1200"/>
      <c r="JZN117" s="1200"/>
      <c r="JZO117" s="1200"/>
      <c r="JZP117" s="1200"/>
      <c r="JZQ117" s="1200"/>
      <c r="JZR117" s="1200"/>
      <c r="JZS117" s="1200"/>
      <c r="JZT117" s="1200"/>
      <c r="JZU117" s="1200"/>
      <c r="JZV117" s="1200"/>
      <c r="JZW117" s="1200"/>
      <c r="JZX117" s="1200"/>
      <c r="JZY117" s="1200"/>
      <c r="JZZ117" s="1200"/>
      <c r="KAA117" s="1200"/>
      <c r="KAB117" s="1200"/>
      <c r="KAC117" s="1200"/>
      <c r="KAD117" s="1200"/>
      <c r="KAE117" s="1200"/>
      <c r="KAF117" s="1200"/>
      <c r="KAG117" s="1200"/>
      <c r="KAH117" s="1200"/>
      <c r="KAI117" s="1200"/>
      <c r="KAJ117" s="1200"/>
      <c r="KAK117" s="1200"/>
      <c r="KAL117" s="1200"/>
      <c r="KAM117" s="1200"/>
      <c r="KAN117" s="1200"/>
      <c r="KAO117" s="1200"/>
      <c r="KAP117" s="1200"/>
      <c r="KAQ117" s="1200"/>
      <c r="KAR117" s="1200"/>
      <c r="KAS117" s="1200"/>
      <c r="KAT117" s="1200"/>
      <c r="KAU117" s="1200"/>
      <c r="KAV117" s="1200"/>
      <c r="KAW117" s="1200"/>
      <c r="KAX117" s="1200"/>
      <c r="KAY117" s="1200"/>
      <c r="KAZ117" s="1200"/>
      <c r="KBA117" s="1200"/>
      <c r="KBB117" s="1200"/>
      <c r="KBC117" s="1200"/>
      <c r="KBD117" s="1200"/>
      <c r="KBE117" s="1200"/>
      <c r="KBF117" s="1200"/>
      <c r="KBG117" s="1200"/>
      <c r="KBH117" s="1200"/>
      <c r="KBI117" s="1200"/>
      <c r="KBJ117" s="1200"/>
      <c r="KBK117" s="1200"/>
      <c r="KBL117" s="1200"/>
      <c r="KBM117" s="1200"/>
      <c r="KBN117" s="1200"/>
      <c r="KBO117" s="1200"/>
      <c r="KBP117" s="1200"/>
      <c r="KBQ117" s="1200"/>
      <c r="KBR117" s="1200"/>
      <c r="KBS117" s="1200"/>
      <c r="KBT117" s="1200"/>
      <c r="KBU117" s="1200"/>
      <c r="KBV117" s="1200"/>
      <c r="KBW117" s="1200"/>
      <c r="KBX117" s="1200"/>
      <c r="KBY117" s="1200"/>
      <c r="KBZ117" s="1200"/>
      <c r="KCA117" s="1200"/>
      <c r="KCB117" s="1200"/>
      <c r="KCC117" s="1200"/>
      <c r="KCD117" s="1200"/>
      <c r="KCE117" s="1200"/>
      <c r="KCF117" s="1200"/>
      <c r="KCG117" s="1200"/>
      <c r="KCH117" s="1200"/>
      <c r="KCI117" s="1200"/>
      <c r="KCJ117" s="1200"/>
      <c r="KCK117" s="1200"/>
      <c r="KCL117" s="1200"/>
      <c r="KCM117" s="1200"/>
      <c r="KCN117" s="1200"/>
      <c r="KCO117" s="1200"/>
      <c r="KCP117" s="1200"/>
      <c r="KCQ117" s="1200"/>
      <c r="KCR117" s="1200"/>
      <c r="KCS117" s="1200"/>
      <c r="KCT117" s="1200"/>
      <c r="KCU117" s="1200"/>
      <c r="KCV117" s="1200"/>
      <c r="KCW117" s="1200"/>
      <c r="KCX117" s="1200"/>
      <c r="KCY117" s="1200"/>
      <c r="KCZ117" s="1200"/>
      <c r="KDA117" s="1200"/>
      <c r="KDB117" s="1200"/>
      <c r="KDC117" s="1200"/>
      <c r="KDD117" s="1200"/>
      <c r="KDE117" s="1200"/>
      <c r="KDF117" s="1200"/>
      <c r="KDG117" s="1200"/>
      <c r="KDH117" s="1200"/>
      <c r="KDI117" s="1200"/>
      <c r="KDJ117" s="1200"/>
      <c r="KDK117" s="1200"/>
      <c r="KDL117" s="1200"/>
      <c r="KDM117" s="1200"/>
      <c r="KDN117" s="1200"/>
      <c r="KDO117" s="1200"/>
      <c r="KDP117" s="1200"/>
      <c r="KDQ117" s="1200"/>
      <c r="KDR117" s="1200"/>
      <c r="KDS117" s="1200"/>
      <c r="KDT117" s="1200"/>
      <c r="KDU117" s="1200"/>
      <c r="KDV117" s="1200"/>
      <c r="KDW117" s="1200"/>
      <c r="KDX117" s="1200"/>
      <c r="KDY117" s="1200"/>
      <c r="KDZ117" s="1200"/>
      <c r="KEA117" s="1200"/>
      <c r="KEB117" s="1200"/>
      <c r="KEC117" s="1200"/>
      <c r="KED117" s="1200"/>
      <c r="KEE117" s="1200"/>
      <c r="KEF117" s="1200"/>
      <c r="KEG117" s="1200"/>
      <c r="KEH117" s="1200"/>
      <c r="KEI117" s="1200"/>
      <c r="KEJ117" s="1200"/>
      <c r="KEK117" s="1200"/>
      <c r="KEL117" s="1200"/>
      <c r="KEM117" s="1200"/>
      <c r="KEN117" s="1200"/>
      <c r="KEO117" s="1200"/>
      <c r="KEP117" s="1200"/>
      <c r="KEQ117" s="1200"/>
      <c r="KER117" s="1200"/>
      <c r="KES117" s="1200"/>
      <c r="KET117" s="1200"/>
      <c r="KEU117" s="1200"/>
      <c r="KEV117" s="1200"/>
      <c r="KEW117" s="1200"/>
      <c r="KEX117" s="1200"/>
      <c r="KEY117" s="1200"/>
      <c r="KEZ117" s="1200"/>
      <c r="KFA117" s="1200"/>
      <c r="KFB117" s="1200"/>
      <c r="KFC117" s="1200"/>
      <c r="KFD117" s="1200"/>
      <c r="KFE117" s="1200"/>
      <c r="KFF117" s="1200"/>
      <c r="KFG117" s="1200"/>
      <c r="KFH117" s="1200"/>
      <c r="KFI117" s="1200"/>
      <c r="KFJ117" s="1200"/>
      <c r="KFK117" s="1200"/>
      <c r="KFL117" s="1200"/>
      <c r="KFM117" s="1200"/>
      <c r="KFN117" s="1200"/>
      <c r="KFO117" s="1200"/>
      <c r="KFP117" s="1200"/>
      <c r="KFQ117" s="1200"/>
      <c r="KFR117" s="1200"/>
      <c r="KFS117" s="1200"/>
      <c r="KFT117" s="1200"/>
      <c r="KFU117" s="1200"/>
      <c r="KFV117" s="1200"/>
      <c r="KFW117" s="1200"/>
      <c r="KFX117" s="1200"/>
      <c r="KFY117" s="1200"/>
      <c r="KFZ117" s="1200"/>
      <c r="KGA117" s="1200"/>
      <c r="KGB117" s="1200"/>
      <c r="KGC117" s="1200"/>
      <c r="KGD117" s="1200"/>
      <c r="KGE117" s="1200"/>
      <c r="KGF117" s="1200"/>
      <c r="KGG117" s="1200"/>
      <c r="KGH117" s="1200"/>
      <c r="KGI117" s="1200"/>
      <c r="KGJ117" s="1200"/>
      <c r="KGK117" s="1200"/>
      <c r="KGL117" s="1200"/>
      <c r="KGM117" s="1200"/>
      <c r="KGN117" s="1200"/>
      <c r="KGO117" s="1200"/>
      <c r="KGP117" s="1200"/>
      <c r="KGQ117" s="1200"/>
      <c r="KGR117" s="1200"/>
      <c r="KGS117" s="1200"/>
      <c r="KGT117" s="1200"/>
      <c r="KGU117" s="1200"/>
      <c r="KGV117" s="1200"/>
      <c r="KGW117" s="1200"/>
      <c r="KGX117" s="1200"/>
      <c r="KGY117" s="1200"/>
      <c r="KGZ117" s="1200"/>
      <c r="KHA117" s="1200"/>
      <c r="KHB117" s="1200"/>
      <c r="KHC117" s="1200"/>
      <c r="KHD117" s="1200"/>
      <c r="KHE117" s="1200"/>
      <c r="KHF117" s="1200"/>
      <c r="KHG117" s="1200"/>
      <c r="KHH117" s="1200"/>
      <c r="KHI117" s="1200"/>
      <c r="KHJ117" s="1200"/>
      <c r="KHK117" s="1200"/>
      <c r="KHL117" s="1200"/>
      <c r="KHM117" s="1200"/>
      <c r="KHN117" s="1200"/>
      <c r="KHO117" s="1200"/>
      <c r="KHP117" s="1200"/>
      <c r="KHQ117" s="1200"/>
      <c r="KHR117" s="1200"/>
      <c r="KHS117" s="1200"/>
      <c r="KHT117" s="1200"/>
      <c r="KHU117" s="1200"/>
      <c r="KHV117" s="1200"/>
      <c r="KHW117" s="1200"/>
      <c r="KHX117" s="1200"/>
      <c r="KHY117" s="1200"/>
      <c r="KHZ117" s="1200"/>
      <c r="KIA117" s="1200"/>
      <c r="KIB117" s="1200"/>
      <c r="KIC117" s="1200"/>
      <c r="KID117" s="1200"/>
      <c r="KIE117" s="1200"/>
      <c r="KIF117" s="1200"/>
      <c r="KIG117" s="1200"/>
      <c r="KIH117" s="1200"/>
      <c r="KII117" s="1200"/>
      <c r="KIJ117" s="1200"/>
      <c r="KIK117" s="1200"/>
      <c r="KIL117" s="1200"/>
      <c r="KIM117" s="1200"/>
      <c r="KIN117" s="1200"/>
      <c r="KIO117" s="1200"/>
      <c r="KIP117" s="1200"/>
      <c r="KIQ117" s="1200"/>
      <c r="KIR117" s="1200"/>
      <c r="KIS117" s="1200"/>
      <c r="KIT117" s="1200"/>
      <c r="KIU117" s="1200"/>
      <c r="KIV117" s="1200"/>
      <c r="KIW117" s="1200"/>
      <c r="KIX117" s="1200"/>
      <c r="KIY117" s="1200"/>
      <c r="KIZ117" s="1200"/>
      <c r="KJA117" s="1200"/>
      <c r="KJB117" s="1200"/>
      <c r="KJC117" s="1200"/>
      <c r="KJD117" s="1200"/>
      <c r="KJE117" s="1200"/>
      <c r="KJF117" s="1200"/>
      <c r="KJG117" s="1200"/>
      <c r="KJH117" s="1200"/>
      <c r="KJI117" s="1200"/>
      <c r="KJJ117" s="1200"/>
      <c r="KJK117" s="1200"/>
      <c r="KJL117" s="1200"/>
      <c r="KJM117" s="1200"/>
      <c r="KJN117" s="1200"/>
      <c r="KJO117" s="1200"/>
      <c r="KJP117" s="1200"/>
      <c r="KJQ117" s="1200"/>
      <c r="KJR117" s="1200"/>
      <c r="KJS117" s="1200"/>
      <c r="KJT117" s="1200"/>
      <c r="KJU117" s="1200"/>
      <c r="KJV117" s="1200"/>
      <c r="KJW117" s="1200"/>
      <c r="KJX117" s="1200"/>
      <c r="KJY117" s="1200"/>
      <c r="KJZ117" s="1200"/>
      <c r="KKA117" s="1200"/>
      <c r="KKB117" s="1200"/>
      <c r="KKC117" s="1200"/>
      <c r="KKD117" s="1200"/>
      <c r="KKE117" s="1200"/>
      <c r="KKF117" s="1200"/>
      <c r="KKG117" s="1200"/>
      <c r="KKH117" s="1200"/>
      <c r="KKI117" s="1200"/>
      <c r="KKJ117" s="1200"/>
      <c r="KKK117" s="1200"/>
      <c r="KKL117" s="1200"/>
      <c r="KKM117" s="1200"/>
      <c r="KKN117" s="1200"/>
      <c r="KKO117" s="1200"/>
      <c r="KKP117" s="1200"/>
      <c r="KKQ117" s="1200"/>
      <c r="KKR117" s="1200"/>
      <c r="KKS117" s="1200"/>
      <c r="KKT117" s="1200"/>
      <c r="KKU117" s="1200"/>
      <c r="KKV117" s="1200"/>
      <c r="KKW117" s="1200"/>
      <c r="KKX117" s="1200"/>
      <c r="KKY117" s="1200"/>
      <c r="KKZ117" s="1200"/>
      <c r="KLA117" s="1200"/>
      <c r="KLB117" s="1200"/>
      <c r="KLC117" s="1200"/>
      <c r="KLD117" s="1200"/>
      <c r="KLE117" s="1200"/>
      <c r="KLF117" s="1200"/>
      <c r="KLG117" s="1200"/>
      <c r="KLH117" s="1200"/>
      <c r="KLI117" s="1200"/>
      <c r="KLJ117" s="1200"/>
      <c r="KLK117" s="1200"/>
      <c r="KLL117" s="1200"/>
      <c r="KLM117" s="1200"/>
      <c r="KLN117" s="1200"/>
      <c r="KLO117" s="1200"/>
      <c r="KLP117" s="1200"/>
      <c r="KLQ117" s="1200"/>
      <c r="KLR117" s="1200"/>
      <c r="KLS117" s="1200"/>
      <c r="KLT117" s="1200"/>
      <c r="KLU117" s="1200"/>
      <c r="KLV117" s="1200"/>
      <c r="KLW117" s="1200"/>
      <c r="KLX117" s="1200"/>
      <c r="KLY117" s="1200"/>
      <c r="KLZ117" s="1200"/>
      <c r="KMA117" s="1200"/>
      <c r="KMB117" s="1200"/>
      <c r="KMC117" s="1200"/>
      <c r="KMD117" s="1200"/>
      <c r="KME117" s="1200"/>
      <c r="KMF117" s="1200"/>
      <c r="KMG117" s="1200"/>
      <c r="KMH117" s="1200"/>
      <c r="KMI117" s="1200"/>
      <c r="KMJ117" s="1200"/>
      <c r="KMK117" s="1200"/>
      <c r="KML117" s="1200"/>
      <c r="KMM117" s="1200"/>
      <c r="KMN117" s="1200"/>
      <c r="KMO117" s="1200"/>
      <c r="KMP117" s="1200"/>
      <c r="KMQ117" s="1200"/>
      <c r="KMR117" s="1200"/>
      <c r="KMS117" s="1200"/>
      <c r="KMT117" s="1200"/>
      <c r="KMU117" s="1200"/>
      <c r="KMV117" s="1200"/>
      <c r="KMW117" s="1200"/>
      <c r="KMX117" s="1200"/>
      <c r="KMY117" s="1200"/>
      <c r="KMZ117" s="1200"/>
      <c r="KNA117" s="1200"/>
      <c r="KNB117" s="1200"/>
      <c r="KNC117" s="1200"/>
      <c r="KND117" s="1200"/>
      <c r="KNE117" s="1200"/>
      <c r="KNF117" s="1200"/>
      <c r="KNG117" s="1200"/>
      <c r="KNH117" s="1200"/>
      <c r="KNI117" s="1200"/>
      <c r="KNJ117" s="1200"/>
      <c r="KNK117" s="1200"/>
      <c r="KNL117" s="1200"/>
      <c r="KNM117" s="1200"/>
      <c r="KNN117" s="1200"/>
      <c r="KNO117" s="1200"/>
      <c r="KNP117" s="1200"/>
      <c r="KNQ117" s="1200"/>
      <c r="KNR117" s="1200"/>
      <c r="KNS117" s="1200"/>
      <c r="KNT117" s="1200"/>
      <c r="KNU117" s="1200"/>
      <c r="KNV117" s="1200"/>
      <c r="KNW117" s="1200"/>
      <c r="KNX117" s="1200"/>
      <c r="KNY117" s="1200"/>
      <c r="KNZ117" s="1200"/>
      <c r="KOA117" s="1200"/>
      <c r="KOB117" s="1200"/>
      <c r="KOC117" s="1200"/>
      <c r="KOD117" s="1200"/>
      <c r="KOE117" s="1200"/>
      <c r="KOF117" s="1200"/>
      <c r="KOG117" s="1200"/>
      <c r="KOH117" s="1200"/>
      <c r="KOI117" s="1200"/>
      <c r="KOJ117" s="1200"/>
      <c r="KOK117" s="1200"/>
      <c r="KOL117" s="1200"/>
      <c r="KOM117" s="1200"/>
      <c r="KON117" s="1200"/>
      <c r="KOO117" s="1200"/>
      <c r="KOP117" s="1200"/>
      <c r="KOQ117" s="1200"/>
      <c r="KOR117" s="1200"/>
      <c r="KOS117" s="1200"/>
      <c r="KOT117" s="1200"/>
      <c r="KOU117" s="1200"/>
      <c r="KOV117" s="1200"/>
      <c r="KOW117" s="1200"/>
      <c r="KOX117" s="1200"/>
      <c r="KOY117" s="1200"/>
      <c r="KOZ117" s="1200"/>
      <c r="KPA117" s="1200"/>
      <c r="KPB117" s="1200"/>
      <c r="KPC117" s="1200"/>
      <c r="KPD117" s="1200"/>
      <c r="KPE117" s="1200"/>
      <c r="KPF117" s="1200"/>
      <c r="KPG117" s="1200"/>
      <c r="KPH117" s="1200"/>
      <c r="KPI117" s="1200"/>
      <c r="KPJ117" s="1200"/>
      <c r="KPK117" s="1200"/>
      <c r="KPL117" s="1200"/>
      <c r="KPM117" s="1200"/>
      <c r="KPN117" s="1200"/>
      <c r="KPO117" s="1200"/>
      <c r="KPP117" s="1200"/>
      <c r="KPQ117" s="1200"/>
      <c r="KPR117" s="1200"/>
      <c r="KPS117" s="1200"/>
      <c r="KPT117" s="1200"/>
      <c r="KPU117" s="1200"/>
      <c r="KPV117" s="1200"/>
      <c r="KPW117" s="1200"/>
      <c r="KPX117" s="1200"/>
      <c r="KPY117" s="1200"/>
      <c r="KPZ117" s="1200"/>
      <c r="KQA117" s="1200"/>
      <c r="KQB117" s="1200"/>
      <c r="KQC117" s="1200"/>
      <c r="KQD117" s="1200"/>
      <c r="KQE117" s="1200"/>
      <c r="KQF117" s="1200"/>
      <c r="KQG117" s="1200"/>
      <c r="KQH117" s="1200"/>
      <c r="KQI117" s="1200"/>
      <c r="KQJ117" s="1200"/>
      <c r="KQK117" s="1200"/>
      <c r="KQL117" s="1200"/>
      <c r="KQM117" s="1200"/>
      <c r="KQN117" s="1200"/>
      <c r="KQO117" s="1200"/>
      <c r="KQP117" s="1200"/>
      <c r="KQQ117" s="1200"/>
      <c r="KQR117" s="1200"/>
      <c r="KQS117" s="1200"/>
      <c r="KQT117" s="1200"/>
      <c r="KQU117" s="1200"/>
      <c r="KQV117" s="1200"/>
      <c r="KQW117" s="1200"/>
      <c r="KQX117" s="1200"/>
      <c r="KQY117" s="1200"/>
      <c r="KQZ117" s="1200"/>
      <c r="KRA117" s="1200"/>
      <c r="KRB117" s="1200"/>
      <c r="KRC117" s="1200"/>
      <c r="KRD117" s="1200"/>
      <c r="KRE117" s="1200"/>
      <c r="KRF117" s="1200"/>
      <c r="KRG117" s="1200"/>
      <c r="KRH117" s="1200"/>
      <c r="KRI117" s="1200"/>
      <c r="KRJ117" s="1200"/>
      <c r="KRK117" s="1200"/>
      <c r="KRL117" s="1200"/>
      <c r="KRM117" s="1200"/>
      <c r="KRN117" s="1200"/>
      <c r="KRO117" s="1200"/>
      <c r="KRP117" s="1200"/>
      <c r="KRQ117" s="1200"/>
      <c r="KRR117" s="1200"/>
      <c r="KRS117" s="1200"/>
      <c r="KRT117" s="1200"/>
      <c r="KRU117" s="1200"/>
      <c r="KRV117" s="1200"/>
      <c r="KRW117" s="1200"/>
      <c r="KRX117" s="1200"/>
      <c r="KRY117" s="1200"/>
      <c r="KRZ117" s="1200"/>
      <c r="KSA117" s="1200"/>
      <c r="KSB117" s="1200"/>
      <c r="KSC117" s="1200"/>
      <c r="KSD117" s="1200"/>
      <c r="KSE117" s="1200"/>
      <c r="KSF117" s="1200"/>
      <c r="KSG117" s="1200"/>
      <c r="KSH117" s="1200"/>
      <c r="KSI117" s="1200"/>
      <c r="KSJ117" s="1200"/>
      <c r="KSK117" s="1200"/>
      <c r="KSL117" s="1200"/>
      <c r="KSM117" s="1200"/>
      <c r="KSN117" s="1200"/>
      <c r="KSO117" s="1200"/>
      <c r="KSP117" s="1200"/>
      <c r="KSQ117" s="1200"/>
      <c r="KSR117" s="1200"/>
      <c r="KSS117" s="1200"/>
      <c r="KST117" s="1200"/>
      <c r="KSU117" s="1200"/>
      <c r="KSV117" s="1200"/>
      <c r="KSW117" s="1200"/>
      <c r="KSX117" s="1200"/>
      <c r="KSY117" s="1200"/>
      <c r="KSZ117" s="1200"/>
      <c r="KTA117" s="1200"/>
      <c r="KTB117" s="1200"/>
      <c r="KTC117" s="1200"/>
      <c r="KTD117" s="1200"/>
      <c r="KTE117" s="1200"/>
      <c r="KTF117" s="1200"/>
      <c r="KTG117" s="1200"/>
      <c r="KTH117" s="1200"/>
      <c r="KTI117" s="1200"/>
      <c r="KTJ117" s="1200"/>
      <c r="KTK117" s="1200"/>
      <c r="KTL117" s="1200"/>
      <c r="KTM117" s="1200"/>
      <c r="KTN117" s="1200"/>
      <c r="KTO117" s="1200"/>
      <c r="KTP117" s="1200"/>
      <c r="KTQ117" s="1200"/>
      <c r="KTR117" s="1200"/>
      <c r="KTS117" s="1200"/>
      <c r="KTT117" s="1200"/>
      <c r="KTU117" s="1200"/>
      <c r="KTV117" s="1200"/>
      <c r="KTW117" s="1200"/>
      <c r="KTX117" s="1200"/>
      <c r="KTY117" s="1200"/>
      <c r="KTZ117" s="1200"/>
      <c r="KUA117" s="1200"/>
      <c r="KUB117" s="1200"/>
      <c r="KUC117" s="1200"/>
      <c r="KUD117" s="1200"/>
      <c r="KUE117" s="1200"/>
      <c r="KUF117" s="1200"/>
      <c r="KUG117" s="1200"/>
      <c r="KUH117" s="1200"/>
      <c r="KUI117" s="1200"/>
      <c r="KUJ117" s="1200"/>
      <c r="KUK117" s="1200"/>
      <c r="KUL117" s="1200"/>
      <c r="KUM117" s="1200"/>
      <c r="KUN117" s="1200"/>
      <c r="KUO117" s="1200"/>
      <c r="KUP117" s="1200"/>
      <c r="KUQ117" s="1200"/>
      <c r="KUR117" s="1200"/>
      <c r="KUS117" s="1200"/>
      <c r="KUT117" s="1200"/>
      <c r="KUU117" s="1200"/>
      <c r="KUV117" s="1200"/>
      <c r="KUW117" s="1200"/>
      <c r="KUX117" s="1200"/>
      <c r="KUY117" s="1200"/>
      <c r="KUZ117" s="1200"/>
      <c r="KVA117" s="1200"/>
      <c r="KVB117" s="1200"/>
      <c r="KVC117" s="1200"/>
      <c r="KVD117" s="1200"/>
      <c r="KVE117" s="1200"/>
      <c r="KVF117" s="1200"/>
      <c r="KVG117" s="1200"/>
      <c r="KVH117" s="1200"/>
      <c r="KVI117" s="1200"/>
      <c r="KVJ117" s="1200"/>
      <c r="KVK117" s="1200"/>
      <c r="KVL117" s="1200"/>
      <c r="KVM117" s="1200"/>
      <c r="KVN117" s="1200"/>
      <c r="KVO117" s="1200"/>
      <c r="KVP117" s="1200"/>
      <c r="KVQ117" s="1200"/>
      <c r="KVR117" s="1200"/>
      <c r="KVS117" s="1200"/>
      <c r="KVT117" s="1200"/>
      <c r="KVU117" s="1200"/>
      <c r="KVV117" s="1200"/>
      <c r="KVW117" s="1200"/>
      <c r="KVX117" s="1200"/>
      <c r="KVY117" s="1200"/>
      <c r="KVZ117" s="1200"/>
      <c r="KWA117" s="1200"/>
      <c r="KWB117" s="1200"/>
      <c r="KWC117" s="1200"/>
      <c r="KWD117" s="1200"/>
      <c r="KWE117" s="1200"/>
      <c r="KWF117" s="1200"/>
      <c r="KWG117" s="1200"/>
      <c r="KWH117" s="1200"/>
      <c r="KWI117" s="1200"/>
      <c r="KWJ117" s="1200"/>
      <c r="KWK117" s="1200"/>
      <c r="KWL117" s="1200"/>
      <c r="KWM117" s="1200"/>
      <c r="KWN117" s="1200"/>
      <c r="KWO117" s="1200"/>
      <c r="KWP117" s="1200"/>
      <c r="KWQ117" s="1200"/>
      <c r="KWR117" s="1200"/>
      <c r="KWS117" s="1200"/>
      <c r="KWT117" s="1200"/>
      <c r="KWU117" s="1200"/>
      <c r="KWV117" s="1200"/>
      <c r="KWW117" s="1200"/>
      <c r="KWX117" s="1200"/>
      <c r="KWY117" s="1200"/>
      <c r="KWZ117" s="1200"/>
      <c r="KXA117" s="1200"/>
      <c r="KXB117" s="1200"/>
      <c r="KXC117" s="1200"/>
      <c r="KXD117" s="1200"/>
      <c r="KXE117" s="1200"/>
      <c r="KXF117" s="1200"/>
      <c r="KXG117" s="1200"/>
      <c r="KXH117" s="1200"/>
      <c r="KXI117" s="1200"/>
      <c r="KXJ117" s="1200"/>
      <c r="KXK117" s="1200"/>
      <c r="KXL117" s="1200"/>
      <c r="KXM117" s="1200"/>
      <c r="KXN117" s="1200"/>
      <c r="KXO117" s="1200"/>
      <c r="KXP117" s="1200"/>
      <c r="KXQ117" s="1200"/>
      <c r="KXR117" s="1200"/>
      <c r="KXS117" s="1200"/>
      <c r="KXT117" s="1200"/>
      <c r="KXU117" s="1200"/>
      <c r="KXV117" s="1200"/>
      <c r="KXW117" s="1200"/>
      <c r="KXX117" s="1200"/>
      <c r="KXY117" s="1200"/>
      <c r="KXZ117" s="1200"/>
      <c r="KYA117" s="1200"/>
      <c r="KYB117" s="1200"/>
      <c r="KYC117" s="1200"/>
      <c r="KYD117" s="1200"/>
      <c r="KYE117" s="1200"/>
      <c r="KYF117" s="1200"/>
      <c r="KYG117" s="1200"/>
      <c r="KYH117" s="1200"/>
      <c r="KYI117" s="1200"/>
      <c r="KYJ117" s="1200"/>
      <c r="KYK117" s="1200"/>
      <c r="KYL117" s="1200"/>
      <c r="KYM117" s="1200"/>
      <c r="KYN117" s="1200"/>
      <c r="KYO117" s="1200"/>
      <c r="KYP117" s="1200"/>
      <c r="KYQ117" s="1200"/>
      <c r="KYR117" s="1200"/>
      <c r="KYS117" s="1200"/>
      <c r="KYT117" s="1200"/>
      <c r="KYU117" s="1200"/>
      <c r="KYV117" s="1200"/>
      <c r="KYW117" s="1200"/>
      <c r="KYX117" s="1200"/>
      <c r="KYY117" s="1200"/>
      <c r="KYZ117" s="1200"/>
      <c r="KZA117" s="1200"/>
      <c r="KZB117" s="1200"/>
      <c r="KZC117" s="1200"/>
      <c r="KZD117" s="1200"/>
      <c r="KZE117" s="1200"/>
      <c r="KZF117" s="1200"/>
      <c r="KZG117" s="1200"/>
      <c r="KZH117" s="1200"/>
      <c r="KZI117" s="1200"/>
      <c r="KZJ117" s="1200"/>
      <c r="KZK117" s="1200"/>
      <c r="KZL117" s="1200"/>
      <c r="KZM117" s="1200"/>
      <c r="KZN117" s="1200"/>
      <c r="KZO117" s="1200"/>
      <c r="KZP117" s="1200"/>
      <c r="KZQ117" s="1200"/>
      <c r="KZR117" s="1200"/>
      <c r="KZS117" s="1200"/>
      <c r="KZT117" s="1200"/>
      <c r="KZU117" s="1200"/>
      <c r="KZV117" s="1200"/>
      <c r="KZW117" s="1200"/>
      <c r="KZX117" s="1200"/>
      <c r="KZY117" s="1200"/>
      <c r="KZZ117" s="1200"/>
      <c r="LAA117" s="1200"/>
      <c r="LAB117" s="1200"/>
      <c r="LAC117" s="1200"/>
      <c r="LAD117" s="1200"/>
      <c r="LAE117" s="1200"/>
      <c r="LAF117" s="1200"/>
      <c r="LAG117" s="1200"/>
      <c r="LAH117" s="1200"/>
      <c r="LAI117" s="1200"/>
      <c r="LAJ117" s="1200"/>
      <c r="LAK117" s="1200"/>
      <c r="LAL117" s="1200"/>
      <c r="LAM117" s="1200"/>
      <c r="LAN117" s="1200"/>
      <c r="LAO117" s="1200"/>
      <c r="LAP117" s="1200"/>
      <c r="LAQ117" s="1200"/>
      <c r="LAR117" s="1200"/>
      <c r="LAS117" s="1200"/>
      <c r="LAT117" s="1200"/>
      <c r="LAU117" s="1200"/>
      <c r="LAV117" s="1200"/>
      <c r="LAW117" s="1200"/>
      <c r="LAX117" s="1200"/>
      <c r="LAY117" s="1200"/>
      <c r="LAZ117" s="1200"/>
      <c r="LBA117" s="1200"/>
      <c r="LBB117" s="1200"/>
      <c r="LBC117" s="1200"/>
      <c r="LBD117" s="1200"/>
      <c r="LBE117" s="1200"/>
      <c r="LBF117" s="1200"/>
      <c r="LBG117" s="1200"/>
      <c r="LBH117" s="1200"/>
      <c r="LBI117" s="1200"/>
      <c r="LBJ117" s="1200"/>
      <c r="LBK117" s="1200"/>
      <c r="LBL117" s="1200"/>
      <c r="LBM117" s="1200"/>
      <c r="LBN117" s="1200"/>
      <c r="LBO117" s="1200"/>
      <c r="LBP117" s="1200"/>
      <c r="LBQ117" s="1200"/>
      <c r="LBR117" s="1200"/>
      <c r="LBS117" s="1200"/>
      <c r="LBT117" s="1200"/>
      <c r="LBU117" s="1200"/>
      <c r="LBV117" s="1200"/>
      <c r="LBW117" s="1200"/>
      <c r="LBX117" s="1200"/>
      <c r="LBY117" s="1200"/>
      <c r="LBZ117" s="1200"/>
      <c r="LCA117" s="1200"/>
      <c r="LCB117" s="1200"/>
      <c r="LCC117" s="1200"/>
      <c r="LCD117" s="1200"/>
      <c r="LCE117" s="1200"/>
      <c r="LCF117" s="1200"/>
      <c r="LCG117" s="1200"/>
      <c r="LCH117" s="1200"/>
      <c r="LCI117" s="1200"/>
      <c r="LCJ117" s="1200"/>
      <c r="LCK117" s="1200"/>
      <c r="LCL117" s="1200"/>
      <c r="LCM117" s="1200"/>
      <c r="LCN117" s="1200"/>
      <c r="LCO117" s="1200"/>
      <c r="LCP117" s="1200"/>
      <c r="LCQ117" s="1200"/>
      <c r="LCR117" s="1200"/>
      <c r="LCS117" s="1200"/>
      <c r="LCT117" s="1200"/>
      <c r="LCU117" s="1200"/>
      <c r="LCV117" s="1200"/>
      <c r="LCW117" s="1200"/>
      <c r="LCX117" s="1200"/>
      <c r="LCY117" s="1200"/>
      <c r="LCZ117" s="1200"/>
      <c r="LDA117" s="1200"/>
      <c r="LDB117" s="1200"/>
      <c r="LDC117" s="1200"/>
      <c r="LDD117" s="1200"/>
      <c r="LDE117" s="1200"/>
      <c r="LDF117" s="1200"/>
      <c r="LDG117" s="1200"/>
      <c r="LDH117" s="1200"/>
      <c r="LDI117" s="1200"/>
      <c r="LDJ117" s="1200"/>
      <c r="LDK117" s="1200"/>
      <c r="LDL117" s="1200"/>
      <c r="LDM117" s="1200"/>
      <c r="LDN117" s="1200"/>
      <c r="LDO117" s="1200"/>
      <c r="LDP117" s="1200"/>
      <c r="LDQ117" s="1200"/>
      <c r="LDR117" s="1200"/>
      <c r="LDS117" s="1200"/>
      <c r="LDT117" s="1200"/>
      <c r="LDU117" s="1200"/>
      <c r="LDV117" s="1200"/>
      <c r="LDW117" s="1200"/>
      <c r="LDX117" s="1200"/>
      <c r="LDY117" s="1200"/>
      <c r="LDZ117" s="1200"/>
      <c r="LEA117" s="1200"/>
      <c r="LEB117" s="1200"/>
      <c r="LEC117" s="1200"/>
      <c r="LED117" s="1200"/>
      <c r="LEE117" s="1200"/>
      <c r="LEF117" s="1200"/>
      <c r="LEG117" s="1200"/>
      <c r="LEH117" s="1200"/>
      <c r="LEI117" s="1200"/>
      <c r="LEJ117" s="1200"/>
      <c r="LEK117" s="1200"/>
      <c r="LEL117" s="1200"/>
      <c r="LEM117" s="1200"/>
      <c r="LEN117" s="1200"/>
      <c r="LEO117" s="1200"/>
      <c r="LEP117" s="1200"/>
      <c r="LEQ117" s="1200"/>
      <c r="LER117" s="1200"/>
      <c r="LES117" s="1200"/>
      <c r="LET117" s="1200"/>
      <c r="LEU117" s="1200"/>
      <c r="LEV117" s="1200"/>
      <c r="LEW117" s="1200"/>
      <c r="LEX117" s="1200"/>
      <c r="LEY117" s="1200"/>
      <c r="LEZ117" s="1200"/>
      <c r="LFA117" s="1200"/>
      <c r="LFB117" s="1200"/>
      <c r="LFC117" s="1200"/>
      <c r="LFD117" s="1200"/>
      <c r="LFE117" s="1200"/>
      <c r="LFF117" s="1200"/>
      <c r="LFG117" s="1200"/>
      <c r="LFH117" s="1200"/>
      <c r="LFI117" s="1200"/>
      <c r="LFJ117" s="1200"/>
      <c r="LFK117" s="1200"/>
      <c r="LFL117" s="1200"/>
      <c r="LFM117" s="1200"/>
      <c r="LFN117" s="1200"/>
      <c r="LFO117" s="1200"/>
      <c r="LFP117" s="1200"/>
      <c r="LFQ117" s="1200"/>
      <c r="LFR117" s="1200"/>
      <c r="LFS117" s="1200"/>
      <c r="LFT117" s="1200"/>
      <c r="LFU117" s="1200"/>
      <c r="LFV117" s="1200"/>
      <c r="LFW117" s="1200"/>
      <c r="LFX117" s="1200"/>
      <c r="LFY117" s="1200"/>
      <c r="LFZ117" s="1200"/>
      <c r="LGA117" s="1200"/>
      <c r="LGB117" s="1200"/>
      <c r="LGC117" s="1200"/>
      <c r="LGD117" s="1200"/>
      <c r="LGE117" s="1200"/>
      <c r="LGF117" s="1200"/>
      <c r="LGG117" s="1200"/>
      <c r="LGH117" s="1200"/>
      <c r="LGI117" s="1200"/>
      <c r="LGJ117" s="1200"/>
      <c r="LGK117" s="1200"/>
      <c r="LGL117" s="1200"/>
      <c r="LGM117" s="1200"/>
      <c r="LGN117" s="1200"/>
      <c r="LGO117" s="1200"/>
      <c r="LGP117" s="1200"/>
      <c r="LGQ117" s="1200"/>
      <c r="LGR117" s="1200"/>
      <c r="LGS117" s="1200"/>
      <c r="LGT117" s="1200"/>
      <c r="LGU117" s="1200"/>
      <c r="LGV117" s="1200"/>
      <c r="LGW117" s="1200"/>
      <c r="LGX117" s="1200"/>
      <c r="LGY117" s="1200"/>
      <c r="LGZ117" s="1200"/>
      <c r="LHA117" s="1200"/>
      <c r="LHB117" s="1200"/>
      <c r="LHC117" s="1200"/>
      <c r="LHD117" s="1200"/>
      <c r="LHE117" s="1200"/>
      <c r="LHF117" s="1200"/>
      <c r="LHG117" s="1200"/>
      <c r="LHH117" s="1200"/>
      <c r="LHI117" s="1200"/>
      <c r="LHJ117" s="1200"/>
      <c r="LHK117" s="1200"/>
      <c r="LHL117" s="1200"/>
      <c r="LHM117" s="1200"/>
      <c r="LHN117" s="1200"/>
      <c r="LHO117" s="1200"/>
      <c r="LHP117" s="1200"/>
      <c r="LHQ117" s="1200"/>
      <c r="LHR117" s="1200"/>
      <c r="LHS117" s="1200"/>
      <c r="LHT117" s="1200"/>
      <c r="LHU117" s="1200"/>
      <c r="LHV117" s="1200"/>
      <c r="LHW117" s="1200"/>
      <c r="LHX117" s="1200"/>
      <c r="LHY117" s="1200"/>
      <c r="LHZ117" s="1200"/>
      <c r="LIA117" s="1200"/>
      <c r="LIB117" s="1200"/>
      <c r="LIC117" s="1200"/>
      <c r="LID117" s="1200"/>
      <c r="LIE117" s="1200"/>
      <c r="LIF117" s="1200"/>
      <c r="LIG117" s="1200"/>
      <c r="LIH117" s="1200"/>
      <c r="LII117" s="1200"/>
      <c r="LIJ117" s="1200"/>
      <c r="LIK117" s="1200"/>
      <c r="LIL117" s="1200"/>
      <c r="LIM117" s="1200"/>
      <c r="LIN117" s="1200"/>
      <c r="LIO117" s="1200"/>
      <c r="LIP117" s="1200"/>
      <c r="LIQ117" s="1200"/>
      <c r="LIR117" s="1200"/>
      <c r="LIS117" s="1200"/>
      <c r="LIT117" s="1200"/>
      <c r="LIU117" s="1200"/>
      <c r="LIV117" s="1200"/>
      <c r="LIW117" s="1200"/>
      <c r="LIX117" s="1200"/>
      <c r="LIY117" s="1200"/>
      <c r="LIZ117" s="1200"/>
      <c r="LJA117" s="1200"/>
      <c r="LJB117" s="1200"/>
      <c r="LJC117" s="1200"/>
      <c r="LJD117" s="1200"/>
      <c r="LJE117" s="1200"/>
      <c r="LJF117" s="1200"/>
      <c r="LJG117" s="1200"/>
      <c r="LJH117" s="1200"/>
      <c r="LJI117" s="1200"/>
      <c r="LJJ117" s="1200"/>
      <c r="LJK117" s="1200"/>
      <c r="LJL117" s="1200"/>
      <c r="LJM117" s="1200"/>
      <c r="LJN117" s="1200"/>
      <c r="LJO117" s="1200"/>
      <c r="LJP117" s="1200"/>
      <c r="LJQ117" s="1200"/>
      <c r="LJR117" s="1200"/>
      <c r="LJS117" s="1200"/>
      <c r="LJT117" s="1200"/>
      <c r="LJU117" s="1200"/>
      <c r="LJV117" s="1200"/>
      <c r="LJW117" s="1200"/>
      <c r="LJX117" s="1200"/>
      <c r="LJY117" s="1200"/>
      <c r="LJZ117" s="1200"/>
      <c r="LKA117" s="1200"/>
      <c r="LKB117" s="1200"/>
      <c r="LKC117" s="1200"/>
      <c r="LKD117" s="1200"/>
      <c r="LKE117" s="1200"/>
      <c r="LKF117" s="1200"/>
      <c r="LKG117" s="1200"/>
      <c r="LKH117" s="1200"/>
      <c r="LKI117" s="1200"/>
      <c r="LKJ117" s="1200"/>
      <c r="LKK117" s="1200"/>
      <c r="LKL117" s="1200"/>
      <c r="LKM117" s="1200"/>
      <c r="LKN117" s="1200"/>
      <c r="LKO117" s="1200"/>
      <c r="LKP117" s="1200"/>
      <c r="LKQ117" s="1200"/>
      <c r="LKR117" s="1200"/>
      <c r="LKS117" s="1200"/>
      <c r="LKT117" s="1200"/>
      <c r="LKU117" s="1200"/>
      <c r="LKV117" s="1200"/>
      <c r="LKW117" s="1200"/>
      <c r="LKX117" s="1200"/>
      <c r="LKY117" s="1200"/>
      <c r="LKZ117" s="1200"/>
      <c r="LLA117" s="1200"/>
      <c r="LLB117" s="1200"/>
      <c r="LLC117" s="1200"/>
      <c r="LLD117" s="1200"/>
      <c r="LLE117" s="1200"/>
      <c r="LLF117" s="1200"/>
      <c r="LLG117" s="1200"/>
      <c r="LLH117" s="1200"/>
      <c r="LLI117" s="1200"/>
      <c r="LLJ117" s="1200"/>
      <c r="LLK117" s="1200"/>
      <c r="LLL117" s="1200"/>
      <c r="LLM117" s="1200"/>
      <c r="LLN117" s="1200"/>
      <c r="LLO117" s="1200"/>
      <c r="LLP117" s="1200"/>
      <c r="LLQ117" s="1200"/>
      <c r="LLR117" s="1200"/>
      <c r="LLS117" s="1200"/>
      <c r="LLT117" s="1200"/>
      <c r="LLU117" s="1200"/>
      <c r="LLV117" s="1200"/>
      <c r="LLW117" s="1200"/>
      <c r="LLX117" s="1200"/>
      <c r="LLY117" s="1200"/>
      <c r="LLZ117" s="1200"/>
      <c r="LMA117" s="1200"/>
      <c r="LMB117" s="1200"/>
      <c r="LMC117" s="1200"/>
      <c r="LMD117" s="1200"/>
      <c r="LME117" s="1200"/>
      <c r="LMF117" s="1200"/>
      <c r="LMG117" s="1200"/>
      <c r="LMH117" s="1200"/>
      <c r="LMI117" s="1200"/>
      <c r="LMJ117" s="1200"/>
      <c r="LMK117" s="1200"/>
      <c r="LML117" s="1200"/>
      <c r="LMM117" s="1200"/>
      <c r="LMN117" s="1200"/>
      <c r="LMO117" s="1200"/>
      <c r="LMP117" s="1200"/>
      <c r="LMQ117" s="1200"/>
      <c r="LMR117" s="1200"/>
      <c r="LMS117" s="1200"/>
      <c r="LMT117" s="1200"/>
      <c r="LMU117" s="1200"/>
      <c r="LMV117" s="1200"/>
      <c r="LMW117" s="1200"/>
      <c r="LMX117" s="1200"/>
      <c r="LMY117" s="1200"/>
      <c r="LMZ117" s="1200"/>
      <c r="LNA117" s="1200"/>
      <c r="LNB117" s="1200"/>
      <c r="LNC117" s="1200"/>
      <c r="LND117" s="1200"/>
      <c r="LNE117" s="1200"/>
      <c r="LNF117" s="1200"/>
      <c r="LNG117" s="1200"/>
      <c r="LNH117" s="1200"/>
      <c r="LNI117" s="1200"/>
      <c r="LNJ117" s="1200"/>
      <c r="LNK117" s="1200"/>
      <c r="LNL117" s="1200"/>
      <c r="LNM117" s="1200"/>
      <c r="LNN117" s="1200"/>
      <c r="LNO117" s="1200"/>
      <c r="LNP117" s="1200"/>
      <c r="LNQ117" s="1200"/>
      <c r="LNR117" s="1200"/>
      <c r="LNS117" s="1200"/>
      <c r="LNT117" s="1200"/>
      <c r="LNU117" s="1200"/>
      <c r="LNV117" s="1200"/>
      <c r="LNW117" s="1200"/>
      <c r="LNX117" s="1200"/>
      <c r="LNY117" s="1200"/>
      <c r="LNZ117" s="1200"/>
      <c r="LOA117" s="1200"/>
      <c r="LOB117" s="1200"/>
      <c r="LOC117" s="1200"/>
      <c r="LOD117" s="1200"/>
      <c r="LOE117" s="1200"/>
      <c r="LOF117" s="1200"/>
      <c r="LOG117" s="1200"/>
      <c r="LOH117" s="1200"/>
      <c r="LOI117" s="1200"/>
      <c r="LOJ117" s="1200"/>
      <c r="LOK117" s="1200"/>
      <c r="LOL117" s="1200"/>
      <c r="LOM117" s="1200"/>
      <c r="LON117" s="1200"/>
      <c r="LOO117" s="1200"/>
      <c r="LOP117" s="1200"/>
      <c r="LOQ117" s="1200"/>
      <c r="LOR117" s="1200"/>
      <c r="LOS117" s="1200"/>
      <c r="LOT117" s="1200"/>
      <c r="LOU117" s="1200"/>
      <c r="LOV117" s="1200"/>
      <c r="LOW117" s="1200"/>
      <c r="LOX117" s="1200"/>
      <c r="LOY117" s="1200"/>
      <c r="LOZ117" s="1200"/>
      <c r="LPA117" s="1200"/>
      <c r="LPB117" s="1200"/>
      <c r="LPC117" s="1200"/>
      <c r="LPD117" s="1200"/>
      <c r="LPE117" s="1200"/>
      <c r="LPF117" s="1200"/>
      <c r="LPG117" s="1200"/>
      <c r="LPH117" s="1200"/>
      <c r="LPI117" s="1200"/>
      <c r="LPJ117" s="1200"/>
      <c r="LPK117" s="1200"/>
      <c r="LPL117" s="1200"/>
      <c r="LPM117" s="1200"/>
      <c r="LPN117" s="1200"/>
      <c r="LPO117" s="1200"/>
      <c r="LPP117" s="1200"/>
      <c r="LPQ117" s="1200"/>
      <c r="LPR117" s="1200"/>
      <c r="LPS117" s="1200"/>
      <c r="LPT117" s="1200"/>
      <c r="LPU117" s="1200"/>
      <c r="LPV117" s="1200"/>
      <c r="LPW117" s="1200"/>
      <c r="LPX117" s="1200"/>
      <c r="LPY117" s="1200"/>
      <c r="LPZ117" s="1200"/>
      <c r="LQA117" s="1200"/>
      <c r="LQB117" s="1200"/>
      <c r="LQC117" s="1200"/>
      <c r="LQD117" s="1200"/>
      <c r="LQE117" s="1200"/>
      <c r="LQF117" s="1200"/>
      <c r="LQG117" s="1200"/>
      <c r="LQH117" s="1200"/>
      <c r="LQI117" s="1200"/>
      <c r="LQJ117" s="1200"/>
      <c r="LQK117" s="1200"/>
      <c r="LQL117" s="1200"/>
      <c r="LQM117" s="1200"/>
      <c r="LQN117" s="1200"/>
      <c r="LQO117" s="1200"/>
      <c r="LQP117" s="1200"/>
      <c r="LQQ117" s="1200"/>
      <c r="LQR117" s="1200"/>
      <c r="LQS117" s="1200"/>
      <c r="LQT117" s="1200"/>
      <c r="LQU117" s="1200"/>
      <c r="LQV117" s="1200"/>
      <c r="LQW117" s="1200"/>
      <c r="LQX117" s="1200"/>
      <c r="LQY117" s="1200"/>
      <c r="LQZ117" s="1200"/>
      <c r="LRA117" s="1200"/>
      <c r="LRB117" s="1200"/>
      <c r="LRC117" s="1200"/>
      <c r="LRD117" s="1200"/>
      <c r="LRE117" s="1200"/>
      <c r="LRF117" s="1200"/>
      <c r="LRG117" s="1200"/>
      <c r="LRH117" s="1200"/>
      <c r="LRI117" s="1200"/>
      <c r="LRJ117" s="1200"/>
      <c r="LRK117" s="1200"/>
      <c r="LRL117" s="1200"/>
      <c r="LRM117" s="1200"/>
      <c r="LRN117" s="1200"/>
      <c r="LRO117" s="1200"/>
      <c r="LRP117" s="1200"/>
      <c r="LRQ117" s="1200"/>
      <c r="LRR117" s="1200"/>
      <c r="LRS117" s="1200"/>
      <c r="LRT117" s="1200"/>
      <c r="LRU117" s="1200"/>
      <c r="LRV117" s="1200"/>
      <c r="LRW117" s="1200"/>
      <c r="LRX117" s="1200"/>
      <c r="LRY117" s="1200"/>
      <c r="LRZ117" s="1200"/>
      <c r="LSA117" s="1200"/>
      <c r="LSB117" s="1200"/>
      <c r="LSC117" s="1200"/>
      <c r="LSD117" s="1200"/>
      <c r="LSE117" s="1200"/>
      <c r="LSF117" s="1200"/>
      <c r="LSG117" s="1200"/>
      <c r="LSH117" s="1200"/>
      <c r="LSI117" s="1200"/>
      <c r="LSJ117" s="1200"/>
      <c r="LSK117" s="1200"/>
      <c r="LSL117" s="1200"/>
      <c r="LSM117" s="1200"/>
      <c r="LSN117" s="1200"/>
      <c r="LSO117" s="1200"/>
      <c r="LSP117" s="1200"/>
      <c r="LSQ117" s="1200"/>
      <c r="LSR117" s="1200"/>
      <c r="LSS117" s="1200"/>
      <c r="LST117" s="1200"/>
      <c r="LSU117" s="1200"/>
      <c r="LSV117" s="1200"/>
      <c r="LSW117" s="1200"/>
      <c r="LSX117" s="1200"/>
      <c r="LSY117" s="1200"/>
      <c r="LSZ117" s="1200"/>
      <c r="LTA117" s="1200"/>
      <c r="LTB117" s="1200"/>
      <c r="LTC117" s="1200"/>
      <c r="LTD117" s="1200"/>
      <c r="LTE117" s="1200"/>
      <c r="LTF117" s="1200"/>
      <c r="LTG117" s="1200"/>
      <c r="LTH117" s="1200"/>
      <c r="LTI117" s="1200"/>
      <c r="LTJ117" s="1200"/>
      <c r="LTK117" s="1200"/>
      <c r="LTL117" s="1200"/>
      <c r="LTM117" s="1200"/>
      <c r="LTN117" s="1200"/>
      <c r="LTO117" s="1200"/>
      <c r="LTP117" s="1200"/>
      <c r="LTQ117" s="1200"/>
      <c r="LTR117" s="1200"/>
      <c r="LTS117" s="1200"/>
      <c r="LTT117" s="1200"/>
      <c r="LTU117" s="1200"/>
      <c r="LTV117" s="1200"/>
      <c r="LTW117" s="1200"/>
      <c r="LTX117" s="1200"/>
      <c r="LTY117" s="1200"/>
      <c r="LTZ117" s="1200"/>
      <c r="LUA117" s="1200"/>
      <c r="LUB117" s="1200"/>
      <c r="LUC117" s="1200"/>
      <c r="LUD117" s="1200"/>
      <c r="LUE117" s="1200"/>
      <c r="LUF117" s="1200"/>
      <c r="LUG117" s="1200"/>
      <c r="LUH117" s="1200"/>
      <c r="LUI117" s="1200"/>
      <c r="LUJ117" s="1200"/>
      <c r="LUK117" s="1200"/>
      <c r="LUL117" s="1200"/>
      <c r="LUM117" s="1200"/>
      <c r="LUN117" s="1200"/>
      <c r="LUO117" s="1200"/>
      <c r="LUP117" s="1200"/>
      <c r="LUQ117" s="1200"/>
      <c r="LUR117" s="1200"/>
      <c r="LUS117" s="1200"/>
      <c r="LUT117" s="1200"/>
      <c r="LUU117" s="1200"/>
      <c r="LUV117" s="1200"/>
      <c r="LUW117" s="1200"/>
      <c r="LUX117" s="1200"/>
      <c r="LUY117" s="1200"/>
      <c r="LUZ117" s="1200"/>
      <c r="LVA117" s="1200"/>
      <c r="LVB117" s="1200"/>
      <c r="LVC117" s="1200"/>
      <c r="LVD117" s="1200"/>
      <c r="LVE117" s="1200"/>
      <c r="LVF117" s="1200"/>
      <c r="LVG117" s="1200"/>
      <c r="LVH117" s="1200"/>
      <c r="LVI117" s="1200"/>
      <c r="LVJ117" s="1200"/>
      <c r="LVK117" s="1200"/>
      <c r="LVL117" s="1200"/>
      <c r="LVM117" s="1200"/>
      <c r="LVN117" s="1200"/>
      <c r="LVO117" s="1200"/>
      <c r="LVP117" s="1200"/>
      <c r="LVQ117" s="1200"/>
      <c r="LVR117" s="1200"/>
      <c r="LVS117" s="1200"/>
      <c r="LVT117" s="1200"/>
      <c r="LVU117" s="1200"/>
      <c r="LVV117" s="1200"/>
      <c r="LVW117" s="1200"/>
      <c r="LVX117" s="1200"/>
      <c r="LVY117" s="1200"/>
      <c r="LVZ117" s="1200"/>
      <c r="LWA117" s="1200"/>
      <c r="LWB117" s="1200"/>
      <c r="LWC117" s="1200"/>
      <c r="LWD117" s="1200"/>
      <c r="LWE117" s="1200"/>
      <c r="LWF117" s="1200"/>
      <c r="LWG117" s="1200"/>
      <c r="LWH117" s="1200"/>
      <c r="LWI117" s="1200"/>
      <c r="LWJ117" s="1200"/>
      <c r="LWK117" s="1200"/>
      <c r="LWL117" s="1200"/>
      <c r="LWM117" s="1200"/>
      <c r="LWN117" s="1200"/>
      <c r="LWO117" s="1200"/>
      <c r="LWP117" s="1200"/>
      <c r="LWQ117" s="1200"/>
      <c r="LWR117" s="1200"/>
      <c r="LWS117" s="1200"/>
      <c r="LWT117" s="1200"/>
      <c r="LWU117" s="1200"/>
      <c r="LWV117" s="1200"/>
      <c r="LWW117" s="1200"/>
      <c r="LWX117" s="1200"/>
      <c r="LWY117" s="1200"/>
      <c r="LWZ117" s="1200"/>
      <c r="LXA117" s="1200"/>
      <c r="LXB117" s="1200"/>
      <c r="LXC117" s="1200"/>
      <c r="LXD117" s="1200"/>
      <c r="LXE117" s="1200"/>
      <c r="LXF117" s="1200"/>
      <c r="LXG117" s="1200"/>
      <c r="LXH117" s="1200"/>
      <c r="LXI117" s="1200"/>
      <c r="LXJ117" s="1200"/>
      <c r="LXK117" s="1200"/>
      <c r="LXL117" s="1200"/>
      <c r="LXM117" s="1200"/>
      <c r="LXN117" s="1200"/>
      <c r="LXO117" s="1200"/>
      <c r="LXP117" s="1200"/>
      <c r="LXQ117" s="1200"/>
      <c r="LXR117" s="1200"/>
      <c r="LXS117" s="1200"/>
      <c r="LXT117" s="1200"/>
      <c r="LXU117" s="1200"/>
      <c r="LXV117" s="1200"/>
      <c r="LXW117" s="1200"/>
      <c r="LXX117" s="1200"/>
      <c r="LXY117" s="1200"/>
      <c r="LXZ117" s="1200"/>
      <c r="LYA117" s="1200"/>
      <c r="LYB117" s="1200"/>
      <c r="LYC117" s="1200"/>
      <c r="LYD117" s="1200"/>
      <c r="LYE117" s="1200"/>
      <c r="LYF117" s="1200"/>
      <c r="LYG117" s="1200"/>
      <c r="LYH117" s="1200"/>
      <c r="LYI117" s="1200"/>
      <c r="LYJ117" s="1200"/>
      <c r="LYK117" s="1200"/>
      <c r="LYL117" s="1200"/>
      <c r="LYM117" s="1200"/>
      <c r="LYN117" s="1200"/>
      <c r="LYO117" s="1200"/>
      <c r="LYP117" s="1200"/>
      <c r="LYQ117" s="1200"/>
      <c r="LYR117" s="1200"/>
      <c r="LYS117" s="1200"/>
      <c r="LYT117" s="1200"/>
      <c r="LYU117" s="1200"/>
      <c r="LYV117" s="1200"/>
      <c r="LYW117" s="1200"/>
      <c r="LYX117" s="1200"/>
      <c r="LYY117" s="1200"/>
      <c r="LYZ117" s="1200"/>
      <c r="LZA117" s="1200"/>
      <c r="LZB117" s="1200"/>
      <c r="LZC117" s="1200"/>
      <c r="LZD117" s="1200"/>
      <c r="LZE117" s="1200"/>
      <c r="LZF117" s="1200"/>
      <c r="LZG117" s="1200"/>
      <c r="LZH117" s="1200"/>
      <c r="LZI117" s="1200"/>
      <c r="LZJ117" s="1200"/>
      <c r="LZK117" s="1200"/>
      <c r="LZL117" s="1200"/>
      <c r="LZM117" s="1200"/>
      <c r="LZN117" s="1200"/>
      <c r="LZO117" s="1200"/>
      <c r="LZP117" s="1200"/>
      <c r="LZQ117" s="1200"/>
      <c r="LZR117" s="1200"/>
      <c r="LZS117" s="1200"/>
      <c r="LZT117" s="1200"/>
      <c r="LZU117" s="1200"/>
      <c r="LZV117" s="1200"/>
      <c r="LZW117" s="1200"/>
      <c r="LZX117" s="1200"/>
      <c r="LZY117" s="1200"/>
      <c r="LZZ117" s="1200"/>
      <c r="MAA117" s="1200"/>
      <c r="MAB117" s="1200"/>
      <c r="MAC117" s="1200"/>
      <c r="MAD117" s="1200"/>
      <c r="MAE117" s="1200"/>
      <c r="MAF117" s="1200"/>
      <c r="MAG117" s="1200"/>
      <c r="MAH117" s="1200"/>
      <c r="MAI117" s="1200"/>
      <c r="MAJ117" s="1200"/>
      <c r="MAK117" s="1200"/>
      <c r="MAL117" s="1200"/>
      <c r="MAM117" s="1200"/>
      <c r="MAN117" s="1200"/>
      <c r="MAO117" s="1200"/>
      <c r="MAP117" s="1200"/>
      <c r="MAQ117" s="1200"/>
      <c r="MAR117" s="1200"/>
      <c r="MAS117" s="1200"/>
      <c r="MAT117" s="1200"/>
      <c r="MAU117" s="1200"/>
      <c r="MAV117" s="1200"/>
      <c r="MAW117" s="1200"/>
      <c r="MAX117" s="1200"/>
      <c r="MAY117" s="1200"/>
      <c r="MAZ117" s="1200"/>
      <c r="MBA117" s="1200"/>
      <c r="MBB117" s="1200"/>
      <c r="MBC117" s="1200"/>
      <c r="MBD117" s="1200"/>
      <c r="MBE117" s="1200"/>
      <c r="MBF117" s="1200"/>
      <c r="MBG117" s="1200"/>
      <c r="MBH117" s="1200"/>
      <c r="MBI117" s="1200"/>
      <c r="MBJ117" s="1200"/>
      <c r="MBK117" s="1200"/>
      <c r="MBL117" s="1200"/>
      <c r="MBM117" s="1200"/>
      <c r="MBN117" s="1200"/>
      <c r="MBO117" s="1200"/>
      <c r="MBP117" s="1200"/>
      <c r="MBQ117" s="1200"/>
      <c r="MBR117" s="1200"/>
      <c r="MBS117" s="1200"/>
      <c r="MBT117" s="1200"/>
      <c r="MBU117" s="1200"/>
      <c r="MBV117" s="1200"/>
      <c r="MBW117" s="1200"/>
      <c r="MBX117" s="1200"/>
      <c r="MBY117" s="1200"/>
      <c r="MBZ117" s="1200"/>
      <c r="MCA117" s="1200"/>
      <c r="MCB117" s="1200"/>
      <c r="MCC117" s="1200"/>
      <c r="MCD117" s="1200"/>
      <c r="MCE117" s="1200"/>
      <c r="MCF117" s="1200"/>
      <c r="MCG117" s="1200"/>
      <c r="MCH117" s="1200"/>
      <c r="MCI117" s="1200"/>
      <c r="MCJ117" s="1200"/>
      <c r="MCK117" s="1200"/>
      <c r="MCL117" s="1200"/>
      <c r="MCM117" s="1200"/>
      <c r="MCN117" s="1200"/>
      <c r="MCO117" s="1200"/>
      <c r="MCP117" s="1200"/>
      <c r="MCQ117" s="1200"/>
      <c r="MCR117" s="1200"/>
      <c r="MCS117" s="1200"/>
      <c r="MCT117" s="1200"/>
      <c r="MCU117" s="1200"/>
      <c r="MCV117" s="1200"/>
      <c r="MCW117" s="1200"/>
      <c r="MCX117" s="1200"/>
      <c r="MCY117" s="1200"/>
      <c r="MCZ117" s="1200"/>
      <c r="MDA117" s="1200"/>
      <c r="MDB117" s="1200"/>
      <c r="MDC117" s="1200"/>
      <c r="MDD117" s="1200"/>
      <c r="MDE117" s="1200"/>
      <c r="MDF117" s="1200"/>
      <c r="MDG117" s="1200"/>
      <c r="MDH117" s="1200"/>
      <c r="MDI117" s="1200"/>
      <c r="MDJ117" s="1200"/>
      <c r="MDK117" s="1200"/>
      <c r="MDL117" s="1200"/>
      <c r="MDM117" s="1200"/>
      <c r="MDN117" s="1200"/>
      <c r="MDO117" s="1200"/>
      <c r="MDP117" s="1200"/>
      <c r="MDQ117" s="1200"/>
      <c r="MDR117" s="1200"/>
      <c r="MDS117" s="1200"/>
      <c r="MDT117" s="1200"/>
      <c r="MDU117" s="1200"/>
      <c r="MDV117" s="1200"/>
      <c r="MDW117" s="1200"/>
      <c r="MDX117" s="1200"/>
      <c r="MDY117" s="1200"/>
      <c r="MDZ117" s="1200"/>
      <c r="MEA117" s="1200"/>
      <c r="MEB117" s="1200"/>
      <c r="MEC117" s="1200"/>
      <c r="MED117" s="1200"/>
      <c r="MEE117" s="1200"/>
      <c r="MEF117" s="1200"/>
      <c r="MEG117" s="1200"/>
      <c r="MEH117" s="1200"/>
      <c r="MEI117" s="1200"/>
      <c r="MEJ117" s="1200"/>
      <c r="MEK117" s="1200"/>
      <c r="MEL117" s="1200"/>
      <c r="MEM117" s="1200"/>
      <c r="MEN117" s="1200"/>
      <c r="MEO117" s="1200"/>
      <c r="MEP117" s="1200"/>
      <c r="MEQ117" s="1200"/>
      <c r="MER117" s="1200"/>
      <c r="MES117" s="1200"/>
      <c r="MET117" s="1200"/>
      <c r="MEU117" s="1200"/>
      <c r="MEV117" s="1200"/>
      <c r="MEW117" s="1200"/>
      <c r="MEX117" s="1200"/>
      <c r="MEY117" s="1200"/>
      <c r="MEZ117" s="1200"/>
      <c r="MFA117" s="1200"/>
      <c r="MFB117" s="1200"/>
      <c r="MFC117" s="1200"/>
      <c r="MFD117" s="1200"/>
      <c r="MFE117" s="1200"/>
      <c r="MFF117" s="1200"/>
      <c r="MFG117" s="1200"/>
      <c r="MFH117" s="1200"/>
      <c r="MFI117" s="1200"/>
      <c r="MFJ117" s="1200"/>
      <c r="MFK117" s="1200"/>
      <c r="MFL117" s="1200"/>
      <c r="MFM117" s="1200"/>
      <c r="MFN117" s="1200"/>
      <c r="MFO117" s="1200"/>
      <c r="MFP117" s="1200"/>
      <c r="MFQ117" s="1200"/>
      <c r="MFR117" s="1200"/>
      <c r="MFS117" s="1200"/>
      <c r="MFT117" s="1200"/>
      <c r="MFU117" s="1200"/>
      <c r="MFV117" s="1200"/>
      <c r="MFW117" s="1200"/>
      <c r="MFX117" s="1200"/>
      <c r="MFY117" s="1200"/>
      <c r="MFZ117" s="1200"/>
      <c r="MGA117" s="1200"/>
      <c r="MGB117" s="1200"/>
      <c r="MGC117" s="1200"/>
      <c r="MGD117" s="1200"/>
      <c r="MGE117" s="1200"/>
      <c r="MGF117" s="1200"/>
      <c r="MGG117" s="1200"/>
      <c r="MGH117" s="1200"/>
      <c r="MGI117" s="1200"/>
      <c r="MGJ117" s="1200"/>
      <c r="MGK117" s="1200"/>
      <c r="MGL117" s="1200"/>
      <c r="MGM117" s="1200"/>
      <c r="MGN117" s="1200"/>
      <c r="MGO117" s="1200"/>
      <c r="MGP117" s="1200"/>
      <c r="MGQ117" s="1200"/>
      <c r="MGR117" s="1200"/>
      <c r="MGS117" s="1200"/>
      <c r="MGT117" s="1200"/>
      <c r="MGU117" s="1200"/>
      <c r="MGV117" s="1200"/>
      <c r="MGW117" s="1200"/>
      <c r="MGX117" s="1200"/>
      <c r="MGY117" s="1200"/>
      <c r="MGZ117" s="1200"/>
      <c r="MHA117" s="1200"/>
      <c r="MHB117" s="1200"/>
      <c r="MHC117" s="1200"/>
      <c r="MHD117" s="1200"/>
      <c r="MHE117" s="1200"/>
      <c r="MHF117" s="1200"/>
      <c r="MHG117" s="1200"/>
      <c r="MHH117" s="1200"/>
      <c r="MHI117" s="1200"/>
      <c r="MHJ117" s="1200"/>
      <c r="MHK117" s="1200"/>
      <c r="MHL117" s="1200"/>
      <c r="MHM117" s="1200"/>
      <c r="MHN117" s="1200"/>
      <c r="MHO117" s="1200"/>
      <c r="MHP117" s="1200"/>
      <c r="MHQ117" s="1200"/>
      <c r="MHR117" s="1200"/>
      <c r="MHS117" s="1200"/>
      <c r="MHT117" s="1200"/>
      <c r="MHU117" s="1200"/>
      <c r="MHV117" s="1200"/>
      <c r="MHW117" s="1200"/>
      <c r="MHX117" s="1200"/>
      <c r="MHY117" s="1200"/>
      <c r="MHZ117" s="1200"/>
      <c r="MIA117" s="1200"/>
      <c r="MIB117" s="1200"/>
      <c r="MIC117" s="1200"/>
      <c r="MID117" s="1200"/>
      <c r="MIE117" s="1200"/>
      <c r="MIF117" s="1200"/>
      <c r="MIG117" s="1200"/>
      <c r="MIH117" s="1200"/>
      <c r="MII117" s="1200"/>
      <c r="MIJ117" s="1200"/>
      <c r="MIK117" s="1200"/>
      <c r="MIL117" s="1200"/>
      <c r="MIM117" s="1200"/>
      <c r="MIN117" s="1200"/>
      <c r="MIO117" s="1200"/>
      <c r="MIP117" s="1200"/>
      <c r="MIQ117" s="1200"/>
      <c r="MIR117" s="1200"/>
      <c r="MIS117" s="1200"/>
      <c r="MIT117" s="1200"/>
      <c r="MIU117" s="1200"/>
      <c r="MIV117" s="1200"/>
      <c r="MIW117" s="1200"/>
      <c r="MIX117" s="1200"/>
      <c r="MIY117" s="1200"/>
      <c r="MIZ117" s="1200"/>
      <c r="MJA117" s="1200"/>
      <c r="MJB117" s="1200"/>
      <c r="MJC117" s="1200"/>
      <c r="MJD117" s="1200"/>
      <c r="MJE117" s="1200"/>
      <c r="MJF117" s="1200"/>
      <c r="MJG117" s="1200"/>
      <c r="MJH117" s="1200"/>
      <c r="MJI117" s="1200"/>
      <c r="MJJ117" s="1200"/>
      <c r="MJK117" s="1200"/>
      <c r="MJL117" s="1200"/>
      <c r="MJM117" s="1200"/>
      <c r="MJN117" s="1200"/>
      <c r="MJO117" s="1200"/>
      <c r="MJP117" s="1200"/>
      <c r="MJQ117" s="1200"/>
      <c r="MJR117" s="1200"/>
      <c r="MJS117" s="1200"/>
      <c r="MJT117" s="1200"/>
      <c r="MJU117" s="1200"/>
      <c r="MJV117" s="1200"/>
      <c r="MJW117" s="1200"/>
      <c r="MJX117" s="1200"/>
      <c r="MJY117" s="1200"/>
      <c r="MJZ117" s="1200"/>
      <c r="MKA117" s="1200"/>
      <c r="MKB117" s="1200"/>
      <c r="MKC117" s="1200"/>
      <c r="MKD117" s="1200"/>
      <c r="MKE117" s="1200"/>
      <c r="MKF117" s="1200"/>
      <c r="MKG117" s="1200"/>
      <c r="MKH117" s="1200"/>
      <c r="MKI117" s="1200"/>
      <c r="MKJ117" s="1200"/>
      <c r="MKK117" s="1200"/>
      <c r="MKL117" s="1200"/>
      <c r="MKM117" s="1200"/>
      <c r="MKN117" s="1200"/>
      <c r="MKO117" s="1200"/>
      <c r="MKP117" s="1200"/>
      <c r="MKQ117" s="1200"/>
      <c r="MKR117" s="1200"/>
      <c r="MKS117" s="1200"/>
      <c r="MKT117" s="1200"/>
      <c r="MKU117" s="1200"/>
      <c r="MKV117" s="1200"/>
      <c r="MKW117" s="1200"/>
      <c r="MKX117" s="1200"/>
      <c r="MKY117" s="1200"/>
      <c r="MKZ117" s="1200"/>
      <c r="MLA117" s="1200"/>
      <c r="MLB117" s="1200"/>
      <c r="MLC117" s="1200"/>
      <c r="MLD117" s="1200"/>
      <c r="MLE117" s="1200"/>
      <c r="MLF117" s="1200"/>
      <c r="MLG117" s="1200"/>
      <c r="MLH117" s="1200"/>
      <c r="MLI117" s="1200"/>
      <c r="MLJ117" s="1200"/>
      <c r="MLK117" s="1200"/>
      <c r="MLL117" s="1200"/>
      <c r="MLM117" s="1200"/>
      <c r="MLN117" s="1200"/>
      <c r="MLO117" s="1200"/>
      <c r="MLP117" s="1200"/>
      <c r="MLQ117" s="1200"/>
      <c r="MLR117" s="1200"/>
      <c r="MLS117" s="1200"/>
      <c r="MLT117" s="1200"/>
      <c r="MLU117" s="1200"/>
      <c r="MLV117" s="1200"/>
      <c r="MLW117" s="1200"/>
      <c r="MLX117" s="1200"/>
      <c r="MLY117" s="1200"/>
      <c r="MLZ117" s="1200"/>
      <c r="MMA117" s="1200"/>
      <c r="MMB117" s="1200"/>
      <c r="MMC117" s="1200"/>
      <c r="MMD117" s="1200"/>
      <c r="MME117" s="1200"/>
      <c r="MMF117" s="1200"/>
      <c r="MMG117" s="1200"/>
      <c r="MMH117" s="1200"/>
      <c r="MMI117" s="1200"/>
      <c r="MMJ117" s="1200"/>
      <c r="MMK117" s="1200"/>
      <c r="MML117" s="1200"/>
      <c r="MMM117" s="1200"/>
      <c r="MMN117" s="1200"/>
      <c r="MMO117" s="1200"/>
      <c r="MMP117" s="1200"/>
      <c r="MMQ117" s="1200"/>
      <c r="MMR117" s="1200"/>
      <c r="MMS117" s="1200"/>
      <c r="MMT117" s="1200"/>
      <c r="MMU117" s="1200"/>
      <c r="MMV117" s="1200"/>
      <c r="MMW117" s="1200"/>
      <c r="MMX117" s="1200"/>
      <c r="MMY117" s="1200"/>
      <c r="MMZ117" s="1200"/>
      <c r="MNA117" s="1200"/>
      <c r="MNB117" s="1200"/>
      <c r="MNC117" s="1200"/>
      <c r="MND117" s="1200"/>
      <c r="MNE117" s="1200"/>
      <c r="MNF117" s="1200"/>
      <c r="MNG117" s="1200"/>
      <c r="MNH117" s="1200"/>
      <c r="MNI117" s="1200"/>
      <c r="MNJ117" s="1200"/>
      <c r="MNK117" s="1200"/>
      <c r="MNL117" s="1200"/>
      <c r="MNM117" s="1200"/>
      <c r="MNN117" s="1200"/>
      <c r="MNO117" s="1200"/>
      <c r="MNP117" s="1200"/>
      <c r="MNQ117" s="1200"/>
      <c r="MNR117" s="1200"/>
      <c r="MNS117" s="1200"/>
      <c r="MNT117" s="1200"/>
      <c r="MNU117" s="1200"/>
      <c r="MNV117" s="1200"/>
      <c r="MNW117" s="1200"/>
      <c r="MNX117" s="1200"/>
      <c r="MNY117" s="1200"/>
      <c r="MNZ117" s="1200"/>
      <c r="MOA117" s="1200"/>
      <c r="MOB117" s="1200"/>
      <c r="MOC117" s="1200"/>
      <c r="MOD117" s="1200"/>
      <c r="MOE117" s="1200"/>
      <c r="MOF117" s="1200"/>
      <c r="MOG117" s="1200"/>
      <c r="MOH117" s="1200"/>
      <c r="MOI117" s="1200"/>
      <c r="MOJ117" s="1200"/>
      <c r="MOK117" s="1200"/>
      <c r="MOL117" s="1200"/>
      <c r="MOM117" s="1200"/>
      <c r="MON117" s="1200"/>
      <c r="MOO117" s="1200"/>
      <c r="MOP117" s="1200"/>
      <c r="MOQ117" s="1200"/>
      <c r="MOR117" s="1200"/>
      <c r="MOS117" s="1200"/>
      <c r="MOT117" s="1200"/>
      <c r="MOU117" s="1200"/>
      <c r="MOV117" s="1200"/>
      <c r="MOW117" s="1200"/>
      <c r="MOX117" s="1200"/>
      <c r="MOY117" s="1200"/>
      <c r="MOZ117" s="1200"/>
      <c r="MPA117" s="1200"/>
      <c r="MPB117" s="1200"/>
      <c r="MPC117" s="1200"/>
      <c r="MPD117" s="1200"/>
      <c r="MPE117" s="1200"/>
      <c r="MPF117" s="1200"/>
      <c r="MPG117" s="1200"/>
      <c r="MPH117" s="1200"/>
      <c r="MPI117" s="1200"/>
      <c r="MPJ117" s="1200"/>
      <c r="MPK117" s="1200"/>
      <c r="MPL117" s="1200"/>
      <c r="MPM117" s="1200"/>
      <c r="MPN117" s="1200"/>
      <c r="MPO117" s="1200"/>
      <c r="MPP117" s="1200"/>
      <c r="MPQ117" s="1200"/>
      <c r="MPR117" s="1200"/>
      <c r="MPS117" s="1200"/>
      <c r="MPT117" s="1200"/>
      <c r="MPU117" s="1200"/>
      <c r="MPV117" s="1200"/>
      <c r="MPW117" s="1200"/>
      <c r="MPX117" s="1200"/>
      <c r="MPY117" s="1200"/>
      <c r="MPZ117" s="1200"/>
      <c r="MQA117" s="1200"/>
      <c r="MQB117" s="1200"/>
      <c r="MQC117" s="1200"/>
      <c r="MQD117" s="1200"/>
      <c r="MQE117" s="1200"/>
      <c r="MQF117" s="1200"/>
      <c r="MQG117" s="1200"/>
      <c r="MQH117" s="1200"/>
      <c r="MQI117" s="1200"/>
      <c r="MQJ117" s="1200"/>
      <c r="MQK117" s="1200"/>
      <c r="MQL117" s="1200"/>
      <c r="MQM117" s="1200"/>
      <c r="MQN117" s="1200"/>
      <c r="MQO117" s="1200"/>
      <c r="MQP117" s="1200"/>
      <c r="MQQ117" s="1200"/>
      <c r="MQR117" s="1200"/>
      <c r="MQS117" s="1200"/>
      <c r="MQT117" s="1200"/>
      <c r="MQU117" s="1200"/>
      <c r="MQV117" s="1200"/>
      <c r="MQW117" s="1200"/>
      <c r="MQX117" s="1200"/>
      <c r="MQY117" s="1200"/>
      <c r="MQZ117" s="1200"/>
      <c r="MRA117" s="1200"/>
      <c r="MRB117" s="1200"/>
      <c r="MRC117" s="1200"/>
      <c r="MRD117" s="1200"/>
      <c r="MRE117" s="1200"/>
      <c r="MRF117" s="1200"/>
      <c r="MRG117" s="1200"/>
      <c r="MRH117" s="1200"/>
      <c r="MRI117" s="1200"/>
      <c r="MRJ117" s="1200"/>
      <c r="MRK117" s="1200"/>
      <c r="MRL117" s="1200"/>
      <c r="MRM117" s="1200"/>
      <c r="MRN117" s="1200"/>
      <c r="MRO117" s="1200"/>
      <c r="MRP117" s="1200"/>
      <c r="MRQ117" s="1200"/>
      <c r="MRR117" s="1200"/>
      <c r="MRS117" s="1200"/>
      <c r="MRT117" s="1200"/>
      <c r="MRU117" s="1200"/>
      <c r="MRV117" s="1200"/>
      <c r="MRW117" s="1200"/>
      <c r="MRX117" s="1200"/>
      <c r="MRY117" s="1200"/>
      <c r="MRZ117" s="1200"/>
      <c r="MSA117" s="1200"/>
      <c r="MSB117" s="1200"/>
      <c r="MSC117" s="1200"/>
      <c r="MSD117" s="1200"/>
      <c r="MSE117" s="1200"/>
      <c r="MSF117" s="1200"/>
      <c r="MSG117" s="1200"/>
      <c r="MSH117" s="1200"/>
      <c r="MSI117" s="1200"/>
      <c r="MSJ117" s="1200"/>
      <c r="MSK117" s="1200"/>
      <c r="MSL117" s="1200"/>
      <c r="MSM117" s="1200"/>
      <c r="MSN117" s="1200"/>
      <c r="MSO117" s="1200"/>
      <c r="MSP117" s="1200"/>
      <c r="MSQ117" s="1200"/>
      <c r="MSR117" s="1200"/>
      <c r="MSS117" s="1200"/>
      <c r="MST117" s="1200"/>
      <c r="MSU117" s="1200"/>
      <c r="MSV117" s="1200"/>
      <c r="MSW117" s="1200"/>
      <c r="MSX117" s="1200"/>
      <c r="MSY117" s="1200"/>
      <c r="MSZ117" s="1200"/>
      <c r="MTA117" s="1200"/>
      <c r="MTB117" s="1200"/>
      <c r="MTC117" s="1200"/>
      <c r="MTD117" s="1200"/>
      <c r="MTE117" s="1200"/>
      <c r="MTF117" s="1200"/>
      <c r="MTG117" s="1200"/>
      <c r="MTH117" s="1200"/>
      <c r="MTI117" s="1200"/>
      <c r="MTJ117" s="1200"/>
      <c r="MTK117" s="1200"/>
      <c r="MTL117" s="1200"/>
      <c r="MTM117" s="1200"/>
      <c r="MTN117" s="1200"/>
      <c r="MTO117" s="1200"/>
      <c r="MTP117" s="1200"/>
      <c r="MTQ117" s="1200"/>
      <c r="MTR117" s="1200"/>
      <c r="MTS117" s="1200"/>
      <c r="MTT117" s="1200"/>
      <c r="MTU117" s="1200"/>
      <c r="MTV117" s="1200"/>
      <c r="MTW117" s="1200"/>
      <c r="MTX117" s="1200"/>
      <c r="MTY117" s="1200"/>
      <c r="MTZ117" s="1200"/>
      <c r="MUA117" s="1200"/>
      <c r="MUB117" s="1200"/>
      <c r="MUC117" s="1200"/>
      <c r="MUD117" s="1200"/>
      <c r="MUE117" s="1200"/>
      <c r="MUF117" s="1200"/>
      <c r="MUG117" s="1200"/>
      <c r="MUH117" s="1200"/>
      <c r="MUI117" s="1200"/>
      <c r="MUJ117" s="1200"/>
      <c r="MUK117" s="1200"/>
      <c r="MUL117" s="1200"/>
      <c r="MUM117" s="1200"/>
      <c r="MUN117" s="1200"/>
      <c r="MUO117" s="1200"/>
      <c r="MUP117" s="1200"/>
      <c r="MUQ117" s="1200"/>
      <c r="MUR117" s="1200"/>
      <c r="MUS117" s="1200"/>
      <c r="MUT117" s="1200"/>
      <c r="MUU117" s="1200"/>
      <c r="MUV117" s="1200"/>
      <c r="MUW117" s="1200"/>
      <c r="MUX117" s="1200"/>
      <c r="MUY117" s="1200"/>
      <c r="MUZ117" s="1200"/>
      <c r="MVA117" s="1200"/>
      <c r="MVB117" s="1200"/>
      <c r="MVC117" s="1200"/>
      <c r="MVD117" s="1200"/>
      <c r="MVE117" s="1200"/>
      <c r="MVF117" s="1200"/>
      <c r="MVG117" s="1200"/>
      <c r="MVH117" s="1200"/>
      <c r="MVI117" s="1200"/>
      <c r="MVJ117" s="1200"/>
      <c r="MVK117" s="1200"/>
      <c r="MVL117" s="1200"/>
      <c r="MVM117" s="1200"/>
      <c r="MVN117" s="1200"/>
      <c r="MVO117" s="1200"/>
      <c r="MVP117" s="1200"/>
      <c r="MVQ117" s="1200"/>
      <c r="MVR117" s="1200"/>
      <c r="MVS117" s="1200"/>
      <c r="MVT117" s="1200"/>
      <c r="MVU117" s="1200"/>
      <c r="MVV117" s="1200"/>
      <c r="MVW117" s="1200"/>
      <c r="MVX117" s="1200"/>
      <c r="MVY117" s="1200"/>
      <c r="MVZ117" s="1200"/>
      <c r="MWA117" s="1200"/>
      <c r="MWB117" s="1200"/>
      <c r="MWC117" s="1200"/>
      <c r="MWD117" s="1200"/>
      <c r="MWE117" s="1200"/>
      <c r="MWF117" s="1200"/>
      <c r="MWG117" s="1200"/>
      <c r="MWH117" s="1200"/>
      <c r="MWI117" s="1200"/>
      <c r="MWJ117" s="1200"/>
      <c r="MWK117" s="1200"/>
      <c r="MWL117" s="1200"/>
      <c r="MWM117" s="1200"/>
      <c r="MWN117" s="1200"/>
      <c r="MWO117" s="1200"/>
      <c r="MWP117" s="1200"/>
      <c r="MWQ117" s="1200"/>
      <c r="MWR117" s="1200"/>
      <c r="MWS117" s="1200"/>
      <c r="MWT117" s="1200"/>
      <c r="MWU117" s="1200"/>
      <c r="MWV117" s="1200"/>
      <c r="MWW117" s="1200"/>
      <c r="MWX117" s="1200"/>
      <c r="MWY117" s="1200"/>
      <c r="MWZ117" s="1200"/>
      <c r="MXA117" s="1200"/>
      <c r="MXB117" s="1200"/>
      <c r="MXC117" s="1200"/>
      <c r="MXD117" s="1200"/>
      <c r="MXE117" s="1200"/>
      <c r="MXF117" s="1200"/>
      <c r="MXG117" s="1200"/>
      <c r="MXH117" s="1200"/>
      <c r="MXI117" s="1200"/>
      <c r="MXJ117" s="1200"/>
      <c r="MXK117" s="1200"/>
      <c r="MXL117" s="1200"/>
      <c r="MXM117" s="1200"/>
      <c r="MXN117" s="1200"/>
      <c r="MXO117" s="1200"/>
      <c r="MXP117" s="1200"/>
      <c r="MXQ117" s="1200"/>
      <c r="MXR117" s="1200"/>
      <c r="MXS117" s="1200"/>
      <c r="MXT117" s="1200"/>
      <c r="MXU117" s="1200"/>
      <c r="MXV117" s="1200"/>
      <c r="MXW117" s="1200"/>
      <c r="MXX117" s="1200"/>
      <c r="MXY117" s="1200"/>
      <c r="MXZ117" s="1200"/>
      <c r="MYA117" s="1200"/>
      <c r="MYB117" s="1200"/>
      <c r="MYC117" s="1200"/>
      <c r="MYD117" s="1200"/>
      <c r="MYE117" s="1200"/>
      <c r="MYF117" s="1200"/>
      <c r="MYG117" s="1200"/>
      <c r="MYH117" s="1200"/>
      <c r="MYI117" s="1200"/>
      <c r="MYJ117" s="1200"/>
      <c r="MYK117" s="1200"/>
      <c r="MYL117" s="1200"/>
      <c r="MYM117" s="1200"/>
      <c r="MYN117" s="1200"/>
      <c r="MYO117" s="1200"/>
      <c r="MYP117" s="1200"/>
      <c r="MYQ117" s="1200"/>
      <c r="MYR117" s="1200"/>
      <c r="MYS117" s="1200"/>
      <c r="MYT117" s="1200"/>
      <c r="MYU117" s="1200"/>
      <c r="MYV117" s="1200"/>
      <c r="MYW117" s="1200"/>
      <c r="MYX117" s="1200"/>
      <c r="MYY117" s="1200"/>
      <c r="MYZ117" s="1200"/>
      <c r="MZA117" s="1200"/>
      <c r="MZB117" s="1200"/>
      <c r="MZC117" s="1200"/>
      <c r="MZD117" s="1200"/>
      <c r="MZE117" s="1200"/>
      <c r="MZF117" s="1200"/>
      <c r="MZG117" s="1200"/>
      <c r="MZH117" s="1200"/>
      <c r="MZI117" s="1200"/>
      <c r="MZJ117" s="1200"/>
      <c r="MZK117" s="1200"/>
      <c r="MZL117" s="1200"/>
      <c r="MZM117" s="1200"/>
      <c r="MZN117" s="1200"/>
      <c r="MZO117" s="1200"/>
      <c r="MZP117" s="1200"/>
      <c r="MZQ117" s="1200"/>
      <c r="MZR117" s="1200"/>
      <c r="MZS117" s="1200"/>
      <c r="MZT117" s="1200"/>
      <c r="MZU117" s="1200"/>
      <c r="MZV117" s="1200"/>
      <c r="MZW117" s="1200"/>
      <c r="MZX117" s="1200"/>
      <c r="MZY117" s="1200"/>
      <c r="MZZ117" s="1200"/>
      <c r="NAA117" s="1200"/>
      <c r="NAB117" s="1200"/>
      <c r="NAC117" s="1200"/>
      <c r="NAD117" s="1200"/>
      <c r="NAE117" s="1200"/>
      <c r="NAF117" s="1200"/>
      <c r="NAG117" s="1200"/>
      <c r="NAH117" s="1200"/>
      <c r="NAI117" s="1200"/>
      <c r="NAJ117" s="1200"/>
      <c r="NAK117" s="1200"/>
      <c r="NAL117" s="1200"/>
      <c r="NAM117" s="1200"/>
      <c r="NAN117" s="1200"/>
      <c r="NAO117" s="1200"/>
      <c r="NAP117" s="1200"/>
      <c r="NAQ117" s="1200"/>
      <c r="NAR117" s="1200"/>
      <c r="NAS117" s="1200"/>
      <c r="NAT117" s="1200"/>
      <c r="NAU117" s="1200"/>
      <c r="NAV117" s="1200"/>
      <c r="NAW117" s="1200"/>
      <c r="NAX117" s="1200"/>
      <c r="NAY117" s="1200"/>
      <c r="NAZ117" s="1200"/>
      <c r="NBA117" s="1200"/>
      <c r="NBB117" s="1200"/>
      <c r="NBC117" s="1200"/>
      <c r="NBD117" s="1200"/>
      <c r="NBE117" s="1200"/>
      <c r="NBF117" s="1200"/>
      <c r="NBG117" s="1200"/>
      <c r="NBH117" s="1200"/>
      <c r="NBI117" s="1200"/>
      <c r="NBJ117" s="1200"/>
      <c r="NBK117" s="1200"/>
      <c r="NBL117" s="1200"/>
      <c r="NBM117" s="1200"/>
      <c r="NBN117" s="1200"/>
      <c r="NBO117" s="1200"/>
      <c r="NBP117" s="1200"/>
      <c r="NBQ117" s="1200"/>
      <c r="NBR117" s="1200"/>
      <c r="NBS117" s="1200"/>
      <c r="NBT117" s="1200"/>
      <c r="NBU117" s="1200"/>
      <c r="NBV117" s="1200"/>
      <c r="NBW117" s="1200"/>
      <c r="NBX117" s="1200"/>
      <c r="NBY117" s="1200"/>
      <c r="NBZ117" s="1200"/>
      <c r="NCA117" s="1200"/>
      <c r="NCB117" s="1200"/>
      <c r="NCC117" s="1200"/>
      <c r="NCD117" s="1200"/>
      <c r="NCE117" s="1200"/>
      <c r="NCF117" s="1200"/>
      <c r="NCG117" s="1200"/>
      <c r="NCH117" s="1200"/>
      <c r="NCI117" s="1200"/>
      <c r="NCJ117" s="1200"/>
      <c r="NCK117" s="1200"/>
      <c r="NCL117" s="1200"/>
      <c r="NCM117" s="1200"/>
      <c r="NCN117" s="1200"/>
      <c r="NCO117" s="1200"/>
      <c r="NCP117" s="1200"/>
      <c r="NCQ117" s="1200"/>
      <c r="NCR117" s="1200"/>
      <c r="NCS117" s="1200"/>
      <c r="NCT117" s="1200"/>
      <c r="NCU117" s="1200"/>
      <c r="NCV117" s="1200"/>
      <c r="NCW117" s="1200"/>
      <c r="NCX117" s="1200"/>
      <c r="NCY117" s="1200"/>
      <c r="NCZ117" s="1200"/>
      <c r="NDA117" s="1200"/>
      <c r="NDB117" s="1200"/>
      <c r="NDC117" s="1200"/>
      <c r="NDD117" s="1200"/>
      <c r="NDE117" s="1200"/>
      <c r="NDF117" s="1200"/>
      <c r="NDG117" s="1200"/>
      <c r="NDH117" s="1200"/>
      <c r="NDI117" s="1200"/>
      <c r="NDJ117" s="1200"/>
      <c r="NDK117" s="1200"/>
      <c r="NDL117" s="1200"/>
      <c r="NDM117" s="1200"/>
      <c r="NDN117" s="1200"/>
      <c r="NDO117" s="1200"/>
      <c r="NDP117" s="1200"/>
      <c r="NDQ117" s="1200"/>
      <c r="NDR117" s="1200"/>
      <c r="NDS117" s="1200"/>
      <c r="NDT117" s="1200"/>
      <c r="NDU117" s="1200"/>
      <c r="NDV117" s="1200"/>
      <c r="NDW117" s="1200"/>
      <c r="NDX117" s="1200"/>
      <c r="NDY117" s="1200"/>
      <c r="NDZ117" s="1200"/>
      <c r="NEA117" s="1200"/>
      <c r="NEB117" s="1200"/>
      <c r="NEC117" s="1200"/>
      <c r="NED117" s="1200"/>
      <c r="NEE117" s="1200"/>
      <c r="NEF117" s="1200"/>
      <c r="NEG117" s="1200"/>
      <c r="NEH117" s="1200"/>
      <c r="NEI117" s="1200"/>
      <c r="NEJ117" s="1200"/>
      <c r="NEK117" s="1200"/>
      <c r="NEL117" s="1200"/>
      <c r="NEM117" s="1200"/>
      <c r="NEN117" s="1200"/>
      <c r="NEO117" s="1200"/>
      <c r="NEP117" s="1200"/>
      <c r="NEQ117" s="1200"/>
      <c r="NER117" s="1200"/>
      <c r="NES117" s="1200"/>
      <c r="NET117" s="1200"/>
      <c r="NEU117" s="1200"/>
      <c r="NEV117" s="1200"/>
      <c r="NEW117" s="1200"/>
      <c r="NEX117" s="1200"/>
      <c r="NEY117" s="1200"/>
      <c r="NEZ117" s="1200"/>
      <c r="NFA117" s="1200"/>
      <c r="NFB117" s="1200"/>
      <c r="NFC117" s="1200"/>
      <c r="NFD117" s="1200"/>
      <c r="NFE117" s="1200"/>
      <c r="NFF117" s="1200"/>
      <c r="NFG117" s="1200"/>
      <c r="NFH117" s="1200"/>
      <c r="NFI117" s="1200"/>
      <c r="NFJ117" s="1200"/>
      <c r="NFK117" s="1200"/>
      <c r="NFL117" s="1200"/>
      <c r="NFM117" s="1200"/>
      <c r="NFN117" s="1200"/>
      <c r="NFO117" s="1200"/>
      <c r="NFP117" s="1200"/>
      <c r="NFQ117" s="1200"/>
      <c r="NFR117" s="1200"/>
      <c r="NFS117" s="1200"/>
      <c r="NFT117" s="1200"/>
      <c r="NFU117" s="1200"/>
      <c r="NFV117" s="1200"/>
      <c r="NFW117" s="1200"/>
      <c r="NFX117" s="1200"/>
      <c r="NFY117" s="1200"/>
      <c r="NFZ117" s="1200"/>
      <c r="NGA117" s="1200"/>
      <c r="NGB117" s="1200"/>
      <c r="NGC117" s="1200"/>
      <c r="NGD117" s="1200"/>
      <c r="NGE117" s="1200"/>
      <c r="NGF117" s="1200"/>
      <c r="NGG117" s="1200"/>
      <c r="NGH117" s="1200"/>
      <c r="NGI117" s="1200"/>
      <c r="NGJ117" s="1200"/>
      <c r="NGK117" s="1200"/>
      <c r="NGL117" s="1200"/>
      <c r="NGM117" s="1200"/>
      <c r="NGN117" s="1200"/>
      <c r="NGO117" s="1200"/>
      <c r="NGP117" s="1200"/>
      <c r="NGQ117" s="1200"/>
      <c r="NGR117" s="1200"/>
      <c r="NGS117" s="1200"/>
      <c r="NGT117" s="1200"/>
      <c r="NGU117" s="1200"/>
      <c r="NGV117" s="1200"/>
      <c r="NGW117" s="1200"/>
      <c r="NGX117" s="1200"/>
      <c r="NGY117" s="1200"/>
      <c r="NGZ117" s="1200"/>
      <c r="NHA117" s="1200"/>
      <c r="NHB117" s="1200"/>
      <c r="NHC117" s="1200"/>
      <c r="NHD117" s="1200"/>
      <c r="NHE117" s="1200"/>
      <c r="NHF117" s="1200"/>
      <c r="NHG117" s="1200"/>
      <c r="NHH117" s="1200"/>
      <c r="NHI117" s="1200"/>
      <c r="NHJ117" s="1200"/>
      <c r="NHK117" s="1200"/>
      <c r="NHL117" s="1200"/>
      <c r="NHM117" s="1200"/>
      <c r="NHN117" s="1200"/>
      <c r="NHO117" s="1200"/>
      <c r="NHP117" s="1200"/>
      <c r="NHQ117" s="1200"/>
      <c r="NHR117" s="1200"/>
      <c r="NHS117" s="1200"/>
      <c r="NHT117" s="1200"/>
      <c r="NHU117" s="1200"/>
      <c r="NHV117" s="1200"/>
      <c r="NHW117" s="1200"/>
      <c r="NHX117" s="1200"/>
      <c r="NHY117" s="1200"/>
      <c r="NHZ117" s="1200"/>
      <c r="NIA117" s="1200"/>
      <c r="NIB117" s="1200"/>
      <c r="NIC117" s="1200"/>
      <c r="NID117" s="1200"/>
      <c r="NIE117" s="1200"/>
      <c r="NIF117" s="1200"/>
      <c r="NIG117" s="1200"/>
      <c r="NIH117" s="1200"/>
      <c r="NII117" s="1200"/>
      <c r="NIJ117" s="1200"/>
      <c r="NIK117" s="1200"/>
      <c r="NIL117" s="1200"/>
      <c r="NIM117" s="1200"/>
      <c r="NIN117" s="1200"/>
      <c r="NIO117" s="1200"/>
      <c r="NIP117" s="1200"/>
      <c r="NIQ117" s="1200"/>
      <c r="NIR117" s="1200"/>
      <c r="NIS117" s="1200"/>
      <c r="NIT117" s="1200"/>
      <c r="NIU117" s="1200"/>
      <c r="NIV117" s="1200"/>
      <c r="NIW117" s="1200"/>
      <c r="NIX117" s="1200"/>
      <c r="NIY117" s="1200"/>
      <c r="NIZ117" s="1200"/>
      <c r="NJA117" s="1200"/>
      <c r="NJB117" s="1200"/>
      <c r="NJC117" s="1200"/>
      <c r="NJD117" s="1200"/>
      <c r="NJE117" s="1200"/>
      <c r="NJF117" s="1200"/>
      <c r="NJG117" s="1200"/>
      <c r="NJH117" s="1200"/>
      <c r="NJI117" s="1200"/>
      <c r="NJJ117" s="1200"/>
      <c r="NJK117" s="1200"/>
      <c r="NJL117" s="1200"/>
      <c r="NJM117" s="1200"/>
      <c r="NJN117" s="1200"/>
      <c r="NJO117" s="1200"/>
      <c r="NJP117" s="1200"/>
      <c r="NJQ117" s="1200"/>
      <c r="NJR117" s="1200"/>
      <c r="NJS117" s="1200"/>
      <c r="NJT117" s="1200"/>
      <c r="NJU117" s="1200"/>
      <c r="NJV117" s="1200"/>
      <c r="NJW117" s="1200"/>
      <c r="NJX117" s="1200"/>
      <c r="NJY117" s="1200"/>
      <c r="NJZ117" s="1200"/>
      <c r="NKA117" s="1200"/>
      <c r="NKB117" s="1200"/>
      <c r="NKC117" s="1200"/>
      <c r="NKD117" s="1200"/>
      <c r="NKE117" s="1200"/>
      <c r="NKF117" s="1200"/>
      <c r="NKG117" s="1200"/>
      <c r="NKH117" s="1200"/>
      <c r="NKI117" s="1200"/>
      <c r="NKJ117" s="1200"/>
      <c r="NKK117" s="1200"/>
      <c r="NKL117" s="1200"/>
      <c r="NKM117" s="1200"/>
      <c r="NKN117" s="1200"/>
      <c r="NKO117" s="1200"/>
      <c r="NKP117" s="1200"/>
      <c r="NKQ117" s="1200"/>
      <c r="NKR117" s="1200"/>
      <c r="NKS117" s="1200"/>
      <c r="NKT117" s="1200"/>
      <c r="NKU117" s="1200"/>
      <c r="NKV117" s="1200"/>
      <c r="NKW117" s="1200"/>
      <c r="NKX117" s="1200"/>
      <c r="NKY117" s="1200"/>
      <c r="NKZ117" s="1200"/>
      <c r="NLA117" s="1200"/>
      <c r="NLB117" s="1200"/>
      <c r="NLC117" s="1200"/>
      <c r="NLD117" s="1200"/>
      <c r="NLE117" s="1200"/>
      <c r="NLF117" s="1200"/>
      <c r="NLG117" s="1200"/>
      <c r="NLH117" s="1200"/>
      <c r="NLI117" s="1200"/>
      <c r="NLJ117" s="1200"/>
      <c r="NLK117" s="1200"/>
      <c r="NLL117" s="1200"/>
      <c r="NLM117" s="1200"/>
      <c r="NLN117" s="1200"/>
      <c r="NLO117" s="1200"/>
      <c r="NLP117" s="1200"/>
      <c r="NLQ117" s="1200"/>
      <c r="NLR117" s="1200"/>
      <c r="NLS117" s="1200"/>
      <c r="NLT117" s="1200"/>
      <c r="NLU117" s="1200"/>
      <c r="NLV117" s="1200"/>
      <c r="NLW117" s="1200"/>
      <c r="NLX117" s="1200"/>
      <c r="NLY117" s="1200"/>
      <c r="NLZ117" s="1200"/>
      <c r="NMA117" s="1200"/>
      <c r="NMB117" s="1200"/>
      <c r="NMC117" s="1200"/>
      <c r="NMD117" s="1200"/>
      <c r="NME117" s="1200"/>
      <c r="NMF117" s="1200"/>
      <c r="NMG117" s="1200"/>
      <c r="NMH117" s="1200"/>
      <c r="NMI117" s="1200"/>
      <c r="NMJ117" s="1200"/>
      <c r="NMK117" s="1200"/>
      <c r="NML117" s="1200"/>
      <c r="NMM117" s="1200"/>
      <c r="NMN117" s="1200"/>
      <c r="NMO117" s="1200"/>
      <c r="NMP117" s="1200"/>
      <c r="NMQ117" s="1200"/>
      <c r="NMR117" s="1200"/>
      <c r="NMS117" s="1200"/>
      <c r="NMT117" s="1200"/>
      <c r="NMU117" s="1200"/>
      <c r="NMV117" s="1200"/>
      <c r="NMW117" s="1200"/>
      <c r="NMX117" s="1200"/>
      <c r="NMY117" s="1200"/>
      <c r="NMZ117" s="1200"/>
      <c r="NNA117" s="1200"/>
      <c r="NNB117" s="1200"/>
      <c r="NNC117" s="1200"/>
      <c r="NND117" s="1200"/>
      <c r="NNE117" s="1200"/>
      <c r="NNF117" s="1200"/>
      <c r="NNG117" s="1200"/>
      <c r="NNH117" s="1200"/>
      <c r="NNI117" s="1200"/>
      <c r="NNJ117" s="1200"/>
      <c r="NNK117" s="1200"/>
      <c r="NNL117" s="1200"/>
      <c r="NNM117" s="1200"/>
      <c r="NNN117" s="1200"/>
      <c r="NNO117" s="1200"/>
      <c r="NNP117" s="1200"/>
      <c r="NNQ117" s="1200"/>
      <c r="NNR117" s="1200"/>
      <c r="NNS117" s="1200"/>
      <c r="NNT117" s="1200"/>
      <c r="NNU117" s="1200"/>
      <c r="NNV117" s="1200"/>
      <c r="NNW117" s="1200"/>
      <c r="NNX117" s="1200"/>
      <c r="NNY117" s="1200"/>
      <c r="NNZ117" s="1200"/>
      <c r="NOA117" s="1200"/>
      <c r="NOB117" s="1200"/>
      <c r="NOC117" s="1200"/>
      <c r="NOD117" s="1200"/>
      <c r="NOE117" s="1200"/>
      <c r="NOF117" s="1200"/>
      <c r="NOG117" s="1200"/>
      <c r="NOH117" s="1200"/>
      <c r="NOI117" s="1200"/>
      <c r="NOJ117" s="1200"/>
      <c r="NOK117" s="1200"/>
      <c r="NOL117" s="1200"/>
      <c r="NOM117" s="1200"/>
      <c r="NON117" s="1200"/>
      <c r="NOO117" s="1200"/>
      <c r="NOP117" s="1200"/>
      <c r="NOQ117" s="1200"/>
      <c r="NOR117" s="1200"/>
      <c r="NOS117" s="1200"/>
      <c r="NOT117" s="1200"/>
      <c r="NOU117" s="1200"/>
      <c r="NOV117" s="1200"/>
      <c r="NOW117" s="1200"/>
      <c r="NOX117" s="1200"/>
      <c r="NOY117" s="1200"/>
      <c r="NOZ117" s="1200"/>
      <c r="NPA117" s="1200"/>
      <c r="NPB117" s="1200"/>
      <c r="NPC117" s="1200"/>
      <c r="NPD117" s="1200"/>
      <c r="NPE117" s="1200"/>
      <c r="NPF117" s="1200"/>
      <c r="NPG117" s="1200"/>
      <c r="NPH117" s="1200"/>
      <c r="NPI117" s="1200"/>
      <c r="NPJ117" s="1200"/>
      <c r="NPK117" s="1200"/>
      <c r="NPL117" s="1200"/>
      <c r="NPM117" s="1200"/>
      <c r="NPN117" s="1200"/>
      <c r="NPO117" s="1200"/>
      <c r="NPP117" s="1200"/>
      <c r="NPQ117" s="1200"/>
      <c r="NPR117" s="1200"/>
      <c r="NPS117" s="1200"/>
      <c r="NPT117" s="1200"/>
      <c r="NPU117" s="1200"/>
      <c r="NPV117" s="1200"/>
      <c r="NPW117" s="1200"/>
      <c r="NPX117" s="1200"/>
      <c r="NPY117" s="1200"/>
      <c r="NPZ117" s="1200"/>
      <c r="NQA117" s="1200"/>
      <c r="NQB117" s="1200"/>
      <c r="NQC117" s="1200"/>
      <c r="NQD117" s="1200"/>
      <c r="NQE117" s="1200"/>
      <c r="NQF117" s="1200"/>
      <c r="NQG117" s="1200"/>
      <c r="NQH117" s="1200"/>
      <c r="NQI117" s="1200"/>
      <c r="NQJ117" s="1200"/>
      <c r="NQK117" s="1200"/>
      <c r="NQL117" s="1200"/>
      <c r="NQM117" s="1200"/>
      <c r="NQN117" s="1200"/>
      <c r="NQO117" s="1200"/>
      <c r="NQP117" s="1200"/>
      <c r="NQQ117" s="1200"/>
      <c r="NQR117" s="1200"/>
      <c r="NQS117" s="1200"/>
      <c r="NQT117" s="1200"/>
      <c r="NQU117" s="1200"/>
      <c r="NQV117" s="1200"/>
      <c r="NQW117" s="1200"/>
      <c r="NQX117" s="1200"/>
      <c r="NQY117" s="1200"/>
      <c r="NQZ117" s="1200"/>
      <c r="NRA117" s="1200"/>
      <c r="NRB117" s="1200"/>
      <c r="NRC117" s="1200"/>
      <c r="NRD117" s="1200"/>
      <c r="NRE117" s="1200"/>
      <c r="NRF117" s="1200"/>
      <c r="NRG117" s="1200"/>
      <c r="NRH117" s="1200"/>
      <c r="NRI117" s="1200"/>
      <c r="NRJ117" s="1200"/>
      <c r="NRK117" s="1200"/>
      <c r="NRL117" s="1200"/>
      <c r="NRM117" s="1200"/>
      <c r="NRN117" s="1200"/>
      <c r="NRO117" s="1200"/>
      <c r="NRP117" s="1200"/>
      <c r="NRQ117" s="1200"/>
      <c r="NRR117" s="1200"/>
      <c r="NRS117" s="1200"/>
      <c r="NRT117" s="1200"/>
      <c r="NRU117" s="1200"/>
      <c r="NRV117" s="1200"/>
      <c r="NRW117" s="1200"/>
      <c r="NRX117" s="1200"/>
      <c r="NRY117" s="1200"/>
      <c r="NRZ117" s="1200"/>
      <c r="NSA117" s="1200"/>
      <c r="NSB117" s="1200"/>
      <c r="NSC117" s="1200"/>
      <c r="NSD117" s="1200"/>
      <c r="NSE117" s="1200"/>
      <c r="NSF117" s="1200"/>
      <c r="NSG117" s="1200"/>
      <c r="NSH117" s="1200"/>
      <c r="NSI117" s="1200"/>
      <c r="NSJ117" s="1200"/>
      <c r="NSK117" s="1200"/>
      <c r="NSL117" s="1200"/>
      <c r="NSM117" s="1200"/>
      <c r="NSN117" s="1200"/>
      <c r="NSO117" s="1200"/>
      <c r="NSP117" s="1200"/>
      <c r="NSQ117" s="1200"/>
      <c r="NSR117" s="1200"/>
      <c r="NSS117" s="1200"/>
      <c r="NST117" s="1200"/>
      <c r="NSU117" s="1200"/>
      <c r="NSV117" s="1200"/>
      <c r="NSW117" s="1200"/>
      <c r="NSX117" s="1200"/>
      <c r="NSY117" s="1200"/>
      <c r="NSZ117" s="1200"/>
      <c r="NTA117" s="1200"/>
      <c r="NTB117" s="1200"/>
      <c r="NTC117" s="1200"/>
      <c r="NTD117" s="1200"/>
      <c r="NTE117" s="1200"/>
      <c r="NTF117" s="1200"/>
      <c r="NTG117" s="1200"/>
      <c r="NTH117" s="1200"/>
      <c r="NTI117" s="1200"/>
      <c r="NTJ117" s="1200"/>
      <c r="NTK117" s="1200"/>
      <c r="NTL117" s="1200"/>
      <c r="NTM117" s="1200"/>
      <c r="NTN117" s="1200"/>
      <c r="NTO117" s="1200"/>
      <c r="NTP117" s="1200"/>
      <c r="NTQ117" s="1200"/>
      <c r="NTR117" s="1200"/>
      <c r="NTS117" s="1200"/>
      <c r="NTT117" s="1200"/>
      <c r="NTU117" s="1200"/>
      <c r="NTV117" s="1200"/>
      <c r="NTW117" s="1200"/>
      <c r="NTX117" s="1200"/>
      <c r="NTY117" s="1200"/>
      <c r="NTZ117" s="1200"/>
      <c r="NUA117" s="1200"/>
      <c r="NUB117" s="1200"/>
      <c r="NUC117" s="1200"/>
      <c r="NUD117" s="1200"/>
      <c r="NUE117" s="1200"/>
      <c r="NUF117" s="1200"/>
      <c r="NUG117" s="1200"/>
      <c r="NUH117" s="1200"/>
      <c r="NUI117" s="1200"/>
      <c r="NUJ117" s="1200"/>
      <c r="NUK117" s="1200"/>
      <c r="NUL117" s="1200"/>
      <c r="NUM117" s="1200"/>
      <c r="NUN117" s="1200"/>
      <c r="NUO117" s="1200"/>
      <c r="NUP117" s="1200"/>
      <c r="NUQ117" s="1200"/>
      <c r="NUR117" s="1200"/>
      <c r="NUS117" s="1200"/>
      <c r="NUT117" s="1200"/>
      <c r="NUU117" s="1200"/>
      <c r="NUV117" s="1200"/>
      <c r="NUW117" s="1200"/>
      <c r="NUX117" s="1200"/>
      <c r="NUY117" s="1200"/>
      <c r="NUZ117" s="1200"/>
      <c r="NVA117" s="1200"/>
      <c r="NVB117" s="1200"/>
      <c r="NVC117" s="1200"/>
      <c r="NVD117" s="1200"/>
      <c r="NVE117" s="1200"/>
      <c r="NVF117" s="1200"/>
      <c r="NVG117" s="1200"/>
      <c r="NVH117" s="1200"/>
      <c r="NVI117" s="1200"/>
      <c r="NVJ117" s="1200"/>
      <c r="NVK117" s="1200"/>
      <c r="NVL117" s="1200"/>
      <c r="NVM117" s="1200"/>
      <c r="NVN117" s="1200"/>
      <c r="NVO117" s="1200"/>
      <c r="NVP117" s="1200"/>
      <c r="NVQ117" s="1200"/>
      <c r="NVR117" s="1200"/>
      <c r="NVS117" s="1200"/>
      <c r="NVT117" s="1200"/>
      <c r="NVU117" s="1200"/>
      <c r="NVV117" s="1200"/>
      <c r="NVW117" s="1200"/>
      <c r="NVX117" s="1200"/>
      <c r="NVY117" s="1200"/>
      <c r="NVZ117" s="1200"/>
      <c r="NWA117" s="1200"/>
      <c r="NWB117" s="1200"/>
      <c r="NWC117" s="1200"/>
      <c r="NWD117" s="1200"/>
      <c r="NWE117" s="1200"/>
      <c r="NWF117" s="1200"/>
      <c r="NWG117" s="1200"/>
      <c r="NWH117" s="1200"/>
      <c r="NWI117" s="1200"/>
      <c r="NWJ117" s="1200"/>
      <c r="NWK117" s="1200"/>
      <c r="NWL117" s="1200"/>
      <c r="NWM117" s="1200"/>
      <c r="NWN117" s="1200"/>
      <c r="NWO117" s="1200"/>
      <c r="NWP117" s="1200"/>
      <c r="NWQ117" s="1200"/>
      <c r="NWR117" s="1200"/>
      <c r="NWS117" s="1200"/>
      <c r="NWT117" s="1200"/>
      <c r="NWU117" s="1200"/>
      <c r="NWV117" s="1200"/>
      <c r="NWW117" s="1200"/>
      <c r="NWX117" s="1200"/>
      <c r="NWY117" s="1200"/>
      <c r="NWZ117" s="1200"/>
      <c r="NXA117" s="1200"/>
      <c r="NXB117" s="1200"/>
      <c r="NXC117" s="1200"/>
      <c r="NXD117" s="1200"/>
      <c r="NXE117" s="1200"/>
      <c r="NXF117" s="1200"/>
      <c r="NXG117" s="1200"/>
      <c r="NXH117" s="1200"/>
      <c r="NXI117" s="1200"/>
      <c r="NXJ117" s="1200"/>
      <c r="NXK117" s="1200"/>
      <c r="NXL117" s="1200"/>
      <c r="NXM117" s="1200"/>
      <c r="NXN117" s="1200"/>
      <c r="NXO117" s="1200"/>
      <c r="NXP117" s="1200"/>
      <c r="NXQ117" s="1200"/>
      <c r="NXR117" s="1200"/>
      <c r="NXS117" s="1200"/>
      <c r="NXT117" s="1200"/>
      <c r="NXU117" s="1200"/>
      <c r="NXV117" s="1200"/>
      <c r="NXW117" s="1200"/>
      <c r="NXX117" s="1200"/>
      <c r="NXY117" s="1200"/>
      <c r="NXZ117" s="1200"/>
      <c r="NYA117" s="1200"/>
      <c r="NYB117" s="1200"/>
      <c r="NYC117" s="1200"/>
      <c r="NYD117" s="1200"/>
      <c r="NYE117" s="1200"/>
      <c r="NYF117" s="1200"/>
      <c r="NYG117" s="1200"/>
      <c r="NYH117" s="1200"/>
      <c r="NYI117" s="1200"/>
      <c r="NYJ117" s="1200"/>
      <c r="NYK117" s="1200"/>
      <c r="NYL117" s="1200"/>
      <c r="NYM117" s="1200"/>
      <c r="NYN117" s="1200"/>
      <c r="NYO117" s="1200"/>
      <c r="NYP117" s="1200"/>
      <c r="NYQ117" s="1200"/>
      <c r="NYR117" s="1200"/>
      <c r="NYS117" s="1200"/>
      <c r="NYT117" s="1200"/>
      <c r="NYU117" s="1200"/>
      <c r="NYV117" s="1200"/>
      <c r="NYW117" s="1200"/>
      <c r="NYX117" s="1200"/>
      <c r="NYY117" s="1200"/>
      <c r="NYZ117" s="1200"/>
      <c r="NZA117" s="1200"/>
      <c r="NZB117" s="1200"/>
      <c r="NZC117" s="1200"/>
      <c r="NZD117" s="1200"/>
      <c r="NZE117" s="1200"/>
      <c r="NZF117" s="1200"/>
      <c r="NZG117" s="1200"/>
      <c r="NZH117" s="1200"/>
      <c r="NZI117" s="1200"/>
      <c r="NZJ117" s="1200"/>
      <c r="NZK117" s="1200"/>
      <c r="NZL117" s="1200"/>
      <c r="NZM117" s="1200"/>
      <c r="NZN117" s="1200"/>
      <c r="NZO117" s="1200"/>
      <c r="NZP117" s="1200"/>
      <c r="NZQ117" s="1200"/>
      <c r="NZR117" s="1200"/>
      <c r="NZS117" s="1200"/>
      <c r="NZT117" s="1200"/>
      <c r="NZU117" s="1200"/>
      <c r="NZV117" s="1200"/>
      <c r="NZW117" s="1200"/>
      <c r="NZX117" s="1200"/>
      <c r="NZY117" s="1200"/>
      <c r="NZZ117" s="1200"/>
      <c r="OAA117" s="1200"/>
      <c r="OAB117" s="1200"/>
      <c r="OAC117" s="1200"/>
      <c r="OAD117" s="1200"/>
      <c r="OAE117" s="1200"/>
      <c r="OAF117" s="1200"/>
      <c r="OAG117" s="1200"/>
      <c r="OAH117" s="1200"/>
      <c r="OAI117" s="1200"/>
      <c r="OAJ117" s="1200"/>
      <c r="OAK117" s="1200"/>
      <c r="OAL117" s="1200"/>
      <c r="OAM117" s="1200"/>
      <c r="OAN117" s="1200"/>
      <c r="OAO117" s="1200"/>
      <c r="OAP117" s="1200"/>
      <c r="OAQ117" s="1200"/>
      <c r="OAR117" s="1200"/>
      <c r="OAS117" s="1200"/>
      <c r="OAT117" s="1200"/>
      <c r="OAU117" s="1200"/>
      <c r="OAV117" s="1200"/>
      <c r="OAW117" s="1200"/>
      <c r="OAX117" s="1200"/>
      <c r="OAY117" s="1200"/>
      <c r="OAZ117" s="1200"/>
      <c r="OBA117" s="1200"/>
      <c r="OBB117" s="1200"/>
      <c r="OBC117" s="1200"/>
      <c r="OBD117" s="1200"/>
      <c r="OBE117" s="1200"/>
      <c r="OBF117" s="1200"/>
      <c r="OBG117" s="1200"/>
      <c r="OBH117" s="1200"/>
      <c r="OBI117" s="1200"/>
      <c r="OBJ117" s="1200"/>
      <c r="OBK117" s="1200"/>
      <c r="OBL117" s="1200"/>
      <c r="OBM117" s="1200"/>
      <c r="OBN117" s="1200"/>
      <c r="OBO117" s="1200"/>
      <c r="OBP117" s="1200"/>
      <c r="OBQ117" s="1200"/>
      <c r="OBR117" s="1200"/>
      <c r="OBS117" s="1200"/>
      <c r="OBT117" s="1200"/>
      <c r="OBU117" s="1200"/>
      <c r="OBV117" s="1200"/>
      <c r="OBW117" s="1200"/>
      <c r="OBX117" s="1200"/>
      <c r="OBY117" s="1200"/>
      <c r="OBZ117" s="1200"/>
      <c r="OCA117" s="1200"/>
      <c r="OCB117" s="1200"/>
      <c r="OCC117" s="1200"/>
      <c r="OCD117" s="1200"/>
      <c r="OCE117" s="1200"/>
      <c r="OCF117" s="1200"/>
      <c r="OCG117" s="1200"/>
      <c r="OCH117" s="1200"/>
      <c r="OCI117" s="1200"/>
      <c r="OCJ117" s="1200"/>
      <c r="OCK117" s="1200"/>
      <c r="OCL117" s="1200"/>
      <c r="OCM117" s="1200"/>
      <c r="OCN117" s="1200"/>
      <c r="OCO117" s="1200"/>
      <c r="OCP117" s="1200"/>
      <c r="OCQ117" s="1200"/>
      <c r="OCR117" s="1200"/>
      <c r="OCS117" s="1200"/>
      <c r="OCT117" s="1200"/>
      <c r="OCU117" s="1200"/>
      <c r="OCV117" s="1200"/>
      <c r="OCW117" s="1200"/>
      <c r="OCX117" s="1200"/>
      <c r="OCY117" s="1200"/>
      <c r="OCZ117" s="1200"/>
      <c r="ODA117" s="1200"/>
      <c r="ODB117" s="1200"/>
      <c r="ODC117" s="1200"/>
      <c r="ODD117" s="1200"/>
      <c r="ODE117" s="1200"/>
      <c r="ODF117" s="1200"/>
      <c r="ODG117" s="1200"/>
      <c r="ODH117" s="1200"/>
      <c r="ODI117" s="1200"/>
      <c r="ODJ117" s="1200"/>
      <c r="ODK117" s="1200"/>
      <c r="ODL117" s="1200"/>
      <c r="ODM117" s="1200"/>
      <c r="ODN117" s="1200"/>
      <c r="ODO117" s="1200"/>
      <c r="ODP117" s="1200"/>
      <c r="ODQ117" s="1200"/>
      <c r="ODR117" s="1200"/>
      <c r="ODS117" s="1200"/>
      <c r="ODT117" s="1200"/>
      <c r="ODU117" s="1200"/>
      <c r="ODV117" s="1200"/>
      <c r="ODW117" s="1200"/>
      <c r="ODX117" s="1200"/>
      <c r="ODY117" s="1200"/>
      <c r="ODZ117" s="1200"/>
      <c r="OEA117" s="1200"/>
      <c r="OEB117" s="1200"/>
      <c r="OEC117" s="1200"/>
      <c r="OED117" s="1200"/>
      <c r="OEE117" s="1200"/>
      <c r="OEF117" s="1200"/>
      <c r="OEG117" s="1200"/>
      <c r="OEH117" s="1200"/>
      <c r="OEI117" s="1200"/>
      <c r="OEJ117" s="1200"/>
      <c r="OEK117" s="1200"/>
      <c r="OEL117" s="1200"/>
      <c r="OEM117" s="1200"/>
      <c r="OEN117" s="1200"/>
      <c r="OEO117" s="1200"/>
      <c r="OEP117" s="1200"/>
      <c r="OEQ117" s="1200"/>
      <c r="OER117" s="1200"/>
      <c r="OES117" s="1200"/>
      <c r="OET117" s="1200"/>
      <c r="OEU117" s="1200"/>
      <c r="OEV117" s="1200"/>
      <c r="OEW117" s="1200"/>
      <c r="OEX117" s="1200"/>
      <c r="OEY117" s="1200"/>
      <c r="OEZ117" s="1200"/>
      <c r="OFA117" s="1200"/>
      <c r="OFB117" s="1200"/>
      <c r="OFC117" s="1200"/>
      <c r="OFD117" s="1200"/>
      <c r="OFE117" s="1200"/>
      <c r="OFF117" s="1200"/>
      <c r="OFG117" s="1200"/>
      <c r="OFH117" s="1200"/>
      <c r="OFI117" s="1200"/>
      <c r="OFJ117" s="1200"/>
      <c r="OFK117" s="1200"/>
      <c r="OFL117" s="1200"/>
      <c r="OFM117" s="1200"/>
      <c r="OFN117" s="1200"/>
      <c r="OFO117" s="1200"/>
      <c r="OFP117" s="1200"/>
      <c r="OFQ117" s="1200"/>
      <c r="OFR117" s="1200"/>
      <c r="OFS117" s="1200"/>
      <c r="OFT117" s="1200"/>
      <c r="OFU117" s="1200"/>
      <c r="OFV117" s="1200"/>
      <c r="OFW117" s="1200"/>
      <c r="OFX117" s="1200"/>
      <c r="OFY117" s="1200"/>
      <c r="OFZ117" s="1200"/>
      <c r="OGA117" s="1200"/>
      <c r="OGB117" s="1200"/>
      <c r="OGC117" s="1200"/>
      <c r="OGD117" s="1200"/>
      <c r="OGE117" s="1200"/>
      <c r="OGF117" s="1200"/>
      <c r="OGG117" s="1200"/>
      <c r="OGH117" s="1200"/>
      <c r="OGI117" s="1200"/>
      <c r="OGJ117" s="1200"/>
      <c r="OGK117" s="1200"/>
      <c r="OGL117" s="1200"/>
      <c r="OGM117" s="1200"/>
      <c r="OGN117" s="1200"/>
      <c r="OGO117" s="1200"/>
      <c r="OGP117" s="1200"/>
      <c r="OGQ117" s="1200"/>
      <c r="OGR117" s="1200"/>
      <c r="OGS117" s="1200"/>
      <c r="OGT117" s="1200"/>
      <c r="OGU117" s="1200"/>
      <c r="OGV117" s="1200"/>
      <c r="OGW117" s="1200"/>
      <c r="OGX117" s="1200"/>
      <c r="OGY117" s="1200"/>
      <c r="OGZ117" s="1200"/>
      <c r="OHA117" s="1200"/>
      <c r="OHB117" s="1200"/>
      <c r="OHC117" s="1200"/>
      <c r="OHD117" s="1200"/>
      <c r="OHE117" s="1200"/>
      <c r="OHF117" s="1200"/>
      <c r="OHG117" s="1200"/>
      <c r="OHH117" s="1200"/>
      <c r="OHI117" s="1200"/>
      <c r="OHJ117" s="1200"/>
      <c r="OHK117" s="1200"/>
      <c r="OHL117" s="1200"/>
      <c r="OHM117" s="1200"/>
      <c r="OHN117" s="1200"/>
      <c r="OHO117" s="1200"/>
      <c r="OHP117" s="1200"/>
      <c r="OHQ117" s="1200"/>
      <c r="OHR117" s="1200"/>
      <c r="OHS117" s="1200"/>
      <c r="OHT117" s="1200"/>
      <c r="OHU117" s="1200"/>
      <c r="OHV117" s="1200"/>
      <c r="OHW117" s="1200"/>
      <c r="OHX117" s="1200"/>
      <c r="OHY117" s="1200"/>
      <c r="OHZ117" s="1200"/>
      <c r="OIA117" s="1200"/>
      <c r="OIB117" s="1200"/>
      <c r="OIC117" s="1200"/>
      <c r="OID117" s="1200"/>
      <c r="OIE117" s="1200"/>
      <c r="OIF117" s="1200"/>
      <c r="OIG117" s="1200"/>
      <c r="OIH117" s="1200"/>
      <c r="OII117" s="1200"/>
      <c r="OIJ117" s="1200"/>
      <c r="OIK117" s="1200"/>
      <c r="OIL117" s="1200"/>
      <c r="OIM117" s="1200"/>
      <c r="OIN117" s="1200"/>
      <c r="OIO117" s="1200"/>
      <c r="OIP117" s="1200"/>
      <c r="OIQ117" s="1200"/>
      <c r="OIR117" s="1200"/>
      <c r="OIS117" s="1200"/>
      <c r="OIT117" s="1200"/>
      <c r="OIU117" s="1200"/>
      <c r="OIV117" s="1200"/>
      <c r="OIW117" s="1200"/>
      <c r="OIX117" s="1200"/>
      <c r="OIY117" s="1200"/>
      <c r="OIZ117" s="1200"/>
      <c r="OJA117" s="1200"/>
      <c r="OJB117" s="1200"/>
      <c r="OJC117" s="1200"/>
      <c r="OJD117" s="1200"/>
      <c r="OJE117" s="1200"/>
      <c r="OJF117" s="1200"/>
      <c r="OJG117" s="1200"/>
      <c r="OJH117" s="1200"/>
      <c r="OJI117" s="1200"/>
      <c r="OJJ117" s="1200"/>
      <c r="OJK117" s="1200"/>
      <c r="OJL117" s="1200"/>
      <c r="OJM117" s="1200"/>
      <c r="OJN117" s="1200"/>
      <c r="OJO117" s="1200"/>
      <c r="OJP117" s="1200"/>
      <c r="OJQ117" s="1200"/>
      <c r="OJR117" s="1200"/>
      <c r="OJS117" s="1200"/>
      <c r="OJT117" s="1200"/>
      <c r="OJU117" s="1200"/>
      <c r="OJV117" s="1200"/>
      <c r="OJW117" s="1200"/>
      <c r="OJX117" s="1200"/>
      <c r="OJY117" s="1200"/>
      <c r="OJZ117" s="1200"/>
      <c r="OKA117" s="1200"/>
      <c r="OKB117" s="1200"/>
      <c r="OKC117" s="1200"/>
      <c r="OKD117" s="1200"/>
      <c r="OKE117" s="1200"/>
      <c r="OKF117" s="1200"/>
      <c r="OKG117" s="1200"/>
      <c r="OKH117" s="1200"/>
      <c r="OKI117" s="1200"/>
      <c r="OKJ117" s="1200"/>
      <c r="OKK117" s="1200"/>
      <c r="OKL117" s="1200"/>
      <c r="OKM117" s="1200"/>
      <c r="OKN117" s="1200"/>
      <c r="OKO117" s="1200"/>
      <c r="OKP117" s="1200"/>
      <c r="OKQ117" s="1200"/>
      <c r="OKR117" s="1200"/>
      <c r="OKS117" s="1200"/>
      <c r="OKT117" s="1200"/>
      <c r="OKU117" s="1200"/>
      <c r="OKV117" s="1200"/>
      <c r="OKW117" s="1200"/>
      <c r="OKX117" s="1200"/>
      <c r="OKY117" s="1200"/>
      <c r="OKZ117" s="1200"/>
      <c r="OLA117" s="1200"/>
      <c r="OLB117" s="1200"/>
      <c r="OLC117" s="1200"/>
      <c r="OLD117" s="1200"/>
      <c r="OLE117" s="1200"/>
      <c r="OLF117" s="1200"/>
      <c r="OLG117" s="1200"/>
      <c r="OLH117" s="1200"/>
      <c r="OLI117" s="1200"/>
      <c r="OLJ117" s="1200"/>
      <c r="OLK117" s="1200"/>
      <c r="OLL117" s="1200"/>
      <c r="OLM117" s="1200"/>
      <c r="OLN117" s="1200"/>
      <c r="OLO117" s="1200"/>
      <c r="OLP117" s="1200"/>
      <c r="OLQ117" s="1200"/>
      <c r="OLR117" s="1200"/>
      <c r="OLS117" s="1200"/>
      <c r="OLT117" s="1200"/>
      <c r="OLU117" s="1200"/>
      <c r="OLV117" s="1200"/>
      <c r="OLW117" s="1200"/>
      <c r="OLX117" s="1200"/>
      <c r="OLY117" s="1200"/>
      <c r="OLZ117" s="1200"/>
      <c r="OMA117" s="1200"/>
      <c r="OMB117" s="1200"/>
      <c r="OMC117" s="1200"/>
      <c r="OMD117" s="1200"/>
      <c r="OME117" s="1200"/>
      <c r="OMF117" s="1200"/>
      <c r="OMG117" s="1200"/>
      <c r="OMH117" s="1200"/>
      <c r="OMI117" s="1200"/>
      <c r="OMJ117" s="1200"/>
      <c r="OMK117" s="1200"/>
      <c r="OML117" s="1200"/>
      <c r="OMM117" s="1200"/>
      <c r="OMN117" s="1200"/>
      <c r="OMO117" s="1200"/>
      <c r="OMP117" s="1200"/>
      <c r="OMQ117" s="1200"/>
      <c r="OMR117" s="1200"/>
      <c r="OMS117" s="1200"/>
      <c r="OMT117" s="1200"/>
      <c r="OMU117" s="1200"/>
      <c r="OMV117" s="1200"/>
      <c r="OMW117" s="1200"/>
      <c r="OMX117" s="1200"/>
      <c r="OMY117" s="1200"/>
      <c r="OMZ117" s="1200"/>
      <c r="ONA117" s="1200"/>
      <c r="ONB117" s="1200"/>
      <c r="ONC117" s="1200"/>
      <c r="OND117" s="1200"/>
      <c r="ONE117" s="1200"/>
      <c r="ONF117" s="1200"/>
      <c r="ONG117" s="1200"/>
      <c r="ONH117" s="1200"/>
      <c r="ONI117" s="1200"/>
      <c r="ONJ117" s="1200"/>
      <c r="ONK117" s="1200"/>
      <c r="ONL117" s="1200"/>
      <c r="ONM117" s="1200"/>
      <c r="ONN117" s="1200"/>
      <c r="ONO117" s="1200"/>
      <c r="ONP117" s="1200"/>
      <c r="ONQ117" s="1200"/>
      <c r="ONR117" s="1200"/>
      <c r="ONS117" s="1200"/>
      <c r="ONT117" s="1200"/>
      <c r="ONU117" s="1200"/>
      <c r="ONV117" s="1200"/>
      <c r="ONW117" s="1200"/>
      <c r="ONX117" s="1200"/>
      <c r="ONY117" s="1200"/>
      <c r="ONZ117" s="1200"/>
      <c r="OOA117" s="1200"/>
      <c r="OOB117" s="1200"/>
      <c r="OOC117" s="1200"/>
      <c r="OOD117" s="1200"/>
      <c r="OOE117" s="1200"/>
      <c r="OOF117" s="1200"/>
      <c r="OOG117" s="1200"/>
      <c r="OOH117" s="1200"/>
      <c r="OOI117" s="1200"/>
      <c r="OOJ117" s="1200"/>
      <c r="OOK117" s="1200"/>
      <c r="OOL117" s="1200"/>
      <c r="OOM117" s="1200"/>
      <c r="OON117" s="1200"/>
      <c r="OOO117" s="1200"/>
      <c r="OOP117" s="1200"/>
      <c r="OOQ117" s="1200"/>
      <c r="OOR117" s="1200"/>
      <c r="OOS117" s="1200"/>
      <c r="OOT117" s="1200"/>
      <c r="OOU117" s="1200"/>
      <c r="OOV117" s="1200"/>
      <c r="OOW117" s="1200"/>
      <c r="OOX117" s="1200"/>
      <c r="OOY117" s="1200"/>
      <c r="OOZ117" s="1200"/>
      <c r="OPA117" s="1200"/>
      <c r="OPB117" s="1200"/>
      <c r="OPC117" s="1200"/>
      <c r="OPD117" s="1200"/>
      <c r="OPE117" s="1200"/>
      <c r="OPF117" s="1200"/>
      <c r="OPG117" s="1200"/>
      <c r="OPH117" s="1200"/>
      <c r="OPI117" s="1200"/>
      <c r="OPJ117" s="1200"/>
      <c r="OPK117" s="1200"/>
      <c r="OPL117" s="1200"/>
      <c r="OPM117" s="1200"/>
      <c r="OPN117" s="1200"/>
      <c r="OPO117" s="1200"/>
      <c r="OPP117" s="1200"/>
      <c r="OPQ117" s="1200"/>
      <c r="OPR117" s="1200"/>
      <c r="OPS117" s="1200"/>
      <c r="OPT117" s="1200"/>
      <c r="OPU117" s="1200"/>
      <c r="OPV117" s="1200"/>
      <c r="OPW117" s="1200"/>
      <c r="OPX117" s="1200"/>
      <c r="OPY117" s="1200"/>
      <c r="OPZ117" s="1200"/>
      <c r="OQA117" s="1200"/>
      <c r="OQB117" s="1200"/>
      <c r="OQC117" s="1200"/>
      <c r="OQD117" s="1200"/>
      <c r="OQE117" s="1200"/>
      <c r="OQF117" s="1200"/>
      <c r="OQG117" s="1200"/>
      <c r="OQH117" s="1200"/>
      <c r="OQI117" s="1200"/>
      <c r="OQJ117" s="1200"/>
      <c r="OQK117" s="1200"/>
      <c r="OQL117" s="1200"/>
      <c r="OQM117" s="1200"/>
      <c r="OQN117" s="1200"/>
      <c r="OQO117" s="1200"/>
      <c r="OQP117" s="1200"/>
      <c r="OQQ117" s="1200"/>
      <c r="OQR117" s="1200"/>
      <c r="OQS117" s="1200"/>
      <c r="OQT117" s="1200"/>
      <c r="OQU117" s="1200"/>
      <c r="OQV117" s="1200"/>
      <c r="OQW117" s="1200"/>
      <c r="OQX117" s="1200"/>
      <c r="OQY117" s="1200"/>
      <c r="OQZ117" s="1200"/>
      <c r="ORA117" s="1200"/>
      <c r="ORB117" s="1200"/>
      <c r="ORC117" s="1200"/>
      <c r="ORD117" s="1200"/>
      <c r="ORE117" s="1200"/>
      <c r="ORF117" s="1200"/>
      <c r="ORG117" s="1200"/>
      <c r="ORH117" s="1200"/>
      <c r="ORI117" s="1200"/>
      <c r="ORJ117" s="1200"/>
      <c r="ORK117" s="1200"/>
      <c r="ORL117" s="1200"/>
      <c r="ORM117" s="1200"/>
      <c r="ORN117" s="1200"/>
      <c r="ORO117" s="1200"/>
      <c r="ORP117" s="1200"/>
      <c r="ORQ117" s="1200"/>
      <c r="ORR117" s="1200"/>
      <c r="ORS117" s="1200"/>
      <c r="ORT117" s="1200"/>
      <c r="ORU117" s="1200"/>
      <c r="ORV117" s="1200"/>
      <c r="ORW117" s="1200"/>
      <c r="ORX117" s="1200"/>
      <c r="ORY117" s="1200"/>
      <c r="ORZ117" s="1200"/>
      <c r="OSA117" s="1200"/>
      <c r="OSB117" s="1200"/>
      <c r="OSC117" s="1200"/>
      <c r="OSD117" s="1200"/>
      <c r="OSE117" s="1200"/>
      <c r="OSF117" s="1200"/>
      <c r="OSG117" s="1200"/>
      <c r="OSH117" s="1200"/>
      <c r="OSI117" s="1200"/>
      <c r="OSJ117" s="1200"/>
      <c r="OSK117" s="1200"/>
      <c r="OSL117" s="1200"/>
      <c r="OSM117" s="1200"/>
      <c r="OSN117" s="1200"/>
      <c r="OSO117" s="1200"/>
      <c r="OSP117" s="1200"/>
      <c r="OSQ117" s="1200"/>
      <c r="OSR117" s="1200"/>
      <c r="OSS117" s="1200"/>
      <c r="OST117" s="1200"/>
      <c r="OSU117" s="1200"/>
      <c r="OSV117" s="1200"/>
      <c r="OSW117" s="1200"/>
      <c r="OSX117" s="1200"/>
      <c r="OSY117" s="1200"/>
      <c r="OSZ117" s="1200"/>
      <c r="OTA117" s="1200"/>
      <c r="OTB117" s="1200"/>
      <c r="OTC117" s="1200"/>
      <c r="OTD117" s="1200"/>
      <c r="OTE117" s="1200"/>
      <c r="OTF117" s="1200"/>
      <c r="OTG117" s="1200"/>
      <c r="OTH117" s="1200"/>
      <c r="OTI117" s="1200"/>
      <c r="OTJ117" s="1200"/>
      <c r="OTK117" s="1200"/>
      <c r="OTL117" s="1200"/>
      <c r="OTM117" s="1200"/>
      <c r="OTN117" s="1200"/>
      <c r="OTO117" s="1200"/>
      <c r="OTP117" s="1200"/>
      <c r="OTQ117" s="1200"/>
      <c r="OTR117" s="1200"/>
      <c r="OTS117" s="1200"/>
      <c r="OTT117" s="1200"/>
      <c r="OTU117" s="1200"/>
      <c r="OTV117" s="1200"/>
      <c r="OTW117" s="1200"/>
      <c r="OTX117" s="1200"/>
      <c r="OTY117" s="1200"/>
      <c r="OTZ117" s="1200"/>
      <c r="OUA117" s="1200"/>
      <c r="OUB117" s="1200"/>
      <c r="OUC117" s="1200"/>
      <c r="OUD117" s="1200"/>
      <c r="OUE117" s="1200"/>
      <c r="OUF117" s="1200"/>
      <c r="OUG117" s="1200"/>
      <c r="OUH117" s="1200"/>
      <c r="OUI117" s="1200"/>
      <c r="OUJ117" s="1200"/>
      <c r="OUK117" s="1200"/>
      <c r="OUL117" s="1200"/>
      <c r="OUM117" s="1200"/>
      <c r="OUN117" s="1200"/>
      <c r="OUO117" s="1200"/>
      <c r="OUP117" s="1200"/>
      <c r="OUQ117" s="1200"/>
      <c r="OUR117" s="1200"/>
      <c r="OUS117" s="1200"/>
      <c r="OUT117" s="1200"/>
      <c r="OUU117" s="1200"/>
      <c r="OUV117" s="1200"/>
      <c r="OUW117" s="1200"/>
      <c r="OUX117" s="1200"/>
      <c r="OUY117" s="1200"/>
      <c r="OUZ117" s="1200"/>
      <c r="OVA117" s="1200"/>
      <c r="OVB117" s="1200"/>
      <c r="OVC117" s="1200"/>
      <c r="OVD117" s="1200"/>
      <c r="OVE117" s="1200"/>
      <c r="OVF117" s="1200"/>
      <c r="OVG117" s="1200"/>
      <c r="OVH117" s="1200"/>
      <c r="OVI117" s="1200"/>
      <c r="OVJ117" s="1200"/>
      <c r="OVK117" s="1200"/>
      <c r="OVL117" s="1200"/>
      <c r="OVM117" s="1200"/>
      <c r="OVN117" s="1200"/>
      <c r="OVO117" s="1200"/>
      <c r="OVP117" s="1200"/>
      <c r="OVQ117" s="1200"/>
      <c r="OVR117" s="1200"/>
      <c r="OVS117" s="1200"/>
      <c r="OVT117" s="1200"/>
      <c r="OVU117" s="1200"/>
      <c r="OVV117" s="1200"/>
      <c r="OVW117" s="1200"/>
      <c r="OVX117" s="1200"/>
      <c r="OVY117" s="1200"/>
      <c r="OVZ117" s="1200"/>
      <c r="OWA117" s="1200"/>
      <c r="OWB117" s="1200"/>
      <c r="OWC117" s="1200"/>
      <c r="OWD117" s="1200"/>
      <c r="OWE117" s="1200"/>
      <c r="OWF117" s="1200"/>
      <c r="OWG117" s="1200"/>
      <c r="OWH117" s="1200"/>
      <c r="OWI117" s="1200"/>
      <c r="OWJ117" s="1200"/>
      <c r="OWK117" s="1200"/>
      <c r="OWL117" s="1200"/>
      <c r="OWM117" s="1200"/>
      <c r="OWN117" s="1200"/>
      <c r="OWO117" s="1200"/>
      <c r="OWP117" s="1200"/>
      <c r="OWQ117" s="1200"/>
      <c r="OWR117" s="1200"/>
      <c r="OWS117" s="1200"/>
      <c r="OWT117" s="1200"/>
      <c r="OWU117" s="1200"/>
      <c r="OWV117" s="1200"/>
      <c r="OWW117" s="1200"/>
      <c r="OWX117" s="1200"/>
      <c r="OWY117" s="1200"/>
      <c r="OWZ117" s="1200"/>
      <c r="OXA117" s="1200"/>
      <c r="OXB117" s="1200"/>
      <c r="OXC117" s="1200"/>
      <c r="OXD117" s="1200"/>
      <c r="OXE117" s="1200"/>
      <c r="OXF117" s="1200"/>
      <c r="OXG117" s="1200"/>
      <c r="OXH117" s="1200"/>
      <c r="OXI117" s="1200"/>
      <c r="OXJ117" s="1200"/>
      <c r="OXK117" s="1200"/>
      <c r="OXL117" s="1200"/>
      <c r="OXM117" s="1200"/>
      <c r="OXN117" s="1200"/>
      <c r="OXO117" s="1200"/>
      <c r="OXP117" s="1200"/>
      <c r="OXQ117" s="1200"/>
      <c r="OXR117" s="1200"/>
      <c r="OXS117" s="1200"/>
      <c r="OXT117" s="1200"/>
      <c r="OXU117" s="1200"/>
      <c r="OXV117" s="1200"/>
      <c r="OXW117" s="1200"/>
      <c r="OXX117" s="1200"/>
      <c r="OXY117" s="1200"/>
      <c r="OXZ117" s="1200"/>
      <c r="OYA117" s="1200"/>
      <c r="OYB117" s="1200"/>
      <c r="OYC117" s="1200"/>
      <c r="OYD117" s="1200"/>
      <c r="OYE117" s="1200"/>
      <c r="OYF117" s="1200"/>
      <c r="OYG117" s="1200"/>
      <c r="OYH117" s="1200"/>
      <c r="OYI117" s="1200"/>
      <c r="OYJ117" s="1200"/>
      <c r="OYK117" s="1200"/>
      <c r="OYL117" s="1200"/>
      <c r="OYM117" s="1200"/>
      <c r="OYN117" s="1200"/>
      <c r="OYO117" s="1200"/>
      <c r="OYP117" s="1200"/>
      <c r="OYQ117" s="1200"/>
      <c r="OYR117" s="1200"/>
      <c r="OYS117" s="1200"/>
      <c r="OYT117" s="1200"/>
      <c r="OYU117" s="1200"/>
      <c r="OYV117" s="1200"/>
      <c r="OYW117" s="1200"/>
      <c r="OYX117" s="1200"/>
      <c r="OYY117" s="1200"/>
      <c r="OYZ117" s="1200"/>
      <c r="OZA117" s="1200"/>
      <c r="OZB117" s="1200"/>
      <c r="OZC117" s="1200"/>
      <c r="OZD117" s="1200"/>
      <c r="OZE117" s="1200"/>
      <c r="OZF117" s="1200"/>
      <c r="OZG117" s="1200"/>
      <c r="OZH117" s="1200"/>
      <c r="OZI117" s="1200"/>
      <c r="OZJ117" s="1200"/>
      <c r="OZK117" s="1200"/>
      <c r="OZL117" s="1200"/>
      <c r="OZM117" s="1200"/>
      <c r="OZN117" s="1200"/>
      <c r="OZO117" s="1200"/>
      <c r="OZP117" s="1200"/>
      <c r="OZQ117" s="1200"/>
      <c r="OZR117" s="1200"/>
      <c r="OZS117" s="1200"/>
      <c r="OZT117" s="1200"/>
      <c r="OZU117" s="1200"/>
      <c r="OZV117" s="1200"/>
      <c r="OZW117" s="1200"/>
      <c r="OZX117" s="1200"/>
      <c r="OZY117" s="1200"/>
      <c r="OZZ117" s="1200"/>
      <c r="PAA117" s="1200"/>
      <c r="PAB117" s="1200"/>
      <c r="PAC117" s="1200"/>
      <c r="PAD117" s="1200"/>
      <c r="PAE117" s="1200"/>
      <c r="PAF117" s="1200"/>
      <c r="PAG117" s="1200"/>
      <c r="PAH117" s="1200"/>
      <c r="PAI117" s="1200"/>
      <c r="PAJ117" s="1200"/>
      <c r="PAK117" s="1200"/>
      <c r="PAL117" s="1200"/>
      <c r="PAM117" s="1200"/>
      <c r="PAN117" s="1200"/>
      <c r="PAO117" s="1200"/>
      <c r="PAP117" s="1200"/>
      <c r="PAQ117" s="1200"/>
      <c r="PAR117" s="1200"/>
      <c r="PAS117" s="1200"/>
      <c r="PAT117" s="1200"/>
      <c r="PAU117" s="1200"/>
      <c r="PAV117" s="1200"/>
      <c r="PAW117" s="1200"/>
      <c r="PAX117" s="1200"/>
      <c r="PAY117" s="1200"/>
      <c r="PAZ117" s="1200"/>
      <c r="PBA117" s="1200"/>
      <c r="PBB117" s="1200"/>
      <c r="PBC117" s="1200"/>
      <c r="PBD117" s="1200"/>
      <c r="PBE117" s="1200"/>
      <c r="PBF117" s="1200"/>
      <c r="PBG117" s="1200"/>
      <c r="PBH117" s="1200"/>
      <c r="PBI117" s="1200"/>
      <c r="PBJ117" s="1200"/>
      <c r="PBK117" s="1200"/>
      <c r="PBL117" s="1200"/>
      <c r="PBM117" s="1200"/>
      <c r="PBN117" s="1200"/>
      <c r="PBO117" s="1200"/>
      <c r="PBP117" s="1200"/>
      <c r="PBQ117" s="1200"/>
      <c r="PBR117" s="1200"/>
      <c r="PBS117" s="1200"/>
      <c r="PBT117" s="1200"/>
      <c r="PBU117" s="1200"/>
      <c r="PBV117" s="1200"/>
      <c r="PBW117" s="1200"/>
      <c r="PBX117" s="1200"/>
      <c r="PBY117" s="1200"/>
      <c r="PBZ117" s="1200"/>
      <c r="PCA117" s="1200"/>
      <c r="PCB117" s="1200"/>
      <c r="PCC117" s="1200"/>
      <c r="PCD117" s="1200"/>
      <c r="PCE117" s="1200"/>
      <c r="PCF117" s="1200"/>
      <c r="PCG117" s="1200"/>
      <c r="PCH117" s="1200"/>
      <c r="PCI117" s="1200"/>
      <c r="PCJ117" s="1200"/>
      <c r="PCK117" s="1200"/>
      <c r="PCL117" s="1200"/>
      <c r="PCM117" s="1200"/>
      <c r="PCN117" s="1200"/>
      <c r="PCO117" s="1200"/>
      <c r="PCP117" s="1200"/>
      <c r="PCQ117" s="1200"/>
      <c r="PCR117" s="1200"/>
      <c r="PCS117" s="1200"/>
      <c r="PCT117" s="1200"/>
      <c r="PCU117" s="1200"/>
      <c r="PCV117" s="1200"/>
      <c r="PCW117" s="1200"/>
      <c r="PCX117" s="1200"/>
      <c r="PCY117" s="1200"/>
      <c r="PCZ117" s="1200"/>
      <c r="PDA117" s="1200"/>
      <c r="PDB117" s="1200"/>
      <c r="PDC117" s="1200"/>
      <c r="PDD117" s="1200"/>
      <c r="PDE117" s="1200"/>
      <c r="PDF117" s="1200"/>
      <c r="PDG117" s="1200"/>
      <c r="PDH117" s="1200"/>
      <c r="PDI117" s="1200"/>
      <c r="PDJ117" s="1200"/>
      <c r="PDK117" s="1200"/>
      <c r="PDL117" s="1200"/>
      <c r="PDM117" s="1200"/>
      <c r="PDN117" s="1200"/>
      <c r="PDO117" s="1200"/>
      <c r="PDP117" s="1200"/>
      <c r="PDQ117" s="1200"/>
      <c r="PDR117" s="1200"/>
      <c r="PDS117" s="1200"/>
      <c r="PDT117" s="1200"/>
      <c r="PDU117" s="1200"/>
      <c r="PDV117" s="1200"/>
      <c r="PDW117" s="1200"/>
      <c r="PDX117" s="1200"/>
      <c r="PDY117" s="1200"/>
      <c r="PDZ117" s="1200"/>
      <c r="PEA117" s="1200"/>
      <c r="PEB117" s="1200"/>
      <c r="PEC117" s="1200"/>
      <c r="PED117" s="1200"/>
      <c r="PEE117" s="1200"/>
      <c r="PEF117" s="1200"/>
      <c r="PEG117" s="1200"/>
      <c r="PEH117" s="1200"/>
      <c r="PEI117" s="1200"/>
      <c r="PEJ117" s="1200"/>
      <c r="PEK117" s="1200"/>
      <c r="PEL117" s="1200"/>
      <c r="PEM117" s="1200"/>
      <c r="PEN117" s="1200"/>
      <c r="PEO117" s="1200"/>
      <c r="PEP117" s="1200"/>
      <c r="PEQ117" s="1200"/>
      <c r="PER117" s="1200"/>
      <c r="PES117" s="1200"/>
      <c r="PET117" s="1200"/>
      <c r="PEU117" s="1200"/>
      <c r="PEV117" s="1200"/>
      <c r="PEW117" s="1200"/>
      <c r="PEX117" s="1200"/>
      <c r="PEY117" s="1200"/>
      <c r="PEZ117" s="1200"/>
      <c r="PFA117" s="1200"/>
      <c r="PFB117" s="1200"/>
      <c r="PFC117" s="1200"/>
      <c r="PFD117" s="1200"/>
      <c r="PFE117" s="1200"/>
      <c r="PFF117" s="1200"/>
      <c r="PFG117" s="1200"/>
      <c r="PFH117" s="1200"/>
      <c r="PFI117" s="1200"/>
      <c r="PFJ117" s="1200"/>
      <c r="PFK117" s="1200"/>
      <c r="PFL117" s="1200"/>
      <c r="PFM117" s="1200"/>
      <c r="PFN117" s="1200"/>
      <c r="PFO117" s="1200"/>
      <c r="PFP117" s="1200"/>
      <c r="PFQ117" s="1200"/>
      <c r="PFR117" s="1200"/>
      <c r="PFS117" s="1200"/>
      <c r="PFT117" s="1200"/>
      <c r="PFU117" s="1200"/>
      <c r="PFV117" s="1200"/>
      <c r="PFW117" s="1200"/>
      <c r="PFX117" s="1200"/>
      <c r="PFY117" s="1200"/>
      <c r="PFZ117" s="1200"/>
      <c r="PGA117" s="1200"/>
      <c r="PGB117" s="1200"/>
      <c r="PGC117" s="1200"/>
      <c r="PGD117" s="1200"/>
      <c r="PGE117" s="1200"/>
      <c r="PGF117" s="1200"/>
      <c r="PGG117" s="1200"/>
      <c r="PGH117" s="1200"/>
      <c r="PGI117" s="1200"/>
      <c r="PGJ117" s="1200"/>
      <c r="PGK117" s="1200"/>
      <c r="PGL117" s="1200"/>
      <c r="PGM117" s="1200"/>
      <c r="PGN117" s="1200"/>
      <c r="PGO117" s="1200"/>
      <c r="PGP117" s="1200"/>
      <c r="PGQ117" s="1200"/>
      <c r="PGR117" s="1200"/>
      <c r="PGS117" s="1200"/>
      <c r="PGT117" s="1200"/>
      <c r="PGU117" s="1200"/>
      <c r="PGV117" s="1200"/>
      <c r="PGW117" s="1200"/>
      <c r="PGX117" s="1200"/>
      <c r="PGY117" s="1200"/>
      <c r="PGZ117" s="1200"/>
      <c r="PHA117" s="1200"/>
      <c r="PHB117" s="1200"/>
      <c r="PHC117" s="1200"/>
      <c r="PHD117" s="1200"/>
      <c r="PHE117" s="1200"/>
      <c r="PHF117" s="1200"/>
      <c r="PHG117" s="1200"/>
      <c r="PHH117" s="1200"/>
      <c r="PHI117" s="1200"/>
      <c r="PHJ117" s="1200"/>
      <c r="PHK117" s="1200"/>
      <c r="PHL117" s="1200"/>
      <c r="PHM117" s="1200"/>
      <c r="PHN117" s="1200"/>
      <c r="PHO117" s="1200"/>
      <c r="PHP117" s="1200"/>
      <c r="PHQ117" s="1200"/>
      <c r="PHR117" s="1200"/>
      <c r="PHS117" s="1200"/>
      <c r="PHT117" s="1200"/>
      <c r="PHU117" s="1200"/>
      <c r="PHV117" s="1200"/>
      <c r="PHW117" s="1200"/>
      <c r="PHX117" s="1200"/>
      <c r="PHY117" s="1200"/>
      <c r="PHZ117" s="1200"/>
      <c r="PIA117" s="1200"/>
      <c r="PIB117" s="1200"/>
      <c r="PIC117" s="1200"/>
      <c r="PID117" s="1200"/>
      <c r="PIE117" s="1200"/>
      <c r="PIF117" s="1200"/>
      <c r="PIG117" s="1200"/>
      <c r="PIH117" s="1200"/>
      <c r="PII117" s="1200"/>
      <c r="PIJ117" s="1200"/>
      <c r="PIK117" s="1200"/>
      <c r="PIL117" s="1200"/>
      <c r="PIM117" s="1200"/>
      <c r="PIN117" s="1200"/>
      <c r="PIO117" s="1200"/>
      <c r="PIP117" s="1200"/>
      <c r="PIQ117" s="1200"/>
      <c r="PIR117" s="1200"/>
      <c r="PIS117" s="1200"/>
      <c r="PIT117" s="1200"/>
      <c r="PIU117" s="1200"/>
      <c r="PIV117" s="1200"/>
      <c r="PIW117" s="1200"/>
      <c r="PIX117" s="1200"/>
      <c r="PIY117" s="1200"/>
      <c r="PIZ117" s="1200"/>
      <c r="PJA117" s="1200"/>
      <c r="PJB117" s="1200"/>
      <c r="PJC117" s="1200"/>
      <c r="PJD117" s="1200"/>
      <c r="PJE117" s="1200"/>
      <c r="PJF117" s="1200"/>
      <c r="PJG117" s="1200"/>
      <c r="PJH117" s="1200"/>
      <c r="PJI117" s="1200"/>
      <c r="PJJ117" s="1200"/>
      <c r="PJK117" s="1200"/>
      <c r="PJL117" s="1200"/>
      <c r="PJM117" s="1200"/>
      <c r="PJN117" s="1200"/>
      <c r="PJO117" s="1200"/>
      <c r="PJP117" s="1200"/>
      <c r="PJQ117" s="1200"/>
      <c r="PJR117" s="1200"/>
      <c r="PJS117" s="1200"/>
      <c r="PJT117" s="1200"/>
      <c r="PJU117" s="1200"/>
      <c r="PJV117" s="1200"/>
      <c r="PJW117" s="1200"/>
      <c r="PJX117" s="1200"/>
      <c r="PJY117" s="1200"/>
      <c r="PJZ117" s="1200"/>
      <c r="PKA117" s="1200"/>
      <c r="PKB117" s="1200"/>
      <c r="PKC117" s="1200"/>
      <c r="PKD117" s="1200"/>
      <c r="PKE117" s="1200"/>
      <c r="PKF117" s="1200"/>
      <c r="PKG117" s="1200"/>
      <c r="PKH117" s="1200"/>
      <c r="PKI117" s="1200"/>
      <c r="PKJ117" s="1200"/>
      <c r="PKK117" s="1200"/>
      <c r="PKL117" s="1200"/>
      <c r="PKM117" s="1200"/>
      <c r="PKN117" s="1200"/>
      <c r="PKO117" s="1200"/>
      <c r="PKP117" s="1200"/>
      <c r="PKQ117" s="1200"/>
      <c r="PKR117" s="1200"/>
      <c r="PKS117" s="1200"/>
      <c r="PKT117" s="1200"/>
      <c r="PKU117" s="1200"/>
      <c r="PKV117" s="1200"/>
      <c r="PKW117" s="1200"/>
      <c r="PKX117" s="1200"/>
      <c r="PKY117" s="1200"/>
      <c r="PKZ117" s="1200"/>
      <c r="PLA117" s="1200"/>
      <c r="PLB117" s="1200"/>
      <c r="PLC117" s="1200"/>
      <c r="PLD117" s="1200"/>
      <c r="PLE117" s="1200"/>
      <c r="PLF117" s="1200"/>
      <c r="PLG117" s="1200"/>
      <c r="PLH117" s="1200"/>
      <c r="PLI117" s="1200"/>
      <c r="PLJ117" s="1200"/>
      <c r="PLK117" s="1200"/>
      <c r="PLL117" s="1200"/>
      <c r="PLM117" s="1200"/>
      <c r="PLN117" s="1200"/>
      <c r="PLO117" s="1200"/>
      <c r="PLP117" s="1200"/>
      <c r="PLQ117" s="1200"/>
      <c r="PLR117" s="1200"/>
      <c r="PLS117" s="1200"/>
      <c r="PLT117" s="1200"/>
      <c r="PLU117" s="1200"/>
      <c r="PLV117" s="1200"/>
      <c r="PLW117" s="1200"/>
      <c r="PLX117" s="1200"/>
      <c r="PLY117" s="1200"/>
      <c r="PLZ117" s="1200"/>
      <c r="PMA117" s="1200"/>
      <c r="PMB117" s="1200"/>
      <c r="PMC117" s="1200"/>
      <c r="PMD117" s="1200"/>
      <c r="PME117" s="1200"/>
      <c r="PMF117" s="1200"/>
      <c r="PMG117" s="1200"/>
      <c r="PMH117" s="1200"/>
      <c r="PMI117" s="1200"/>
      <c r="PMJ117" s="1200"/>
      <c r="PMK117" s="1200"/>
      <c r="PML117" s="1200"/>
      <c r="PMM117" s="1200"/>
      <c r="PMN117" s="1200"/>
      <c r="PMO117" s="1200"/>
      <c r="PMP117" s="1200"/>
      <c r="PMQ117" s="1200"/>
      <c r="PMR117" s="1200"/>
      <c r="PMS117" s="1200"/>
      <c r="PMT117" s="1200"/>
      <c r="PMU117" s="1200"/>
      <c r="PMV117" s="1200"/>
      <c r="PMW117" s="1200"/>
      <c r="PMX117" s="1200"/>
      <c r="PMY117" s="1200"/>
      <c r="PMZ117" s="1200"/>
      <c r="PNA117" s="1200"/>
      <c r="PNB117" s="1200"/>
      <c r="PNC117" s="1200"/>
      <c r="PND117" s="1200"/>
      <c r="PNE117" s="1200"/>
      <c r="PNF117" s="1200"/>
      <c r="PNG117" s="1200"/>
      <c r="PNH117" s="1200"/>
      <c r="PNI117" s="1200"/>
      <c r="PNJ117" s="1200"/>
      <c r="PNK117" s="1200"/>
      <c r="PNL117" s="1200"/>
      <c r="PNM117" s="1200"/>
      <c r="PNN117" s="1200"/>
      <c r="PNO117" s="1200"/>
      <c r="PNP117" s="1200"/>
      <c r="PNQ117" s="1200"/>
      <c r="PNR117" s="1200"/>
      <c r="PNS117" s="1200"/>
      <c r="PNT117" s="1200"/>
      <c r="PNU117" s="1200"/>
      <c r="PNV117" s="1200"/>
      <c r="PNW117" s="1200"/>
      <c r="PNX117" s="1200"/>
      <c r="PNY117" s="1200"/>
      <c r="PNZ117" s="1200"/>
      <c r="POA117" s="1200"/>
      <c r="POB117" s="1200"/>
      <c r="POC117" s="1200"/>
      <c r="POD117" s="1200"/>
      <c r="POE117" s="1200"/>
      <c r="POF117" s="1200"/>
      <c r="POG117" s="1200"/>
      <c r="POH117" s="1200"/>
      <c r="POI117" s="1200"/>
      <c r="POJ117" s="1200"/>
      <c r="POK117" s="1200"/>
      <c r="POL117" s="1200"/>
      <c r="POM117" s="1200"/>
      <c r="PON117" s="1200"/>
      <c r="POO117" s="1200"/>
      <c r="POP117" s="1200"/>
      <c r="POQ117" s="1200"/>
      <c r="POR117" s="1200"/>
      <c r="POS117" s="1200"/>
      <c r="POT117" s="1200"/>
      <c r="POU117" s="1200"/>
      <c r="POV117" s="1200"/>
      <c r="POW117" s="1200"/>
      <c r="POX117" s="1200"/>
      <c r="POY117" s="1200"/>
      <c r="POZ117" s="1200"/>
      <c r="PPA117" s="1200"/>
      <c r="PPB117" s="1200"/>
      <c r="PPC117" s="1200"/>
      <c r="PPD117" s="1200"/>
      <c r="PPE117" s="1200"/>
      <c r="PPF117" s="1200"/>
      <c r="PPG117" s="1200"/>
      <c r="PPH117" s="1200"/>
      <c r="PPI117" s="1200"/>
      <c r="PPJ117" s="1200"/>
      <c r="PPK117" s="1200"/>
      <c r="PPL117" s="1200"/>
      <c r="PPM117" s="1200"/>
      <c r="PPN117" s="1200"/>
      <c r="PPO117" s="1200"/>
      <c r="PPP117" s="1200"/>
      <c r="PPQ117" s="1200"/>
      <c r="PPR117" s="1200"/>
      <c r="PPS117" s="1200"/>
      <c r="PPT117" s="1200"/>
      <c r="PPU117" s="1200"/>
      <c r="PPV117" s="1200"/>
      <c r="PPW117" s="1200"/>
      <c r="PPX117" s="1200"/>
      <c r="PPY117" s="1200"/>
      <c r="PPZ117" s="1200"/>
      <c r="PQA117" s="1200"/>
      <c r="PQB117" s="1200"/>
      <c r="PQC117" s="1200"/>
      <c r="PQD117" s="1200"/>
      <c r="PQE117" s="1200"/>
      <c r="PQF117" s="1200"/>
      <c r="PQG117" s="1200"/>
      <c r="PQH117" s="1200"/>
      <c r="PQI117" s="1200"/>
      <c r="PQJ117" s="1200"/>
      <c r="PQK117" s="1200"/>
      <c r="PQL117" s="1200"/>
      <c r="PQM117" s="1200"/>
      <c r="PQN117" s="1200"/>
      <c r="PQO117" s="1200"/>
      <c r="PQP117" s="1200"/>
      <c r="PQQ117" s="1200"/>
      <c r="PQR117" s="1200"/>
      <c r="PQS117" s="1200"/>
      <c r="PQT117" s="1200"/>
      <c r="PQU117" s="1200"/>
      <c r="PQV117" s="1200"/>
      <c r="PQW117" s="1200"/>
      <c r="PQX117" s="1200"/>
      <c r="PQY117" s="1200"/>
      <c r="PQZ117" s="1200"/>
      <c r="PRA117" s="1200"/>
      <c r="PRB117" s="1200"/>
      <c r="PRC117" s="1200"/>
      <c r="PRD117" s="1200"/>
      <c r="PRE117" s="1200"/>
      <c r="PRF117" s="1200"/>
      <c r="PRG117" s="1200"/>
      <c r="PRH117" s="1200"/>
      <c r="PRI117" s="1200"/>
      <c r="PRJ117" s="1200"/>
      <c r="PRK117" s="1200"/>
      <c r="PRL117" s="1200"/>
      <c r="PRM117" s="1200"/>
      <c r="PRN117" s="1200"/>
      <c r="PRO117" s="1200"/>
      <c r="PRP117" s="1200"/>
      <c r="PRQ117" s="1200"/>
      <c r="PRR117" s="1200"/>
      <c r="PRS117" s="1200"/>
      <c r="PRT117" s="1200"/>
      <c r="PRU117" s="1200"/>
      <c r="PRV117" s="1200"/>
      <c r="PRW117" s="1200"/>
      <c r="PRX117" s="1200"/>
      <c r="PRY117" s="1200"/>
      <c r="PRZ117" s="1200"/>
      <c r="PSA117" s="1200"/>
      <c r="PSB117" s="1200"/>
      <c r="PSC117" s="1200"/>
      <c r="PSD117" s="1200"/>
      <c r="PSE117" s="1200"/>
      <c r="PSF117" s="1200"/>
      <c r="PSG117" s="1200"/>
      <c r="PSH117" s="1200"/>
      <c r="PSI117" s="1200"/>
      <c r="PSJ117" s="1200"/>
      <c r="PSK117" s="1200"/>
      <c r="PSL117" s="1200"/>
      <c r="PSM117" s="1200"/>
      <c r="PSN117" s="1200"/>
      <c r="PSO117" s="1200"/>
      <c r="PSP117" s="1200"/>
      <c r="PSQ117" s="1200"/>
      <c r="PSR117" s="1200"/>
      <c r="PSS117" s="1200"/>
      <c r="PST117" s="1200"/>
      <c r="PSU117" s="1200"/>
      <c r="PSV117" s="1200"/>
      <c r="PSW117" s="1200"/>
      <c r="PSX117" s="1200"/>
      <c r="PSY117" s="1200"/>
      <c r="PSZ117" s="1200"/>
      <c r="PTA117" s="1200"/>
      <c r="PTB117" s="1200"/>
      <c r="PTC117" s="1200"/>
      <c r="PTD117" s="1200"/>
      <c r="PTE117" s="1200"/>
      <c r="PTF117" s="1200"/>
      <c r="PTG117" s="1200"/>
      <c r="PTH117" s="1200"/>
      <c r="PTI117" s="1200"/>
      <c r="PTJ117" s="1200"/>
      <c r="PTK117" s="1200"/>
      <c r="PTL117" s="1200"/>
      <c r="PTM117" s="1200"/>
      <c r="PTN117" s="1200"/>
      <c r="PTO117" s="1200"/>
      <c r="PTP117" s="1200"/>
      <c r="PTQ117" s="1200"/>
      <c r="PTR117" s="1200"/>
      <c r="PTS117" s="1200"/>
      <c r="PTT117" s="1200"/>
      <c r="PTU117" s="1200"/>
      <c r="PTV117" s="1200"/>
      <c r="PTW117" s="1200"/>
      <c r="PTX117" s="1200"/>
      <c r="PTY117" s="1200"/>
      <c r="PTZ117" s="1200"/>
      <c r="PUA117" s="1200"/>
      <c r="PUB117" s="1200"/>
      <c r="PUC117" s="1200"/>
      <c r="PUD117" s="1200"/>
      <c r="PUE117" s="1200"/>
      <c r="PUF117" s="1200"/>
      <c r="PUG117" s="1200"/>
      <c r="PUH117" s="1200"/>
      <c r="PUI117" s="1200"/>
      <c r="PUJ117" s="1200"/>
      <c r="PUK117" s="1200"/>
      <c r="PUL117" s="1200"/>
      <c r="PUM117" s="1200"/>
      <c r="PUN117" s="1200"/>
      <c r="PUO117" s="1200"/>
      <c r="PUP117" s="1200"/>
      <c r="PUQ117" s="1200"/>
      <c r="PUR117" s="1200"/>
      <c r="PUS117" s="1200"/>
      <c r="PUT117" s="1200"/>
      <c r="PUU117" s="1200"/>
      <c r="PUV117" s="1200"/>
      <c r="PUW117" s="1200"/>
      <c r="PUX117" s="1200"/>
      <c r="PUY117" s="1200"/>
      <c r="PUZ117" s="1200"/>
      <c r="PVA117" s="1200"/>
      <c r="PVB117" s="1200"/>
      <c r="PVC117" s="1200"/>
      <c r="PVD117" s="1200"/>
      <c r="PVE117" s="1200"/>
      <c r="PVF117" s="1200"/>
      <c r="PVG117" s="1200"/>
      <c r="PVH117" s="1200"/>
      <c r="PVI117" s="1200"/>
      <c r="PVJ117" s="1200"/>
      <c r="PVK117" s="1200"/>
      <c r="PVL117" s="1200"/>
      <c r="PVM117" s="1200"/>
      <c r="PVN117" s="1200"/>
      <c r="PVO117" s="1200"/>
      <c r="PVP117" s="1200"/>
      <c r="PVQ117" s="1200"/>
      <c r="PVR117" s="1200"/>
      <c r="PVS117" s="1200"/>
      <c r="PVT117" s="1200"/>
      <c r="PVU117" s="1200"/>
      <c r="PVV117" s="1200"/>
      <c r="PVW117" s="1200"/>
      <c r="PVX117" s="1200"/>
      <c r="PVY117" s="1200"/>
      <c r="PVZ117" s="1200"/>
      <c r="PWA117" s="1200"/>
      <c r="PWB117" s="1200"/>
      <c r="PWC117" s="1200"/>
      <c r="PWD117" s="1200"/>
      <c r="PWE117" s="1200"/>
      <c r="PWF117" s="1200"/>
      <c r="PWG117" s="1200"/>
      <c r="PWH117" s="1200"/>
      <c r="PWI117" s="1200"/>
      <c r="PWJ117" s="1200"/>
      <c r="PWK117" s="1200"/>
      <c r="PWL117" s="1200"/>
      <c r="PWM117" s="1200"/>
      <c r="PWN117" s="1200"/>
      <c r="PWO117" s="1200"/>
      <c r="PWP117" s="1200"/>
      <c r="PWQ117" s="1200"/>
      <c r="PWR117" s="1200"/>
      <c r="PWS117" s="1200"/>
      <c r="PWT117" s="1200"/>
      <c r="PWU117" s="1200"/>
      <c r="PWV117" s="1200"/>
      <c r="PWW117" s="1200"/>
      <c r="PWX117" s="1200"/>
      <c r="PWY117" s="1200"/>
      <c r="PWZ117" s="1200"/>
      <c r="PXA117" s="1200"/>
      <c r="PXB117" s="1200"/>
      <c r="PXC117" s="1200"/>
      <c r="PXD117" s="1200"/>
      <c r="PXE117" s="1200"/>
      <c r="PXF117" s="1200"/>
      <c r="PXG117" s="1200"/>
      <c r="PXH117" s="1200"/>
      <c r="PXI117" s="1200"/>
      <c r="PXJ117" s="1200"/>
      <c r="PXK117" s="1200"/>
      <c r="PXL117" s="1200"/>
      <c r="PXM117" s="1200"/>
      <c r="PXN117" s="1200"/>
      <c r="PXO117" s="1200"/>
      <c r="PXP117" s="1200"/>
      <c r="PXQ117" s="1200"/>
      <c r="PXR117" s="1200"/>
      <c r="PXS117" s="1200"/>
      <c r="PXT117" s="1200"/>
      <c r="PXU117" s="1200"/>
      <c r="PXV117" s="1200"/>
      <c r="PXW117" s="1200"/>
      <c r="PXX117" s="1200"/>
      <c r="PXY117" s="1200"/>
      <c r="PXZ117" s="1200"/>
      <c r="PYA117" s="1200"/>
      <c r="PYB117" s="1200"/>
      <c r="PYC117" s="1200"/>
      <c r="PYD117" s="1200"/>
      <c r="PYE117" s="1200"/>
      <c r="PYF117" s="1200"/>
      <c r="PYG117" s="1200"/>
      <c r="PYH117" s="1200"/>
      <c r="PYI117" s="1200"/>
      <c r="PYJ117" s="1200"/>
      <c r="PYK117" s="1200"/>
      <c r="PYL117" s="1200"/>
      <c r="PYM117" s="1200"/>
      <c r="PYN117" s="1200"/>
      <c r="PYO117" s="1200"/>
      <c r="PYP117" s="1200"/>
      <c r="PYQ117" s="1200"/>
      <c r="PYR117" s="1200"/>
      <c r="PYS117" s="1200"/>
      <c r="PYT117" s="1200"/>
      <c r="PYU117" s="1200"/>
      <c r="PYV117" s="1200"/>
      <c r="PYW117" s="1200"/>
      <c r="PYX117" s="1200"/>
      <c r="PYY117" s="1200"/>
      <c r="PYZ117" s="1200"/>
      <c r="PZA117" s="1200"/>
      <c r="PZB117" s="1200"/>
      <c r="PZC117" s="1200"/>
      <c r="PZD117" s="1200"/>
      <c r="PZE117" s="1200"/>
      <c r="PZF117" s="1200"/>
      <c r="PZG117" s="1200"/>
      <c r="PZH117" s="1200"/>
      <c r="PZI117" s="1200"/>
      <c r="PZJ117" s="1200"/>
      <c r="PZK117" s="1200"/>
      <c r="PZL117" s="1200"/>
      <c r="PZM117" s="1200"/>
      <c r="PZN117" s="1200"/>
      <c r="PZO117" s="1200"/>
      <c r="PZP117" s="1200"/>
      <c r="PZQ117" s="1200"/>
      <c r="PZR117" s="1200"/>
      <c r="PZS117" s="1200"/>
      <c r="PZT117" s="1200"/>
      <c r="PZU117" s="1200"/>
      <c r="PZV117" s="1200"/>
      <c r="PZW117" s="1200"/>
      <c r="PZX117" s="1200"/>
      <c r="PZY117" s="1200"/>
      <c r="PZZ117" s="1200"/>
      <c r="QAA117" s="1200"/>
      <c r="QAB117" s="1200"/>
      <c r="QAC117" s="1200"/>
      <c r="QAD117" s="1200"/>
      <c r="QAE117" s="1200"/>
      <c r="QAF117" s="1200"/>
      <c r="QAG117" s="1200"/>
      <c r="QAH117" s="1200"/>
      <c r="QAI117" s="1200"/>
      <c r="QAJ117" s="1200"/>
      <c r="QAK117" s="1200"/>
      <c r="QAL117" s="1200"/>
      <c r="QAM117" s="1200"/>
      <c r="QAN117" s="1200"/>
      <c r="QAO117" s="1200"/>
      <c r="QAP117" s="1200"/>
      <c r="QAQ117" s="1200"/>
      <c r="QAR117" s="1200"/>
      <c r="QAS117" s="1200"/>
      <c r="QAT117" s="1200"/>
      <c r="QAU117" s="1200"/>
      <c r="QAV117" s="1200"/>
      <c r="QAW117" s="1200"/>
      <c r="QAX117" s="1200"/>
      <c r="QAY117" s="1200"/>
      <c r="QAZ117" s="1200"/>
      <c r="QBA117" s="1200"/>
      <c r="QBB117" s="1200"/>
      <c r="QBC117" s="1200"/>
      <c r="QBD117" s="1200"/>
      <c r="QBE117" s="1200"/>
      <c r="QBF117" s="1200"/>
      <c r="QBG117" s="1200"/>
      <c r="QBH117" s="1200"/>
      <c r="QBI117" s="1200"/>
      <c r="QBJ117" s="1200"/>
      <c r="QBK117" s="1200"/>
      <c r="QBL117" s="1200"/>
      <c r="QBM117" s="1200"/>
      <c r="QBN117" s="1200"/>
      <c r="QBO117" s="1200"/>
      <c r="QBP117" s="1200"/>
      <c r="QBQ117" s="1200"/>
      <c r="QBR117" s="1200"/>
      <c r="QBS117" s="1200"/>
      <c r="QBT117" s="1200"/>
      <c r="QBU117" s="1200"/>
      <c r="QBV117" s="1200"/>
      <c r="QBW117" s="1200"/>
      <c r="QBX117" s="1200"/>
      <c r="QBY117" s="1200"/>
      <c r="QBZ117" s="1200"/>
      <c r="QCA117" s="1200"/>
      <c r="QCB117" s="1200"/>
      <c r="QCC117" s="1200"/>
      <c r="QCD117" s="1200"/>
      <c r="QCE117" s="1200"/>
      <c r="QCF117" s="1200"/>
      <c r="QCG117" s="1200"/>
      <c r="QCH117" s="1200"/>
      <c r="QCI117" s="1200"/>
      <c r="QCJ117" s="1200"/>
      <c r="QCK117" s="1200"/>
      <c r="QCL117" s="1200"/>
      <c r="QCM117" s="1200"/>
      <c r="QCN117" s="1200"/>
      <c r="QCO117" s="1200"/>
      <c r="QCP117" s="1200"/>
      <c r="QCQ117" s="1200"/>
      <c r="QCR117" s="1200"/>
      <c r="QCS117" s="1200"/>
      <c r="QCT117" s="1200"/>
      <c r="QCU117" s="1200"/>
      <c r="QCV117" s="1200"/>
      <c r="QCW117" s="1200"/>
      <c r="QCX117" s="1200"/>
      <c r="QCY117" s="1200"/>
      <c r="QCZ117" s="1200"/>
      <c r="QDA117" s="1200"/>
      <c r="QDB117" s="1200"/>
      <c r="QDC117" s="1200"/>
      <c r="QDD117" s="1200"/>
      <c r="QDE117" s="1200"/>
      <c r="QDF117" s="1200"/>
      <c r="QDG117" s="1200"/>
      <c r="QDH117" s="1200"/>
      <c r="QDI117" s="1200"/>
      <c r="QDJ117" s="1200"/>
      <c r="QDK117" s="1200"/>
      <c r="QDL117" s="1200"/>
      <c r="QDM117" s="1200"/>
      <c r="QDN117" s="1200"/>
      <c r="QDO117" s="1200"/>
      <c r="QDP117" s="1200"/>
      <c r="QDQ117" s="1200"/>
      <c r="QDR117" s="1200"/>
      <c r="QDS117" s="1200"/>
      <c r="QDT117" s="1200"/>
      <c r="QDU117" s="1200"/>
      <c r="QDV117" s="1200"/>
      <c r="QDW117" s="1200"/>
      <c r="QDX117" s="1200"/>
      <c r="QDY117" s="1200"/>
      <c r="QDZ117" s="1200"/>
      <c r="QEA117" s="1200"/>
      <c r="QEB117" s="1200"/>
      <c r="QEC117" s="1200"/>
      <c r="QED117" s="1200"/>
      <c r="QEE117" s="1200"/>
      <c r="QEF117" s="1200"/>
      <c r="QEG117" s="1200"/>
      <c r="QEH117" s="1200"/>
      <c r="QEI117" s="1200"/>
      <c r="QEJ117" s="1200"/>
      <c r="QEK117" s="1200"/>
      <c r="QEL117" s="1200"/>
      <c r="QEM117" s="1200"/>
      <c r="QEN117" s="1200"/>
      <c r="QEO117" s="1200"/>
      <c r="QEP117" s="1200"/>
      <c r="QEQ117" s="1200"/>
      <c r="QER117" s="1200"/>
      <c r="QES117" s="1200"/>
      <c r="QET117" s="1200"/>
      <c r="QEU117" s="1200"/>
      <c r="QEV117" s="1200"/>
      <c r="QEW117" s="1200"/>
      <c r="QEX117" s="1200"/>
      <c r="QEY117" s="1200"/>
      <c r="QEZ117" s="1200"/>
      <c r="QFA117" s="1200"/>
      <c r="QFB117" s="1200"/>
      <c r="QFC117" s="1200"/>
      <c r="QFD117" s="1200"/>
      <c r="QFE117" s="1200"/>
      <c r="QFF117" s="1200"/>
      <c r="QFG117" s="1200"/>
      <c r="QFH117" s="1200"/>
      <c r="QFI117" s="1200"/>
      <c r="QFJ117" s="1200"/>
      <c r="QFK117" s="1200"/>
      <c r="QFL117" s="1200"/>
      <c r="QFM117" s="1200"/>
      <c r="QFN117" s="1200"/>
      <c r="QFO117" s="1200"/>
      <c r="QFP117" s="1200"/>
      <c r="QFQ117" s="1200"/>
      <c r="QFR117" s="1200"/>
      <c r="QFS117" s="1200"/>
      <c r="QFT117" s="1200"/>
      <c r="QFU117" s="1200"/>
      <c r="QFV117" s="1200"/>
      <c r="QFW117" s="1200"/>
      <c r="QFX117" s="1200"/>
      <c r="QFY117" s="1200"/>
      <c r="QFZ117" s="1200"/>
      <c r="QGA117" s="1200"/>
      <c r="QGB117" s="1200"/>
      <c r="QGC117" s="1200"/>
      <c r="QGD117" s="1200"/>
      <c r="QGE117" s="1200"/>
      <c r="QGF117" s="1200"/>
      <c r="QGG117" s="1200"/>
      <c r="QGH117" s="1200"/>
      <c r="QGI117" s="1200"/>
      <c r="QGJ117" s="1200"/>
      <c r="QGK117" s="1200"/>
      <c r="QGL117" s="1200"/>
      <c r="QGM117" s="1200"/>
      <c r="QGN117" s="1200"/>
      <c r="QGO117" s="1200"/>
      <c r="QGP117" s="1200"/>
      <c r="QGQ117" s="1200"/>
      <c r="QGR117" s="1200"/>
      <c r="QGS117" s="1200"/>
      <c r="QGT117" s="1200"/>
      <c r="QGU117" s="1200"/>
      <c r="QGV117" s="1200"/>
      <c r="QGW117" s="1200"/>
      <c r="QGX117" s="1200"/>
      <c r="QGY117" s="1200"/>
      <c r="QGZ117" s="1200"/>
      <c r="QHA117" s="1200"/>
      <c r="QHB117" s="1200"/>
      <c r="QHC117" s="1200"/>
      <c r="QHD117" s="1200"/>
      <c r="QHE117" s="1200"/>
      <c r="QHF117" s="1200"/>
      <c r="QHG117" s="1200"/>
      <c r="QHH117" s="1200"/>
      <c r="QHI117" s="1200"/>
      <c r="QHJ117" s="1200"/>
      <c r="QHK117" s="1200"/>
      <c r="QHL117" s="1200"/>
      <c r="QHM117" s="1200"/>
      <c r="QHN117" s="1200"/>
      <c r="QHO117" s="1200"/>
      <c r="QHP117" s="1200"/>
      <c r="QHQ117" s="1200"/>
      <c r="QHR117" s="1200"/>
      <c r="QHS117" s="1200"/>
      <c r="QHT117" s="1200"/>
      <c r="QHU117" s="1200"/>
      <c r="QHV117" s="1200"/>
      <c r="QHW117" s="1200"/>
      <c r="QHX117" s="1200"/>
      <c r="QHY117" s="1200"/>
      <c r="QHZ117" s="1200"/>
      <c r="QIA117" s="1200"/>
      <c r="QIB117" s="1200"/>
      <c r="QIC117" s="1200"/>
      <c r="QID117" s="1200"/>
      <c r="QIE117" s="1200"/>
      <c r="QIF117" s="1200"/>
      <c r="QIG117" s="1200"/>
      <c r="QIH117" s="1200"/>
      <c r="QII117" s="1200"/>
      <c r="QIJ117" s="1200"/>
      <c r="QIK117" s="1200"/>
      <c r="QIL117" s="1200"/>
      <c r="QIM117" s="1200"/>
      <c r="QIN117" s="1200"/>
      <c r="QIO117" s="1200"/>
      <c r="QIP117" s="1200"/>
      <c r="QIQ117" s="1200"/>
      <c r="QIR117" s="1200"/>
      <c r="QIS117" s="1200"/>
      <c r="QIT117" s="1200"/>
      <c r="QIU117" s="1200"/>
      <c r="QIV117" s="1200"/>
      <c r="QIW117" s="1200"/>
      <c r="QIX117" s="1200"/>
      <c r="QIY117" s="1200"/>
      <c r="QIZ117" s="1200"/>
      <c r="QJA117" s="1200"/>
      <c r="QJB117" s="1200"/>
      <c r="QJC117" s="1200"/>
      <c r="QJD117" s="1200"/>
      <c r="QJE117" s="1200"/>
      <c r="QJF117" s="1200"/>
      <c r="QJG117" s="1200"/>
      <c r="QJH117" s="1200"/>
      <c r="QJI117" s="1200"/>
      <c r="QJJ117" s="1200"/>
      <c r="QJK117" s="1200"/>
      <c r="QJL117" s="1200"/>
      <c r="QJM117" s="1200"/>
      <c r="QJN117" s="1200"/>
      <c r="QJO117" s="1200"/>
      <c r="QJP117" s="1200"/>
      <c r="QJQ117" s="1200"/>
      <c r="QJR117" s="1200"/>
      <c r="QJS117" s="1200"/>
      <c r="QJT117" s="1200"/>
      <c r="QJU117" s="1200"/>
      <c r="QJV117" s="1200"/>
      <c r="QJW117" s="1200"/>
      <c r="QJX117" s="1200"/>
      <c r="QJY117" s="1200"/>
      <c r="QJZ117" s="1200"/>
      <c r="QKA117" s="1200"/>
      <c r="QKB117" s="1200"/>
      <c r="QKC117" s="1200"/>
      <c r="QKD117" s="1200"/>
      <c r="QKE117" s="1200"/>
      <c r="QKF117" s="1200"/>
      <c r="QKG117" s="1200"/>
      <c r="QKH117" s="1200"/>
      <c r="QKI117" s="1200"/>
      <c r="QKJ117" s="1200"/>
      <c r="QKK117" s="1200"/>
      <c r="QKL117" s="1200"/>
      <c r="QKM117" s="1200"/>
      <c r="QKN117" s="1200"/>
      <c r="QKO117" s="1200"/>
      <c r="QKP117" s="1200"/>
      <c r="QKQ117" s="1200"/>
      <c r="QKR117" s="1200"/>
      <c r="QKS117" s="1200"/>
      <c r="QKT117" s="1200"/>
      <c r="QKU117" s="1200"/>
      <c r="QKV117" s="1200"/>
      <c r="QKW117" s="1200"/>
      <c r="QKX117" s="1200"/>
      <c r="QKY117" s="1200"/>
      <c r="QKZ117" s="1200"/>
      <c r="QLA117" s="1200"/>
      <c r="QLB117" s="1200"/>
      <c r="QLC117" s="1200"/>
      <c r="QLD117" s="1200"/>
      <c r="QLE117" s="1200"/>
      <c r="QLF117" s="1200"/>
      <c r="QLG117" s="1200"/>
      <c r="QLH117" s="1200"/>
      <c r="QLI117" s="1200"/>
      <c r="QLJ117" s="1200"/>
      <c r="QLK117" s="1200"/>
      <c r="QLL117" s="1200"/>
      <c r="QLM117" s="1200"/>
      <c r="QLN117" s="1200"/>
      <c r="QLO117" s="1200"/>
      <c r="QLP117" s="1200"/>
      <c r="QLQ117" s="1200"/>
      <c r="QLR117" s="1200"/>
      <c r="QLS117" s="1200"/>
      <c r="QLT117" s="1200"/>
      <c r="QLU117" s="1200"/>
      <c r="QLV117" s="1200"/>
      <c r="QLW117" s="1200"/>
      <c r="QLX117" s="1200"/>
      <c r="QLY117" s="1200"/>
      <c r="QLZ117" s="1200"/>
      <c r="QMA117" s="1200"/>
      <c r="QMB117" s="1200"/>
      <c r="QMC117" s="1200"/>
      <c r="QMD117" s="1200"/>
      <c r="QME117" s="1200"/>
      <c r="QMF117" s="1200"/>
      <c r="QMG117" s="1200"/>
      <c r="QMH117" s="1200"/>
      <c r="QMI117" s="1200"/>
      <c r="QMJ117" s="1200"/>
      <c r="QMK117" s="1200"/>
      <c r="QML117" s="1200"/>
      <c r="QMM117" s="1200"/>
      <c r="QMN117" s="1200"/>
      <c r="QMO117" s="1200"/>
      <c r="QMP117" s="1200"/>
      <c r="QMQ117" s="1200"/>
      <c r="QMR117" s="1200"/>
      <c r="QMS117" s="1200"/>
      <c r="QMT117" s="1200"/>
      <c r="QMU117" s="1200"/>
      <c r="QMV117" s="1200"/>
      <c r="QMW117" s="1200"/>
      <c r="QMX117" s="1200"/>
      <c r="QMY117" s="1200"/>
      <c r="QMZ117" s="1200"/>
      <c r="QNA117" s="1200"/>
      <c r="QNB117" s="1200"/>
      <c r="QNC117" s="1200"/>
      <c r="QND117" s="1200"/>
      <c r="QNE117" s="1200"/>
      <c r="QNF117" s="1200"/>
      <c r="QNG117" s="1200"/>
      <c r="QNH117" s="1200"/>
      <c r="QNI117" s="1200"/>
      <c r="QNJ117" s="1200"/>
      <c r="QNK117" s="1200"/>
      <c r="QNL117" s="1200"/>
      <c r="QNM117" s="1200"/>
      <c r="QNN117" s="1200"/>
      <c r="QNO117" s="1200"/>
      <c r="QNP117" s="1200"/>
      <c r="QNQ117" s="1200"/>
      <c r="QNR117" s="1200"/>
      <c r="QNS117" s="1200"/>
      <c r="QNT117" s="1200"/>
      <c r="QNU117" s="1200"/>
      <c r="QNV117" s="1200"/>
      <c r="QNW117" s="1200"/>
      <c r="QNX117" s="1200"/>
      <c r="QNY117" s="1200"/>
      <c r="QNZ117" s="1200"/>
      <c r="QOA117" s="1200"/>
      <c r="QOB117" s="1200"/>
      <c r="QOC117" s="1200"/>
      <c r="QOD117" s="1200"/>
      <c r="QOE117" s="1200"/>
      <c r="QOF117" s="1200"/>
      <c r="QOG117" s="1200"/>
      <c r="QOH117" s="1200"/>
      <c r="QOI117" s="1200"/>
      <c r="QOJ117" s="1200"/>
      <c r="QOK117" s="1200"/>
      <c r="QOL117" s="1200"/>
      <c r="QOM117" s="1200"/>
      <c r="QON117" s="1200"/>
      <c r="QOO117" s="1200"/>
      <c r="QOP117" s="1200"/>
      <c r="QOQ117" s="1200"/>
      <c r="QOR117" s="1200"/>
      <c r="QOS117" s="1200"/>
      <c r="QOT117" s="1200"/>
      <c r="QOU117" s="1200"/>
      <c r="QOV117" s="1200"/>
      <c r="QOW117" s="1200"/>
      <c r="QOX117" s="1200"/>
      <c r="QOY117" s="1200"/>
      <c r="QOZ117" s="1200"/>
      <c r="QPA117" s="1200"/>
      <c r="QPB117" s="1200"/>
      <c r="QPC117" s="1200"/>
      <c r="QPD117" s="1200"/>
      <c r="QPE117" s="1200"/>
      <c r="QPF117" s="1200"/>
      <c r="QPG117" s="1200"/>
      <c r="QPH117" s="1200"/>
      <c r="QPI117" s="1200"/>
      <c r="QPJ117" s="1200"/>
      <c r="QPK117" s="1200"/>
      <c r="QPL117" s="1200"/>
      <c r="QPM117" s="1200"/>
      <c r="QPN117" s="1200"/>
      <c r="QPO117" s="1200"/>
      <c r="QPP117" s="1200"/>
      <c r="QPQ117" s="1200"/>
      <c r="QPR117" s="1200"/>
      <c r="QPS117" s="1200"/>
      <c r="QPT117" s="1200"/>
      <c r="QPU117" s="1200"/>
      <c r="QPV117" s="1200"/>
      <c r="QPW117" s="1200"/>
      <c r="QPX117" s="1200"/>
      <c r="QPY117" s="1200"/>
      <c r="QPZ117" s="1200"/>
      <c r="QQA117" s="1200"/>
      <c r="QQB117" s="1200"/>
      <c r="QQC117" s="1200"/>
      <c r="QQD117" s="1200"/>
      <c r="QQE117" s="1200"/>
      <c r="QQF117" s="1200"/>
      <c r="QQG117" s="1200"/>
      <c r="QQH117" s="1200"/>
      <c r="QQI117" s="1200"/>
      <c r="QQJ117" s="1200"/>
      <c r="QQK117" s="1200"/>
      <c r="QQL117" s="1200"/>
      <c r="QQM117" s="1200"/>
      <c r="QQN117" s="1200"/>
      <c r="QQO117" s="1200"/>
      <c r="QQP117" s="1200"/>
      <c r="QQQ117" s="1200"/>
      <c r="QQR117" s="1200"/>
      <c r="QQS117" s="1200"/>
      <c r="QQT117" s="1200"/>
      <c r="QQU117" s="1200"/>
      <c r="QQV117" s="1200"/>
      <c r="QQW117" s="1200"/>
      <c r="QQX117" s="1200"/>
      <c r="QQY117" s="1200"/>
      <c r="QQZ117" s="1200"/>
      <c r="QRA117" s="1200"/>
      <c r="QRB117" s="1200"/>
      <c r="QRC117" s="1200"/>
      <c r="QRD117" s="1200"/>
      <c r="QRE117" s="1200"/>
      <c r="QRF117" s="1200"/>
      <c r="QRG117" s="1200"/>
      <c r="QRH117" s="1200"/>
      <c r="QRI117" s="1200"/>
      <c r="QRJ117" s="1200"/>
      <c r="QRK117" s="1200"/>
      <c r="QRL117" s="1200"/>
      <c r="QRM117" s="1200"/>
      <c r="QRN117" s="1200"/>
      <c r="QRO117" s="1200"/>
      <c r="QRP117" s="1200"/>
      <c r="QRQ117" s="1200"/>
      <c r="QRR117" s="1200"/>
      <c r="QRS117" s="1200"/>
      <c r="QRT117" s="1200"/>
      <c r="QRU117" s="1200"/>
      <c r="QRV117" s="1200"/>
      <c r="QRW117" s="1200"/>
      <c r="QRX117" s="1200"/>
      <c r="QRY117" s="1200"/>
      <c r="QRZ117" s="1200"/>
      <c r="QSA117" s="1200"/>
      <c r="QSB117" s="1200"/>
      <c r="QSC117" s="1200"/>
      <c r="QSD117" s="1200"/>
      <c r="QSE117" s="1200"/>
      <c r="QSF117" s="1200"/>
      <c r="QSG117" s="1200"/>
      <c r="QSH117" s="1200"/>
      <c r="QSI117" s="1200"/>
      <c r="QSJ117" s="1200"/>
      <c r="QSK117" s="1200"/>
      <c r="QSL117" s="1200"/>
      <c r="QSM117" s="1200"/>
      <c r="QSN117" s="1200"/>
      <c r="QSO117" s="1200"/>
      <c r="QSP117" s="1200"/>
      <c r="QSQ117" s="1200"/>
      <c r="QSR117" s="1200"/>
      <c r="QSS117" s="1200"/>
      <c r="QST117" s="1200"/>
      <c r="QSU117" s="1200"/>
      <c r="QSV117" s="1200"/>
      <c r="QSW117" s="1200"/>
      <c r="QSX117" s="1200"/>
      <c r="QSY117" s="1200"/>
      <c r="QSZ117" s="1200"/>
      <c r="QTA117" s="1200"/>
      <c r="QTB117" s="1200"/>
      <c r="QTC117" s="1200"/>
      <c r="QTD117" s="1200"/>
      <c r="QTE117" s="1200"/>
      <c r="QTF117" s="1200"/>
      <c r="QTG117" s="1200"/>
      <c r="QTH117" s="1200"/>
      <c r="QTI117" s="1200"/>
      <c r="QTJ117" s="1200"/>
      <c r="QTK117" s="1200"/>
      <c r="QTL117" s="1200"/>
      <c r="QTM117" s="1200"/>
      <c r="QTN117" s="1200"/>
      <c r="QTO117" s="1200"/>
      <c r="QTP117" s="1200"/>
      <c r="QTQ117" s="1200"/>
      <c r="QTR117" s="1200"/>
      <c r="QTS117" s="1200"/>
      <c r="QTT117" s="1200"/>
      <c r="QTU117" s="1200"/>
      <c r="QTV117" s="1200"/>
      <c r="QTW117" s="1200"/>
      <c r="QTX117" s="1200"/>
      <c r="QTY117" s="1200"/>
      <c r="QTZ117" s="1200"/>
      <c r="QUA117" s="1200"/>
      <c r="QUB117" s="1200"/>
      <c r="QUC117" s="1200"/>
      <c r="QUD117" s="1200"/>
      <c r="QUE117" s="1200"/>
      <c r="QUF117" s="1200"/>
      <c r="QUG117" s="1200"/>
      <c r="QUH117" s="1200"/>
      <c r="QUI117" s="1200"/>
      <c r="QUJ117" s="1200"/>
      <c r="QUK117" s="1200"/>
      <c r="QUL117" s="1200"/>
      <c r="QUM117" s="1200"/>
      <c r="QUN117" s="1200"/>
      <c r="QUO117" s="1200"/>
      <c r="QUP117" s="1200"/>
      <c r="QUQ117" s="1200"/>
      <c r="QUR117" s="1200"/>
      <c r="QUS117" s="1200"/>
      <c r="QUT117" s="1200"/>
      <c r="QUU117" s="1200"/>
      <c r="QUV117" s="1200"/>
      <c r="QUW117" s="1200"/>
      <c r="QUX117" s="1200"/>
      <c r="QUY117" s="1200"/>
      <c r="QUZ117" s="1200"/>
      <c r="QVA117" s="1200"/>
      <c r="QVB117" s="1200"/>
      <c r="QVC117" s="1200"/>
      <c r="QVD117" s="1200"/>
      <c r="QVE117" s="1200"/>
      <c r="QVF117" s="1200"/>
      <c r="QVG117" s="1200"/>
      <c r="QVH117" s="1200"/>
      <c r="QVI117" s="1200"/>
      <c r="QVJ117" s="1200"/>
      <c r="QVK117" s="1200"/>
      <c r="QVL117" s="1200"/>
      <c r="QVM117" s="1200"/>
      <c r="QVN117" s="1200"/>
      <c r="QVO117" s="1200"/>
      <c r="QVP117" s="1200"/>
      <c r="QVQ117" s="1200"/>
      <c r="QVR117" s="1200"/>
      <c r="QVS117" s="1200"/>
      <c r="QVT117" s="1200"/>
      <c r="QVU117" s="1200"/>
      <c r="QVV117" s="1200"/>
      <c r="QVW117" s="1200"/>
      <c r="QVX117" s="1200"/>
      <c r="QVY117" s="1200"/>
      <c r="QVZ117" s="1200"/>
      <c r="QWA117" s="1200"/>
      <c r="QWB117" s="1200"/>
      <c r="QWC117" s="1200"/>
      <c r="QWD117" s="1200"/>
      <c r="QWE117" s="1200"/>
      <c r="QWF117" s="1200"/>
      <c r="QWG117" s="1200"/>
      <c r="QWH117" s="1200"/>
      <c r="QWI117" s="1200"/>
      <c r="QWJ117" s="1200"/>
      <c r="QWK117" s="1200"/>
      <c r="QWL117" s="1200"/>
      <c r="QWM117" s="1200"/>
      <c r="QWN117" s="1200"/>
      <c r="QWO117" s="1200"/>
      <c r="QWP117" s="1200"/>
      <c r="QWQ117" s="1200"/>
      <c r="QWR117" s="1200"/>
      <c r="QWS117" s="1200"/>
      <c r="QWT117" s="1200"/>
      <c r="QWU117" s="1200"/>
      <c r="QWV117" s="1200"/>
      <c r="QWW117" s="1200"/>
      <c r="QWX117" s="1200"/>
      <c r="QWY117" s="1200"/>
      <c r="QWZ117" s="1200"/>
      <c r="QXA117" s="1200"/>
      <c r="QXB117" s="1200"/>
      <c r="QXC117" s="1200"/>
      <c r="QXD117" s="1200"/>
      <c r="QXE117" s="1200"/>
      <c r="QXF117" s="1200"/>
      <c r="QXG117" s="1200"/>
      <c r="QXH117" s="1200"/>
      <c r="QXI117" s="1200"/>
      <c r="QXJ117" s="1200"/>
      <c r="QXK117" s="1200"/>
      <c r="QXL117" s="1200"/>
      <c r="QXM117" s="1200"/>
      <c r="QXN117" s="1200"/>
      <c r="QXO117" s="1200"/>
      <c r="QXP117" s="1200"/>
      <c r="QXQ117" s="1200"/>
      <c r="QXR117" s="1200"/>
      <c r="QXS117" s="1200"/>
      <c r="QXT117" s="1200"/>
      <c r="QXU117" s="1200"/>
      <c r="QXV117" s="1200"/>
      <c r="QXW117" s="1200"/>
      <c r="QXX117" s="1200"/>
      <c r="QXY117" s="1200"/>
      <c r="QXZ117" s="1200"/>
      <c r="QYA117" s="1200"/>
      <c r="QYB117" s="1200"/>
      <c r="QYC117" s="1200"/>
      <c r="QYD117" s="1200"/>
      <c r="QYE117" s="1200"/>
      <c r="QYF117" s="1200"/>
      <c r="QYG117" s="1200"/>
      <c r="QYH117" s="1200"/>
      <c r="QYI117" s="1200"/>
      <c r="QYJ117" s="1200"/>
      <c r="QYK117" s="1200"/>
      <c r="QYL117" s="1200"/>
      <c r="QYM117" s="1200"/>
      <c r="QYN117" s="1200"/>
      <c r="QYO117" s="1200"/>
      <c r="QYP117" s="1200"/>
      <c r="QYQ117" s="1200"/>
      <c r="QYR117" s="1200"/>
      <c r="QYS117" s="1200"/>
      <c r="QYT117" s="1200"/>
      <c r="QYU117" s="1200"/>
      <c r="QYV117" s="1200"/>
      <c r="QYW117" s="1200"/>
      <c r="QYX117" s="1200"/>
      <c r="QYY117" s="1200"/>
      <c r="QYZ117" s="1200"/>
      <c r="QZA117" s="1200"/>
      <c r="QZB117" s="1200"/>
      <c r="QZC117" s="1200"/>
      <c r="QZD117" s="1200"/>
      <c r="QZE117" s="1200"/>
      <c r="QZF117" s="1200"/>
      <c r="QZG117" s="1200"/>
      <c r="QZH117" s="1200"/>
      <c r="QZI117" s="1200"/>
      <c r="QZJ117" s="1200"/>
      <c r="QZK117" s="1200"/>
      <c r="QZL117" s="1200"/>
      <c r="QZM117" s="1200"/>
      <c r="QZN117" s="1200"/>
      <c r="QZO117" s="1200"/>
      <c r="QZP117" s="1200"/>
      <c r="QZQ117" s="1200"/>
      <c r="QZR117" s="1200"/>
      <c r="QZS117" s="1200"/>
      <c r="QZT117" s="1200"/>
      <c r="QZU117" s="1200"/>
      <c r="QZV117" s="1200"/>
      <c r="QZW117" s="1200"/>
      <c r="QZX117" s="1200"/>
      <c r="QZY117" s="1200"/>
      <c r="QZZ117" s="1200"/>
      <c r="RAA117" s="1200"/>
      <c r="RAB117" s="1200"/>
      <c r="RAC117" s="1200"/>
      <c r="RAD117" s="1200"/>
      <c r="RAE117" s="1200"/>
      <c r="RAF117" s="1200"/>
      <c r="RAG117" s="1200"/>
      <c r="RAH117" s="1200"/>
      <c r="RAI117" s="1200"/>
      <c r="RAJ117" s="1200"/>
      <c r="RAK117" s="1200"/>
      <c r="RAL117" s="1200"/>
      <c r="RAM117" s="1200"/>
      <c r="RAN117" s="1200"/>
      <c r="RAO117" s="1200"/>
      <c r="RAP117" s="1200"/>
      <c r="RAQ117" s="1200"/>
      <c r="RAR117" s="1200"/>
      <c r="RAS117" s="1200"/>
      <c r="RAT117" s="1200"/>
      <c r="RAU117" s="1200"/>
      <c r="RAV117" s="1200"/>
      <c r="RAW117" s="1200"/>
      <c r="RAX117" s="1200"/>
      <c r="RAY117" s="1200"/>
      <c r="RAZ117" s="1200"/>
      <c r="RBA117" s="1200"/>
      <c r="RBB117" s="1200"/>
      <c r="RBC117" s="1200"/>
      <c r="RBD117" s="1200"/>
      <c r="RBE117" s="1200"/>
      <c r="RBF117" s="1200"/>
      <c r="RBG117" s="1200"/>
      <c r="RBH117" s="1200"/>
      <c r="RBI117" s="1200"/>
      <c r="RBJ117" s="1200"/>
      <c r="RBK117" s="1200"/>
      <c r="RBL117" s="1200"/>
      <c r="RBM117" s="1200"/>
      <c r="RBN117" s="1200"/>
      <c r="RBO117" s="1200"/>
      <c r="RBP117" s="1200"/>
      <c r="RBQ117" s="1200"/>
      <c r="RBR117" s="1200"/>
      <c r="RBS117" s="1200"/>
      <c r="RBT117" s="1200"/>
      <c r="RBU117" s="1200"/>
      <c r="RBV117" s="1200"/>
      <c r="RBW117" s="1200"/>
      <c r="RBX117" s="1200"/>
      <c r="RBY117" s="1200"/>
      <c r="RBZ117" s="1200"/>
      <c r="RCA117" s="1200"/>
      <c r="RCB117" s="1200"/>
      <c r="RCC117" s="1200"/>
      <c r="RCD117" s="1200"/>
      <c r="RCE117" s="1200"/>
      <c r="RCF117" s="1200"/>
      <c r="RCG117" s="1200"/>
      <c r="RCH117" s="1200"/>
      <c r="RCI117" s="1200"/>
      <c r="RCJ117" s="1200"/>
      <c r="RCK117" s="1200"/>
      <c r="RCL117" s="1200"/>
      <c r="RCM117" s="1200"/>
      <c r="RCN117" s="1200"/>
      <c r="RCO117" s="1200"/>
      <c r="RCP117" s="1200"/>
      <c r="RCQ117" s="1200"/>
      <c r="RCR117" s="1200"/>
      <c r="RCS117" s="1200"/>
      <c r="RCT117" s="1200"/>
      <c r="RCU117" s="1200"/>
      <c r="RCV117" s="1200"/>
      <c r="RCW117" s="1200"/>
      <c r="RCX117" s="1200"/>
      <c r="RCY117" s="1200"/>
      <c r="RCZ117" s="1200"/>
      <c r="RDA117" s="1200"/>
      <c r="RDB117" s="1200"/>
      <c r="RDC117" s="1200"/>
      <c r="RDD117" s="1200"/>
      <c r="RDE117" s="1200"/>
      <c r="RDF117" s="1200"/>
      <c r="RDG117" s="1200"/>
      <c r="RDH117" s="1200"/>
      <c r="RDI117" s="1200"/>
      <c r="RDJ117" s="1200"/>
      <c r="RDK117" s="1200"/>
      <c r="RDL117" s="1200"/>
      <c r="RDM117" s="1200"/>
      <c r="RDN117" s="1200"/>
      <c r="RDO117" s="1200"/>
      <c r="RDP117" s="1200"/>
      <c r="RDQ117" s="1200"/>
      <c r="RDR117" s="1200"/>
      <c r="RDS117" s="1200"/>
      <c r="RDT117" s="1200"/>
      <c r="RDU117" s="1200"/>
      <c r="RDV117" s="1200"/>
      <c r="RDW117" s="1200"/>
      <c r="RDX117" s="1200"/>
      <c r="RDY117" s="1200"/>
      <c r="RDZ117" s="1200"/>
      <c r="REA117" s="1200"/>
      <c r="REB117" s="1200"/>
      <c r="REC117" s="1200"/>
      <c r="RED117" s="1200"/>
      <c r="REE117" s="1200"/>
      <c r="REF117" s="1200"/>
      <c r="REG117" s="1200"/>
      <c r="REH117" s="1200"/>
      <c r="REI117" s="1200"/>
      <c r="REJ117" s="1200"/>
      <c r="REK117" s="1200"/>
      <c r="REL117" s="1200"/>
      <c r="REM117" s="1200"/>
      <c r="REN117" s="1200"/>
      <c r="REO117" s="1200"/>
      <c r="REP117" s="1200"/>
      <c r="REQ117" s="1200"/>
      <c r="RER117" s="1200"/>
      <c r="RES117" s="1200"/>
      <c r="RET117" s="1200"/>
      <c r="REU117" s="1200"/>
      <c r="REV117" s="1200"/>
      <c r="REW117" s="1200"/>
      <c r="REX117" s="1200"/>
      <c r="REY117" s="1200"/>
      <c r="REZ117" s="1200"/>
      <c r="RFA117" s="1200"/>
      <c r="RFB117" s="1200"/>
      <c r="RFC117" s="1200"/>
      <c r="RFD117" s="1200"/>
      <c r="RFE117" s="1200"/>
      <c r="RFF117" s="1200"/>
      <c r="RFG117" s="1200"/>
      <c r="RFH117" s="1200"/>
      <c r="RFI117" s="1200"/>
      <c r="RFJ117" s="1200"/>
      <c r="RFK117" s="1200"/>
      <c r="RFL117" s="1200"/>
      <c r="RFM117" s="1200"/>
      <c r="RFN117" s="1200"/>
      <c r="RFO117" s="1200"/>
      <c r="RFP117" s="1200"/>
      <c r="RFQ117" s="1200"/>
      <c r="RFR117" s="1200"/>
      <c r="RFS117" s="1200"/>
      <c r="RFT117" s="1200"/>
      <c r="RFU117" s="1200"/>
      <c r="RFV117" s="1200"/>
      <c r="RFW117" s="1200"/>
      <c r="RFX117" s="1200"/>
      <c r="RFY117" s="1200"/>
      <c r="RFZ117" s="1200"/>
      <c r="RGA117" s="1200"/>
      <c r="RGB117" s="1200"/>
      <c r="RGC117" s="1200"/>
      <c r="RGD117" s="1200"/>
      <c r="RGE117" s="1200"/>
      <c r="RGF117" s="1200"/>
      <c r="RGG117" s="1200"/>
      <c r="RGH117" s="1200"/>
      <c r="RGI117" s="1200"/>
      <c r="RGJ117" s="1200"/>
      <c r="RGK117" s="1200"/>
      <c r="RGL117" s="1200"/>
      <c r="RGM117" s="1200"/>
      <c r="RGN117" s="1200"/>
      <c r="RGO117" s="1200"/>
      <c r="RGP117" s="1200"/>
      <c r="RGQ117" s="1200"/>
      <c r="RGR117" s="1200"/>
      <c r="RGS117" s="1200"/>
      <c r="RGT117" s="1200"/>
      <c r="RGU117" s="1200"/>
      <c r="RGV117" s="1200"/>
      <c r="RGW117" s="1200"/>
      <c r="RGX117" s="1200"/>
      <c r="RGY117" s="1200"/>
      <c r="RGZ117" s="1200"/>
      <c r="RHA117" s="1200"/>
      <c r="RHB117" s="1200"/>
      <c r="RHC117" s="1200"/>
      <c r="RHD117" s="1200"/>
      <c r="RHE117" s="1200"/>
      <c r="RHF117" s="1200"/>
      <c r="RHG117" s="1200"/>
      <c r="RHH117" s="1200"/>
      <c r="RHI117" s="1200"/>
      <c r="RHJ117" s="1200"/>
      <c r="RHK117" s="1200"/>
      <c r="RHL117" s="1200"/>
      <c r="RHM117" s="1200"/>
      <c r="RHN117" s="1200"/>
      <c r="RHO117" s="1200"/>
      <c r="RHP117" s="1200"/>
      <c r="RHQ117" s="1200"/>
      <c r="RHR117" s="1200"/>
      <c r="RHS117" s="1200"/>
      <c r="RHT117" s="1200"/>
      <c r="RHU117" s="1200"/>
      <c r="RHV117" s="1200"/>
      <c r="RHW117" s="1200"/>
      <c r="RHX117" s="1200"/>
      <c r="RHY117" s="1200"/>
      <c r="RHZ117" s="1200"/>
      <c r="RIA117" s="1200"/>
      <c r="RIB117" s="1200"/>
      <c r="RIC117" s="1200"/>
      <c r="RID117" s="1200"/>
      <c r="RIE117" s="1200"/>
      <c r="RIF117" s="1200"/>
      <c r="RIG117" s="1200"/>
      <c r="RIH117" s="1200"/>
      <c r="RII117" s="1200"/>
      <c r="RIJ117" s="1200"/>
      <c r="RIK117" s="1200"/>
      <c r="RIL117" s="1200"/>
      <c r="RIM117" s="1200"/>
      <c r="RIN117" s="1200"/>
      <c r="RIO117" s="1200"/>
      <c r="RIP117" s="1200"/>
      <c r="RIQ117" s="1200"/>
      <c r="RIR117" s="1200"/>
      <c r="RIS117" s="1200"/>
      <c r="RIT117" s="1200"/>
      <c r="RIU117" s="1200"/>
      <c r="RIV117" s="1200"/>
      <c r="RIW117" s="1200"/>
      <c r="RIX117" s="1200"/>
      <c r="RIY117" s="1200"/>
      <c r="RIZ117" s="1200"/>
      <c r="RJA117" s="1200"/>
      <c r="RJB117" s="1200"/>
      <c r="RJC117" s="1200"/>
      <c r="RJD117" s="1200"/>
      <c r="RJE117" s="1200"/>
      <c r="RJF117" s="1200"/>
      <c r="RJG117" s="1200"/>
      <c r="RJH117" s="1200"/>
      <c r="RJI117" s="1200"/>
      <c r="RJJ117" s="1200"/>
      <c r="RJK117" s="1200"/>
      <c r="RJL117" s="1200"/>
      <c r="RJM117" s="1200"/>
      <c r="RJN117" s="1200"/>
      <c r="RJO117" s="1200"/>
      <c r="RJP117" s="1200"/>
      <c r="RJQ117" s="1200"/>
      <c r="RJR117" s="1200"/>
      <c r="RJS117" s="1200"/>
      <c r="RJT117" s="1200"/>
      <c r="RJU117" s="1200"/>
      <c r="RJV117" s="1200"/>
      <c r="RJW117" s="1200"/>
      <c r="RJX117" s="1200"/>
      <c r="RJY117" s="1200"/>
      <c r="RJZ117" s="1200"/>
      <c r="RKA117" s="1200"/>
      <c r="RKB117" s="1200"/>
      <c r="RKC117" s="1200"/>
      <c r="RKD117" s="1200"/>
      <c r="RKE117" s="1200"/>
      <c r="RKF117" s="1200"/>
      <c r="RKG117" s="1200"/>
      <c r="RKH117" s="1200"/>
      <c r="RKI117" s="1200"/>
      <c r="RKJ117" s="1200"/>
      <c r="RKK117" s="1200"/>
      <c r="RKL117" s="1200"/>
      <c r="RKM117" s="1200"/>
      <c r="RKN117" s="1200"/>
      <c r="RKO117" s="1200"/>
      <c r="RKP117" s="1200"/>
      <c r="RKQ117" s="1200"/>
      <c r="RKR117" s="1200"/>
      <c r="RKS117" s="1200"/>
      <c r="RKT117" s="1200"/>
      <c r="RKU117" s="1200"/>
      <c r="RKV117" s="1200"/>
      <c r="RKW117" s="1200"/>
      <c r="RKX117" s="1200"/>
      <c r="RKY117" s="1200"/>
      <c r="RKZ117" s="1200"/>
      <c r="RLA117" s="1200"/>
      <c r="RLB117" s="1200"/>
      <c r="RLC117" s="1200"/>
      <c r="RLD117" s="1200"/>
      <c r="RLE117" s="1200"/>
      <c r="RLF117" s="1200"/>
      <c r="RLG117" s="1200"/>
      <c r="RLH117" s="1200"/>
      <c r="RLI117" s="1200"/>
      <c r="RLJ117" s="1200"/>
      <c r="RLK117" s="1200"/>
      <c r="RLL117" s="1200"/>
      <c r="RLM117" s="1200"/>
      <c r="RLN117" s="1200"/>
      <c r="RLO117" s="1200"/>
      <c r="RLP117" s="1200"/>
      <c r="RLQ117" s="1200"/>
      <c r="RLR117" s="1200"/>
      <c r="RLS117" s="1200"/>
      <c r="RLT117" s="1200"/>
      <c r="RLU117" s="1200"/>
      <c r="RLV117" s="1200"/>
      <c r="RLW117" s="1200"/>
      <c r="RLX117" s="1200"/>
      <c r="RLY117" s="1200"/>
      <c r="RLZ117" s="1200"/>
      <c r="RMA117" s="1200"/>
      <c r="RMB117" s="1200"/>
      <c r="RMC117" s="1200"/>
      <c r="RMD117" s="1200"/>
      <c r="RME117" s="1200"/>
      <c r="RMF117" s="1200"/>
      <c r="RMG117" s="1200"/>
      <c r="RMH117" s="1200"/>
      <c r="RMI117" s="1200"/>
      <c r="RMJ117" s="1200"/>
      <c r="RMK117" s="1200"/>
      <c r="RML117" s="1200"/>
      <c r="RMM117" s="1200"/>
      <c r="RMN117" s="1200"/>
      <c r="RMO117" s="1200"/>
      <c r="RMP117" s="1200"/>
      <c r="RMQ117" s="1200"/>
      <c r="RMR117" s="1200"/>
      <c r="RMS117" s="1200"/>
      <c r="RMT117" s="1200"/>
      <c r="RMU117" s="1200"/>
      <c r="RMV117" s="1200"/>
      <c r="RMW117" s="1200"/>
      <c r="RMX117" s="1200"/>
      <c r="RMY117" s="1200"/>
      <c r="RMZ117" s="1200"/>
      <c r="RNA117" s="1200"/>
      <c r="RNB117" s="1200"/>
      <c r="RNC117" s="1200"/>
      <c r="RND117" s="1200"/>
      <c r="RNE117" s="1200"/>
      <c r="RNF117" s="1200"/>
      <c r="RNG117" s="1200"/>
      <c r="RNH117" s="1200"/>
      <c r="RNI117" s="1200"/>
      <c r="RNJ117" s="1200"/>
      <c r="RNK117" s="1200"/>
      <c r="RNL117" s="1200"/>
      <c r="RNM117" s="1200"/>
      <c r="RNN117" s="1200"/>
      <c r="RNO117" s="1200"/>
      <c r="RNP117" s="1200"/>
      <c r="RNQ117" s="1200"/>
      <c r="RNR117" s="1200"/>
      <c r="RNS117" s="1200"/>
      <c r="RNT117" s="1200"/>
      <c r="RNU117" s="1200"/>
      <c r="RNV117" s="1200"/>
      <c r="RNW117" s="1200"/>
      <c r="RNX117" s="1200"/>
      <c r="RNY117" s="1200"/>
      <c r="RNZ117" s="1200"/>
      <c r="ROA117" s="1200"/>
      <c r="ROB117" s="1200"/>
      <c r="ROC117" s="1200"/>
      <c r="ROD117" s="1200"/>
      <c r="ROE117" s="1200"/>
      <c r="ROF117" s="1200"/>
      <c r="ROG117" s="1200"/>
      <c r="ROH117" s="1200"/>
      <c r="ROI117" s="1200"/>
      <c r="ROJ117" s="1200"/>
      <c r="ROK117" s="1200"/>
      <c r="ROL117" s="1200"/>
      <c r="ROM117" s="1200"/>
      <c r="RON117" s="1200"/>
      <c r="ROO117" s="1200"/>
      <c r="ROP117" s="1200"/>
      <c r="ROQ117" s="1200"/>
      <c r="ROR117" s="1200"/>
      <c r="ROS117" s="1200"/>
      <c r="ROT117" s="1200"/>
      <c r="ROU117" s="1200"/>
      <c r="ROV117" s="1200"/>
      <c r="ROW117" s="1200"/>
      <c r="ROX117" s="1200"/>
      <c r="ROY117" s="1200"/>
      <c r="ROZ117" s="1200"/>
      <c r="RPA117" s="1200"/>
      <c r="RPB117" s="1200"/>
      <c r="RPC117" s="1200"/>
      <c r="RPD117" s="1200"/>
      <c r="RPE117" s="1200"/>
      <c r="RPF117" s="1200"/>
      <c r="RPG117" s="1200"/>
      <c r="RPH117" s="1200"/>
      <c r="RPI117" s="1200"/>
      <c r="RPJ117" s="1200"/>
      <c r="RPK117" s="1200"/>
      <c r="RPL117" s="1200"/>
      <c r="RPM117" s="1200"/>
      <c r="RPN117" s="1200"/>
      <c r="RPO117" s="1200"/>
      <c r="RPP117" s="1200"/>
      <c r="RPQ117" s="1200"/>
      <c r="RPR117" s="1200"/>
      <c r="RPS117" s="1200"/>
      <c r="RPT117" s="1200"/>
      <c r="RPU117" s="1200"/>
      <c r="RPV117" s="1200"/>
      <c r="RPW117" s="1200"/>
      <c r="RPX117" s="1200"/>
      <c r="RPY117" s="1200"/>
      <c r="RPZ117" s="1200"/>
      <c r="RQA117" s="1200"/>
      <c r="RQB117" s="1200"/>
      <c r="RQC117" s="1200"/>
      <c r="RQD117" s="1200"/>
      <c r="RQE117" s="1200"/>
      <c r="RQF117" s="1200"/>
      <c r="RQG117" s="1200"/>
      <c r="RQH117" s="1200"/>
      <c r="RQI117" s="1200"/>
      <c r="RQJ117" s="1200"/>
      <c r="RQK117" s="1200"/>
      <c r="RQL117" s="1200"/>
      <c r="RQM117" s="1200"/>
      <c r="RQN117" s="1200"/>
      <c r="RQO117" s="1200"/>
      <c r="RQP117" s="1200"/>
      <c r="RQQ117" s="1200"/>
      <c r="RQR117" s="1200"/>
      <c r="RQS117" s="1200"/>
      <c r="RQT117" s="1200"/>
      <c r="RQU117" s="1200"/>
      <c r="RQV117" s="1200"/>
      <c r="RQW117" s="1200"/>
      <c r="RQX117" s="1200"/>
      <c r="RQY117" s="1200"/>
      <c r="RQZ117" s="1200"/>
      <c r="RRA117" s="1200"/>
      <c r="RRB117" s="1200"/>
      <c r="RRC117" s="1200"/>
      <c r="RRD117" s="1200"/>
      <c r="RRE117" s="1200"/>
      <c r="RRF117" s="1200"/>
      <c r="RRG117" s="1200"/>
      <c r="RRH117" s="1200"/>
      <c r="RRI117" s="1200"/>
      <c r="RRJ117" s="1200"/>
      <c r="RRK117" s="1200"/>
      <c r="RRL117" s="1200"/>
      <c r="RRM117" s="1200"/>
      <c r="RRN117" s="1200"/>
      <c r="RRO117" s="1200"/>
      <c r="RRP117" s="1200"/>
      <c r="RRQ117" s="1200"/>
      <c r="RRR117" s="1200"/>
      <c r="RRS117" s="1200"/>
      <c r="RRT117" s="1200"/>
      <c r="RRU117" s="1200"/>
      <c r="RRV117" s="1200"/>
      <c r="RRW117" s="1200"/>
      <c r="RRX117" s="1200"/>
      <c r="RRY117" s="1200"/>
      <c r="RRZ117" s="1200"/>
      <c r="RSA117" s="1200"/>
      <c r="RSB117" s="1200"/>
      <c r="RSC117" s="1200"/>
      <c r="RSD117" s="1200"/>
      <c r="RSE117" s="1200"/>
      <c r="RSF117" s="1200"/>
      <c r="RSG117" s="1200"/>
      <c r="RSH117" s="1200"/>
      <c r="RSI117" s="1200"/>
      <c r="RSJ117" s="1200"/>
      <c r="RSK117" s="1200"/>
      <c r="RSL117" s="1200"/>
      <c r="RSM117" s="1200"/>
      <c r="RSN117" s="1200"/>
      <c r="RSO117" s="1200"/>
      <c r="RSP117" s="1200"/>
      <c r="RSQ117" s="1200"/>
      <c r="RSR117" s="1200"/>
      <c r="RSS117" s="1200"/>
      <c r="RST117" s="1200"/>
      <c r="RSU117" s="1200"/>
      <c r="RSV117" s="1200"/>
      <c r="RSW117" s="1200"/>
      <c r="RSX117" s="1200"/>
      <c r="RSY117" s="1200"/>
      <c r="RSZ117" s="1200"/>
      <c r="RTA117" s="1200"/>
      <c r="RTB117" s="1200"/>
      <c r="RTC117" s="1200"/>
      <c r="RTD117" s="1200"/>
      <c r="RTE117" s="1200"/>
      <c r="RTF117" s="1200"/>
      <c r="RTG117" s="1200"/>
      <c r="RTH117" s="1200"/>
      <c r="RTI117" s="1200"/>
      <c r="RTJ117" s="1200"/>
      <c r="RTK117" s="1200"/>
      <c r="RTL117" s="1200"/>
      <c r="RTM117" s="1200"/>
      <c r="RTN117" s="1200"/>
      <c r="RTO117" s="1200"/>
      <c r="RTP117" s="1200"/>
      <c r="RTQ117" s="1200"/>
      <c r="RTR117" s="1200"/>
      <c r="RTS117" s="1200"/>
      <c r="RTT117" s="1200"/>
      <c r="RTU117" s="1200"/>
      <c r="RTV117" s="1200"/>
      <c r="RTW117" s="1200"/>
      <c r="RTX117" s="1200"/>
      <c r="RTY117" s="1200"/>
      <c r="RTZ117" s="1200"/>
      <c r="RUA117" s="1200"/>
      <c r="RUB117" s="1200"/>
      <c r="RUC117" s="1200"/>
      <c r="RUD117" s="1200"/>
      <c r="RUE117" s="1200"/>
      <c r="RUF117" s="1200"/>
      <c r="RUG117" s="1200"/>
      <c r="RUH117" s="1200"/>
      <c r="RUI117" s="1200"/>
      <c r="RUJ117" s="1200"/>
      <c r="RUK117" s="1200"/>
      <c r="RUL117" s="1200"/>
      <c r="RUM117" s="1200"/>
      <c r="RUN117" s="1200"/>
      <c r="RUO117" s="1200"/>
      <c r="RUP117" s="1200"/>
      <c r="RUQ117" s="1200"/>
      <c r="RUR117" s="1200"/>
      <c r="RUS117" s="1200"/>
      <c r="RUT117" s="1200"/>
      <c r="RUU117" s="1200"/>
      <c r="RUV117" s="1200"/>
      <c r="RUW117" s="1200"/>
      <c r="RUX117" s="1200"/>
      <c r="RUY117" s="1200"/>
      <c r="RUZ117" s="1200"/>
      <c r="RVA117" s="1200"/>
      <c r="RVB117" s="1200"/>
      <c r="RVC117" s="1200"/>
      <c r="RVD117" s="1200"/>
      <c r="RVE117" s="1200"/>
      <c r="RVF117" s="1200"/>
      <c r="RVG117" s="1200"/>
      <c r="RVH117" s="1200"/>
      <c r="RVI117" s="1200"/>
      <c r="RVJ117" s="1200"/>
      <c r="RVK117" s="1200"/>
      <c r="RVL117" s="1200"/>
      <c r="RVM117" s="1200"/>
      <c r="RVN117" s="1200"/>
      <c r="RVO117" s="1200"/>
      <c r="RVP117" s="1200"/>
      <c r="RVQ117" s="1200"/>
      <c r="RVR117" s="1200"/>
      <c r="RVS117" s="1200"/>
      <c r="RVT117" s="1200"/>
      <c r="RVU117" s="1200"/>
      <c r="RVV117" s="1200"/>
      <c r="RVW117" s="1200"/>
      <c r="RVX117" s="1200"/>
      <c r="RVY117" s="1200"/>
      <c r="RVZ117" s="1200"/>
      <c r="RWA117" s="1200"/>
      <c r="RWB117" s="1200"/>
      <c r="RWC117" s="1200"/>
      <c r="RWD117" s="1200"/>
      <c r="RWE117" s="1200"/>
      <c r="RWF117" s="1200"/>
      <c r="RWG117" s="1200"/>
      <c r="RWH117" s="1200"/>
      <c r="RWI117" s="1200"/>
      <c r="RWJ117" s="1200"/>
      <c r="RWK117" s="1200"/>
      <c r="RWL117" s="1200"/>
      <c r="RWM117" s="1200"/>
      <c r="RWN117" s="1200"/>
      <c r="RWO117" s="1200"/>
      <c r="RWP117" s="1200"/>
      <c r="RWQ117" s="1200"/>
      <c r="RWR117" s="1200"/>
      <c r="RWS117" s="1200"/>
      <c r="RWT117" s="1200"/>
      <c r="RWU117" s="1200"/>
      <c r="RWV117" s="1200"/>
      <c r="RWW117" s="1200"/>
      <c r="RWX117" s="1200"/>
      <c r="RWY117" s="1200"/>
      <c r="RWZ117" s="1200"/>
      <c r="RXA117" s="1200"/>
      <c r="RXB117" s="1200"/>
      <c r="RXC117" s="1200"/>
      <c r="RXD117" s="1200"/>
      <c r="RXE117" s="1200"/>
      <c r="RXF117" s="1200"/>
      <c r="RXG117" s="1200"/>
      <c r="RXH117" s="1200"/>
      <c r="RXI117" s="1200"/>
      <c r="RXJ117" s="1200"/>
      <c r="RXK117" s="1200"/>
      <c r="RXL117" s="1200"/>
      <c r="RXM117" s="1200"/>
      <c r="RXN117" s="1200"/>
      <c r="RXO117" s="1200"/>
      <c r="RXP117" s="1200"/>
      <c r="RXQ117" s="1200"/>
      <c r="RXR117" s="1200"/>
      <c r="RXS117" s="1200"/>
      <c r="RXT117" s="1200"/>
      <c r="RXU117" s="1200"/>
      <c r="RXV117" s="1200"/>
      <c r="RXW117" s="1200"/>
      <c r="RXX117" s="1200"/>
      <c r="RXY117" s="1200"/>
      <c r="RXZ117" s="1200"/>
      <c r="RYA117" s="1200"/>
      <c r="RYB117" s="1200"/>
      <c r="RYC117" s="1200"/>
      <c r="RYD117" s="1200"/>
      <c r="RYE117" s="1200"/>
      <c r="RYF117" s="1200"/>
      <c r="RYG117" s="1200"/>
      <c r="RYH117" s="1200"/>
      <c r="RYI117" s="1200"/>
      <c r="RYJ117" s="1200"/>
      <c r="RYK117" s="1200"/>
      <c r="RYL117" s="1200"/>
      <c r="RYM117" s="1200"/>
      <c r="RYN117" s="1200"/>
      <c r="RYO117" s="1200"/>
      <c r="RYP117" s="1200"/>
      <c r="RYQ117" s="1200"/>
      <c r="RYR117" s="1200"/>
      <c r="RYS117" s="1200"/>
      <c r="RYT117" s="1200"/>
      <c r="RYU117" s="1200"/>
      <c r="RYV117" s="1200"/>
      <c r="RYW117" s="1200"/>
      <c r="RYX117" s="1200"/>
      <c r="RYY117" s="1200"/>
      <c r="RYZ117" s="1200"/>
      <c r="RZA117" s="1200"/>
      <c r="RZB117" s="1200"/>
      <c r="RZC117" s="1200"/>
      <c r="RZD117" s="1200"/>
      <c r="RZE117" s="1200"/>
      <c r="RZF117" s="1200"/>
      <c r="RZG117" s="1200"/>
      <c r="RZH117" s="1200"/>
      <c r="RZI117" s="1200"/>
      <c r="RZJ117" s="1200"/>
      <c r="RZK117" s="1200"/>
      <c r="RZL117" s="1200"/>
      <c r="RZM117" s="1200"/>
      <c r="RZN117" s="1200"/>
      <c r="RZO117" s="1200"/>
      <c r="RZP117" s="1200"/>
      <c r="RZQ117" s="1200"/>
      <c r="RZR117" s="1200"/>
      <c r="RZS117" s="1200"/>
      <c r="RZT117" s="1200"/>
      <c r="RZU117" s="1200"/>
      <c r="RZV117" s="1200"/>
      <c r="RZW117" s="1200"/>
      <c r="RZX117" s="1200"/>
      <c r="RZY117" s="1200"/>
      <c r="RZZ117" s="1200"/>
      <c r="SAA117" s="1200"/>
      <c r="SAB117" s="1200"/>
      <c r="SAC117" s="1200"/>
      <c r="SAD117" s="1200"/>
      <c r="SAE117" s="1200"/>
      <c r="SAF117" s="1200"/>
      <c r="SAG117" s="1200"/>
      <c r="SAH117" s="1200"/>
      <c r="SAI117" s="1200"/>
      <c r="SAJ117" s="1200"/>
      <c r="SAK117" s="1200"/>
      <c r="SAL117" s="1200"/>
      <c r="SAM117" s="1200"/>
      <c r="SAN117" s="1200"/>
      <c r="SAO117" s="1200"/>
      <c r="SAP117" s="1200"/>
      <c r="SAQ117" s="1200"/>
      <c r="SAR117" s="1200"/>
      <c r="SAS117" s="1200"/>
      <c r="SAT117" s="1200"/>
      <c r="SAU117" s="1200"/>
      <c r="SAV117" s="1200"/>
      <c r="SAW117" s="1200"/>
      <c r="SAX117" s="1200"/>
      <c r="SAY117" s="1200"/>
      <c r="SAZ117" s="1200"/>
      <c r="SBA117" s="1200"/>
      <c r="SBB117" s="1200"/>
      <c r="SBC117" s="1200"/>
      <c r="SBD117" s="1200"/>
      <c r="SBE117" s="1200"/>
      <c r="SBF117" s="1200"/>
      <c r="SBG117" s="1200"/>
      <c r="SBH117" s="1200"/>
      <c r="SBI117" s="1200"/>
      <c r="SBJ117" s="1200"/>
      <c r="SBK117" s="1200"/>
      <c r="SBL117" s="1200"/>
      <c r="SBM117" s="1200"/>
      <c r="SBN117" s="1200"/>
      <c r="SBO117" s="1200"/>
      <c r="SBP117" s="1200"/>
      <c r="SBQ117" s="1200"/>
      <c r="SBR117" s="1200"/>
      <c r="SBS117" s="1200"/>
      <c r="SBT117" s="1200"/>
      <c r="SBU117" s="1200"/>
      <c r="SBV117" s="1200"/>
      <c r="SBW117" s="1200"/>
      <c r="SBX117" s="1200"/>
      <c r="SBY117" s="1200"/>
      <c r="SBZ117" s="1200"/>
      <c r="SCA117" s="1200"/>
      <c r="SCB117" s="1200"/>
      <c r="SCC117" s="1200"/>
      <c r="SCD117" s="1200"/>
      <c r="SCE117" s="1200"/>
      <c r="SCF117" s="1200"/>
      <c r="SCG117" s="1200"/>
      <c r="SCH117" s="1200"/>
      <c r="SCI117" s="1200"/>
      <c r="SCJ117" s="1200"/>
      <c r="SCK117" s="1200"/>
      <c r="SCL117" s="1200"/>
      <c r="SCM117" s="1200"/>
      <c r="SCN117" s="1200"/>
      <c r="SCO117" s="1200"/>
      <c r="SCP117" s="1200"/>
      <c r="SCQ117" s="1200"/>
      <c r="SCR117" s="1200"/>
      <c r="SCS117" s="1200"/>
      <c r="SCT117" s="1200"/>
      <c r="SCU117" s="1200"/>
      <c r="SCV117" s="1200"/>
      <c r="SCW117" s="1200"/>
      <c r="SCX117" s="1200"/>
      <c r="SCY117" s="1200"/>
      <c r="SCZ117" s="1200"/>
      <c r="SDA117" s="1200"/>
      <c r="SDB117" s="1200"/>
      <c r="SDC117" s="1200"/>
      <c r="SDD117" s="1200"/>
      <c r="SDE117" s="1200"/>
      <c r="SDF117" s="1200"/>
      <c r="SDG117" s="1200"/>
      <c r="SDH117" s="1200"/>
      <c r="SDI117" s="1200"/>
      <c r="SDJ117" s="1200"/>
      <c r="SDK117" s="1200"/>
      <c r="SDL117" s="1200"/>
      <c r="SDM117" s="1200"/>
      <c r="SDN117" s="1200"/>
      <c r="SDO117" s="1200"/>
      <c r="SDP117" s="1200"/>
      <c r="SDQ117" s="1200"/>
      <c r="SDR117" s="1200"/>
      <c r="SDS117" s="1200"/>
      <c r="SDT117" s="1200"/>
      <c r="SDU117" s="1200"/>
      <c r="SDV117" s="1200"/>
      <c r="SDW117" s="1200"/>
      <c r="SDX117" s="1200"/>
      <c r="SDY117" s="1200"/>
      <c r="SDZ117" s="1200"/>
      <c r="SEA117" s="1200"/>
      <c r="SEB117" s="1200"/>
      <c r="SEC117" s="1200"/>
      <c r="SED117" s="1200"/>
      <c r="SEE117" s="1200"/>
      <c r="SEF117" s="1200"/>
      <c r="SEG117" s="1200"/>
      <c r="SEH117" s="1200"/>
      <c r="SEI117" s="1200"/>
      <c r="SEJ117" s="1200"/>
      <c r="SEK117" s="1200"/>
      <c r="SEL117" s="1200"/>
      <c r="SEM117" s="1200"/>
      <c r="SEN117" s="1200"/>
      <c r="SEO117" s="1200"/>
      <c r="SEP117" s="1200"/>
      <c r="SEQ117" s="1200"/>
      <c r="SER117" s="1200"/>
      <c r="SES117" s="1200"/>
      <c r="SET117" s="1200"/>
      <c r="SEU117" s="1200"/>
      <c r="SEV117" s="1200"/>
      <c r="SEW117" s="1200"/>
      <c r="SEX117" s="1200"/>
      <c r="SEY117" s="1200"/>
      <c r="SEZ117" s="1200"/>
      <c r="SFA117" s="1200"/>
      <c r="SFB117" s="1200"/>
      <c r="SFC117" s="1200"/>
      <c r="SFD117" s="1200"/>
      <c r="SFE117" s="1200"/>
      <c r="SFF117" s="1200"/>
      <c r="SFG117" s="1200"/>
      <c r="SFH117" s="1200"/>
      <c r="SFI117" s="1200"/>
      <c r="SFJ117" s="1200"/>
      <c r="SFK117" s="1200"/>
      <c r="SFL117" s="1200"/>
      <c r="SFM117" s="1200"/>
      <c r="SFN117" s="1200"/>
      <c r="SFO117" s="1200"/>
      <c r="SFP117" s="1200"/>
      <c r="SFQ117" s="1200"/>
      <c r="SFR117" s="1200"/>
      <c r="SFS117" s="1200"/>
      <c r="SFT117" s="1200"/>
      <c r="SFU117" s="1200"/>
      <c r="SFV117" s="1200"/>
      <c r="SFW117" s="1200"/>
      <c r="SFX117" s="1200"/>
      <c r="SFY117" s="1200"/>
      <c r="SFZ117" s="1200"/>
      <c r="SGA117" s="1200"/>
      <c r="SGB117" s="1200"/>
      <c r="SGC117" s="1200"/>
      <c r="SGD117" s="1200"/>
      <c r="SGE117" s="1200"/>
      <c r="SGF117" s="1200"/>
      <c r="SGG117" s="1200"/>
      <c r="SGH117" s="1200"/>
      <c r="SGI117" s="1200"/>
      <c r="SGJ117" s="1200"/>
      <c r="SGK117" s="1200"/>
      <c r="SGL117" s="1200"/>
      <c r="SGM117" s="1200"/>
      <c r="SGN117" s="1200"/>
      <c r="SGO117" s="1200"/>
      <c r="SGP117" s="1200"/>
      <c r="SGQ117" s="1200"/>
      <c r="SGR117" s="1200"/>
      <c r="SGS117" s="1200"/>
      <c r="SGT117" s="1200"/>
      <c r="SGU117" s="1200"/>
      <c r="SGV117" s="1200"/>
      <c r="SGW117" s="1200"/>
      <c r="SGX117" s="1200"/>
      <c r="SGY117" s="1200"/>
      <c r="SGZ117" s="1200"/>
      <c r="SHA117" s="1200"/>
      <c r="SHB117" s="1200"/>
      <c r="SHC117" s="1200"/>
      <c r="SHD117" s="1200"/>
      <c r="SHE117" s="1200"/>
      <c r="SHF117" s="1200"/>
      <c r="SHG117" s="1200"/>
      <c r="SHH117" s="1200"/>
      <c r="SHI117" s="1200"/>
      <c r="SHJ117" s="1200"/>
      <c r="SHK117" s="1200"/>
      <c r="SHL117" s="1200"/>
      <c r="SHM117" s="1200"/>
      <c r="SHN117" s="1200"/>
      <c r="SHO117" s="1200"/>
      <c r="SHP117" s="1200"/>
      <c r="SHQ117" s="1200"/>
      <c r="SHR117" s="1200"/>
      <c r="SHS117" s="1200"/>
      <c r="SHT117" s="1200"/>
      <c r="SHU117" s="1200"/>
      <c r="SHV117" s="1200"/>
      <c r="SHW117" s="1200"/>
      <c r="SHX117" s="1200"/>
      <c r="SHY117" s="1200"/>
      <c r="SHZ117" s="1200"/>
      <c r="SIA117" s="1200"/>
      <c r="SIB117" s="1200"/>
      <c r="SIC117" s="1200"/>
      <c r="SID117" s="1200"/>
      <c r="SIE117" s="1200"/>
      <c r="SIF117" s="1200"/>
      <c r="SIG117" s="1200"/>
      <c r="SIH117" s="1200"/>
      <c r="SII117" s="1200"/>
      <c r="SIJ117" s="1200"/>
      <c r="SIK117" s="1200"/>
      <c r="SIL117" s="1200"/>
      <c r="SIM117" s="1200"/>
      <c r="SIN117" s="1200"/>
      <c r="SIO117" s="1200"/>
      <c r="SIP117" s="1200"/>
      <c r="SIQ117" s="1200"/>
      <c r="SIR117" s="1200"/>
      <c r="SIS117" s="1200"/>
      <c r="SIT117" s="1200"/>
      <c r="SIU117" s="1200"/>
      <c r="SIV117" s="1200"/>
      <c r="SIW117" s="1200"/>
      <c r="SIX117" s="1200"/>
      <c r="SIY117" s="1200"/>
      <c r="SIZ117" s="1200"/>
      <c r="SJA117" s="1200"/>
      <c r="SJB117" s="1200"/>
      <c r="SJC117" s="1200"/>
      <c r="SJD117" s="1200"/>
      <c r="SJE117" s="1200"/>
      <c r="SJF117" s="1200"/>
      <c r="SJG117" s="1200"/>
      <c r="SJH117" s="1200"/>
      <c r="SJI117" s="1200"/>
      <c r="SJJ117" s="1200"/>
      <c r="SJK117" s="1200"/>
      <c r="SJL117" s="1200"/>
      <c r="SJM117" s="1200"/>
      <c r="SJN117" s="1200"/>
      <c r="SJO117" s="1200"/>
      <c r="SJP117" s="1200"/>
      <c r="SJQ117" s="1200"/>
      <c r="SJR117" s="1200"/>
      <c r="SJS117" s="1200"/>
      <c r="SJT117" s="1200"/>
      <c r="SJU117" s="1200"/>
      <c r="SJV117" s="1200"/>
      <c r="SJW117" s="1200"/>
      <c r="SJX117" s="1200"/>
      <c r="SJY117" s="1200"/>
      <c r="SJZ117" s="1200"/>
      <c r="SKA117" s="1200"/>
      <c r="SKB117" s="1200"/>
      <c r="SKC117" s="1200"/>
      <c r="SKD117" s="1200"/>
      <c r="SKE117" s="1200"/>
      <c r="SKF117" s="1200"/>
      <c r="SKG117" s="1200"/>
      <c r="SKH117" s="1200"/>
      <c r="SKI117" s="1200"/>
      <c r="SKJ117" s="1200"/>
      <c r="SKK117" s="1200"/>
      <c r="SKL117" s="1200"/>
      <c r="SKM117" s="1200"/>
      <c r="SKN117" s="1200"/>
      <c r="SKO117" s="1200"/>
      <c r="SKP117" s="1200"/>
      <c r="SKQ117" s="1200"/>
      <c r="SKR117" s="1200"/>
      <c r="SKS117" s="1200"/>
      <c r="SKT117" s="1200"/>
      <c r="SKU117" s="1200"/>
      <c r="SKV117" s="1200"/>
      <c r="SKW117" s="1200"/>
      <c r="SKX117" s="1200"/>
      <c r="SKY117" s="1200"/>
      <c r="SKZ117" s="1200"/>
      <c r="SLA117" s="1200"/>
      <c r="SLB117" s="1200"/>
      <c r="SLC117" s="1200"/>
      <c r="SLD117" s="1200"/>
      <c r="SLE117" s="1200"/>
      <c r="SLF117" s="1200"/>
      <c r="SLG117" s="1200"/>
      <c r="SLH117" s="1200"/>
      <c r="SLI117" s="1200"/>
      <c r="SLJ117" s="1200"/>
      <c r="SLK117" s="1200"/>
      <c r="SLL117" s="1200"/>
      <c r="SLM117" s="1200"/>
      <c r="SLN117" s="1200"/>
      <c r="SLO117" s="1200"/>
      <c r="SLP117" s="1200"/>
      <c r="SLQ117" s="1200"/>
      <c r="SLR117" s="1200"/>
      <c r="SLS117" s="1200"/>
      <c r="SLT117" s="1200"/>
      <c r="SLU117" s="1200"/>
      <c r="SLV117" s="1200"/>
      <c r="SLW117" s="1200"/>
      <c r="SLX117" s="1200"/>
      <c r="SLY117" s="1200"/>
      <c r="SLZ117" s="1200"/>
      <c r="SMA117" s="1200"/>
      <c r="SMB117" s="1200"/>
      <c r="SMC117" s="1200"/>
      <c r="SMD117" s="1200"/>
      <c r="SME117" s="1200"/>
      <c r="SMF117" s="1200"/>
      <c r="SMG117" s="1200"/>
      <c r="SMH117" s="1200"/>
      <c r="SMI117" s="1200"/>
      <c r="SMJ117" s="1200"/>
      <c r="SMK117" s="1200"/>
      <c r="SML117" s="1200"/>
      <c r="SMM117" s="1200"/>
      <c r="SMN117" s="1200"/>
      <c r="SMO117" s="1200"/>
      <c r="SMP117" s="1200"/>
      <c r="SMQ117" s="1200"/>
      <c r="SMR117" s="1200"/>
      <c r="SMS117" s="1200"/>
      <c r="SMT117" s="1200"/>
      <c r="SMU117" s="1200"/>
      <c r="SMV117" s="1200"/>
      <c r="SMW117" s="1200"/>
      <c r="SMX117" s="1200"/>
      <c r="SMY117" s="1200"/>
      <c r="SMZ117" s="1200"/>
      <c r="SNA117" s="1200"/>
      <c r="SNB117" s="1200"/>
      <c r="SNC117" s="1200"/>
      <c r="SND117" s="1200"/>
      <c r="SNE117" s="1200"/>
      <c r="SNF117" s="1200"/>
      <c r="SNG117" s="1200"/>
      <c r="SNH117" s="1200"/>
      <c r="SNI117" s="1200"/>
      <c r="SNJ117" s="1200"/>
      <c r="SNK117" s="1200"/>
      <c r="SNL117" s="1200"/>
      <c r="SNM117" s="1200"/>
      <c r="SNN117" s="1200"/>
      <c r="SNO117" s="1200"/>
      <c r="SNP117" s="1200"/>
      <c r="SNQ117" s="1200"/>
      <c r="SNR117" s="1200"/>
      <c r="SNS117" s="1200"/>
      <c r="SNT117" s="1200"/>
      <c r="SNU117" s="1200"/>
      <c r="SNV117" s="1200"/>
      <c r="SNW117" s="1200"/>
      <c r="SNX117" s="1200"/>
      <c r="SNY117" s="1200"/>
      <c r="SNZ117" s="1200"/>
      <c r="SOA117" s="1200"/>
      <c r="SOB117" s="1200"/>
      <c r="SOC117" s="1200"/>
      <c r="SOD117" s="1200"/>
      <c r="SOE117" s="1200"/>
      <c r="SOF117" s="1200"/>
      <c r="SOG117" s="1200"/>
      <c r="SOH117" s="1200"/>
      <c r="SOI117" s="1200"/>
      <c r="SOJ117" s="1200"/>
      <c r="SOK117" s="1200"/>
      <c r="SOL117" s="1200"/>
      <c r="SOM117" s="1200"/>
      <c r="SON117" s="1200"/>
      <c r="SOO117" s="1200"/>
      <c r="SOP117" s="1200"/>
      <c r="SOQ117" s="1200"/>
      <c r="SOR117" s="1200"/>
      <c r="SOS117" s="1200"/>
      <c r="SOT117" s="1200"/>
      <c r="SOU117" s="1200"/>
      <c r="SOV117" s="1200"/>
      <c r="SOW117" s="1200"/>
      <c r="SOX117" s="1200"/>
      <c r="SOY117" s="1200"/>
      <c r="SOZ117" s="1200"/>
      <c r="SPA117" s="1200"/>
      <c r="SPB117" s="1200"/>
      <c r="SPC117" s="1200"/>
      <c r="SPD117" s="1200"/>
      <c r="SPE117" s="1200"/>
      <c r="SPF117" s="1200"/>
      <c r="SPG117" s="1200"/>
      <c r="SPH117" s="1200"/>
      <c r="SPI117" s="1200"/>
      <c r="SPJ117" s="1200"/>
      <c r="SPK117" s="1200"/>
      <c r="SPL117" s="1200"/>
      <c r="SPM117" s="1200"/>
      <c r="SPN117" s="1200"/>
      <c r="SPO117" s="1200"/>
      <c r="SPP117" s="1200"/>
      <c r="SPQ117" s="1200"/>
      <c r="SPR117" s="1200"/>
      <c r="SPS117" s="1200"/>
      <c r="SPT117" s="1200"/>
      <c r="SPU117" s="1200"/>
      <c r="SPV117" s="1200"/>
      <c r="SPW117" s="1200"/>
      <c r="SPX117" s="1200"/>
      <c r="SPY117" s="1200"/>
      <c r="SPZ117" s="1200"/>
      <c r="SQA117" s="1200"/>
      <c r="SQB117" s="1200"/>
      <c r="SQC117" s="1200"/>
      <c r="SQD117" s="1200"/>
      <c r="SQE117" s="1200"/>
      <c r="SQF117" s="1200"/>
      <c r="SQG117" s="1200"/>
      <c r="SQH117" s="1200"/>
      <c r="SQI117" s="1200"/>
      <c r="SQJ117" s="1200"/>
      <c r="SQK117" s="1200"/>
      <c r="SQL117" s="1200"/>
      <c r="SQM117" s="1200"/>
      <c r="SQN117" s="1200"/>
      <c r="SQO117" s="1200"/>
      <c r="SQP117" s="1200"/>
      <c r="SQQ117" s="1200"/>
      <c r="SQR117" s="1200"/>
      <c r="SQS117" s="1200"/>
      <c r="SQT117" s="1200"/>
      <c r="SQU117" s="1200"/>
      <c r="SQV117" s="1200"/>
      <c r="SQW117" s="1200"/>
      <c r="SQX117" s="1200"/>
      <c r="SQY117" s="1200"/>
      <c r="SQZ117" s="1200"/>
      <c r="SRA117" s="1200"/>
      <c r="SRB117" s="1200"/>
      <c r="SRC117" s="1200"/>
      <c r="SRD117" s="1200"/>
      <c r="SRE117" s="1200"/>
      <c r="SRF117" s="1200"/>
      <c r="SRG117" s="1200"/>
      <c r="SRH117" s="1200"/>
      <c r="SRI117" s="1200"/>
      <c r="SRJ117" s="1200"/>
      <c r="SRK117" s="1200"/>
      <c r="SRL117" s="1200"/>
      <c r="SRM117" s="1200"/>
      <c r="SRN117" s="1200"/>
      <c r="SRO117" s="1200"/>
      <c r="SRP117" s="1200"/>
      <c r="SRQ117" s="1200"/>
      <c r="SRR117" s="1200"/>
      <c r="SRS117" s="1200"/>
      <c r="SRT117" s="1200"/>
      <c r="SRU117" s="1200"/>
      <c r="SRV117" s="1200"/>
      <c r="SRW117" s="1200"/>
      <c r="SRX117" s="1200"/>
      <c r="SRY117" s="1200"/>
      <c r="SRZ117" s="1200"/>
      <c r="SSA117" s="1200"/>
      <c r="SSB117" s="1200"/>
      <c r="SSC117" s="1200"/>
      <c r="SSD117" s="1200"/>
      <c r="SSE117" s="1200"/>
      <c r="SSF117" s="1200"/>
      <c r="SSG117" s="1200"/>
      <c r="SSH117" s="1200"/>
      <c r="SSI117" s="1200"/>
      <c r="SSJ117" s="1200"/>
      <c r="SSK117" s="1200"/>
      <c r="SSL117" s="1200"/>
      <c r="SSM117" s="1200"/>
      <c r="SSN117" s="1200"/>
      <c r="SSO117" s="1200"/>
      <c r="SSP117" s="1200"/>
      <c r="SSQ117" s="1200"/>
      <c r="SSR117" s="1200"/>
      <c r="SSS117" s="1200"/>
      <c r="SST117" s="1200"/>
      <c r="SSU117" s="1200"/>
      <c r="SSV117" s="1200"/>
      <c r="SSW117" s="1200"/>
      <c r="SSX117" s="1200"/>
      <c r="SSY117" s="1200"/>
      <c r="SSZ117" s="1200"/>
      <c r="STA117" s="1200"/>
      <c r="STB117" s="1200"/>
      <c r="STC117" s="1200"/>
      <c r="STD117" s="1200"/>
      <c r="STE117" s="1200"/>
      <c r="STF117" s="1200"/>
      <c r="STG117" s="1200"/>
      <c r="STH117" s="1200"/>
      <c r="STI117" s="1200"/>
      <c r="STJ117" s="1200"/>
      <c r="STK117" s="1200"/>
      <c r="STL117" s="1200"/>
      <c r="STM117" s="1200"/>
      <c r="STN117" s="1200"/>
      <c r="STO117" s="1200"/>
      <c r="STP117" s="1200"/>
      <c r="STQ117" s="1200"/>
      <c r="STR117" s="1200"/>
      <c r="STS117" s="1200"/>
      <c r="STT117" s="1200"/>
      <c r="STU117" s="1200"/>
      <c r="STV117" s="1200"/>
      <c r="STW117" s="1200"/>
      <c r="STX117" s="1200"/>
      <c r="STY117" s="1200"/>
      <c r="STZ117" s="1200"/>
      <c r="SUA117" s="1200"/>
      <c r="SUB117" s="1200"/>
      <c r="SUC117" s="1200"/>
      <c r="SUD117" s="1200"/>
      <c r="SUE117" s="1200"/>
      <c r="SUF117" s="1200"/>
      <c r="SUG117" s="1200"/>
      <c r="SUH117" s="1200"/>
      <c r="SUI117" s="1200"/>
      <c r="SUJ117" s="1200"/>
      <c r="SUK117" s="1200"/>
      <c r="SUL117" s="1200"/>
      <c r="SUM117" s="1200"/>
      <c r="SUN117" s="1200"/>
      <c r="SUO117" s="1200"/>
      <c r="SUP117" s="1200"/>
      <c r="SUQ117" s="1200"/>
      <c r="SUR117" s="1200"/>
      <c r="SUS117" s="1200"/>
      <c r="SUT117" s="1200"/>
      <c r="SUU117" s="1200"/>
      <c r="SUV117" s="1200"/>
      <c r="SUW117" s="1200"/>
      <c r="SUX117" s="1200"/>
      <c r="SUY117" s="1200"/>
      <c r="SUZ117" s="1200"/>
      <c r="SVA117" s="1200"/>
      <c r="SVB117" s="1200"/>
      <c r="SVC117" s="1200"/>
      <c r="SVD117" s="1200"/>
      <c r="SVE117" s="1200"/>
      <c r="SVF117" s="1200"/>
      <c r="SVG117" s="1200"/>
      <c r="SVH117" s="1200"/>
      <c r="SVI117" s="1200"/>
      <c r="SVJ117" s="1200"/>
      <c r="SVK117" s="1200"/>
      <c r="SVL117" s="1200"/>
      <c r="SVM117" s="1200"/>
      <c r="SVN117" s="1200"/>
      <c r="SVO117" s="1200"/>
      <c r="SVP117" s="1200"/>
      <c r="SVQ117" s="1200"/>
      <c r="SVR117" s="1200"/>
      <c r="SVS117" s="1200"/>
      <c r="SVT117" s="1200"/>
      <c r="SVU117" s="1200"/>
      <c r="SVV117" s="1200"/>
      <c r="SVW117" s="1200"/>
      <c r="SVX117" s="1200"/>
      <c r="SVY117" s="1200"/>
      <c r="SVZ117" s="1200"/>
      <c r="SWA117" s="1200"/>
      <c r="SWB117" s="1200"/>
      <c r="SWC117" s="1200"/>
      <c r="SWD117" s="1200"/>
      <c r="SWE117" s="1200"/>
      <c r="SWF117" s="1200"/>
      <c r="SWG117" s="1200"/>
      <c r="SWH117" s="1200"/>
      <c r="SWI117" s="1200"/>
      <c r="SWJ117" s="1200"/>
      <c r="SWK117" s="1200"/>
      <c r="SWL117" s="1200"/>
      <c r="SWM117" s="1200"/>
      <c r="SWN117" s="1200"/>
      <c r="SWO117" s="1200"/>
      <c r="SWP117" s="1200"/>
      <c r="SWQ117" s="1200"/>
      <c r="SWR117" s="1200"/>
      <c r="SWS117" s="1200"/>
      <c r="SWT117" s="1200"/>
      <c r="SWU117" s="1200"/>
      <c r="SWV117" s="1200"/>
      <c r="SWW117" s="1200"/>
      <c r="SWX117" s="1200"/>
      <c r="SWY117" s="1200"/>
      <c r="SWZ117" s="1200"/>
      <c r="SXA117" s="1200"/>
      <c r="SXB117" s="1200"/>
      <c r="SXC117" s="1200"/>
      <c r="SXD117" s="1200"/>
      <c r="SXE117" s="1200"/>
      <c r="SXF117" s="1200"/>
      <c r="SXG117" s="1200"/>
      <c r="SXH117" s="1200"/>
      <c r="SXI117" s="1200"/>
      <c r="SXJ117" s="1200"/>
      <c r="SXK117" s="1200"/>
      <c r="SXL117" s="1200"/>
      <c r="SXM117" s="1200"/>
      <c r="SXN117" s="1200"/>
      <c r="SXO117" s="1200"/>
      <c r="SXP117" s="1200"/>
      <c r="SXQ117" s="1200"/>
      <c r="SXR117" s="1200"/>
      <c r="SXS117" s="1200"/>
      <c r="SXT117" s="1200"/>
      <c r="SXU117" s="1200"/>
      <c r="SXV117" s="1200"/>
      <c r="SXW117" s="1200"/>
      <c r="SXX117" s="1200"/>
      <c r="SXY117" s="1200"/>
      <c r="SXZ117" s="1200"/>
      <c r="SYA117" s="1200"/>
      <c r="SYB117" s="1200"/>
      <c r="SYC117" s="1200"/>
      <c r="SYD117" s="1200"/>
      <c r="SYE117" s="1200"/>
      <c r="SYF117" s="1200"/>
      <c r="SYG117" s="1200"/>
      <c r="SYH117" s="1200"/>
      <c r="SYI117" s="1200"/>
      <c r="SYJ117" s="1200"/>
      <c r="SYK117" s="1200"/>
      <c r="SYL117" s="1200"/>
      <c r="SYM117" s="1200"/>
      <c r="SYN117" s="1200"/>
      <c r="SYO117" s="1200"/>
      <c r="SYP117" s="1200"/>
      <c r="SYQ117" s="1200"/>
      <c r="SYR117" s="1200"/>
      <c r="SYS117" s="1200"/>
      <c r="SYT117" s="1200"/>
      <c r="SYU117" s="1200"/>
      <c r="SYV117" s="1200"/>
      <c r="SYW117" s="1200"/>
      <c r="SYX117" s="1200"/>
      <c r="SYY117" s="1200"/>
      <c r="SYZ117" s="1200"/>
      <c r="SZA117" s="1200"/>
      <c r="SZB117" s="1200"/>
      <c r="SZC117" s="1200"/>
      <c r="SZD117" s="1200"/>
      <c r="SZE117" s="1200"/>
      <c r="SZF117" s="1200"/>
      <c r="SZG117" s="1200"/>
      <c r="SZH117" s="1200"/>
      <c r="SZI117" s="1200"/>
      <c r="SZJ117" s="1200"/>
      <c r="SZK117" s="1200"/>
      <c r="SZL117" s="1200"/>
      <c r="SZM117" s="1200"/>
      <c r="SZN117" s="1200"/>
      <c r="SZO117" s="1200"/>
      <c r="SZP117" s="1200"/>
      <c r="SZQ117" s="1200"/>
      <c r="SZR117" s="1200"/>
      <c r="SZS117" s="1200"/>
      <c r="SZT117" s="1200"/>
      <c r="SZU117" s="1200"/>
      <c r="SZV117" s="1200"/>
      <c r="SZW117" s="1200"/>
      <c r="SZX117" s="1200"/>
      <c r="SZY117" s="1200"/>
      <c r="SZZ117" s="1200"/>
      <c r="TAA117" s="1200"/>
      <c r="TAB117" s="1200"/>
      <c r="TAC117" s="1200"/>
      <c r="TAD117" s="1200"/>
      <c r="TAE117" s="1200"/>
      <c r="TAF117" s="1200"/>
      <c r="TAG117" s="1200"/>
      <c r="TAH117" s="1200"/>
      <c r="TAI117" s="1200"/>
      <c r="TAJ117" s="1200"/>
      <c r="TAK117" s="1200"/>
      <c r="TAL117" s="1200"/>
      <c r="TAM117" s="1200"/>
      <c r="TAN117" s="1200"/>
      <c r="TAO117" s="1200"/>
      <c r="TAP117" s="1200"/>
      <c r="TAQ117" s="1200"/>
      <c r="TAR117" s="1200"/>
      <c r="TAS117" s="1200"/>
      <c r="TAT117" s="1200"/>
      <c r="TAU117" s="1200"/>
      <c r="TAV117" s="1200"/>
      <c r="TAW117" s="1200"/>
      <c r="TAX117" s="1200"/>
      <c r="TAY117" s="1200"/>
      <c r="TAZ117" s="1200"/>
      <c r="TBA117" s="1200"/>
      <c r="TBB117" s="1200"/>
      <c r="TBC117" s="1200"/>
      <c r="TBD117" s="1200"/>
      <c r="TBE117" s="1200"/>
      <c r="TBF117" s="1200"/>
      <c r="TBG117" s="1200"/>
      <c r="TBH117" s="1200"/>
      <c r="TBI117" s="1200"/>
      <c r="TBJ117" s="1200"/>
      <c r="TBK117" s="1200"/>
      <c r="TBL117" s="1200"/>
      <c r="TBM117" s="1200"/>
      <c r="TBN117" s="1200"/>
      <c r="TBO117" s="1200"/>
      <c r="TBP117" s="1200"/>
      <c r="TBQ117" s="1200"/>
      <c r="TBR117" s="1200"/>
      <c r="TBS117" s="1200"/>
      <c r="TBT117" s="1200"/>
      <c r="TBU117" s="1200"/>
      <c r="TBV117" s="1200"/>
      <c r="TBW117" s="1200"/>
      <c r="TBX117" s="1200"/>
      <c r="TBY117" s="1200"/>
      <c r="TBZ117" s="1200"/>
      <c r="TCA117" s="1200"/>
      <c r="TCB117" s="1200"/>
      <c r="TCC117" s="1200"/>
      <c r="TCD117" s="1200"/>
      <c r="TCE117" s="1200"/>
      <c r="TCF117" s="1200"/>
      <c r="TCG117" s="1200"/>
      <c r="TCH117" s="1200"/>
      <c r="TCI117" s="1200"/>
      <c r="TCJ117" s="1200"/>
      <c r="TCK117" s="1200"/>
      <c r="TCL117" s="1200"/>
      <c r="TCM117" s="1200"/>
      <c r="TCN117" s="1200"/>
      <c r="TCO117" s="1200"/>
      <c r="TCP117" s="1200"/>
      <c r="TCQ117" s="1200"/>
      <c r="TCR117" s="1200"/>
      <c r="TCS117" s="1200"/>
      <c r="TCT117" s="1200"/>
      <c r="TCU117" s="1200"/>
      <c r="TCV117" s="1200"/>
      <c r="TCW117" s="1200"/>
      <c r="TCX117" s="1200"/>
      <c r="TCY117" s="1200"/>
      <c r="TCZ117" s="1200"/>
      <c r="TDA117" s="1200"/>
      <c r="TDB117" s="1200"/>
      <c r="TDC117" s="1200"/>
      <c r="TDD117" s="1200"/>
      <c r="TDE117" s="1200"/>
      <c r="TDF117" s="1200"/>
      <c r="TDG117" s="1200"/>
      <c r="TDH117" s="1200"/>
      <c r="TDI117" s="1200"/>
      <c r="TDJ117" s="1200"/>
      <c r="TDK117" s="1200"/>
      <c r="TDL117" s="1200"/>
      <c r="TDM117" s="1200"/>
      <c r="TDN117" s="1200"/>
      <c r="TDO117" s="1200"/>
      <c r="TDP117" s="1200"/>
      <c r="TDQ117" s="1200"/>
      <c r="TDR117" s="1200"/>
      <c r="TDS117" s="1200"/>
      <c r="TDT117" s="1200"/>
      <c r="TDU117" s="1200"/>
      <c r="TDV117" s="1200"/>
      <c r="TDW117" s="1200"/>
      <c r="TDX117" s="1200"/>
      <c r="TDY117" s="1200"/>
      <c r="TDZ117" s="1200"/>
      <c r="TEA117" s="1200"/>
      <c r="TEB117" s="1200"/>
      <c r="TEC117" s="1200"/>
      <c r="TED117" s="1200"/>
      <c r="TEE117" s="1200"/>
      <c r="TEF117" s="1200"/>
      <c r="TEG117" s="1200"/>
      <c r="TEH117" s="1200"/>
      <c r="TEI117" s="1200"/>
      <c r="TEJ117" s="1200"/>
      <c r="TEK117" s="1200"/>
      <c r="TEL117" s="1200"/>
      <c r="TEM117" s="1200"/>
      <c r="TEN117" s="1200"/>
      <c r="TEO117" s="1200"/>
      <c r="TEP117" s="1200"/>
      <c r="TEQ117" s="1200"/>
      <c r="TER117" s="1200"/>
      <c r="TES117" s="1200"/>
      <c r="TET117" s="1200"/>
      <c r="TEU117" s="1200"/>
      <c r="TEV117" s="1200"/>
      <c r="TEW117" s="1200"/>
      <c r="TEX117" s="1200"/>
      <c r="TEY117" s="1200"/>
      <c r="TEZ117" s="1200"/>
      <c r="TFA117" s="1200"/>
      <c r="TFB117" s="1200"/>
      <c r="TFC117" s="1200"/>
      <c r="TFD117" s="1200"/>
      <c r="TFE117" s="1200"/>
      <c r="TFF117" s="1200"/>
      <c r="TFG117" s="1200"/>
      <c r="TFH117" s="1200"/>
      <c r="TFI117" s="1200"/>
      <c r="TFJ117" s="1200"/>
      <c r="TFK117" s="1200"/>
      <c r="TFL117" s="1200"/>
      <c r="TFM117" s="1200"/>
      <c r="TFN117" s="1200"/>
      <c r="TFO117" s="1200"/>
      <c r="TFP117" s="1200"/>
      <c r="TFQ117" s="1200"/>
      <c r="TFR117" s="1200"/>
      <c r="TFS117" s="1200"/>
      <c r="TFT117" s="1200"/>
      <c r="TFU117" s="1200"/>
      <c r="TFV117" s="1200"/>
      <c r="TFW117" s="1200"/>
      <c r="TFX117" s="1200"/>
      <c r="TFY117" s="1200"/>
      <c r="TFZ117" s="1200"/>
      <c r="TGA117" s="1200"/>
      <c r="TGB117" s="1200"/>
      <c r="TGC117" s="1200"/>
      <c r="TGD117" s="1200"/>
      <c r="TGE117" s="1200"/>
      <c r="TGF117" s="1200"/>
      <c r="TGG117" s="1200"/>
      <c r="TGH117" s="1200"/>
      <c r="TGI117" s="1200"/>
      <c r="TGJ117" s="1200"/>
      <c r="TGK117" s="1200"/>
      <c r="TGL117" s="1200"/>
      <c r="TGM117" s="1200"/>
      <c r="TGN117" s="1200"/>
      <c r="TGO117" s="1200"/>
      <c r="TGP117" s="1200"/>
      <c r="TGQ117" s="1200"/>
      <c r="TGR117" s="1200"/>
      <c r="TGS117" s="1200"/>
      <c r="TGT117" s="1200"/>
      <c r="TGU117" s="1200"/>
      <c r="TGV117" s="1200"/>
      <c r="TGW117" s="1200"/>
      <c r="TGX117" s="1200"/>
      <c r="TGY117" s="1200"/>
      <c r="TGZ117" s="1200"/>
      <c r="THA117" s="1200"/>
      <c r="THB117" s="1200"/>
      <c r="THC117" s="1200"/>
      <c r="THD117" s="1200"/>
      <c r="THE117" s="1200"/>
      <c r="THF117" s="1200"/>
      <c r="THG117" s="1200"/>
      <c r="THH117" s="1200"/>
      <c r="THI117" s="1200"/>
      <c r="THJ117" s="1200"/>
      <c r="THK117" s="1200"/>
      <c r="THL117" s="1200"/>
      <c r="THM117" s="1200"/>
      <c r="THN117" s="1200"/>
      <c r="THO117" s="1200"/>
      <c r="THP117" s="1200"/>
      <c r="THQ117" s="1200"/>
      <c r="THR117" s="1200"/>
      <c r="THS117" s="1200"/>
      <c r="THT117" s="1200"/>
      <c r="THU117" s="1200"/>
      <c r="THV117" s="1200"/>
      <c r="THW117" s="1200"/>
      <c r="THX117" s="1200"/>
      <c r="THY117" s="1200"/>
      <c r="THZ117" s="1200"/>
      <c r="TIA117" s="1200"/>
      <c r="TIB117" s="1200"/>
      <c r="TIC117" s="1200"/>
      <c r="TID117" s="1200"/>
      <c r="TIE117" s="1200"/>
      <c r="TIF117" s="1200"/>
      <c r="TIG117" s="1200"/>
      <c r="TIH117" s="1200"/>
      <c r="TII117" s="1200"/>
      <c r="TIJ117" s="1200"/>
      <c r="TIK117" s="1200"/>
      <c r="TIL117" s="1200"/>
      <c r="TIM117" s="1200"/>
      <c r="TIN117" s="1200"/>
      <c r="TIO117" s="1200"/>
      <c r="TIP117" s="1200"/>
      <c r="TIQ117" s="1200"/>
      <c r="TIR117" s="1200"/>
      <c r="TIS117" s="1200"/>
      <c r="TIT117" s="1200"/>
      <c r="TIU117" s="1200"/>
      <c r="TIV117" s="1200"/>
      <c r="TIW117" s="1200"/>
      <c r="TIX117" s="1200"/>
      <c r="TIY117" s="1200"/>
      <c r="TIZ117" s="1200"/>
      <c r="TJA117" s="1200"/>
      <c r="TJB117" s="1200"/>
      <c r="TJC117" s="1200"/>
      <c r="TJD117" s="1200"/>
      <c r="TJE117" s="1200"/>
      <c r="TJF117" s="1200"/>
      <c r="TJG117" s="1200"/>
      <c r="TJH117" s="1200"/>
      <c r="TJI117" s="1200"/>
      <c r="TJJ117" s="1200"/>
      <c r="TJK117" s="1200"/>
      <c r="TJL117" s="1200"/>
      <c r="TJM117" s="1200"/>
      <c r="TJN117" s="1200"/>
      <c r="TJO117" s="1200"/>
      <c r="TJP117" s="1200"/>
      <c r="TJQ117" s="1200"/>
      <c r="TJR117" s="1200"/>
      <c r="TJS117" s="1200"/>
      <c r="TJT117" s="1200"/>
      <c r="TJU117" s="1200"/>
      <c r="TJV117" s="1200"/>
      <c r="TJW117" s="1200"/>
      <c r="TJX117" s="1200"/>
      <c r="TJY117" s="1200"/>
      <c r="TJZ117" s="1200"/>
      <c r="TKA117" s="1200"/>
      <c r="TKB117" s="1200"/>
      <c r="TKC117" s="1200"/>
      <c r="TKD117" s="1200"/>
      <c r="TKE117" s="1200"/>
      <c r="TKF117" s="1200"/>
      <c r="TKG117" s="1200"/>
      <c r="TKH117" s="1200"/>
      <c r="TKI117" s="1200"/>
      <c r="TKJ117" s="1200"/>
      <c r="TKK117" s="1200"/>
      <c r="TKL117" s="1200"/>
      <c r="TKM117" s="1200"/>
      <c r="TKN117" s="1200"/>
      <c r="TKO117" s="1200"/>
      <c r="TKP117" s="1200"/>
      <c r="TKQ117" s="1200"/>
      <c r="TKR117" s="1200"/>
      <c r="TKS117" s="1200"/>
      <c r="TKT117" s="1200"/>
      <c r="TKU117" s="1200"/>
      <c r="TKV117" s="1200"/>
      <c r="TKW117" s="1200"/>
      <c r="TKX117" s="1200"/>
      <c r="TKY117" s="1200"/>
      <c r="TKZ117" s="1200"/>
      <c r="TLA117" s="1200"/>
      <c r="TLB117" s="1200"/>
      <c r="TLC117" s="1200"/>
      <c r="TLD117" s="1200"/>
      <c r="TLE117" s="1200"/>
      <c r="TLF117" s="1200"/>
      <c r="TLG117" s="1200"/>
      <c r="TLH117" s="1200"/>
      <c r="TLI117" s="1200"/>
      <c r="TLJ117" s="1200"/>
      <c r="TLK117" s="1200"/>
      <c r="TLL117" s="1200"/>
      <c r="TLM117" s="1200"/>
      <c r="TLN117" s="1200"/>
      <c r="TLO117" s="1200"/>
      <c r="TLP117" s="1200"/>
      <c r="TLQ117" s="1200"/>
      <c r="TLR117" s="1200"/>
      <c r="TLS117" s="1200"/>
      <c r="TLT117" s="1200"/>
      <c r="TLU117" s="1200"/>
      <c r="TLV117" s="1200"/>
      <c r="TLW117" s="1200"/>
      <c r="TLX117" s="1200"/>
      <c r="TLY117" s="1200"/>
      <c r="TLZ117" s="1200"/>
      <c r="TMA117" s="1200"/>
      <c r="TMB117" s="1200"/>
      <c r="TMC117" s="1200"/>
      <c r="TMD117" s="1200"/>
      <c r="TME117" s="1200"/>
      <c r="TMF117" s="1200"/>
      <c r="TMG117" s="1200"/>
      <c r="TMH117" s="1200"/>
      <c r="TMI117" s="1200"/>
      <c r="TMJ117" s="1200"/>
      <c r="TMK117" s="1200"/>
      <c r="TML117" s="1200"/>
      <c r="TMM117" s="1200"/>
      <c r="TMN117" s="1200"/>
      <c r="TMO117" s="1200"/>
      <c r="TMP117" s="1200"/>
      <c r="TMQ117" s="1200"/>
      <c r="TMR117" s="1200"/>
      <c r="TMS117" s="1200"/>
      <c r="TMT117" s="1200"/>
      <c r="TMU117" s="1200"/>
      <c r="TMV117" s="1200"/>
      <c r="TMW117" s="1200"/>
      <c r="TMX117" s="1200"/>
      <c r="TMY117" s="1200"/>
      <c r="TMZ117" s="1200"/>
      <c r="TNA117" s="1200"/>
      <c r="TNB117" s="1200"/>
      <c r="TNC117" s="1200"/>
      <c r="TND117" s="1200"/>
      <c r="TNE117" s="1200"/>
      <c r="TNF117" s="1200"/>
      <c r="TNG117" s="1200"/>
      <c r="TNH117" s="1200"/>
      <c r="TNI117" s="1200"/>
      <c r="TNJ117" s="1200"/>
      <c r="TNK117" s="1200"/>
      <c r="TNL117" s="1200"/>
      <c r="TNM117" s="1200"/>
      <c r="TNN117" s="1200"/>
      <c r="TNO117" s="1200"/>
      <c r="TNP117" s="1200"/>
      <c r="TNQ117" s="1200"/>
      <c r="TNR117" s="1200"/>
      <c r="TNS117" s="1200"/>
      <c r="TNT117" s="1200"/>
      <c r="TNU117" s="1200"/>
      <c r="TNV117" s="1200"/>
      <c r="TNW117" s="1200"/>
      <c r="TNX117" s="1200"/>
      <c r="TNY117" s="1200"/>
      <c r="TNZ117" s="1200"/>
      <c r="TOA117" s="1200"/>
      <c r="TOB117" s="1200"/>
      <c r="TOC117" s="1200"/>
      <c r="TOD117" s="1200"/>
      <c r="TOE117" s="1200"/>
      <c r="TOF117" s="1200"/>
      <c r="TOG117" s="1200"/>
      <c r="TOH117" s="1200"/>
      <c r="TOI117" s="1200"/>
      <c r="TOJ117" s="1200"/>
      <c r="TOK117" s="1200"/>
      <c r="TOL117" s="1200"/>
      <c r="TOM117" s="1200"/>
      <c r="TON117" s="1200"/>
      <c r="TOO117" s="1200"/>
      <c r="TOP117" s="1200"/>
      <c r="TOQ117" s="1200"/>
      <c r="TOR117" s="1200"/>
      <c r="TOS117" s="1200"/>
      <c r="TOT117" s="1200"/>
      <c r="TOU117" s="1200"/>
      <c r="TOV117" s="1200"/>
      <c r="TOW117" s="1200"/>
      <c r="TOX117" s="1200"/>
      <c r="TOY117" s="1200"/>
      <c r="TOZ117" s="1200"/>
      <c r="TPA117" s="1200"/>
      <c r="TPB117" s="1200"/>
      <c r="TPC117" s="1200"/>
      <c r="TPD117" s="1200"/>
      <c r="TPE117" s="1200"/>
      <c r="TPF117" s="1200"/>
      <c r="TPG117" s="1200"/>
      <c r="TPH117" s="1200"/>
      <c r="TPI117" s="1200"/>
      <c r="TPJ117" s="1200"/>
      <c r="TPK117" s="1200"/>
      <c r="TPL117" s="1200"/>
      <c r="TPM117" s="1200"/>
      <c r="TPN117" s="1200"/>
      <c r="TPO117" s="1200"/>
      <c r="TPP117" s="1200"/>
      <c r="TPQ117" s="1200"/>
      <c r="TPR117" s="1200"/>
      <c r="TPS117" s="1200"/>
      <c r="TPT117" s="1200"/>
      <c r="TPU117" s="1200"/>
      <c r="TPV117" s="1200"/>
      <c r="TPW117" s="1200"/>
      <c r="TPX117" s="1200"/>
      <c r="TPY117" s="1200"/>
      <c r="TPZ117" s="1200"/>
      <c r="TQA117" s="1200"/>
      <c r="TQB117" s="1200"/>
      <c r="TQC117" s="1200"/>
      <c r="TQD117" s="1200"/>
      <c r="TQE117" s="1200"/>
      <c r="TQF117" s="1200"/>
      <c r="TQG117" s="1200"/>
      <c r="TQH117" s="1200"/>
      <c r="TQI117" s="1200"/>
      <c r="TQJ117" s="1200"/>
      <c r="TQK117" s="1200"/>
      <c r="TQL117" s="1200"/>
      <c r="TQM117" s="1200"/>
      <c r="TQN117" s="1200"/>
      <c r="TQO117" s="1200"/>
      <c r="TQP117" s="1200"/>
      <c r="TQQ117" s="1200"/>
      <c r="TQR117" s="1200"/>
      <c r="TQS117" s="1200"/>
      <c r="TQT117" s="1200"/>
      <c r="TQU117" s="1200"/>
      <c r="TQV117" s="1200"/>
      <c r="TQW117" s="1200"/>
      <c r="TQX117" s="1200"/>
      <c r="TQY117" s="1200"/>
      <c r="TQZ117" s="1200"/>
      <c r="TRA117" s="1200"/>
      <c r="TRB117" s="1200"/>
      <c r="TRC117" s="1200"/>
      <c r="TRD117" s="1200"/>
      <c r="TRE117" s="1200"/>
      <c r="TRF117" s="1200"/>
      <c r="TRG117" s="1200"/>
      <c r="TRH117" s="1200"/>
      <c r="TRI117" s="1200"/>
      <c r="TRJ117" s="1200"/>
      <c r="TRK117" s="1200"/>
      <c r="TRL117" s="1200"/>
      <c r="TRM117" s="1200"/>
      <c r="TRN117" s="1200"/>
      <c r="TRO117" s="1200"/>
      <c r="TRP117" s="1200"/>
      <c r="TRQ117" s="1200"/>
      <c r="TRR117" s="1200"/>
      <c r="TRS117" s="1200"/>
      <c r="TRT117" s="1200"/>
      <c r="TRU117" s="1200"/>
      <c r="TRV117" s="1200"/>
      <c r="TRW117" s="1200"/>
      <c r="TRX117" s="1200"/>
      <c r="TRY117" s="1200"/>
      <c r="TRZ117" s="1200"/>
      <c r="TSA117" s="1200"/>
      <c r="TSB117" s="1200"/>
      <c r="TSC117" s="1200"/>
      <c r="TSD117" s="1200"/>
      <c r="TSE117" s="1200"/>
      <c r="TSF117" s="1200"/>
      <c r="TSG117" s="1200"/>
      <c r="TSH117" s="1200"/>
      <c r="TSI117" s="1200"/>
      <c r="TSJ117" s="1200"/>
      <c r="TSK117" s="1200"/>
      <c r="TSL117" s="1200"/>
      <c r="TSM117" s="1200"/>
      <c r="TSN117" s="1200"/>
      <c r="TSO117" s="1200"/>
      <c r="TSP117" s="1200"/>
      <c r="TSQ117" s="1200"/>
      <c r="TSR117" s="1200"/>
      <c r="TSS117" s="1200"/>
      <c r="TST117" s="1200"/>
      <c r="TSU117" s="1200"/>
      <c r="TSV117" s="1200"/>
      <c r="TSW117" s="1200"/>
      <c r="TSX117" s="1200"/>
      <c r="TSY117" s="1200"/>
      <c r="TSZ117" s="1200"/>
      <c r="TTA117" s="1200"/>
      <c r="TTB117" s="1200"/>
      <c r="TTC117" s="1200"/>
      <c r="TTD117" s="1200"/>
      <c r="TTE117" s="1200"/>
      <c r="TTF117" s="1200"/>
      <c r="TTG117" s="1200"/>
      <c r="TTH117" s="1200"/>
      <c r="TTI117" s="1200"/>
      <c r="TTJ117" s="1200"/>
      <c r="TTK117" s="1200"/>
      <c r="TTL117" s="1200"/>
      <c r="TTM117" s="1200"/>
      <c r="TTN117" s="1200"/>
      <c r="TTO117" s="1200"/>
      <c r="TTP117" s="1200"/>
      <c r="TTQ117" s="1200"/>
      <c r="TTR117" s="1200"/>
      <c r="TTS117" s="1200"/>
      <c r="TTT117" s="1200"/>
      <c r="TTU117" s="1200"/>
      <c r="TTV117" s="1200"/>
      <c r="TTW117" s="1200"/>
      <c r="TTX117" s="1200"/>
      <c r="TTY117" s="1200"/>
      <c r="TTZ117" s="1200"/>
      <c r="TUA117" s="1200"/>
      <c r="TUB117" s="1200"/>
      <c r="TUC117" s="1200"/>
      <c r="TUD117" s="1200"/>
      <c r="TUE117" s="1200"/>
      <c r="TUF117" s="1200"/>
      <c r="TUG117" s="1200"/>
      <c r="TUH117" s="1200"/>
      <c r="TUI117" s="1200"/>
      <c r="TUJ117" s="1200"/>
      <c r="TUK117" s="1200"/>
      <c r="TUL117" s="1200"/>
      <c r="TUM117" s="1200"/>
      <c r="TUN117" s="1200"/>
      <c r="TUO117" s="1200"/>
      <c r="TUP117" s="1200"/>
      <c r="TUQ117" s="1200"/>
      <c r="TUR117" s="1200"/>
      <c r="TUS117" s="1200"/>
      <c r="TUT117" s="1200"/>
      <c r="TUU117" s="1200"/>
      <c r="TUV117" s="1200"/>
      <c r="TUW117" s="1200"/>
      <c r="TUX117" s="1200"/>
      <c r="TUY117" s="1200"/>
      <c r="TUZ117" s="1200"/>
      <c r="TVA117" s="1200"/>
      <c r="TVB117" s="1200"/>
      <c r="TVC117" s="1200"/>
      <c r="TVD117" s="1200"/>
      <c r="TVE117" s="1200"/>
      <c r="TVF117" s="1200"/>
      <c r="TVG117" s="1200"/>
      <c r="TVH117" s="1200"/>
      <c r="TVI117" s="1200"/>
      <c r="TVJ117" s="1200"/>
      <c r="TVK117" s="1200"/>
      <c r="TVL117" s="1200"/>
      <c r="TVM117" s="1200"/>
      <c r="TVN117" s="1200"/>
      <c r="TVO117" s="1200"/>
      <c r="TVP117" s="1200"/>
      <c r="TVQ117" s="1200"/>
      <c r="TVR117" s="1200"/>
      <c r="TVS117" s="1200"/>
      <c r="TVT117" s="1200"/>
      <c r="TVU117" s="1200"/>
      <c r="TVV117" s="1200"/>
      <c r="TVW117" s="1200"/>
      <c r="TVX117" s="1200"/>
      <c r="TVY117" s="1200"/>
      <c r="TVZ117" s="1200"/>
      <c r="TWA117" s="1200"/>
      <c r="TWB117" s="1200"/>
      <c r="TWC117" s="1200"/>
      <c r="TWD117" s="1200"/>
      <c r="TWE117" s="1200"/>
      <c r="TWF117" s="1200"/>
      <c r="TWG117" s="1200"/>
      <c r="TWH117" s="1200"/>
      <c r="TWI117" s="1200"/>
      <c r="TWJ117" s="1200"/>
      <c r="TWK117" s="1200"/>
      <c r="TWL117" s="1200"/>
      <c r="TWM117" s="1200"/>
      <c r="TWN117" s="1200"/>
      <c r="TWO117" s="1200"/>
      <c r="TWP117" s="1200"/>
      <c r="TWQ117" s="1200"/>
      <c r="TWR117" s="1200"/>
      <c r="TWS117" s="1200"/>
      <c r="TWT117" s="1200"/>
      <c r="TWU117" s="1200"/>
      <c r="TWV117" s="1200"/>
      <c r="TWW117" s="1200"/>
      <c r="TWX117" s="1200"/>
      <c r="TWY117" s="1200"/>
      <c r="TWZ117" s="1200"/>
      <c r="TXA117" s="1200"/>
      <c r="TXB117" s="1200"/>
      <c r="TXC117" s="1200"/>
      <c r="TXD117" s="1200"/>
      <c r="TXE117" s="1200"/>
      <c r="TXF117" s="1200"/>
      <c r="TXG117" s="1200"/>
      <c r="TXH117" s="1200"/>
      <c r="TXI117" s="1200"/>
      <c r="TXJ117" s="1200"/>
      <c r="TXK117" s="1200"/>
      <c r="TXL117" s="1200"/>
      <c r="TXM117" s="1200"/>
      <c r="TXN117" s="1200"/>
      <c r="TXO117" s="1200"/>
      <c r="TXP117" s="1200"/>
      <c r="TXQ117" s="1200"/>
      <c r="TXR117" s="1200"/>
      <c r="TXS117" s="1200"/>
      <c r="TXT117" s="1200"/>
      <c r="TXU117" s="1200"/>
      <c r="TXV117" s="1200"/>
      <c r="TXW117" s="1200"/>
      <c r="TXX117" s="1200"/>
      <c r="TXY117" s="1200"/>
      <c r="TXZ117" s="1200"/>
      <c r="TYA117" s="1200"/>
      <c r="TYB117" s="1200"/>
      <c r="TYC117" s="1200"/>
      <c r="TYD117" s="1200"/>
      <c r="TYE117" s="1200"/>
      <c r="TYF117" s="1200"/>
      <c r="TYG117" s="1200"/>
      <c r="TYH117" s="1200"/>
      <c r="TYI117" s="1200"/>
      <c r="TYJ117" s="1200"/>
      <c r="TYK117" s="1200"/>
      <c r="TYL117" s="1200"/>
      <c r="TYM117" s="1200"/>
      <c r="TYN117" s="1200"/>
      <c r="TYO117" s="1200"/>
      <c r="TYP117" s="1200"/>
      <c r="TYQ117" s="1200"/>
      <c r="TYR117" s="1200"/>
      <c r="TYS117" s="1200"/>
      <c r="TYT117" s="1200"/>
      <c r="TYU117" s="1200"/>
      <c r="TYV117" s="1200"/>
      <c r="TYW117" s="1200"/>
      <c r="TYX117" s="1200"/>
      <c r="TYY117" s="1200"/>
      <c r="TYZ117" s="1200"/>
      <c r="TZA117" s="1200"/>
      <c r="TZB117" s="1200"/>
      <c r="TZC117" s="1200"/>
      <c r="TZD117" s="1200"/>
      <c r="TZE117" s="1200"/>
      <c r="TZF117" s="1200"/>
      <c r="TZG117" s="1200"/>
      <c r="TZH117" s="1200"/>
      <c r="TZI117" s="1200"/>
      <c r="TZJ117" s="1200"/>
      <c r="TZK117" s="1200"/>
      <c r="TZL117" s="1200"/>
      <c r="TZM117" s="1200"/>
      <c r="TZN117" s="1200"/>
      <c r="TZO117" s="1200"/>
      <c r="TZP117" s="1200"/>
      <c r="TZQ117" s="1200"/>
      <c r="TZR117" s="1200"/>
      <c r="TZS117" s="1200"/>
      <c r="TZT117" s="1200"/>
      <c r="TZU117" s="1200"/>
      <c r="TZV117" s="1200"/>
      <c r="TZW117" s="1200"/>
      <c r="TZX117" s="1200"/>
      <c r="TZY117" s="1200"/>
      <c r="TZZ117" s="1200"/>
      <c r="UAA117" s="1200"/>
      <c r="UAB117" s="1200"/>
      <c r="UAC117" s="1200"/>
      <c r="UAD117" s="1200"/>
      <c r="UAE117" s="1200"/>
      <c r="UAF117" s="1200"/>
      <c r="UAG117" s="1200"/>
      <c r="UAH117" s="1200"/>
      <c r="UAI117" s="1200"/>
      <c r="UAJ117" s="1200"/>
      <c r="UAK117" s="1200"/>
      <c r="UAL117" s="1200"/>
      <c r="UAM117" s="1200"/>
      <c r="UAN117" s="1200"/>
      <c r="UAO117" s="1200"/>
      <c r="UAP117" s="1200"/>
      <c r="UAQ117" s="1200"/>
      <c r="UAR117" s="1200"/>
      <c r="UAS117" s="1200"/>
      <c r="UAT117" s="1200"/>
      <c r="UAU117" s="1200"/>
      <c r="UAV117" s="1200"/>
      <c r="UAW117" s="1200"/>
      <c r="UAX117" s="1200"/>
      <c r="UAY117" s="1200"/>
      <c r="UAZ117" s="1200"/>
      <c r="UBA117" s="1200"/>
      <c r="UBB117" s="1200"/>
      <c r="UBC117" s="1200"/>
      <c r="UBD117" s="1200"/>
      <c r="UBE117" s="1200"/>
      <c r="UBF117" s="1200"/>
      <c r="UBG117" s="1200"/>
      <c r="UBH117" s="1200"/>
      <c r="UBI117" s="1200"/>
      <c r="UBJ117" s="1200"/>
      <c r="UBK117" s="1200"/>
      <c r="UBL117" s="1200"/>
      <c r="UBM117" s="1200"/>
      <c r="UBN117" s="1200"/>
      <c r="UBO117" s="1200"/>
      <c r="UBP117" s="1200"/>
      <c r="UBQ117" s="1200"/>
      <c r="UBR117" s="1200"/>
      <c r="UBS117" s="1200"/>
      <c r="UBT117" s="1200"/>
      <c r="UBU117" s="1200"/>
      <c r="UBV117" s="1200"/>
      <c r="UBW117" s="1200"/>
      <c r="UBX117" s="1200"/>
      <c r="UBY117" s="1200"/>
      <c r="UBZ117" s="1200"/>
      <c r="UCA117" s="1200"/>
      <c r="UCB117" s="1200"/>
      <c r="UCC117" s="1200"/>
      <c r="UCD117" s="1200"/>
      <c r="UCE117" s="1200"/>
      <c r="UCF117" s="1200"/>
      <c r="UCG117" s="1200"/>
      <c r="UCH117" s="1200"/>
      <c r="UCI117" s="1200"/>
      <c r="UCJ117" s="1200"/>
      <c r="UCK117" s="1200"/>
      <c r="UCL117" s="1200"/>
      <c r="UCM117" s="1200"/>
      <c r="UCN117" s="1200"/>
      <c r="UCO117" s="1200"/>
      <c r="UCP117" s="1200"/>
      <c r="UCQ117" s="1200"/>
      <c r="UCR117" s="1200"/>
      <c r="UCS117" s="1200"/>
      <c r="UCT117" s="1200"/>
      <c r="UCU117" s="1200"/>
      <c r="UCV117" s="1200"/>
      <c r="UCW117" s="1200"/>
      <c r="UCX117" s="1200"/>
      <c r="UCY117" s="1200"/>
      <c r="UCZ117" s="1200"/>
      <c r="UDA117" s="1200"/>
      <c r="UDB117" s="1200"/>
      <c r="UDC117" s="1200"/>
      <c r="UDD117" s="1200"/>
      <c r="UDE117" s="1200"/>
      <c r="UDF117" s="1200"/>
      <c r="UDG117" s="1200"/>
      <c r="UDH117" s="1200"/>
      <c r="UDI117" s="1200"/>
      <c r="UDJ117" s="1200"/>
      <c r="UDK117" s="1200"/>
      <c r="UDL117" s="1200"/>
      <c r="UDM117" s="1200"/>
      <c r="UDN117" s="1200"/>
      <c r="UDO117" s="1200"/>
      <c r="UDP117" s="1200"/>
      <c r="UDQ117" s="1200"/>
      <c r="UDR117" s="1200"/>
      <c r="UDS117" s="1200"/>
      <c r="UDT117" s="1200"/>
      <c r="UDU117" s="1200"/>
      <c r="UDV117" s="1200"/>
      <c r="UDW117" s="1200"/>
      <c r="UDX117" s="1200"/>
      <c r="UDY117" s="1200"/>
      <c r="UDZ117" s="1200"/>
      <c r="UEA117" s="1200"/>
      <c r="UEB117" s="1200"/>
      <c r="UEC117" s="1200"/>
      <c r="UED117" s="1200"/>
      <c r="UEE117" s="1200"/>
      <c r="UEF117" s="1200"/>
      <c r="UEG117" s="1200"/>
      <c r="UEH117" s="1200"/>
      <c r="UEI117" s="1200"/>
      <c r="UEJ117" s="1200"/>
      <c r="UEK117" s="1200"/>
      <c r="UEL117" s="1200"/>
      <c r="UEM117" s="1200"/>
      <c r="UEN117" s="1200"/>
      <c r="UEO117" s="1200"/>
      <c r="UEP117" s="1200"/>
      <c r="UEQ117" s="1200"/>
      <c r="UER117" s="1200"/>
      <c r="UES117" s="1200"/>
      <c r="UET117" s="1200"/>
      <c r="UEU117" s="1200"/>
      <c r="UEV117" s="1200"/>
      <c r="UEW117" s="1200"/>
      <c r="UEX117" s="1200"/>
      <c r="UEY117" s="1200"/>
      <c r="UEZ117" s="1200"/>
      <c r="UFA117" s="1200"/>
      <c r="UFB117" s="1200"/>
      <c r="UFC117" s="1200"/>
      <c r="UFD117" s="1200"/>
      <c r="UFE117" s="1200"/>
      <c r="UFF117" s="1200"/>
      <c r="UFG117" s="1200"/>
      <c r="UFH117" s="1200"/>
      <c r="UFI117" s="1200"/>
      <c r="UFJ117" s="1200"/>
      <c r="UFK117" s="1200"/>
      <c r="UFL117" s="1200"/>
      <c r="UFM117" s="1200"/>
      <c r="UFN117" s="1200"/>
      <c r="UFO117" s="1200"/>
      <c r="UFP117" s="1200"/>
      <c r="UFQ117" s="1200"/>
      <c r="UFR117" s="1200"/>
      <c r="UFS117" s="1200"/>
      <c r="UFT117" s="1200"/>
      <c r="UFU117" s="1200"/>
      <c r="UFV117" s="1200"/>
      <c r="UFW117" s="1200"/>
      <c r="UFX117" s="1200"/>
      <c r="UFY117" s="1200"/>
      <c r="UFZ117" s="1200"/>
      <c r="UGA117" s="1200"/>
      <c r="UGB117" s="1200"/>
      <c r="UGC117" s="1200"/>
      <c r="UGD117" s="1200"/>
      <c r="UGE117" s="1200"/>
      <c r="UGF117" s="1200"/>
      <c r="UGG117" s="1200"/>
      <c r="UGH117" s="1200"/>
      <c r="UGI117" s="1200"/>
      <c r="UGJ117" s="1200"/>
      <c r="UGK117" s="1200"/>
      <c r="UGL117" s="1200"/>
      <c r="UGM117" s="1200"/>
      <c r="UGN117" s="1200"/>
      <c r="UGO117" s="1200"/>
      <c r="UGP117" s="1200"/>
      <c r="UGQ117" s="1200"/>
      <c r="UGR117" s="1200"/>
      <c r="UGS117" s="1200"/>
      <c r="UGT117" s="1200"/>
      <c r="UGU117" s="1200"/>
      <c r="UGV117" s="1200"/>
      <c r="UGW117" s="1200"/>
      <c r="UGX117" s="1200"/>
      <c r="UGY117" s="1200"/>
      <c r="UGZ117" s="1200"/>
      <c r="UHA117" s="1200"/>
      <c r="UHB117" s="1200"/>
      <c r="UHC117" s="1200"/>
      <c r="UHD117" s="1200"/>
      <c r="UHE117" s="1200"/>
      <c r="UHF117" s="1200"/>
      <c r="UHG117" s="1200"/>
      <c r="UHH117" s="1200"/>
      <c r="UHI117" s="1200"/>
      <c r="UHJ117" s="1200"/>
      <c r="UHK117" s="1200"/>
      <c r="UHL117" s="1200"/>
      <c r="UHM117" s="1200"/>
      <c r="UHN117" s="1200"/>
      <c r="UHO117" s="1200"/>
      <c r="UHP117" s="1200"/>
      <c r="UHQ117" s="1200"/>
      <c r="UHR117" s="1200"/>
      <c r="UHS117" s="1200"/>
      <c r="UHT117" s="1200"/>
      <c r="UHU117" s="1200"/>
      <c r="UHV117" s="1200"/>
      <c r="UHW117" s="1200"/>
      <c r="UHX117" s="1200"/>
      <c r="UHY117" s="1200"/>
      <c r="UHZ117" s="1200"/>
      <c r="UIA117" s="1200"/>
      <c r="UIB117" s="1200"/>
      <c r="UIC117" s="1200"/>
      <c r="UID117" s="1200"/>
      <c r="UIE117" s="1200"/>
      <c r="UIF117" s="1200"/>
      <c r="UIG117" s="1200"/>
      <c r="UIH117" s="1200"/>
      <c r="UII117" s="1200"/>
      <c r="UIJ117" s="1200"/>
      <c r="UIK117" s="1200"/>
      <c r="UIL117" s="1200"/>
      <c r="UIM117" s="1200"/>
      <c r="UIN117" s="1200"/>
      <c r="UIO117" s="1200"/>
      <c r="UIP117" s="1200"/>
      <c r="UIQ117" s="1200"/>
      <c r="UIR117" s="1200"/>
      <c r="UIS117" s="1200"/>
      <c r="UIT117" s="1200"/>
      <c r="UIU117" s="1200"/>
      <c r="UIV117" s="1200"/>
      <c r="UIW117" s="1200"/>
      <c r="UIX117" s="1200"/>
      <c r="UIY117" s="1200"/>
      <c r="UIZ117" s="1200"/>
      <c r="UJA117" s="1200"/>
      <c r="UJB117" s="1200"/>
      <c r="UJC117" s="1200"/>
      <c r="UJD117" s="1200"/>
      <c r="UJE117" s="1200"/>
      <c r="UJF117" s="1200"/>
      <c r="UJG117" s="1200"/>
      <c r="UJH117" s="1200"/>
      <c r="UJI117" s="1200"/>
      <c r="UJJ117" s="1200"/>
      <c r="UJK117" s="1200"/>
      <c r="UJL117" s="1200"/>
      <c r="UJM117" s="1200"/>
      <c r="UJN117" s="1200"/>
      <c r="UJO117" s="1200"/>
      <c r="UJP117" s="1200"/>
      <c r="UJQ117" s="1200"/>
      <c r="UJR117" s="1200"/>
      <c r="UJS117" s="1200"/>
      <c r="UJT117" s="1200"/>
      <c r="UJU117" s="1200"/>
      <c r="UJV117" s="1200"/>
      <c r="UJW117" s="1200"/>
      <c r="UJX117" s="1200"/>
      <c r="UJY117" s="1200"/>
      <c r="UJZ117" s="1200"/>
      <c r="UKA117" s="1200"/>
      <c r="UKB117" s="1200"/>
      <c r="UKC117" s="1200"/>
      <c r="UKD117" s="1200"/>
      <c r="UKE117" s="1200"/>
      <c r="UKF117" s="1200"/>
      <c r="UKG117" s="1200"/>
      <c r="UKH117" s="1200"/>
      <c r="UKI117" s="1200"/>
      <c r="UKJ117" s="1200"/>
      <c r="UKK117" s="1200"/>
      <c r="UKL117" s="1200"/>
      <c r="UKM117" s="1200"/>
      <c r="UKN117" s="1200"/>
      <c r="UKO117" s="1200"/>
      <c r="UKP117" s="1200"/>
      <c r="UKQ117" s="1200"/>
      <c r="UKR117" s="1200"/>
      <c r="UKS117" s="1200"/>
      <c r="UKT117" s="1200"/>
      <c r="UKU117" s="1200"/>
      <c r="UKV117" s="1200"/>
      <c r="UKW117" s="1200"/>
      <c r="UKX117" s="1200"/>
      <c r="UKY117" s="1200"/>
      <c r="UKZ117" s="1200"/>
      <c r="ULA117" s="1200"/>
      <c r="ULB117" s="1200"/>
      <c r="ULC117" s="1200"/>
      <c r="ULD117" s="1200"/>
      <c r="ULE117" s="1200"/>
      <c r="ULF117" s="1200"/>
      <c r="ULG117" s="1200"/>
      <c r="ULH117" s="1200"/>
      <c r="ULI117" s="1200"/>
      <c r="ULJ117" s="1200"/>
      <c r="ULK117" s="1200"/>
      <c r="ULL117" s="1200"/>
      <c r="ULM117" s="1200"/>
      <c r="ULN117" s="1200"/>
      <c r="ULO117" s="1200"/>
      <c r="ULP117" s="1200"/>
      <c r="ULQ117" s="1200"/>
      <c r="ULR117" s="1200"/>
      <c r="ULS117" s="1200"/>
      <c r="ULT117" s="1200"/>
      <c r="ULU117" s="1200"/>
      <c r="ULV117" s="1200"/>
      <c r="ULW117" s="1200"/>
      <c r="ULX117" s="1200"/>
      <c r="ULY117" s="1200"/>
      <c r="ULZ117" s="1200"/>
      <c r="UMA117" s="1200"/>
      <c r="UMB117" s="1200"/>
      <c r="UMC117" s="1200"/>
      <c r="UMD117" s="1200"/>
      <c r="UME117" s="1200"/>
      <c r="UMF117" s="1200"/>
      <c r="UMG117" s="1200"/>
      <c r="UMH117" s="1200"/>
      <c r="UMI117" s="1200"/>
      <c r="UMJ117" s="1200"/>
      <c r="UMK117" s="1200"/>
      <c r="UML117" s="1200"/>
      <c r="UMM117" s="1200"/>
      <c r="UMN117" s="1200"/>
      <c r="UMO117" s="1200"/>
      <c r="UMP117" s="1200"/>
      <c r="UMQ117" s="1200"/>
      <c r="UMR117" s="1200"/>
      <c r="UMS117" s="1200"/>
      <c r="UMT117" s="1200"/>
      <c r="UMU117" s="1200"/>
      <c r="UMV117" s="1200"/>
      <c r="UMW117" s="1200"/>
      <c r="UMX117" s="1200"/>
      <c r="UMY117" s="1200"/>
      <c r="UMZ117" s="1200"/>
      <c r="UNA117" s="1200"/>
      <c r="UNB117" s="1200"/>
      <c r="UNC117" s="1200"/>
      <c r="UND117" s="1200"/>
      <c r="UNE117" s="1200"/>
      <c r="UNF117" s="1200"/>
      <c r="UNG117" s="1200"/>
      <c r="UNH117" s="1200"/>
      <c r="UNI117" s="1200"/>
      <c r="UNJ117" s="1200"/>
      <c r="UNK117" s="1200"/>
      <c r="UNL117" s="1200"/>
      <c r="UNM117" s="1200"/>
      <c r="UNN117" s="1200"/>
      <c r="UNO117" s="1200"/>
      <c r="UNP117" s="1200"/>
      <c r="UNQ117" s="1200"/>
      <c r="UNR117" s="1200"/>
      <c r="UNS117" s="1200"/>
      <c r="UNT117" s="1200"/>
      <c r="UNU117" s="1200"/>
      <c r="UNV117" s="1200"/>
      <c r="UNW117" s="1200"/>
      <c r="UNX117" s="1200"/>
      <c r="UNY117" s="1200"/>
      <c r="UNZ117" s="1200"/>
      <c r="UOA117" s="1200"/>
      <c r="UOB117" s="1200"/>
      <c r="UOC117" s="1200"/>
      <c r="UOD117" s="1200"/>
      <c r="UOE117" s="1200"/>
      <c r="UOF117" s="1200"/>
      <c r="UOG117" s="1200"/>
      <c r="UOH117" s="1200"/>
      <c r="UOI117" s="1200"/>
      <c r="UOJ117" s="1200"/>
      <c r="UOK117" s="1200"/>
      <c r="UOL117" s="1200"/>
      <c r="UOM117" s="1200"/>
      <c r="UON117" s="1200"/>
      <c r="UOO117" s="1200"/>
      <c r="UOP117" s="1200"/>
      <c r="UOQ117" s="1200"/>
      <c r="UOR117" s="1200"/>
      <c r="UOS117" s="1200"/>
      <c r="UOT117" s="1200"/>
      <c r="UOU117" s="1200"/>
      <c r="UOV117" s="1200"/>
      <c r="UOW117" s="1200"/>
      <c r="UOX117" s="1200"/>
      <c r="UOY117" s="1200"/>
      <c r="UOZ117" s="1200"/>
      <c r="UPA117" s="1200"/>
      <c r="UPB117" s="1200"/>
      <c r="UPC117" s="1200"/>
      <c r="UPD117" s="1200"/>
      <c r="UPE117" s="1200"/>
      <c r="UPF117" s="1200"/>
      <c r="UPG117" s="1200"/>
      <c r="UPH117" s="1200"/>
      <c r="UPI117" s="1200"/>
      <c r="UPJ117" s="1200"/>
      <c r="UPK117" s="1200"/>
      <c r="UPL117" s="1200"/>
      <c r="UPM117" s="1200"/>
      <c r="UPN117" s="1200"/>
      <c r="UPO117" s="1200"/>
      <c r="UPP117" s="1200"/>
      <c r="UPQ117" s="1200"/>
      <c r="UPR117" s="1200"/>
      <c r="UPS117" s="1200"/>
      <c r="UPT117" s="1200"/>
      <c r="UPU117" s="1200"/>
      <c r="UPV117" s="1200"/>
      <c r="UPW117" s="1200"/>
      <c r="UPX117" s="1200"/>
      <c r="UPY117" s="1200"/>
      <c r="UPZ117" s="1200"/>
      <c r="UQA117" s="1200"/>
      <c r="UQB117" s="1200"/>
      <c r="UQC117" s="1200"/>
      <c r="UQD117" s="1200"/>
      <c r="UQE117" s="1200"/>
      <c r="UQF117" s="1200"/>
      <c r="UQG117" s="1200"/>
      <c r="UQH117" s="1200"/>
      <c r="UQI117" s="1200"/>
      <c r="UQJ117" s="1200"/>
      <c r="UQK117" s="1200"/>
      <c r="UQL117" s="1200"/>
      <c r="UQM117" s="1200"/>
      <c r="UQN117" s="1200"/>
      <c r="UQO117" s="1200"/>
      <c r="UQP117" s="1200"/>
      <c r="UQQ117" s="1200"/>
      <c r="UQR117" s="1200"/>
      <c r="UQS117" s="1200"/>
      <c r="UQT117" s="1200"/>
      <c r="UQU117" s="1200"/>
      <c r="UQV117" s="1200"/>
      <c r="UQW117" s="1200"/>
      <c r="UQX117" s="1200"/>
      <c r="UQY117" s="1200"/>
      <c r="UQZ117" s="1200"/>
      <c r="URA117" s="1200"/>
      <c r="URB117" s="1200"/>
      <c r="URC117" s="1200"/>
      <c r="URD117" s="1200"/>
      <c r="URE117" s="1200"/>
      <c r="URF117" s="1200"/>
      <c r="URG117" s="1200"/>
      <c r="URH117" s="1200"/>
      <c r="URI117" s="1200"/>
      <c r="URJ117" s="1200"/>
      <c r="URK117" s="1200"/>
      <c r="URL117" s="1200"/>
      <c r="URM117" s="1200"/>
      <c r="URN117" s="1200"/>
      <c r="URO117" s="1200"/>
      <c r="URP117" s="1200"/>
      <c r="URQ117" s="1200"/>
      <c r="URR117" s="1200"/>
      <c r="URS117" s="1200"/>
      <c r="URT117" s="1200"/>
      <c r="URU117" s="1200"/>
      <c r="URV117" s="1200"/>
      <c r="URW117" s="1200"/>
      <c r="URX117" s="1200"/>
      <c r="URY117" s="1200"/>
      <c r="URZ117" s="1200"/>
      <c r="USA117" s="1200"/>
      <c r="USB117" s="1200"/>
      <c r="USC117" s="1200"/>
      <c r="USD117" s="1200"/>
      <c r="USE117" s="1200"/>
      <c r="USF117" s="1200"/>
      <c r="USG117" s="1200"/>
      <c r="USH117" s="1200"/>
      <c r="USI117" s="1200"/>
      <c r="USJ117" s="1200"/>
      <c r="USK117" s="1200"/>
      <c r="USL117" s="1200"/>
      <c r="USM117" s="1200"/>
      <c r="USN117" s="1200"/>
      <c r="USO117" s="1200"/>
      <c r="USP117" s="1200"/>
      <c r="USQ117" s="1200"/>
      <c r="USR117" s="1200"/>
      <c r="USS117" s="1200"/>
      <c r="UST117" s="1200"/>
      <c r="USU117" s="1200"/>
      <c r="USV117" s="1200"/>
      <c r="USW117" s="1200"/>
      <c r="USX117" s="1200"/>
      <c r="USY117" s="1200"/>
      <c r="USZ117" s="1200"/>
      <c r="UTA117" s="1200"/>
      <c r="UTB117" s="1200"/>
      <c r="UTC117" s="1200"/>
      <c r="UTD117" s="1200"/>
      <c r="UTE117" s="1200"/>
      <c r="UTF117" s="1200"/>
      <c r="UTG117" s="1200"/>
      <c r="UTH117" s="1200"/>
      <c r="UTI117" s="1200"/>
      <c r="UTJ117" s="1200"/>
      <c r="UTK117" s="1200"/>
      <c r="UTL117" s="1200"/>
      <c r="UTM117" s="1200"/>
      <c r="UTN117" s="1200"/>
      <c r="UTO117" s="1200"/>
      <c r="UTP117" s="1200"/>
      <c r="UTQ117" s="1200"/>
      <c r="UTR117" s="1200"/>
      <c r="UTS117" s="1200"/>
      <c r="UTT117" s="1200"/>
      <c r="UTU117" s="1200"/>
      <c r="UTV117" s="1200"/>
      <c r="UTW117" s="1200"/>
      <c r="UTX117" s="1200"/>
      <c r="UTY117" s="1200"/>
      <c r="UTZ117" s="1200"/>
      <c r="UUA117" s="1200"/>
      <c r="UUB117" s="1200"/>
      <c r="UUC117" s="1200"/>
      <c r="UUD117" s="1200"/>
      <c r="UUE117" s="1200"/>
      <c r="UUF117" s="1200"/>
      <c r="UUG117" s="1200"/>
      <c r="UUH117" s="1200"/>
      <c r="UUI117" s="1200"/>
      <c r="UUJ117" s="1200"/>
      <c r="UUK117" s="1200"/>
      <c r="UUL117" s="1200"/>
      <c r="UUM117" s="1200"/>
      <c r="UUN117" s="1200"/>
      <c r="UUO117" s="1200"/>
      <c r="UUP117" s="1200"/>
      <c r="UUQ117" s="1200"/>
      <c r="UUR117" s="1200"/>
      <c r="UUS117" s="1200"/>
      <c r="UUT117" s="1200"/>
      <c r="UUU117" s="1200"/>
      <c r="UUV117" s="1200"/>
      <c r="UUW117" s="1200"/>
      <c r="UUX117" s="1200"/>
      <c r="UUY117" s="1200"/>
      <c r="UUZ117" s="1200"/>
      <c r="UVA117" s="1200"/>
      <c r="UVB117" s="1200"/>
      <c r="UVC117" s="1200"/>
      <c r="UVD117" s="1200"/>
      <c r="UVE117" s="1200"/>
      <c r="UVF117" s="1200"/>
      <c r="UVG117" s="1200"/>
      <c r="UVH117" s="1200"/>
      <c r="UVI117" s="1200"/>
      <c r="UVJ117" s="1200"/>
      <c r="UVK117" s="1200"/>
      <c r="UVL117" s="1200"/>
      <c r="UVM117" s="1200"/>
      <c r="UVN117" s="1200"/>
      <c r="UVO117" s="1200"/>
      <c r="UVP117" s="1200"/>
      <c r="UVQ117" s="1200"/>
      <c r="UVR117" s="1200"/>
      <c r="UVS117" s="1200"/>
      <c r="UVT117" s="1200"/>
      <c r="UVU117" s="1200"/>
      <c r="UVV117" s="1200"/>
      <c r="UVW117" s="1200"/>
      <c r="UVX117" s="1200"/>
      <c r="UVY117" s="1200"/>
      <c r="UVZ117" s="1200"/>
      <c r="UWA117" s="1200"/>
      <c r="UWB117" s="1200"/>
      <c r="UWC117" s="1200"/>
      <c r="UWD117" s="1200"/>
      <c r="UWE117" s="1200"/>
      <c r="UWF117" s="1200"/>
      <c r="UWG117" s="1200"/>
      <c r="UWH117" s="1200"/>
      <c r="UWI117" s="1200"/>
      <c r="UWJ117" s="1200"/>
      <c r="UWK117" s="1200"/>
      <c r="UWL117" s="1200"/>
      <c r="UWM117" s="1200"/>
      <c r="UWN117" s="1200"/>
      <c r="UWO117" s="1200"/>
      <c r="UWP117" s="1200"/>
      <c r="UWQ117" s="1200"/>
      <c r="UWR117" s="1200"/>
      <c r="UWS117" s="1200"/>
      <c r="UWT117" s="1200"/>
      <c r="UWU117" s="1200"/>
      <c r="UWV117" s="1200"/>
      <c r="UWW117" s="1200"/>
      <c r="UWX117" s="1200"/>
      <c r="UWY117" s="1200"/>
      <c r="UWZ117" s="1200"/>
      <c r="UXA117" s="1200"/>
      <c r="UXB117" s="1200"/>
      <c r="UXC117" s="1200"/>
      <c r="UXD117" s="1200"/>
      <c r="UXE117" s="1200"/>
      <c r="UXF117" s="1200"/>
      <c r="UXG117" s="1200"/>
      <c r="UXH117" s="1200"/>
      <c r="UXI117" s="1200"/>
      <c r="UXJ117" s="1200"/>
      <c r="UXK117" s="1200"/>
      <c r="UXL117" s="1200"/>
      <c r="UXM117" s="1200"/>
      <c r="UXN117" s="1200"/>
      <c r="UXO117" s="1200"/>
      <c r="UXP117" s="1200"/>
      <c r="UXQ117" s="1200"/>
      <c r="UXR117" s="1200"/>
      <c r="UXS117" s="1200"/>
      <c r="UXT117" s="1200"/>
      <c r="UXU117" s="1200"/>
      <c r="UXV117" s="1200"/>
      <c r="UXW117" s="1200"/>
      <c r="UXX117" s="1200"/>
      <c r="UXY117" s="1200"/>
      <c r="UXZ117" s="1200"/>
      <c r="UYA117" s="1200"/>
      <c r="UYB117" s="1200"/>
      <c r="UYC117" s="1200"/>
      <c r="UYD117" s="1200"/>
      <c r="UYE117" s="1200"/>
      <c r="UYF117" s="1200"/>
      <c r="UYG117" s="1200"/>
      <c r="UYH117" s="1200"/>
      <c r="UYI117" s="1200"/>
      <c r="UYJ117" s="1200"/>
      <c r="UYK117" s="1200"/>
      <c r="UYL117" s="1200"/>
      <c r="UYM117" s="1200"/>
      <c r="UYN117" s="1200"/>
      <c r="UYO117" s="1200"/>
      <c r="UYP117" s="1200"/>
      <c r="UYQ117" s="1200"/>
      <c r="UYR117" s="1200"/>
      <c r="UYS117" s="1200"/>
      <c r="UYT117" s="1200"/>
      <c r="UYU117" s="1200"/>
      <c r="UYV117" s="1200"/>
      <c r="UYW117" s="1200"/>
      <c r="UYX117" s="1200"/>
      <c r="UYY117" s="1200"/>
      <c r="UYZ117" s="1200"/>
      <c r="UZA117" s="1200"/>
      <c r="UZB117" s="1200"/>
      <c r="UZC117" s="1200"/>
      <c r="UZD117" s="1200"/>
      <c r="UZE117" s="1200"/>
      <c r="UZF117" s="1200"/>
      <c r="UZG117" s="1200"/>
      <c r="UZH117" s="1200"/>
      <c r="UZI117" s="1200"/>
      <c r="UZJ117" s="1200"/>
      <c r="UZK117" s="1200"/>
      <c r="UZL117" s="1200"/>
      <c r="UZM117" s="1200"/>
      <c r="UZN117" s="1200"/>
      <c r="UZO117" s="1200"/>
      <c r="UZP117" s="1200"/>
      <c r="UZQ117" s="1200"/>
      <c r="UZR117" s="1200"/>
      <c r="UZS117" s="1200"/>
      <c r="UZT117" s="1200"/>
      <c r="UZU117" s="1200"/>
      <c r="UZV117" s="1200"/>
      <c r="UZW117" s="1200"/>
      <c r="UZX117" s="1200"/>
      <c r="UZY117" s="1200"/>
      <c r="UZZ117" s="1200"/>
      <c r="VAA117" s="1200"/>
      <c r="VAB117" s="1200"/>
      <c r="VAC117" s="1200"/>
      <c r="VAD117" s="1200"/>
      <c r="VAE117" s="1200"/>
      <c r="VAF117" s="1200"/>
      <c r="VAG117" s="1200"/>
      <c r="VAH117" s="1200"/>
      <c r="VAI117" s="1200"/>
      <c r="VAJ117" s="1200"/>
      <c r="VAK117" s="1200"/>
      <c r="VAL117" s="1200"/>
      <c r="VAM117" s="1200"/>
      <c r="VAN117" s="1200"/>
      <c r="VAO117" s="1200"/>
      <c r="VAP117" s="1200"/>
      <c r="VAQ117" s="1200"/>
      <c r="VAR117" s="1200"/>
      <c r="VAS117" s="1200"/>
      <c r="VAT117" s="1200"/>
      <c r="VAU117" s="1200"/>
      <c r="VAV117" s="1200"/>
      <c r="VAW117" s="1200"/>
      <c r="VAX117" s="1200"/>
      <c r="VAY117" s="1200"/>
      <c r="VAZ117" s="1200"/>
      <c r="VBA117" s="1200"/>
      <c r="VBB117" s="1200"/>
      <c r="VBC117" s="1200"/>
      <c r="VBD117" s="1200"/>
      <c r="VBE117" s="1200"/>
      <c r="VBF117" s="1200"/>
      <c r="VBG117" s="1200"/>
      <c r="VBH117" s="1200"/>
      <c r="VBI117" s="1200"/>
      <c r="VBJ117" s="1200"/>
      <c r="VBK117" s="1200"/>
      <c r="VBL117" s="1200"/>
      <c r="VBM117" s="1200"/>
      <c r="VBN117" s="1200"/>
      <c r="VBO117" s="1200"/>
      <c r="VBP117" s="1200"/>
      <c r="VBQ117" s="1200"/>
      <c r="VBR117" s="1200"/>
      <c r="VBS117" s="1200"/>
      <c r="VBT117" s="1200"/>
      <c r="VBU117" s="1200"/>
      <c r="VBV117" s="1200"/>
      <c r="VBW117" s="1200"/>
      <c r="VBX117" s="1200"/>
      <c r="VBY117" s="1200"/>
      <c r="VBZ117" s="1200"/>
      <c r="VCA117" s="1200"/>
      <c r="VCB117" s="1200"/>
      <c r="VCC117" s="1200"/>
      <c r="VCD117" s="1200"/>
      <c r="VCE117" s="1200"/>
      <c r="VCF117" s="1200"/>
      <c r="VCG117" s="1200"/>
      <c r="VCH117" s="1200"/>
      <c r="VCI117" s="1200"/>
      <c r="VCJ117" s="1200"/>
      <c r="VCK117" s="1200"/>
      <c r="VCL117" s="1200"/>
      <c r="VCM117" s="1200"/>
      <c r="VCN117" s="1200"/>
      <c r="VCO117" s="1200"/>
      <c r="VCP117" s="1200"/>
      <c r="VCQ117" s="1200"/>
      <c r="VCR117" s="1200"/>
      <c r="VCS117" s="1200"/>
      <c r="VCT117" s="1200"/>
      <c r="VCU117" s="1200"/>
      <c r="VCV117" s="1200"/>
      <c r="VCW117" s="1200"/>
      <c r="VCX117" s="1200"/>
      <c r="VCY117" s="1200"/>
      <c r="VCZ117" s="1200"/>
      <c r="VDA117" s="1200"/>
      <c r="VDB117" s="1200"/>
      <c r="VDC117" s="1200"/>
      <c r="VDD117" s="1200"/>
      <c r="VDE117" s="1200"/>
      <c r="VDF117" s="1200"/>
      <c r="VDG117" s="1200"/>
      <c r="VDH117" s="1200"/>
      <c r="VDI117" s="1200"/>
      <c r="VDJ117" s="1200"/>
      <c r="VDK117" s="1200"/>
      <c r="VDL117" s="1200"/>
      <c r="VDM117" s="1200"/>
      <c r="VDN117" s="1200"/>
      <c r="VDO117" s="1200"/>
      <c r="VDP117" s="1200"/>
      <c r="VDQ117" s="1200"/>
      <c r="VDR117" s="1200"/>
      <c r="VDS117" s="1200"/>
      <c r="VDT117" s="1200"/>
      <c r="VDU117" s="1200"/>
      <c r="VDV117" s="1200"/>
      <c r="VDW117" s="1200"/>
      <c r="VDX117" s="1200"/>
      <c r="VDY117" s="1200"/>
      <c r="VDZ117" s="1200"/>
      <c r="VEA117" s="1200"/>
      <c r="VEB117" s="1200"/>
      <c r="VEC117" s="1200"/>
      <c r="VED117" s="1200"/>
      <c r="VEE117" s="1200"/>
      <c r="VEF117" s="1200"/>
      <c r="VEG117" s="1200"/>
      <c r="VEH117" s="1200"/>
      <c r="VEI117" s="1200"/>
      <c r="VEJ117" s="1200"/>
      <c r="VEK117" s="1200"/>
      <c r="VEL117" s="1200"/>
      <c r="VEM117" s="1200"/>
      <c r="VEN117" s="1200"/>
      <c r="VEO117" s="1200"/>
      <c r="VEP117" s="1200"/>
      <c r="VEQ117" s="1200"/>
      <c r="VER117" s="1200"/>
      <c r="VES117" s="1200"/>
      <c r="VET117" s="1200"/>
      <c r="VEU117" s="1200"/>
      <c r="VEV117" s="1200"/>
      <c r="VEW117" s="1200"/>
      <c r="VEX117" s="1200"/>
      <c r="VEY117" s="1200"/>
      <c r="VEZ117" s="1200"/>
      <c r="VFA117" s="1200"/>
      <c r="VFB117" s="1200"/>
      <c r="VFC117" s="1200"/>
      <c r="VFD117" s="1200"/>
      <c r="VFE117" s="1200"/>
      <c r="VFF117" s="1200"/>
      <c r="VFG117" s="1200"/>
      <c r="VFH117" s="1200"/>
      <c r="VFI117" s="1200"/>
      <c r="VFJ117" s="1200"/>
      <c r="VFK117" s="1200"/>
      <c r="VFL117" s="1200"/>
      <c r="VFM117" s="1200"/>
      <c r="VFN117" s="1200"/>
      <c r="VFO117" s="1200"/>
      <c r="VFP117" s="1200"/>
      <c r="VFQ117" s="1200"/>
      <c r="VFR117" s="1200"/>
      <c r="VFS117" s="1200"/>
      <c r="VFT117" s="1200"/>
      <c r="VFU117" s="1200"/>
      <c r="VFV117" s="1200"/>
      <c r="VFW117" s="1200"/>
      <c r="VFX117" s="1200"/>
      <c r="VFY117" s="1200"/>
      <c r="VFZ117" s="1200"/>
      <c r="VGA117" s="1200"/>
      <c r="VGB117" s="1200"/>
      <c r="VGC117" s="1200"/>
      <c r="VGD117" s="1200"/>
      <c r="VGE117" s="1200"/>
      <c r="VGF117" s="1200"/>
      <c r="VGG117" s="1200"/>
      <c r="VGH117" s="1200"/>
      <c r="VGI117" s="1200"/>
      <c r="VGJ117" s="1200"/>
      <c r="VGK117" s="1200"/>
      <c r="VGL117" s="1200"/>
      <c r="VGM117" s="1200"/>
      <c r="VGN117" s="1200"/>
      <c r="VGO117" s="1200"/>
      <c r="VGP117" s="1200"/>
      <c r="VGQ117" s="1200"/>
      <c r="VGR117" s="1200"/>
      <c r="VGS117" s="1200"/>
      <c r="VGT117" s="1200"/>
      <c r="VGU117" s="1200"/>
      <c r="VGV117" s="1200"/>
      <c r="VGW117" s="1200"/>
      <c r="VGX117" s="1200"/>
      <c r="VGY117" s="1200"/>
      <c r="VGZ117" s="1200"/>
      <c r="VHA117" s="1200"/>
      <c r="VHB117" s="1200"/>
      <c r="VHC117" s="1200"/>
      <c r="VHD117" s="1200"/>
      <c r="VHE117" s="1200"/>
      <c r="VHF117" s="1200"/>
      <c r="VHG117" s="1200"/>
      <c r="VHH117" s="1200"/>
      <c r="VHI117" s="1200"/>
      <c r="VHJ117" s="1200"/>
      <c r="VHK117" s="1200"/>
      <c r="VHL117" s="1200"/>
      <c r="VHM117" s="1200"/>
      <c r="VHN117" s="1200"/>
      <c r="VHO117" s="1200"/>
      <c r="VHP117" s="1200"/>
      <c r="VHQ117" s="1200"/>
      <c r="VHR117" s="1200"/>
      <c r="VHS117" s="1200"/>
      <c r="VHT117" s="1200"/>
      <c r="VHU117" s="1200"/>
      <c r="VHV117" s="1200"/>
      <c r="VHW117" s="1200"/>
      <c r="VHX117" s="1200"/>
      <c r="VHY117" s="1200"/>
      <c r="VHZ117" s="1200"/>
      <c r="VIA117" s="1200"/>
      <c r="VIB117" s="1200"/>
      <c r="VIC117" s="1200"/>
      <c r="VID117" s="1200"/>
      <c r="VIE117" s="1200"/>
      <c r="VIF117" s="1200"/>
      <c r="VIG117" s="1200"/>
      <c r="VIH117" s="1200"/>
      <c r="VII117" s="1200"/>
      <c r="VIJ117" s="1200"/>
      <c r="VIK117" s="1200"/>
      <c r="VIL117" s="1200"/>
      <c r="VIM117" s="1200"/>
      <c r="VIN117" s="1200"/>
      <c r="VIO117" s="1200"/>
      <c r="VIP117" s="1200"/>
      <c r="VIQ117" s="1200"/>
      <c r="VIR117" s="1200"/>
      <c r="VIS117" s="1200"/>
      <c r="VIT117" s="1200"/>
      <c r="VIU117" s="1200"/>
      <c r="VIV117" s="1200"/>
      <c r="VIW117" s="1200"/>
      <c r="VIX117" s="1200"/>
      <c r="VIY117" s="1200"/>
      <c r="VIZ117" s="1200"/>
      <c r="VJA117" s="1200"/>
      <c r="VJB117" s="1200"/>
      <c r="VJC117" s="1200"/>
      <c r="VJD117" s="1200"/>
      <c r="VJE117" s="1200"/>
      <c r="VJF117" s="1200"/>
      <c r="VJG117" s="1200"/>
      <c r="VJH117" s="1200"/>
      <c r="VJI117" s="1200"/>
      <c r="VJJ117" s="1200"/>
      <c r="VJK117" s="1200"/>
      <c r="VJL117" s="1200"/>
      <c r="VJM117" s="1200"/>
      <c r="VJN117" s="1200"/>
      <c r="VJO117" s="1200"/>
      <c r="VJP117" s="1200"/>
      <c r="VJQ117" s="1200"/>
      <c r="VJR117" s="1200"/>
      <c r="VJS117" s="1200"/>
      <c r="VJT117" s="1200"/>
      <c r="VJU117" s="1200"/>
      <c r="VJV117" s="1200"/>
      <c r="VJW117" s="1200"/>
      <c r="VJX117" s="1200"/>
      <c r="VJY117" s="1200"/>
      <c r="VJZ117" s="1200"/>
      <c r="VKA117" s="1200"/>
      <c r="VKB117" s="1200"/>
      <c r="VKC117" s="1200"/>
      <c r="VKD117" s="1200"/>
      <c r="VKE117" s="1200"/>
      <c r="VKF117" s="1200"/>
      <c r="VKG117" s="1200"/>
      <c r="VKH117" s="1200"/>
      <c r="VKI117" s="1200"/>
      <c r="VKJ117" s="1200"/>
      <c r="VKK117" s="1200"/>
      <c r="VKL117" s="1200"/>
      <c r="VKM117" s="1200"/>
      <c r="VKN117" s="1200"/>
      <c r="VKO117" s="1200"/>
      <c r="VKP117" s="1200"/>
      <c r="VKQ117" s="1200"/>
      <c r="VKR117" s="1200"/>
      <c r="VKS117" s="1200"/>
      <c r="VKT117" s="1200"/>
      <c r="VKU117" s="1200"/>
      <c r="VKV117" s="1200"/>
      <c r="VKW117" s="1200"/>
      <c r="VKX117" s="1200"/>
      <c r="VKY117" s="1200"/>
      <c r="VKZ117" s="1200"/>
      <c r="VLA117" s="1200"/>
      <c r="VLB117" s="1200"/>
      <c r="VLC117" s="1200"/>
      <c r="VLD117" s="1200"/>
      <c r="VLE117" s="1200"/>
      <c r="VLF117" s="1200"/>
      <c r="VLG117" s="1200"/>
      <c r="VLH117" s="1200"/>
      <c r="VLI117" s="1200"/>
      <c r="VLJ117" s="1200"/>
      <c r="VLK117" s="1200"/>
      <c r="VLL117" s="1200"/>
      <c r="VLM117" s="1200"/>
      <c r="VLN117" s="1200"/>
      <c r="VLO117" s="1200"/>
      <c r="VLP117" s="1200"/>
      <c r="VLQ117" s="1200"/>
      <c r="VLR117" s="1200"/>
      <c r="VLS117" s="1200"/>
      <c r="VLT117" s="1200"/>
      <c r="VLU117" s="1200"/>
      <c r="VLV117" s="1200"/>
      <c r="VLW117" s="1200"/>
      <c r="VLX117" s="1200"/>
      <c r="VLY117" s="1200"/>
      <c r="VLZ117" s="1200"/>
      <c r="VMA117" s="1200"/>
      <c r="VMB117" s="1200"/>
      <c r="VMC117" s="1200"/>
      <c r="VMD117" s="1200"/>
      <c r="VME117" s="1200"/>
      <c r="VMF117" s="1200"/>
      <c r="VMG117" s="1200"/>
      <c r="VMH117" s="1200"/>
      <c r="VMI117" s="1200"/>
      <c r="VMJ117" s="1200"/>
      <c r="VMK117" s="1200"/>
      <c r="VML117" s="1200"/>
      <c r="VMM117" s="1200"/>
      <c r="VMN117" s="1200"/>
      <c r="VMO117" s="1200"/>
      <c r="VMP117" s="1200"/>
      <c r="VMQ117" s="1200"/>
      <c r="VMR117" s="1200"/>
      <c r="VMS117" s="1200"/>
      <c r="VMT117" s="1200"/>
      <c r="VMU117" s="1200"/>
      <c r="VMV117" s="1200"/>
      <c r="VMW117" s="1200"/>
      <c r="VMX117" s="1200"/>
      <c r="VMY117" s="1200"/>
      <c r="VMZ117" s="1200"/>
      <c r="VNA117" s="1200"/>
      <c r="VNB117" s="1200"/>
      <c r="VNC117" s="1200"/>
      <c r="VND117" s="1200"/>
      <c r="VNE117" s="1200"/>
      <c r="VNF117" s="1200"/>
      <c r="VNG117" s="1200"/>
      <c r="VNH117" s="1200"/>
      <c r="VNI117" s="1200"/>
      <c r="VNJ117" s="1200"/>
      <c r="VNK117" s="1200"/>
      <c r="VNL117" s="1200"/>
      <c r="VNM117" s="1200"/>
      <c r="VNN117" s="1200"/>
      <c r="VNO117" s="1200"/>
      <c r="VNP117" s="1200"/>
      <c r="VNQ117" s="1200"/>
      <c r="VNR117" s="1200"/>
      <c r="VNS117" s="1200"/>
      <c r="VNT117" s="1200"/>
      <c r="VNU117" s="1200"/>
      <c r="VNV117" s="1200"/>
      <c r="VNW117" s="1200"/>
      <c r="VNX117" s="1200"/>
      <c r="VNY117" s="1200"/>
      <c r="VNZ117" s="1200"/>
      <c r="VOA117" s="1200"/>
      <c r="VOB117" s="1200"/>
      <c r="VOC117" s="1200"/>
      <c r="VOD117" s="1200"/>
      <c r="VOE117" s="1200"/>
      <c r="VOF117" s="1200"/>
      <c r="VOG117" s="1200"/>
      <c r="VOH117" s="1200"/>
      <c r="VOI117" s="1200"/>
      <c r="VOJ117" s="1200"/>
      <c r="VOK117" s="1200"/>
      <c r="VOL117" s="1200"/>
      <c r="VOM117" s="1200"/>
      <c r="VON117" s="1200"/>
      <c r="VOO117" s="1200"/>
      <c r="VOP117" s="1200"/>
      <c r="VOQ117" s="1200"/>
      <c r="VOR117" s="1200"/>
      <c r="VOS117" s="1200"/>
      <c r="VOT117" s="1200"/>
      <c r="VOU117" s="1200"/>
      <c r="VOV117" s="1200"/>
      <c r="VOW117" s="1200"/>
      <c r="VOX117" s="1200"/>
      <c r="VOY117" s="1200"/>
      <c r="VOZ117" s="1200"/>
      <c r="VPA117" s="1200"/>
      <c r="VPB117" s="1200"/>
      <c r="VPC117" s="1200"/>
      <c r="VPD117" s="1200"/>
      <c r="VPE117" s="1200"/>
      <c r="VPF117" s="1200"/>
      <c r="VPG117" s="1200"/>
      <c r="VPH117" s="1200"/>
      <c r="VPI117" s="1200"/>
      <c r="VPJ117" s="1200"/>
      <c r="VPK117" s="1200"/>
      <c r="VPL117" s="1200"/>
      <c r="VPM117" s="1200"/>
      <c r="VPN117" s="1200"/>
      <c r="VPO117" s="1200"/>
      <c r="VPP117" s="1200"/>
      <c r="VPQ117" s="1200"/>
      <c r="VPR117" s="1200"/>
      <c r="VPS117" s="1200"/>
      <c r="VPT117" s="1200"/>
      <c r="VPU117" s="1200"/>
      <c r="VPV117" s="1200"/>
      <c r="VPW117" s="1200"/>
      <c r="VPX117" s="1200"/>
      <c r="VPY117" s="1200"/>
      <c r="VPZ117" s="1200"/>
      <c r="VQA117" s="1200"/>
      <c r="VQB117" s="1200"/>
      <c r="VQC117" s="1200"/>
      <c r="VQD117" s="1200"/>
      <c r="VQE117" s="1200"/>
      <c r="VQF117" s="1200"/>
      <c r="VQG117" s="1200"/>
      <c r="VQH117" s="1200"/>
      <c r="VQI117" s="1200"/>
      <c r="VQJ117" s="1200"/>
      <c r="VQK117" s="1200"/>
      <c r="VQL117" s="1200"/>
      <c r="VQM117" s="1200"/>
      <c r="VQN117" s="1200"/>
      <c r="VQO117" s="1200"/>
      <c r="VQP117" s="1200"/>
      <c r="VQQ117" s="1200"/>
      <c r="VQR117" s="1200"/>
      <c r="VQS117" s="1200"/>
      <c r="VQT117" s="1200"/>
      <c r="VQU117" s="1200"/>
      <c r="VQV117" s="1200"/>
      <c r="VQW117" s="1200"/>
      <c r="VQX117" s="1200"/>
      <c r="VQY117" s="1200"/>
      <c r="VQZ117" s="1200"/>
      <c r="VRA117" s="1200"/>
      <c r="VRB117" s="1200"/>
      <c r="VRC117" s="1200"/>
      <c r="VRD117" s="1200"/>
      <c r="VRE117" s="1200"/>
      <c r="VRF117" s="1200"/>
      <c r="VRG117" s="1200"/>
      <c r="VRH117" s="1200"/>
      <c r="VRI117" s="1200"/>
      <c r="VRJ117" s="1200"/>
      <c r="VRK117" s="1200"/>
      <c r="VRL117" s="1200"/>
      <c r="VRM117" s="1200"/>
      <c r="VRN117" s="1200"/>
      <c r="VRO117" s="1200"/>
      <c r="VRP117" s="1200"/>
      <c r="VRQ117" s="1200"/>
      <c r="VRR117" s="1200"/>
      <c r="VRS117" s="1200"/>
      <c r="VRT117" s="1200"/>
      <c r="VRU117" s="1200"/>
      <c r="VRV117" s="1200"/>
      <c r="VRW117" s="1200"/>
      <c r="VRX117" s="1200"/>
      <c r="VRY117" s="1200"/>
      <c r="VRZ117" s="1200"/>
      <c r="VSA117" s="1200"/>
      <c r="VSB117" s="1200"/>
      <c r="VSC117" s="1200"/>
      <c r="VSD117" s="1200"/>
      <c r="VSE117" s="1200"/>
      <c r="VSF117" s="1200"/>
      <c r="VSG117" s="1200"/>
      <c r="VSH117" s="1200"/>
      <c r="VSI117" s="1200"/>
      <c r="VSJ117" s="1200"/>
      <c r="VSK117" s="1200"/>
      <c r="VSL117" s="1200"/>
      <c r="VSM117" s="1200"/>
      <c r="VSN117" s="1200"/>
      <c r="VSO117" s="1200"/>
      <c r="VSP117" s="1200"/>
      <c r="VSQ117" s="1200"/>
      <c r="VSR117" s="1200"/>
      <c r="VSS117" s="1200"/>
      <c r="VST117" s="1200"/>
      <c r="VSU117" s="1200"/>
      <c r="VSV117" s="1200"/>
      <c r="VSW117" s="1200"/>
      <c r="VSX117" s="1200"/>
      <c r="VSY117" s="1200"/>
      <c r="VSZ117" s="1200"/>
      <c r="VTA117" s="1200"/>
      <c r="VTB117" s="1200"/>
      <c r="VTC117" s="1200"/>
      <c r="VTD117" s="1200"/>
      <c r="VTE117" s="1200"/>
      <c r="VTF117" s="1200"/>
      <c r="VTG117" s="1200"/>
      <c r="VTH117" s="1200"/>
      <c r="VTI117" s="1200"/>
      <c r="VTJ117" s="1200"/>
      <c r="VTK117" s="1200"/>
      <c r="VTL117" s="1200"/>
      <c r="VTM117" s="1200"/>
      <c r="VTN117" s="1200"/>
      <c r="VTO117" s="1200"/>
      <c r="VTP117" s="1200"/>
      <c r="VTQ117" s="1200"/>
      <c r="VTR117" s="1200"/>
      <c r="VTS117" s="1200"/>
      <c r="VTT117" s="1200"/>
      <c r="VTU117" s="1200"/>
      <c r="VTV117" s="1200"/>
      <c r="VTW117" s="1200"/>
      <c r="VTX117" s="1200"/>
      <c r="VTY117" s="1200"/>
      <c r="VTZ117" s="1200"/>
      <c r="VUA117" s="1200"/>
      <c r="VUB117" s="1200"/>
      <c r="VUC117" s="1200"/>
      <c r="VUD117" s="1200"/>
      <c r="VUE117" s="1200"/>
      <c r="VUF117" s="1200"/>
      <c r="VUG117" s="1200"/>
      <c r="VUH117" s="1200"/>
      <c r="VUI117" s="1200"/>
      <c r="VUJ117" s="1200"/>
      <c r="VUK117" s="1200"/>
      <c r="VUL117" s="1200"/>
      <c r="VUM117" s="1200"/>
      <c r="VUN117" s="1200"/>
      <c r="VUO117" s="1200"/>
      <c r="VUP117" s="1200"/>
      <c r="VUQ117" s="1200"/>
      <c r="VUR117" s="1200"/>
      <c r="VUS117" s="1200"/>
      <c r="VUT117" s="1200"/>
      <c r="VUU117" s="1200"/>
      <c r="VUV117" s="1200"/>
      <c r="VUW117" s="1200"/>
      <c r="VUX117" s="1200"/>
      <c r="VUY117" s="1200"/>
      <c r="VUZ117" s="1200"/>
      <c r="VVA117" s="1200"/>
      <c r="VVB117" s="1200"/>
      <c r="VVC117" s="1200"/>
      <c r="VVD117" s="1200"/>
      <c r="VVE117" s="1200"/>
      <c r="VVF117" s="1200"/>
      <c r="VVG117" s="1200"/>
      <c r="VVH117" s="1200"/>
      <c r="VVI117" s="1200"/>
      <c r="VVJ117" s="1200"/>
      <c r="VVK117" s="1200"/>
      <c r="VVL117" s="1200"/>
      <c r="VVM117" s="1200"/>
      <c r="VVN117" s="1200"/>
      <c r="VVO117" s="1200"/>
      <c r="VVP117" s="1200"/>
      <c r="VVQ117" s="1200"/>
      <c r="VVR117" s="1200"/>
      <c r="VVS117" s="1200"/>
      <c r="VVT117" s="1200"/>
      <c r="VVU117" s="1200"/>
      <c r="VVV117" s="1200"/>
      <c r="VVW117" s="1200"/>
      <c r="VVX117" s="1200"/>
      <c r="VVY117" s="1200"/>
      <c r="VVZ117" s="1200"/>
      <c r="VWA117" s="1200"/>
      <c r="VWB117" s="1200"/>
      <c r="VWC117" s="1200"/>
      <c r="VWD117" s="1200"/>
      <c r="VWE117" s="1200"/>
      <c r="VWF117" s="1200"/>
      <c r="VWG117" s="1200"/>
      <c r="VWH117" s="1200"/>
      <c r="VWI117" s="1200"/>
      <c r="VWJ117" s="1200"/>
      <c r="VWK117" s="1200"/>
      <c r="VWL117" s="1200"/>
      <c r="VWM117" s="1200"/>
      <c r="VWN117" s="1200"/>
      <c r="VWO117" s="1200"/>
      <c r="VWP117" s="1200"/>
      <c r="VWQ117" s="1200"/>
      <c r="VWR117" s="1200"/>
      <c r="VWS117" s="1200"/>
      <c r="VWT117" s="1200"/>
      <c r="VWU117" s="1200"/>
      <c r="VWV117" s="1200"/>
      <c r="VWW117" s="1200"/>
      <c r="VWX117" s="1200"/>
      <c r="VWY117" s="1200"/>
      <c r="VWZ117" s="1200"/>
      <c r="VXA117" s="1200"/>
      <c r="VXB117" s="1200"/>
      <c r="VXC117" s="1200"/>
      <c r="VXD117" s="1200"/>
      <c r="VXE117" s="1200"/>
      <c r="VXF117" s="1200"/>
      <c r="VXG117" s="1200"/>
      <c r="VXH117" s="1200"/>
      <c r="VXI117" s="1200"/>
      <c r="VXJ117" s="1200"/>
      <c r="VXK117" s="1200"/>
      <c r="VXL117" s="1200"/>
      <c r="VXM117" s="1200"/>
      <c r="VXN117" s="1200"/>
      <c r="VXO117" s="1200"/>
      <c r="VXP117" s="1200"/>
      <c r="VXQ117" s="1200"/>
      <c r="VXR117" s="1200"/>
      <c r="VXS117" s="1200"/>
      <c r="VXT117" s="1200"/>
      <c r="VXU117" s="1200"/>
      <c r="VXV117" s="1200"/>
      <c r="VXW117" s="1200"/>
      <c r="VXX117" s="1200"/>
      <c r="VXY117" s="1200"/>
      <c r="VXZ117" s="1200"/>
      <c r="VYA117" s="1200"/>
      <c r="VYB117" s="1200"/>
      <c r="VYC117" s="1200"/>
      <c r="VYD117" s="1200"/>
      <c r="VYE117" s="1200"/>
      <c r="VYF117" s="1200"/>
      <c r="VYG117" s="1200"/>
      <c r="VYH117" s="1200"/>
      <c r="VYI117" s="1200"/>
      <c r="VYJ117" s="1200"/>
      <c r="VYK117" s="1200"/>
      <c r="VYL117" s="1200"/>
      <c r="VYM117" s="1200"/>
      <c r="VYN117" s="1200"/>
      <c r="VYO117" s="1200"/>
      <c r="VYP117" s="1200"/>
      <c r="VYQ117" s="1200"/>
      <c r="VYR117" s="1200"/>
      <c r="VYS117" s="1200"/>
      <c r="VYT117" s="1200"/>
      <c r="VYU117" s="1200"/>
      <c r="VYV117" s="1200"/>
      <c r="VYW117" s="1200"/>
      <c r="VYX117" s="1200"/>
      <c r="VYY117" s="1200"/>
      <c r="VYZ117" s="1200"/>
      <c r="VZA117" s="1200"/>
      <c r="VZB117" s="1200"/>
      <c r="VZC117" s="1200"/>
      <c r="VZD117" s="1200"/>
      <c r="VZE117" s="1200"/>
      <c r="VZF117" s="1200"/>
      <c r="VZG117" s="1200"/>
      <c r="VZH117" s="1200"/>
      <c r="VZI117" s="1200"/>
      <c r="VZJ117" s="1200"/>
      <c r="VZK117" s="1200"/>
      <c r="VZL117" s="1200"/>
      <c r="VZM117" s="1200"/>
      <c r="VZN117" s="1200"/>
      <c r="VZO117" s="1200"/>
      <c r="VZP117" s="1200"/>
      <c r="VZQ117" s="1200"/>
      <c r="VZR117" s="1200"/>
      <c r="VZS117" s="1200"/>
      <c r="VZT117" s="1200"/>
      <c r="VZU117" s="1200"/>
      <c r="VZV117" s="1200"/>
      <c r="VZW117" s="1200"/>
      <c r="VZX117" s="1200"/>
      <c r="VZY117" s="1200"/>
      <c r="VZZ117" s="1200"/>
      <c r="WAA117" s="1200"/>
      <c r="WAB117" s="1200"/>
      <c r="WAC117" s="1200"/>
      <c r="WAD117" s="1200"/>
      <c r="WAE117" s="1200"/>
      <c r="WAF117" s="1200"/>
      <c r="WAG117" s="1200"/>
      <c r="WAH117" s="1200"/>
      <c r="WAI117" s="1200"/>
      <c r="WAJ117" s="1200"/>
      <c r="WAK117" s="1200"/>
      <c r="WAL117" s="1200"/>
      <c r="WAM117" s="1200"/>
      <c r="WAN117" s="1200"/>
      <c r="WAO117" s="1200"/>
      <c r="WAP117" s="1200"/>
      <c r="WAQ117" s="1200"/>
      <c r="WAR117" s="1200"/>
      <c r="WAS117" s="1200"/>
      <c r="WAT117" s="1200"/>
      <c r="WAU117" s="1200"/>
      <c r="WAV117" s="1200"/>
      <c r="WAW117" s="1200"/>
      <c r="WAX117" s="1200"/>
      <c r="WAY117" s="1200"/>
      <c r="WAZ117" s="1200"/>
      <c r="WBA117" s="1200"/>
      <c r="WBB117" s="1200"/>
      <c r="WBC117" s="1200"/>
      <c r="WBD117" s="1200"/>
      <c r="WBE117" s="1200"/>
      <c r="WBF117" s="1200"/>
      <c r="WBG117" s="1200"/>
      <c r="WBH117" s="1200"/>
      <c r="WBI117" s="1200"/>
      <c r="WBJ117" s="1200"/>
      <c r="WBK117" s="1200"/>
      <c r="WBL117" s="1200"/>
      <c r="WBM117" s="1200"/>
      <c r="WBN117" s="1200"/>
      <c r="WBO117" s="1200"/>
      <c r="WBP117" s="1200"/>
      <c r="WBQ117" s="1200"/>
      <c r="WBR117" s="1200"/>
      <c r="WBS117" s="1200"/>
      <c r="WBT117" s="1200"/>
      <c r="WBU117" s="1200"/>
      <c r="WBV117" s="1200"/>
      <c r="WBW117" s="1200"/>
      <c r="WBX117" s="1200"/>
      <c r="WBY117" s="1200"/>
      <c r="WBZ117" s="1200"/>
      <c r="WCA117" s="1200"/>
      <c r="WCB117" s="1200"/>
      <c r="WCC117" s="1200"/>
      <c r="WCD117" s="1200"/>
      <c r="WCE117" s="1200"/>
      <c r="WCF117" s="1200"/>
      <c r="WCG117" s="1200"/>
      <c r="WCH117" s="1200"/>
      <c r="WCI117" s="1200"/>
      <c r="WCJ117" s="1200"/>
      <c r="WCK117" s="1200"/>
      <c r="WCL117" s="1200"/>
      <c r="WCM117" s="1200"/>
      <c r="WCN117" s="1200"/>
      <c r="WCO117" s="1200"/>
      <c r="WCP117" s="1200"/>
      <c r="WCQ117" s="1200"/>
      <c r="WCR117" s="1200"/>
      <c r="WCS117" s="1200"/>
      <c r="WCT117" s="1200"/>
      <c r="WCU117" s="1200"/>
      <c r="WCV117" s="1200"/>
      <c r="WCW117" s="1200"/>
      <c r="WCX117" s="1200"/>
      <c r="WCY117" s="1200"/>
      <c r="WCZ117" s="1200"/>
      <c r="WDA117" s="1200"/>
      <c r="WDB117" s="1200"/>
      <c r="WDC117" s="1200"/>
      <c r="WDD117" s="1200"/>
      <c r="WDE117" s="1200"/>
      <c r="WDF117" s="1200"/>
      <c r="WDG117" s="1200"/>
      <c r="WDH117" s="1200"/>
      <c r="WDI117" s="1200"/>
      <c r="WDJ117" s="1200"/>
      <c r="WDK117" s="1200"/>
      <c r="WDL117" s="1200"/>
      <c r="WDM117" s="1200"/>
      <c r="WDN117" s="1200"/>
      <c r="WDO117" s="1200"/>
      <c r="WDP117" s="1200"/>
      <c r="WDQ117" s="1200"/>
      <c r="WDR117" s="1200"/>
      <c r="WDS117" s="1200"/>
      <c r="WDT117" s="1200"/>
      <c r="WDU117" s="1200"/>
      <c r="WDV117" s="1200"/>
      <c r="WDW117" s="1200"/>
      <c r="WDX117" s="1200"/>
      <c r="WDY117" s="1200"/>
      <c r="WDZ117" s="1200"/>
      <c r="WEA117" s="1200"/>
      <c r="WEB117" s="1200"/>
      <c r="WEC117" s="1200"/>
      <c r="WED117" s="1200"/>
      <c r="WEE117" s="1200"/>
      <c r="WEF117" s="1200"/>
      <c r="WEG117" s="1200"/>
      <c r="WEH117" s="1200"/>
      <c r="WEI117" s="1200"/>
      <c r="WEJ117" s="1200"/>
      <c r="WEK117" s="1200"/>
      <c r="WEL117" s="1200"/>
      <c r="WEM117" s="1200"/>
      <c r="WEN117" s="1200"/>
      <c r="WEO117" s="1200"/>
      <c r="WEP117" s="1200"/>
      <c r="WEQ117" s="1200"/>
      <c r="WER117" s="1200"/>
      <c r="WES117" s="1200"/>
      <c r="WET117" s="1200"/>
      <c r="WEU117" s="1200"/>
      <c r="WEV117" s="1200"/>
      <c r="WEW117" s="1200"/>
      <c r="WEX117" s="1200"/>
      <c r="WEY117" s="1200"/>
      <c r="WEZ117" s="1200"/>
      <c r="WFA117" s="1200"/>
      <c r="WFB117" s="1200"/>
      <c r="WFC117" s="1200"/>
      <c r="WFD117" s="1200"/>
      <c r="WFE117" s="1200"/>
      <c r="WFF117" s="1200"/>
      <c r="WFG117" s="1200"/>
      <c r="WFH117" s="1200"/>
      <c r="WFI117" s="1200"/>
      <c r="WFJ117" s="1200"/>
      <c r="WFK117" s="1200"/>
      <c r="WFL117" s="1200"/>
      <c r="WFM117" s="1200"/>
      <c r="WFN117" s="1200"/>
      <c r="WFO117" s="1200"/>
      <c r="WFP117" s="1200"/>
      <c r="WFQ117" s="1200"/>
      <c r="WFR117" s="1200"/>
      <c r="WFS117" s="1200"/>
      <c r="WFT117" s="1200"/>
      <c r="WFU117" s="1200"/>
      <c r="WFV117" s="1200"/>
      <c r="WFW117" s="1200"/>
      <c r="WFX117" s="1200"/>
      <c r="WFY117" s="1200"/>
      <c r="WFZ117" s="1200"/>
      <c r="WGA117" s="1200"/>
      <c r="WGB117" s="1200"/>
      <c r="WGC117" s="1200"/>
      <c r="WGD117" s="1200"/>
      <c r="WGE117" s="1200"/>
      <c r="WGF117" s="1200"/>
      <c r="WGG117" s="1200"/>
      <c r="WGH117" s="1200"/>
      <c r="WGI117" s="1200"/>
      <c r="WGJ117" s="1200"/>
      <c r="WGK117" s="1200"/>
      <c r="WGL117" s="1200"/>
      <c r="WGM117" s="1200"/>
      <c r="WGN117" s="1200"/>
      <c r="WGO117" s="1200"/>
      <c r="WGP117" s="1200"/>
      <c r="WGQ117" s="1200"/>
      <c r="WGR117" s="1200"/>
      <c r="WGS117" s="1200"/>
      <c r="WGT117" s="1200"/>
      <c r="WGU117" s="1200"/>
      <c r="WGV117" s="1200"/>
      <c r="WGW117" s="1200"/>
      <c r="WGX117" s="1200"/>
      <c r="WGY117" s="1200"/>
      <c r="WGZ117" s="1200"/>
      <c r="WHA117" s="1200"/>
      <c r="WHB117" s="1200"/>
      <c r="WHC117" s="1200"/>
      <c r="WHD117" s="1200"/>
      <c r="WHE117" s="1200"/>
      <c r="WHF117" s="1200"/>
      <c r="WHG117" s="1200"/>
      <c r="WHH117" s="1200"/>
      <c r="WHI117" s="1200"/>
      <c r="WHJ117" s="1200"/>
      <c r="WHK117" s="1200"/>
      <c r="WHL117" s="1200"/>
      <c r="WHM117" s="1200"/>
      <c r="WHN117" s="1200"/>
      <c r="WHO117" s="1200"/>
      <c r="WHP117" s="1200"/>
      <c r="WHQ117" s="1200"/>
      <c r="WHR117" s="1200"/>
      <c r="WHS117" s="1200"/>
      <c r="WHT117" s="1200"/>
      <c r="WHU117" s="1200"/>
      <c r="WHV117" s="1200"/>
      <c r="WHW117" s="1200"/>
      <c r="WHX117" s="1200"/>
      <c r="WHY117" s="1200"/>
      <c r="WHZ117" s="1200"/>
      <c r="WIA117" s="1200"/>
      <c r="WIB117" s="1200"/>
      <c r="WIC117" s="1200"/>
      <c r="WID117" s="1200"/>
      <c r="WIE117" s="1200"/>
      <c r="WIF117" s="1200"/>
      <c r="WIG117" s="1200"/>
      <c r="WIH117" s="1200"/>
      <c r="WII117" s="1200"/>
      <c r="WIJ117" s="1200"/>
      <c r="WIK117" s="1200"/>
      <c r="WIL117" s="1200"/>
      <c r="WIM117" s="1200"/>
      <c r="WIN117" s="1200"/>
      <c r="WIO117" s="1200"/>
      <c r="WIP117" s="1200"/>
      <c r="WIQ117" s="1200"/>
      <c r="WIR117" s="1200"/>
      <c r="WIS117" s="1200"/>
      <c r="WIT117" s="1200"/>
      <c r="WIU117" s="1200"/>
      <c r="WIV117" s="1200"/>
      <c r="WIW117" s="1200"/>
      <c r="WIX117" s="1200"/>
      <c r="WIY117" s="1200"/>
      <c r="WIZ117" s="1200"/>
      <c r="WJA117" s="1200"/>
      <c r="WJB117" s="1200"/>
      <c r="WJC117" s="1200"/>
      <c r="WJD117" s="1200"/>
      <c r="WJE117" s="1200"/>
      <c r="WJF117" s="1200"/>
      <c r="WJG117" s="1200"/>
      <c r="WJH117" s="1200"/>
      <c r="WJI117" s="1200"/>
      <c r="WJJ117" s="1200"/>
      <c r="WJK117" s="1200"/>
      <c r="WJL117" s="1200"/>
      <c r="WJM117" s="1200"/>
      <c r="WJN117" s="1200"/>
      <c r="WJO117" s="1200"/>
      <c r="WJP117" s="1200"/>
      <c r="WJQ117" s="1200"/>
      <c r="WJR117" s="1200"/>
      <c r="WJS117" s="1200"/>
      <c r="WJT117" s="1200"/>
      <c r="WJU117" s="1200"/>
      <c r="WJV117" s="1200"/>
      <c r="WJW117" s="1200"/>
      <c r="WJX117" s="1200"/>
      <c r="WJY117" s="1200"/>
      <c r="WJZ117" s="1200"/>
      <c r="WKA117" s="1200"/>
      <c r="WKB117" s="1200"/>
      <c r="WKC117" s="1200"/>
      <c r="WKD117" s="1200"/>
      <c r="WKE117" s="1200"/>
      <c r="WKF117" s="1200"/>
      <c r="WKG117" s="1200"/>
      <c r="WKH117" s="1200"/>
      <c r="WKI117" s="1200"/>
      <c r="WKJ117" s="1200"/>
      <c r="WKK117" s="1200"/>
      <c r="WKL117" s="1200"/>
      <c r="WKM117" s="1200"/>
      <c r="WKN117" s="1200"/>
      <c r="WKO117" s="1200"/>
      <c r="WKP117" s="1200"/>
      <c r="WKQ117" s="1200"/>
      <c r="WKR117" s="1200"/>
      <c r="WKS117" s="1200"/>
      <c r="WKT117" s="1200"/>
      <c r="WKU117" s="1200"/>
      <c r="WKV117" s="1200"/>
      <c r="WKW117" s="1200"/>
      <c r="WKX117" s="1200"/>
      <c r="WKY117" s="1200"/>
      <c r="WKZ117" s="1200"/>
      <c r="WLA117" s="1200"/>
      <c r="WLB117" s="1200"/>
      <c r="WLC117" s="1200"/>
      <c r="WLD117" s="1200"/>
      <c r="WLE117" s="1200"/>
      <c r="WLF117" s="1200"/>
      <c r="WLG117" s="1200"/>
      <c r="WLH117" s="1200"/>
      <c r="WLI117" s="1200"/>
      <c r="WLJ117" s="1200"/>
      <c r="WLK117" s="1200"/>
      <c r="WLL117" s="1200"/>
      <c r="WLM117" s="1200"/>
      <c r="WLN117" s="1200"/>
      <c r="WLO117" s="1200"/>
      <c r="WLP117" s="1200"/>
      <c r="WLQ117" s="1200"/>
      <c r="WLR117" s="1200"/>
      <c r="WLS117" s="1200"/>
      <c r="WLT117" s="1200"/>
      <c r="WLU117" s="1200"/>
      <c r="WLV117" s="1200"/>
      <c r="WLW117" s="1200"/>
      <c r="WLX117" s="1200"/>
      <c r="WLY117" s="1200"/>
      <c r="WLZ117" s="1200"/>
      <c r="WMA117" s="1200"/>
      <c r="WMB117" s="1200"/>
      <c r="WMC117" s="1200"/>
      <c r="WMD117" s="1200"/>
      <c r="WME117" s="1200"/>
      <c r="WMF117" s="1200"/>
      <c r="WMG117" s="1200"/>
      <c r="WMH117" s="1200"/>
      <c r="WMI117" s="1200"/>
      <c r="WMJ117" s="1200"/>
      <c r="WMK117" s="1200"/>
      <c r="WML117" s="1200"/>
      <c r="WMM117" s="1200"/>
      <c r="WMN117" s="1200"/>
      <c r="WMO117" s="1200"/>
      <c r="WMP117" s="1200"/>
      <c r="WMQ117" s="1200"/>
      <c r="WMR117" s="1200"/>
      <c r="WMS117" s="1200"/>
      <c r="WMT117" s="1200"/>
      <c r="WMU117" s="1200"/>
      <c r="WMV117" s="1200"/>
      <c r="WMW117" s="1200"/>
      <c r="WMX117" s="1200"/>
      <c r="WMY117" s="1200"/>
      <c r="WMZ117" s="1200"/>
      <c r="WNA117" s="1200"/>
      <c r="WNB117" s="1200"/>
      <c r="WNC117" s="1200"/>
      <c r="WND117" s="1200"/>
      <c r="WNE117" s="1200"/>
      <c r="WNF117" s="1200"/>
      <c r="WNG117" s="1200"/>
      <c r="WNH117" s="1200"/>
      <c r="WNI117" s="1200"/>
      <c r="WNJ117" s="1200"/>
      <c r="WNK117" s="1200"/>
      <c r="WNL117" s="1200"/>
      <c r="WNM117" s="1200"/>
      <c r="WNN117" s="1200"/>
      <c r="WNO117" s="1200"/>
      <c r="WNP117" s="1200"/>
      <c r="WNQ117" s="1200"/>
      <c r="WNR117" s="1200"/>
      <c r="WNS117" s="1200"/>
      <c r="WNT117" s="1200"/>
      <c r="WNU117" s="1200"/>
      <c r="WNV117" s="1200"/>
      <c r="WNW117" s="1200"/>
      <c r="WNX117" s="1200"/>
      <c r="WNY117" s="1200"/>
      <c r="WNZ117" s="1200"/>
      <c r="WOA117" s="1200"/>
      <c r="WOB117" s="1200"/>
      <c r="WOC117" s="1200"/>
      <c r="WOD117" s="1200"/>
      <c r="WOE117" s="1200"/>
      <c r="WOF117" s="1200"/>
      <c r="WOG117" s="1200"/>
      <c r="WOH117" s="1200"/>
      <c r="WOI117" s="1200"/>
      <c r="WOJ117" s="1200"/>
      <c r="WOK117" s="1200"/>
      <c r="WOL117" s="1200"/>
      <c r="WOM117" s="1200"/>
      <c r="WON117" s="1200"/>
      <c r="WOO117" s="1200"/>
      <c r="WOP117" s="1200"/>
      <c r="WOQ117" s="1200"/>
      <c r="WOR117" s="1200"/>
      <c r="WOS117" s="1200"/>
      <c r="WOT117" s="1200"/>
      <c r="WOU117" s="1200"/>
      <c r="WOV117" s="1200"/>
      <c r="WOW117" s="1200"/>
      <c r="WOX117" s="1200"/>
      <c r="WOY117" s="1200"/>
      <c r="WOZ117" s="1200"/>
      <c r="WPA117" s="1200"/>
      <c r="WPB117" s="1200"/>
      <c r="WPC117" s="1200"/>
      <c r="WPD117" s="1200"/>
      <c r="WPE117" s="1200"/>
      <c r="WPF117" s="1200"/>
      <c r="WPG117" s="1200"/>
      <c r="WPH117" s="1200"/>
      <c r="WPI117" s="1200"/>
      <c r="WPJ117" s="1200"/>
      <c r="WPK117" s="1200"/>
      <c r="WPL117" s="1200"/>
      <c r="WPM117" s="1200"/>
      <c r="WPN117" s="1200"/>
      <c r="WPO117" s="1200"/>
      <c r="WPP117" s="1200"/>
      <c r="WPQ117" s="1200"/>
      <c r="WPR117" s="1200"/>
      <c r="WPS117" s="1200"/>
      <c r="WPT117" s="1200"/>
      <c r="WPU117" s="1200"/>
      <c r="WPV117" s="1200"/>
      <c r="WPW117" s="1200"/>
      <c r="WPX117" s="1200"/>
      <c r="WPY117" s="1200"/>
      <c r="WPZ117" s="1200"/>
      <c r="WQA117" s="1200"/>
      <c r="WQB117" s="1200"/>
      <c r="WQC117" s="1200"/>
      <c r="WQD117" s="1200"/>
      <c r="WQE117" s="1200"/>
      <c r="WQF117" s="1200"/>
      <c r="WQG117" s="1200"/>
      <c r="WQH117" s="1200"/>
      <c r="WQI117" s="1200"/>
      <c r="WQJ117" s="1200"/>
      <c r="WQK117" s="1200"/>
      <c r="WQL117" s="1200"/>
      <c r="WQM117" s="1200"/>
      <c r="WQN117" s="1200"/>
      <c r="WQO117" s="1200"/>
      <c r="WQP117" s="1200"/>
      <c r="WQQ117" s="1200"/>
      <c r="WQR117" s="1200"/>
      <c r="WQS117" s="1200"/>
      <c r="WQT117" s="1200"/>
      <c r="WQU117" s="1200"/>
      <c r="WQV117" s="1200"/>
      <c r="WQW117" s="1200"/>
      <c r="WQX117" s="1200"/>
      <c r="WQY117" s="1200"/>
      <c r="WQZ117" s="1200"/>
      <c r="WRA117" s="1200"/>
      <c r="WRB117" s="1200"/>
      <c r="WRC117" s="1200"/>
      <c r="WRD117" s="1200"/>
      <c r="WRE117" s="1200"/>
      <c r="WRF117" s="1200"/>
      <c r="WRG117" s="1200"/>
      <c r="WRH117" s="1200"/>
      <c r="WRI117" s="1200"/>
      <c r="WRJ117" s="1200"/>
      <c r="WRK117" s="1200"/>
      <c r="WRL117" s="1200"/>
      <c r="WRM117" s="1200"/>
      <c r="WRN117" s="1200"/>
      <c r="WRO117" s="1200"/>
      <c r="WRP117" s="1200"/>
      <c r="WRQ117" s="1200"/>
      <c r="WRR117" s="1200"/>
      <c r="WRS117" s="1200"/>
      <c r="WRT117" s="1200"/>
      <c r="WRU117" s="1200"/>
      <c r="WRV117" s="1200"/>
      <c r="WRW117" s="1200"/>
      <c r="WRX117" s="1200"/>
      <c r="WRY117" s="1200"/>
      <c r="WRZ117" s="1200"/>
      <c r="WSA117" s="1200"/>
      <c r="WSB117" s="1200"/>
      <c r="WSC117" s="1200"/>
      <c r="WSD117" s="1200"/>
      <c r="WSE117" s="1200"/>
      <c r="WSF117" s="1200"/>
      <c r="WSG117" s="1200"/>
      <c r="WSH117" s="1200"/>
      <c r="WSI117" s="1200"/>
      <c r="WSJ117" s="1200"/>
      <c r="WSK117" s="1200"/>
      <c r="WSL117" s="1200"/>
      <c r="WSM117" s="1200"/>
      <c r="WSN117" s="1200"/>
      <c r="WSO117" s="1200"/>
      <c r="WSP117" s="1200"/>
      <c r="WSQ117" s="1200"/>
      <c r="WSR117" s="1200"/>
      <c r="WSS117" s="1200"/>
      <c r="WST117" s="1200"/>
      <c r="WSU117" s="1200"/>
      <c r="WSV117" s="1200"/>
      <c r="WSW117" s="1200"/>
      <c r="WSX117" s="1200"/>
      <c r="WSY117" s="1200"/>
      <c r="WSZ117" s="1200"/>
      <c r="WTA117" s="1200"/>
      <c r="WTB117" s="1200"/>
      <c r="WTC117" s="1200"/>
      <c r="WTD117" s="1200"/>
      <c r="WTE117" s="1200"/>
      <c r="WTF117" s="1200"/>
      <c r="WTG117" s="1200"/>
      <c r="WTH117" s="1200"/>
      <c r="WTI117" s="1200"/>
      <c r="WTJ117" s="1200"/>
      <c r="WTK117" s="1200"/>
      <c r="WTL117" s="1200"/>
      <c r="WTM117" s="1200"/>
      <c r="WTN117" s="1200"/>
      <c r="WTO117" s="1200"/>
      <c r="WTP117" s="1200"/>
      <c r="WTQ117" s="1200"/>
      <c r="WTR117" s="1200"/>
      <c r="WTS117" s="1200"/>
      <c r="WTT117" s="1200"/>
      <c r="WTU117" s="1200"/>
      <c r="WTV117" s="1200"/>
      <c r="WTW117" s="1200"/>
      <c r="WTX117" s="1200"/>
      <c r="WTY117" s="1200"/>
      <c r="WTZ117" s="1200"/>
      <c r="WUA117" s="1200"/>
      <c r="WUB117" s="1200"/>
      <c r="WUC117" s="1200"/>
      <c r="WUD117" s="1200"/>
      <c r="WUE117" s="1200"/>
      <c r="WUF117" s="1200"/>
      <c r="WUG117" s="1200"/>
      <c r="WUH117" s="1200"/>
      <c r="WUI117" s="1200"/>
      <c r="WUJ117" s="1200"/>
      <c r="WUK117" s="1200"/>
      <c r="WUL117" s="1200"/>
      <c r="WUM117" s="1200"/>
      <c r="WUN117" s="1200"/>
      <c r="WUO117" s="1200"/>
      <c r="WUP117" s="1200"/>
      <c r="WUQ117" s="1200"/>
      <c r="WUR117" s="1200"/>
      <c r="WUS117" s="1200"/>
      <c r="WUT117" s="1200"/>
      <c r="WUU117" s="1200"/>
      <c r="WUV117" s="1200"/>
      <c r="WUW117" s="1200"/>
      <c r="WUX117" s="1200"/>
      <c r="WUY117" s="1200"/>
      <c r="WUZ117" s="1200"/>
      <c r="WVA117" s="1200"/>
      <c r="WVB117" s="1200"/>
      <c r="WVC117" s="1200"/>
      <c r="WVD117" s="1200"/>
      <c r="WVE117" s="1200"/>
      <c r="WVF117" s="1200"/>
      <c r="WVG117" s="1200"/>
      <c r="WVH117" s="1200"/>
      <c r="WVI117" s="1200"/>
      <c r="WVJ117" s="1200"/>
    </row>
    <row r="118" spans="2:16130" s="1198" customFormat="1" ht="9" hidden="1" customHeight="1">
      <c r="B118" s="1199"/>
      <c r="C118" s="1200"/>
      <c r="D118" s="1200"/>
      <c r="E118" s="1200"/>
      <c r="F118" s="1200"/>
      <c r="G118" s="1200"/>
      <c r="H118" s="1200"/>
      <c r="I118" s="1200"/>
      <c r="J118" s="1200"/>
      <c r="K118" s="1200"/>
      <c r="L118" s="1200"/>
      <c r="M118" s="1200"/>
      <c r="N118" s="1200"/>
      <c r="O118" s="1200"/>
      <c r="P118" s="1200"/>
      <c r="Q118" s="1200"/>
      <c r="R118" s="1200"/>
      <c r="S118" s="1200"/>
      <c r="T118" s="1200"/>
      <c r="U118" s="1200"/>
      <c r="V118" s="1200"/>
      <c r="W118" s="1200"/>
      <c r="X118" s="1200"/>
      <c r="Y118" s="1200"/>
      <c r="Z118" s="1200"/>
      <c r="AA118" s="1200"/>
      <c r="AB118" s="1200"/>
      <c r="AC118" s="1200"/>
      <c r="AD118" s="1200"/>
      <c r="AE118" s="1200"/>
      <c r="AF118" s="1200"/>
      <c r="AG118" s="1200"/>
      <c r="AH118" s="1200"/>
      <c r="AI118" s="1200"/>
      <c r="AJ118" s="1200"/>
      <c r="AK118" s="1200"/>
      <c r="AL118" s="1200"/>
      <c r="AM118" s="1200"/>
      <c r="AN118" s="1200"/>
      <c r="AO118" s="1200"/>
      <c r="AP118" s="1200"/>
      <c r="AQ118" s="1200"/>
      <c r="AR118" s="1200"/>
      <c r="AS118" s="1200"/>
      <c r="AT118" s="1200"/>
      <c r="AU118" s="1200"/>
      <c r="AV118" s="1200"/>
      <c r="AW118" s="1200"/>
      <c r="AX118" s="1200"/>
      <c r="AY118" s="1200"/>
      <c r="AZ118" s="1200"/>
      <c r="BA118" s="1200"/>
      <c r="BB118" s="1200"/>
      <c r="BC118" s="1200"/>
      <c r="BD118" s="1200"/>
      <c r="BE118" s="1200"/>
      <c r="BF118" s="1200"/>
      <c r="BG118" s="1200"/>
      <c r="BH118" s="1200"/>
      <c r="BI118" s="1200"/>
      <c r="BJ118" s="1200"/>
      <c r="BK118" s="1200"/>
      <c r="BL118" s="1200"/>
      <c r="BM118" s="1200"/>
      <c r="BN118" s="1200"/>
      <c r="BO118" s="1200"/>
      <c r="BP118" s="1200"/>
      <c r="BQ118" s="1200"/>
      <c r="BR118" s="1200"/>
      <c r="BS118" s="1200"/>
      <c r="BT118" s="1200"/>
      <c r="BU118" s="1200"/>
      <c r="BV118" s="1200"/>
      <c r="BW118" s="1200"/>
      <c r="BX118" s="1200"/>
      <c r="BY118" s="1200"/>
      <c r="BZ118" s="1200"/>
      <c r="CA118" s="1200"/>
      <c r="CB118" s="1200"/>
      <c r="CC118" s="1200"/>
      <c r="CD118" s="1200"/>
      <c r="CE118" s="1200"/>
      <c r="CF118" s="1200"/>
      <c r="CG118" s="1200"/>
      <c r="CH118" s="1200"/>
      <c r="CI118" s="1200"/>
      <c r="CJ118" s="1200"/>
      <c r="CK118" s="1200"/>
      <c r="CL118" s="1200"/>
      <c r="CM118" s="1200"/>
      <c r="CN118" s="1200"/>
      <c r="CO118" s="1200"/>
      <c r="CP118" s="1200"/>
      <c r="CQ118" s="1200"/>
      <c r="CR118" s="1200"/>
      <c r="CS118" s="1200"/>
      <c r="CT118" s="1200"/>
      <c r="CU118" s="1200"/>
      <c r="CV118" s="1200"/>
      <c r="CW118" s="1200"/>
      <c r="CX118" s="1200"/>
      <c r="CY118" s="1200"/>
      <c r="CZ118" s="1200"/>
      <c r="DA118" s="1200"/>
      <c r="DB118" s="1200"/>
      <c r="DC118" s="1200"/>
      <c r="DD118" s="1200"/>
      <c r="DE118" s="1200"/>
      <c r="DF118" s="1200"/>
      <c r="DG118" s="1200"/>
      <c r="DH118" s="1200"/>
      <c r="DI118" s="1200"/>
      <c r="DJ118" s="1200"/>
      <c r="DK118" s="1200"/>
      <c r="DL118" s="1200"/>
      <c r="DM118" s="1200"/>
      <c r="DN118" s="1200"/>
      <c r="DO118" s="1200"/>
      <c r="DP118" s="1200"/>
      <c r="DQ118" s="1200"/>
      <c r="DR118" s="1200"/>
      <c r="DS118" s="1200"/>
      <c r="DT118" s="1200"/>
      <c r="DU118" s="1200"/>
      <c r="DV118" s="1200"/>
      <c r="DW118" s="1200"/>
      <c r="DX118" s="1200"/>
      <c r="DY118" s="1200"/>
      <c r="DZ118" s="1200"/>
      <c r="EA118" s="1200"/>
      <c r="EB118" s="1200"/>
      <c r="EC118" s="1200"/>
      <c r="ED118" s="1200"/>
      <c r="EE118" s="1200"/>
      <c r="EF118" s="1200"/>
      <c r="EG118" s="1200"/>
      <c r="EH118" s="1200"/>
      <c r="EI118" s="1200"/>
      <c r="EJ118" s="1200"/>
      <c r="EK118" s="1200"/>
      <c r="EL118" s="1200"/>
      <c r="EM118" s="1200"/>
      <c r="EN118" s="1200"/>
      <c r="EO118" s="1200"/>
      <c r="EP118" s="1200"/>
      <c r="EQ118" s="1200"/>
      <c r="ER118" s="1200"/>
      <c r="ES118" s="1200"/>
      <c r="ET118" s="1200"/>
      <c r="EU118" s="1200"/>
      <c r="EV118" s="1200"/>
      <c r="EW118" s="1200"/>
      <c r="EX118" s="1200"/>
      <c r="EY118" s="1200"/>
      <c r="EZ118" s="1200"/>
      <c r="FA118" s="1200"/>
      <c r="FB118" s="1200"/>
      <c r="FC118" s="1200"/>
      <c r="FD118" s="1200"/>
      <c r="FE118" s="1200"/>
      <c r="FF118" s="1200"/>
      <c r="FG118" s="1200"/>
      <c r="FH118" s="1200"/>
      <c r="FI118" s="1200"/>
      <c r="FJ118" s="1200"/>
      <c r="FK118" s="1200"/>
      <c r="FL118" s="1200"/>
      <c r="FM118" s="1200"/>
      <c r="FN118" s="1200"/>
      <c r="FO118" s="1200"/>
      <c r="FP118" s="1200"/>
      <c r="FQ118" s="1200"/>
      <c r="FR118" s="1200"/>
      <c r="FS118" s="1200"/>
      <c r="FT118" s="1200"/>
      <c r="FU118" s="1200"/>
      <c r="FV118" s="1200"/>
      <c r="FW118" s="1200"/>
      <c r="FX118" s="1200"/>
      <c r="FY118" s="1200"/>
      <c r="FZ118" s="1200"/>
      <c r="GA118" s="1200"/>
      <c r="GB118" s="1200"/>
      <c r="GC118" s="1200"/>
      <c r="GD118" s="1200"/>
      <c r="GE118" s="1200"/>
      <c r="GF118" s="1200"/>
      <c r="GG118" s="1200"/>
      <c r="GH118" s="1200"/>
      <c r="GI118" s="1200"/>
      <c r="GJ118" s="1200"/>
      <c r="GK118" s="1200"/>
      <c r="GL118" s="1200"/>
      <c r="GM118" s="1200"/>
      <c r="GN118" s="1200"/>
      <c r="GO118" s="1200"/>
      <c r="GP118" s="1200"/>
      <c r="GQ118" s="1200"/>
      <c r="GR118" s="1200"/>
      <c r="GS118" s="1200"/>
      <c r="GT118" s="1200"/>
      <c r="GU118" s="1200"/>
      <c r="GV118" s="1200"/>
      <c r="GW118" s="1200"/>
      <c r="GX118" s="1200"/>
      <c r="GY118" s="1200"/>
      <c r="GZ118" s="1200"/>
      <c r="HA118" s="1200"/>
      <c r="HB118" s="1200"/>
      <c r="HC118" s="1200"/>
      <c r="HD118" s="1200"/>
      <c r="HE118" s="1200"/>
      <c r="HF118" s="1200"/>
      <c r="HG118" s="1200"/>
      <c r="HH118" s="1200"/>
      <c r="HI118" s="1200"/>
      <c r="HJ118" s="1200"/>
      <c r="HK118" s="1200"/>
      <c r="HL118" s="1200"/>
      <c r="HM118" s="1200"/>
      <c r="HN118" s="1200"/>
      <c r="HO118" s="1200"/>
      <c r="HP118" s="1200"/>
      <c r="HQ118" s="1200"/>
      <c r="HR118" s="1200"/>
      <c r="HS118" s="1200"/>
      <c r="HT118" s="1200"/>
      <c r="HU118" s="1200"/>
      <c r="HV118" s="1200"/>
      <c r="HW118" s="1200"/>
      <c r="HX118" s="1200"/>
      <c r="HY118" s="1200"/>
      <c r="HZ118" s="1200"/>
      <c r="IA118" s="1200"/>
      <c r="IB118" s="1200"/>
      <c r="IC118" s="1200"/>
      <c r="ID118" s="1200"/>
      <c r="IE118" s="1200"/>
      <c r="IF118" s="1200"/>
      <c r="IG118" s="1200"/>
      <c r="IH118" s="1200"/>
      <c r="II118" s="1200"/>
      <c r="IJ118" s="1200"/>
      <c r="IK118" s="1200"/>
      <c r="IL118" s="1200"/>
      <c r="IM118" s="1200"/>
      <c r="IN118" s="1200"/>
      <c r="IO118" s="1200"/>
      <c r="IP118" s="1200"/>
      <c r="IQ118" s="1200"/>
      <c r="IR118" s="1200"/>
      <c r="IS118" s="1200"/>
      <c r="IT118" s="1200"/>
      <c r="IU118" s="1200"/>
      <c r="IV118" s="1200"/>
      <c r="IW118" s="1200"/>
      <c r="IX118" s="1200"/>
      <c r="IY118" s="1200"/>
      <c r="IZ118" s="1200"/>
      <c r="JA118" s="1200"/>
      <c r="JB118" s="1200"/>
      <c r="JC118" s="1200"/>
      <c r="JD118" s="1200"/>
      <c r="JE118" s="1200"/>
      <c r="JF118" s="1200"/>
      <c r="JG118" s="1200"/>
      <c r="JH118" s="1200"/>
      <c r="JI118" s="1200"/>
      <c r="JJ118" s="1200"/>
      <c r="JK118" s="1200"/>
      <c r="JL118" s="1200"/>
      <c r="JM118" s="1200"/>
      <c r="JN118" s="1200"/>
      <c r="JO118" s="1200"/>
      <c r="JP118" s="1200"/>
      <c r="JQ118" s="1200"/>
      <c r="JR118" s="1200"/>
      <c r="JS118" s="1200"/>
      <c r="JT118" s="1200"/>
      <c r="JU118" s="1200"/>
      <c r="JV118" s="1200"/>
      <c r="JW118" s="1200"/>
      <c r="JX118" s="1200"/>
      <c r="JY118" s="1200"/>
      <c r="JZ118" s="1200"/>
      <c r="KA118" s="1200"/>
      <c r="KB118" s="1200"/>
      <c r="KC118" s="1200"/>
      <c r="KD118" s="1200"/>
      <c r="KE118" s="1200"/>
      <c r="KF118" s="1200"/>
      <c r="KG118" s="1200"/>
      <c r="KH118" s="1200"/>
      <c r="KI118" s="1200"/>
      <c r="KJ118" s="1200"/>
      <c r="KK118" s="1200"/>
      <c r="KL118" s="1200"/>
      <c r="KM118" s="1200"/>
      <c r="KN118" s="1200"/>
      <c r="KO118" s="1200"/>
      <c r="KP118" s="1200"/>
      <c r="KQ118" s="1200"/>
      <c r="KR118" s="1200"/>
      <c r="KS118" s="1200"/>
      <c r="KT118" s="1200"/>
      <c r="KU118" s="1200"/>
      <c r="KV118" s="1200"/>
      <c r="KW118" s="1200"/>
      <c r="KX118" s="1200"/>
      <c r="KY118" s="1200"/>
      <c r="KZ118" s="1200"/>
      <c r="LA118" s="1200"/>
      <c r="LB118" s="1200"/>
      <c r="LC118" s="1200"/>
      <c r="LD118" s="1200"/>
      <c r="LE118" s="1200"/>
      <c r="LF118" s="1200"/>
      <c r="LG118" s="1200"/>
      <c r="LH118" s="1200"/>
      <c r="LI118" s="1200"/>
      <c r="LJ118" s="1200"/>
      <c r="LK118" s="1200"/>
      <c r="LL118" s="1200"/>
      <c r="LM118" s="1200"/>
      <c r="LN118" s="1200"/>
      <c r="LO118" s="1200"/>
      <c r="LP118" s="1200"/>
      <c r="LQ118" s="1200"/>
      <c r="LR118" s="1200"/>
      <c r="LS118" s="1200"/>
      <c r="LT118" s="1200"/>
      <c r="LU118" s="1200"/>
      <c r="LV118" s="1200"/>
      <c r="LW118" s="1200"/>
      <c r="LX118" s="1200"/>
      <c r="LY118" s="1200"/>
      <c r="LZ118" s="1200"/>
      <c r="MA118" s="1200"/>
      <c r="MB118" s="1200"/>
      <c r="MC118" s="1200"/>
      <c r="MD118" s="1200"/>
      <c r="ME118" s="1200"/>
      <c r="MF118" s="1200"/>
      <c r="MG118" s="1200"/>
      <c r="MH118" s="1200"/>
      <c r="MI118" s="1200"/>
      <c r="MJ118" s="1200"/>
      <c r="MK118" s="1200"/>
      <c r="ML118" s="1200"/>
      <c r="MM118" s="1200"/>
      <c r="MN118" s="1200"/>
      <c r="MO118" s="1200"/>
      <c r="MP118" s="1200"/>
      <c r="MQ118" s="1200"/>
      <c r="MR118" s="1200"/>
      <c r="MS118" s="1200"/>
      <c r="MT118" s="1200"/>
      <c r="MU118" s="1200"/>
      <c r="MV118" s="1200"/>
      <c r="MW118" s="1200"/>
      <c r="MX118" s="1200"/>
      <c r="MY118" s="1200"/>
      <c r="MZ118" s="1200"/>
      <c r="NA118" s="1200"/>
      <c r="NB118" s="1200"/>
      <c r="NC118" s="1200"/>
      <c r="ND118" s="1200"/>
      <c r="NE118" s="1200"/>
      <c r="NF118" s="1200"/>
      <c r="NG118" s="1200"/>
      <c r="NH118" s="1200"/>
      <c r="NI118" s="1200"/>
      <c r="NJ118" s="1200"/>
      <c r="NK118" s="1200"/>
      <c r="NL118" s="1200"/>
      <c r="NM118" s="1200"/>
      <c r="NN118" s="1200"/>
      <c r="NO118" s="1200"/>
      <c r="NP118" s="1200"/>
      <c r="NQ118" s="1200"/>
      <c r="NR118" s="1200"/>
      <c r="NS118" s="1200"/>
      <c r="NT118" s="1200"/>
      <c r="NU118" s="1200"/>
      <c r="NV118" s="1200"/>
      <c r="NW118" s="1200"/>
      <c r="NX118" s="1200"/>
      <c r="NY118" s="1200"/>
      <c r="NZ118" s="1200"/>
      <c r="OA118" s="1200"/>
      <c r="OB118" s="1200"/>
      <c r="OC118" s="1200"/>
      <c r="OD118" s="1200"/>
      <c r="OE118" s="1200"/>
      <c r="OF118" s="1200"/>
      <c r="OG118" s="1200"/>
      <c r="OH118" s="1200"/>
      <c r="OI118" s="1200"/>
      <c r="OJ118" s="1200"/>
      <c r="OK118" s="1200"/>
      <c r="OL118" s="1200"/>
      <c r="OM118" s="1200"/>
      <c r="ON118" s="1200"/>
      <c r="OO118" s="1200"/>
      <c r="OP118" s="1200"/>
      <c r="OQ118" s="1200"/>
      <c r="OR118" s="1200"/>
      <c r="OS118" s="1200"/>
      <c r="OT118" s="1200"/>
      <c r="OU118" s="1200"/>
      <c r="OV118" s="1200"/>
      <c r="OW118" s="1200"/>
      <c r="OX118" s="1200"/>
      <c r="OY118" s="1200"/>
      <c r="OZ118" s="1200"/>
      <c r="PA118" s="1200"/>
      <c r="PB118" s="1200"/>
      <c r="PC118" s="1200"/>
      <c r="PD118" s="1200"/>
      <c r="PE118" s="1200"/>
      <c r="PF118" s="1200"/>
      <c r="PG118" s="1200"/>
      <c r="PH118" s="1200"/>
      <c r="PI118" s="1200"/>
      <c r="PJ118" s="1200"/>
      <c r="PK118" s="1200"/>
      <c r="PL118" s="1200"/>
      <c r="PM118" s="1200"/>
      <c r="PN118" s="1200"/>
      <c r="PO118" s="1200"/>
      <c r="PP118" s="1200"/>
      <c r="PQ118" s="1200"/>
      <c r="PR118" s="1200"/>
      <c r="PS118" s="1200"/>
      <c r="PT118" s="1200"/>
      <c r="PU118" s="1200"/>
      <c r="PV118" s="1200"/>
      <c r="PW118" s="1200"/>
      <c r="PX118" s="1200"/>
      <c r="PY118" s="1200"/>
      <c r="PZ118" s="1200"/>
      <c r="QA118" s="1200"/>
      <c r="QB118" s="1200"/>
      <c r="QC118" s="1200"/>
      <c r="QD118" s="1200"/>
      <c r="QE118" s="1200"/>
      <c r="QF118" s="1200"/>
      <c r="QG118" s="1200"/>
      <c r="QH118" s="1200"/>
      <c r="QI118" s="1200"/>
      <c r="QJ118" s="1200"/>
      <c r="QK118" s="1200"/>
      <c r="QL118" s="1200"/>
      <c r="QM118" s="1200"/>
      <c r="QN118" s="1200"/>
      <c r="QO118" s="1200"/>
      <c r="QP118" s="1200"/>
      <c r="QQ118" s="1200"/>
      <c r="QR118" s="1200"/>
      <c r="QS118" s="1200"/>
      <c r="QT118" s="1200"/>
      <c r="QU118" s="1200"/>
      <c r="QV118" s="1200"/>
      <c r="QW118" s="1200"/>
      <c r="QX118" s="1200"/>
      <c r="QY118" s="1200"/>
      <c r="QZ118" s="1200"/>
      <c r="RA118" s="1200"/>
      <c r="RB118" s="1200"/>
      <c r="RC118" s="1200"/>
      <c r="RD118" s="1200"/>
      <c r="RE118" s="1200"/>
      <c r="RF118" s="1200"/>
      <c r="RG118" s="1200"/>
      <c r="RH118" s="1200"/>
      <c r="RI118" s="1200"/>
      <c r="RJ118" s="1200"/>
      <c r="RK118" s="1200"/>
      <c r="RL118" s="1200"/>
      <c r="RM118" s="1200"/>
      <c r="RN118" s="1200"/>
      <c r="RO118" s="1200"/>
      <c r="RP118" s="1200"/>
      <c r="RQ118" s="1200"/>
      <c r="RR118" s="1200"/>
      <c r="RS118" s="1200"/>
      <c r="RT118" s="1200"/>
      <c r="RU118" s="1200"/>
      <c r="RV118" s="1200"/>
      <c r="RW118" s="1200"/>
      <c r="RX118" s="1200"/>
      <c r="RY118" s="1200"/>
      <c r="RZ118" s="1200"/>
      <c r="SA118" s="1200"/>
      <c r="SB118" s="1200"/>
      <c r="SC118" s="1200"/>
      <c r="SD118" s="1200"/>
      <c r="SE118" s="1200"/>
      <c r="SF118" s="1200"/>
      <c r="SG118" s="1200"/>
      <c r="SH118" s="1200"/>
      <c r="SI118" s="1200"/>
      <c r="SJ118" s="1200"/>
      <c r="SK118" s="1200"/>
      <c r="SL118" s="1200"/>
      <c r="SM118" s="1200"/>
      <c r="SN118" s="1200"/>
      <c r="SO118" s="1200"/>
      <c r="SP118" s="1200"/>
      <c r="SQ118" s="1200"/>
      <c r="SR118" s="1200"/>
      <c r="SS118" s="1200"/>
      <c r="ST118" s="1200"/>
      <c r="SU118" s="1200"/>
      <c r="SV118" s="1200"/>
      <c r="SW118" s="1200"/>
      <c r="SX118" s="1200"/>
      <c r="SY118" s="1200"/>
      <c r="SZ118" s="1200"/>
      <c r="TA118" s="1200"/>
      <c r="TB118" s="1200"/>
      <c r="TC118" s="1200"/>
      <c r="TD118" s="1200"/>
      <c r="TE118" s="1200"/>
      <c r="TF118" s="1200"/>
      <c r="TG118" s="1200"/>
      <c r="TH118" s="1200"/>
      <c r="TI118" s="1200"/>
      <c r="TJ118" s="1200"/>
      <c r="TK118" s="1200"/>
      <c r="TL118" s="1200"/>
      <c r="TM118" s="1200"/>
      <c r="TN118" s="1200"/>
      <c r="TO118" s="1200"/>
      <c r="TP118" s="1200"/>
      <c r="TQ118" s="1200"/>
      <c r="TR118" s="1200"/>
      <c r="TS118" s="1200"/>
      <c r="TT118" s="1200"/>
      <c r="TU118" s="1200"/>
      <c r="TV118" s="1200"/>
      <c r="TW118" s="1200"/>
      <c r="TX118" s="1200"/>
      <c r="TY118" s="1200"/>
      <c r="TZ118" s="1200"/>
      <c r="UA118" s="1200"/>
      <c r="UB118" s="1200"/>
      <c r="UC118" s="1200"/>
      <c r="UD118" s="1200"/>
      <c r="UE118" s="1200"/>
      <c r="UF118" s="1200"/>
      <c r="UG118" s="1200"/>
      <c r="UH118" s="1200"/>
      <c r="UI118" s="1200"/>
      <c r="UJ118" s="1200"/>
      <c r="UK118" s="1200"/>
      <c r="UL118" s="1200"/>
      <c r="UM118" s="1200"/>
      <c r="UN118" s="1200"/>
      <c r="UO118" s="1200"/>
      <c r="UP118" s="1200"/>
      <c r="UQ118" s="1200"/>
      <c r="UR118" s="1200"/>
      <c r="US118" s="1200"/>
      <c r="UT118" s="1200"/>
      <c r="UU118" s="1200"/>
      <c r="UV118" s="1200"/>
      <c r="UW118" s="1200"/>
      <c r="UX118" s="1200"/>
      <c r="UY118" s="1200"/>
      <c r="UZ118" s="1200"/>
      <c r="VA118" s="1200"/>
      <c r="VB118" s="1200"/>
      <c r="VC118" s="1200"/>
      <c r="VD118" s="1200"/>
      <c r="VE118" s="1200"/>
      <c r="VF118" s="1200"/>
      <c r="VG118" s="1200"/>
      <c r="VH118" s="1200"/>
      <c r="VI118" s="1200"/>
      <c r="VJ118" s="1200"/>
      <c r="VK118" s="1200"/>
      <c r="VL118" s="1200"/>
      <c r="VM118" s="1200"/>
      <c r="VN118" s="1200"/>
      <c r="VO118" s="1200"/>
      <c r="VP118" s="1200"/>
      <c r="VQ118" s="1200"/>
      <c r="VR118" s="1200"/>
      <c r="VS118" s="1200"/>
      <c r="VT118" s="1200"/>
      <c r="VU118" s="1200"/>
      <c r="VV118" s="1200"/>
      <c r="VW118" s="1200"/>
      <c r="VX118" s="1200"/>
      <c r="VY118" s="1200"/>
      <c r="VZ118" s="1200"/>
      <c r="WA118" s="1200"/>
      <c r="WB118" s="1200"/>
      <c r="WC118" s="1200"/>
      <c r="WD118" s="1200"/>
      <c r="WE118" s="1200"/>
      <c r="WF118" s="1200"/>
      <c r="WG118" s="1200"/>
      <c r="WH118" s="1200"/>
      <c r="WI118" s="1200"/>
      <c r="WJ118" s="1200"/>
      <c r="WK118" s="1200"/>
      <c r="WL118" s="1200"/>
      <c r="WM118" s="1200"/>
      <c r="WN118" s="1200"/>
      <c r="WO118" s="1200"/>
      <c r="WP118" s="1200"/>
      <c r="WQ118" s="1200"/>
      <c r="WR118" s="1200"/>
      <c r="WS118" s="1200"/>
      <c r="WT118" s="1200"/>
      <c r="WU118" s="1200"/>
      <c r="WV118" s="1200"/>
      <c r="WW118" s="1200"/>
      <c r="WX118" s="1200"/>
      <c r="WY118" s="1200"/>
      <c r="WZ118" s="1200"/>
      <c r="XA118" s="1200"/>
      <c r="XB118" s="1200"/>
      <c r="XC118" s="1200"/>
      <c r="XD118" s="1200"/>
      <c r="XE118" s="1200"/>
      <c r="XF118" s="1200"/>
      <c r="XG118" s="1200"/>
      <c r="XH118" s="1200"/>
      <c r="XI118" s="1200"/>
      <c r="XJ118" s="1200"/>
      <c r="XK118" s="1200"/>
      <c r="XL118" s="1200"/>
      <c r="XM118" s="1200"/>
      <c r="XN118" s="1200"/>
      <c r="XO118" s="1200"/>
      <c r="XP118" s="1200"/>
      <c r="XQ118" s="1200"/>
      <c r="XR118" s="1200"/>
      <c r="XS118" s="1200"/>
      <c r="XT118" s="1200"/>
      <c r="XU118" s="1200"/>
      <c r="XV118" s="1200"/>
      <c r="XW118" s="1200"/>
      <c r="XX118" s="1200"/>
      <c r="XY118" s="1200"/>
      <c r="XZ118" s="1200"/>
      <c r="YA118" s="1200"/>
      <c r="YB118" s="1200"/>
      <c r="YC118" s="1200"/>
      <c r="YD118" s="1200"/>
      <c r="YE118" s="1200"/>
      <c r="YF118" s="1200"/>
      <c r="YG118" s="1200"/>
      <c r="YH118" s="1200"/>
      <c r="YI118" s="1200"/>
      <c r="YJ118" s="1200"/>
      <c r="YK118" s="1200"/>
      <c r="YL118" s="1200"/>
      <c r="YM118" s="1200"/>
      <c r="YN118" s="1200"/>
      <c r="YO118" s="1200"/>
      <c r="YP118" s="1200"/>
      <c r="YQ118" s="1200"/>
      <c r="YR118" s="1200"/>
      <c r="YS118" s="1200"/>
      <c r="YT118" s="1200"/>
      <c r="YU118" s="1200"/>
      <c r="YV118" s="1200"/>
      <c r="YW118" s="1200"/>
      <c r="YX118" s="1200"/>
      <c r="YY118" s="1200"/>
      <c r="YZ118" s="1200"/>
      <c r="ZA118" s="1200"/>
      <c r="ZB118" s="1200"/>
      <c r="ZC118" s="1200"/>
      <c r="ZD118" s="1200"/>
      <c r="ZE118" s="1200"/>
      <c r="ZF118" s="1200"/>
      <c r="ZG118" s="1200"/>
      <c r="ZH118" s="1200"/>
      <c r="ZI118" s="1200"/>
      <c r="ZJ118" s="1200"/>
      <c r="ZK118" s="1200"/>
      <c r="ZL118" s="1200"/>
      <c r="ZM118" s="1200"/>
      <c r="ZN118" s="1200"/>
      <c r="ZO118" s="1200"/>
      <c r="ZP118" s="1200"/>
      <c r="ZQ118" s="1200"/>
      <c r="ZR118" s="1200"/>
      <c r="ZS118" s="1200"/>
      <c r="ZT118" s="1200"/>
      <c r="ZU118" s="1200"/>
      <c r="ZV118" s="1200"/>
      <c r="ZW118" s="1200"/>
      <c r="ZX118" s="1200"/>
      <c r="ZY118" s="1200"/>
      <c r="ZZ118" s="1200"/>
      <c r="AAA118" s="1200"/>
      <c r="AAB118" s="1200"/>
      <c r="AAC118" s="1200"/>
      <c r="AAD118" s="1200"/>
      <c r="AAE118" s="1200"/>
      <c r="AAF118" s="1200"/>
      <c r="AAG118" s="1200"/>
      <c r="AAH118" s="1200"/>
      <c r="AAI118" s="1200"/>
      <c r="AAJ118" s="1200"/>
      <c r="AAK118" s="1200"/>
      <c r="AAL118" s="1200"/>
      <c r="AAM118" s="1200"/>
      <c r="AAN118" s="1200"/>
      <c r="AAO118" s="1200"/>
      <c r="AAP118" s="1200"/>
      <c r="AAQ118" s="1200"/>
      <c r="AAR118" s="1200"/>
      <c r="AAS118" s="1200"/>
      <c r="AAT118" s="1200"/>
      <c r="AAU118" s="1200"/>
      <c r="AAV118" s="1200"/>
      <c r="AAW118" s="1200"/>
      <c r="AAX118" s="1200"/>
      <c r="AAY118" s="1200"/>
      <c r="AAZ118" s="1200"/>
      <c r="ABA118" s="1200"/>
      <c r="ABB118" s="1200"/>
      <c r="ABC118" s="1200"/>
      <c r="ABD118" s="1200"/>
      <c r="ABE118" s="1200"/>
      <c r="ABF118" s="1200"/>
      <c r="ABG118" s="1200"/>
      <c r="ABH118" s="1200"/>
      <c r="ABI118" s="1200"/>
      <c r="ABJ118" s="1200"/>
      <c r="ABK118" s="1200"/>
      <c r="ABL118" s="1200"/>
      <c r="ABM118" s="1200"/>
      <c r="ABN118" s="1200"/>
      <c r="ABO118" s="1200"/>
      <c r="ABP118" s="1200"/>
      <c r="ABQ118" s="1200"/>
      <c r="ABR118" s="1200"/>
      <c r="ABS118" s="1200"/>
      <c r="ABT118" s="1200"/>
      <c r="ABU118" s="1200"/>
      <c r="ABV118" s="1200"/>
      <c r="ABW118" s="1200"/>
      <c r="ABX118" s="1200"/>
      <c r="ABY118" s="1200"/>
      <c r="ABZ118" s="1200"/>
      <c r="ACA118" s="1200"/>
      <c r="ACB118" s="1200"/>
      <c r="ACC118" s="1200"/>
      <c r="ACD118" s="1200"/>
      <c r="ACE118" s="1200"/>
      <c r="ACF118" s="1200"/>
      <c r="ACG118" s="1200"/>
      <c r="ACH118" s="1200"/>
      <c r="ACI118" s="1200"/>
      <c r="ACJ118" s="1200"/>
      <c r="ACK118" s="1200"/>
      <c r="ACL118" s="1200"/>
      <c r="ACM118" s="1200"/>
      <c r="ACN118" s="1200"/>
      <c r="ACO118" s="1200"/>
      <c r="ACP118" s="1200"/>
      <c r="ACQ118" s="1200"/>
      <c r="ACR118" s="1200"/>
      <c r="ACS118" s="1200"/>
      <c r="ACT118" s="1200"/>
      <c r="ACU118" s="1200"/>
      <c r="ACV118" s="1200"/>
      <c r="ACW118" s="1200"/>
      <c r="ACX118" s="1200"/>
      <c r="ACY118" s="1200"/>
      <c r="ACZ118" s="1200"/>
      <c r="ADA118" s="1200"/>
      <c r="ADB118" s="1200"/>
      <c r="ADC118" s="1200"/>
      <c r="ADD118" s="1200"/>
      <c r="ADE118" s="1200"/>
      <c r="ADF118" s="1200"/>
      <c r="ADG118" s="1200"/>
      <c r="ADH118" s="1200"/>
      <c r="ADI118" s="1200"/>
      <c r="ADJ118" s="1200"/>
      <c r="ADK118" s="1200"/>
      <c r="ADL118" s="1200"/>
      <c r="ADM118" s="1200"/>
      <c r="ADN118" s="1200"/>
      <c r="ADO118" s="1200"/>
      <c r="ADP118" s="1200"/>
      <c r="ADQ118" s="1200"/>
      <c r="ADR118" s="1200"/>
      <c r="ADS118" s="1200"/>
      <c r="ADT118" s="1200"/>
      <c r="ADU118" s="1200"/>
      <c r="ADV118" s="1200"/>
      <c r="ADW118" s="1200"/>
      <c r="ADX118" s="1200"/>
      <c r="ADY118" s="1200"/>
      <c r="ADZ118" s="1200"/>
      <c r="AEA118" s="1200"/>
      <c r="AEB118" s="1200"/>
      <c r="AEC118" s="1200"/>
      <c r="AED118" s="1200"/>
      <c r="AEE118" s="1200"/>
      <c r="AEF118" s="1200"/>
      <c r="AEG118" s="1200"/>
      <c r="AEH118" s="1200"/>
      <c r="AEI118" s="1200"/>
      <c r="AEJ118" s="1200"/>
      <c r="AEK118" s="1200"/>
      <c r="AEL118" s="1200"/>
      <c r="AEM118" s="1200"/>
      <c r="AEN118" s="1200"/>
      <c r="AEO118" s="1200"/>
      <c r="AEP118" s="1200"/>
      <c r="AEQ118" s="1200"/>
      <c r="AER118" s="1200"/>
      <c r="AES118" s="1200"/>
      <c r="AET118" s="1200"/>
      <c r="AEU118" s="1200"/>
      <c r="AEV118" s="1200"/>
      <c r="AEW118" s="1200"/>
      <c r="AEX118" s="1200"/>
      <c r="AEY118" s="1200"/>
      <c r="AEZ118" s="1200"/>
      <c r="AFA118" s="1200"/>
      <c r="AFB118" s="1200"/>
      <c r="AFC118" s="1200"/>
      <c r="AFD118" s="1200"/>
      <c r="AFE118" s="1200"/>
      <c r="AFF118" s="1200"/>
      <c r="AFG118" s="1200"/>
      <c r="AFH118" s="1200"/>
      <c r="AFI118" s="1200"/>
      <c r="AFJ118" s="1200"/>
      <c r="AFK118" s="1200"/>
      <c r="AFL118" s="1200"/>
      <c r="AFM118" s="1200"/>
      <c r="AFN118" s="1200"/>
      <c r="AFO118" s="1200"/>
      <c r="AFP118" s="1200"/>
      <c r="AFQ118" s="1200"/>
      <c r="AFR118" s="1200"/>
      <c r="AFS118" s="1200"/>
      <c r="AFT118" s="1200"/>
      <c r="AFU118" s="1200"/>
      <c r="AFV118" s="1200"/>
      <c r="AFW118" s="1200"/>
      <c r="AFX118" s="1200"/>
      <c r="AFY118" s="1200"/>
      <c r="AFZ118" s="1200"/>
      <c r="AGA118" s="1200"/>
      <c r="AGB118" s="1200"/>
      <c r="AGC118" s="1200"/>
      <c r="AGD118" s="1200"/>
      <c r="AGE118" s="1200"/>
      <c r="AGF118" s="1200"/>
      <c r="AGG118" s="1200"/>
      <c r="AGH118" s="1200"/>
      <c r="AGI118" s="1200"/>
      <c r="AGJ118" s="1200"/>
      <c r="AGK118" s="1200"/>
      <c r="AGL118" s="1200"/>
      <c r="AGM118" s="1200"/>
      <c r="AGN118" s="1200"/>
      <c r="AGO118" s="1200"/>
      <c r="AGP118" s="1200"/>
      <c r="AGQ118" s="1200"/>
      <c r="AGR118" s="1200"/>
      <c r="AGS118" s="1200"/>
      <c r="AGT118" s="1200"/>
      <c r="AGU118" s="1200"/>
      <c r="AGV118" s="1200"/>
      <c r="AGW118" s="1200"/>
      <c r="AGX118" s="1200"/>
      <c r="AGY118" s="1200"/>
      <c r="AGZ118" s="1200"/>
      <c r="AHA118" s="1200"/>
      <c r="AHB118" s="1200"/>
      <c r="AHC118" s="1200"/>
      <c r="AHD118" s="1200"/>
      <c r="AHE118" s="1200"/>
      <c r="AHF118" s="1200"/>
      <c r="AHG118" s="1200"/>
      <c r="AHH118" s="1200"/>
      <c r="AHI118" s="1200"/>
      <c r="AHJ118" s="1200"/>
      <c r="AHK118" s="1200"/>
      <c r="AHL118" s="1200"/>
      <c r="AHM118" s="1200"/>
      <c r="AHN118" s="1200"/>
      <c r="AHO118" s="1200"/>
      <c r="AHP118" s="1200"/>
      <c r="AHQ118" s="1200"/>
      <c r="AHR118" s="1200"/>
      <c r="AHS118" s="1200"/>
      <c r="AHT118" s="1200"/>
      <c r="AHU118" s="1200"/>
      <c r="AHV118" s="1200"/>
      <c r="AHW118" s="1200"/>
      <c r="AHX118" s="1200"/>
      <c r="AHY118" s="1200"/>
      <c r="AHZ118" s="1200"/>
      <c r="AIA118" s="1200"/>
      <c r="AIB118" s="1200"/>
      <c r="AIC118" s="1200"/>
      <c r="AID118" s="1200"/>
      <c r="AIE118" s="1200"/>
      <c r="AIF118" s="1200"/>
      <c r="AIG118" s="1200"/>
      <c r="AIH118" s="1200"/>
      <c r="AII118" s="1200"/>
      <c r="AIJ118" s="1200"/>
      <c r="AIK118" s="1200"/>
      <c r="AIL118" s="1200"/>
      <c r="AIM118" s="1200"/>
      <c r="AIN118" s="1200"/>
      <c r="AIO118" s="1200"/>
      <c r="AIP118" s="1200"/>
      <c r="AIQ118" s="1200"/>
      <c r="AIR118" s="1200"/>
      <c r="AIS118" s="1200"/>
      <c r="AIT118" s="1200"/>
      <c r="AIU118" s="1200"/>
      <c r="AIV118" s="1200"/>
      <c r="AIW118" s="1200"/>
      <c r="AIX118" s="1200"/>
      <c r="AIY118" s="1200"/>
      <c r="AIZ118" s="1200"/>
      <c r="AJA118" s="1200"/>
      <c r="AJB118" s="1200"/>
      <c r="AJC118" s="1200"/>
      <c r="AJD118" s="1200"/>
      <c r="AJE118" s="1200"/>
      <c r="AJF118" s="1200"/>
      <c r="AJG118" s="1200"/>
      <c r="AJH118" s="1200"/>
      <c r="AJI118" s="1200"/>
      <c r="AJJ118" s="1200"/>
      <c r="AJK118" s="1200"/>
      <c r="AJL118" s="1200"/>
      <c r="AJM118" s="1200"/>
      <c r="AJN118" s="1200"/>
      <c r="AJO118" s="1200"/>
      <c r="AJP118" s="1200"/>
      <c r="AJQ118" s="1200"/>
      <c r="AJR118" s="1200"/>
      <c r="AJS118" s="1200"/>
      <c r="AJT118" s="1200"/>
      <c r="AJU118" s="1200"/>
      <c r="AJV118" s="1200"/>
      <c r="AJW118" s="1200"/>
      <c r="AJX118" s="1200"/>
      <c r="AJY118" s="1200"/>
      <c r="AJZ118" s="1200"/>
      <c r="AKA118" s="1200"/>
      <c r="AKB118" s="1200"/>
      <c r="AKC118" s="1200"/>
      <c r="AKD118" s="1200"/>
      <c r="AKE118" s="1200"/>
      <c r="AKF118" s="1200"/>
      <c r="AKG118" s="1200"/>
      <c r="AKH118" s="1200"/>
      <c r="AKI118" s="1200"/>
      <c r="AKJ118" s="1200"/>
      <c r="AKK118" s="1200"/>
      <c r="AKL118" s="1200"/>
      <c r="AKM118" s="1200"/>
      <c r="AKN118" s="1200"/>
      <c r="AKO118" s="1200"/>
      <c r="AKP118" s="1200"/>
      <c r="AKQ118" s="1200"/>
      <c r="AKR118" s="1200"/>
      <c r="AKS118" s="1200"/>
      <c r="AKT118" s="1200"/>
      <c r="AKU118" s="1200"/>
      <c r="AKV118" s="1200"/>
      <c r="AKW118" s="1200"/>
      <c r="AKX118" s="1200"/>
      <c r="AKY118" s="1200"/>
      <c r="AKZ118" s="1200"/>
      <c r="ALA118" s="1200"/>
      <c r="ALB118" s="1200"/>
      <c r="ALC118" s="1200"/>
      <c r="ALD118" s="1200"/>
      <c r="ALE118" s="1200"/>
      <c r="ALF118" s="1200"/>
      <c r="ALG118" s="1200"/>
      <c r="ALH118" s="1200"/>
      <c r="ALI118" s="1200"/>
      <c r="ALJ118" s="1200"/>
      <c r="ALK118" s="1200"/>
      <c r="ALL118" s="1200"/>
      <c r="ALM118" s="1200"/>
      <c r="ALN118" s="1200"/>
      <c r="ALO118" s="1200"/>
      <c r="ALP118" s="1200"/>
      <c r="ALQ118" s="1200"/>
      <c r="ALR118" s="1200"/>
      <c r="ALS118" s="1200"/>
      <c r="ALT118" s="1200"/>
      <c r="ALU118" s="1200"/>
      <c r="ALV118" s="1200"/>
      <c r="ALW118" s="1200"/>
      <c r="ALX118" s="1200"/>
      <c r="ALY118" s="1200"/>
      <c r="ALZ118" s="1200"/>
      <c r="AMA118" s="1200"/>
      <c r="AMB118" s="1200"/>
      <c r="AMC118" s="1200"/>
      <c r="AMD118" s="1200"/>
      <c r="AME118" s="1200"/>
      <c r="AMF118" s="1200"/>
      <c r="AMG118" s="1200"/>
      <c r="AMH118" s="1200"/>
      <c r="AMI118" s="1200"/>
      <c r="AMJ118" s="1200"/>
      <c r="AMK118" s="1200"/>
      <c r="AML118" s="1200"/>
      <c r="AMM118" s="1200"/>
      <c r="AMN118" s="1200"/>
      <c r="AMO118" s="1200"/>
      <c r="AMP118" s="1200"/>
      <c r="AMQ118" s="1200"/>
      <c r="AMR118" s="1200"/>
      <c r="AMS118" s="1200"/>
      <c r="AMT118" s="1200"/>
      <c r="AMU118" s="1200"/>
      <c r="AMV118" s="1200"/>
      <c r="AMW118" s="1200"/>
      <c r="AMX118" s="1200"/>
      <c r="AMY118" s="1200"/>
      <c r="AMZ118" s="1200"/>
      <c r="ANA118" s="1200"/>
      <c r="ANB118" s="1200"/>
      <c r="ANC118" s="1200"/>
      <c r="AND118" s="1200"/>
      <c r="ANE118" s="1200"/>
      <c r="ANF118" s="1200"/>
      <c r="ANG118" s="1200"/>
      <c r="ANH118" s="1200"/>
      <c r="ANI118" s="1200"/>
      <c r="ANJ118" s="1200"/>
      <c r="ANK118" s="1200"/>
      <c r="ANL118" s="1200"/>
      <c r="ANM118" s="1200"/>
      <c r="ANN118" s="1200"/>
      <c r="ANO118" s="1200"/>
      <c r="ANP118" s="1200"/>
      <c r="ANQ118" s="1200"/>
      <c r="ANR118" s="1200"/>
      <c r="ANS118" s="1200"/>
      <c r="ANT118" s="1200"/>
      <c r="ANU118" s="1200"/>
      <c r="ANV118" s="1200"/>
      <c r="ANW118" s="1200"/>
      <c r="ANX118" s="1200"/>
      <c r="ANY118" s="1200"/>
      <c r="ANZ118" s="1200"/>
      <c r="AOA118" s="1200"/>
      <c r="AOB118" s="1200"/>
      <c r="AOC118" s="1200"/>
      <c r="AOD118" s="1200"/>
      <c r="AOE118" s="1200"/>
      <c r="AOF118" s="1200"/>
      <c r="AOG118" s="1200"/>
      <c r="AOH118" s="1200"/>
      <c r="AOI118" s="1200"/>
      <c r="AOJ118" s="1200"/>
      <c r="AOK118" s="1200"/>
      <c r="AOL118" s="1200"/>
      <c r="AOM118" s="1200"/>
      <c r="AON118" s="1200"/>
      <c r="AOO118" s="1200"/>
      <c r="AOP118" s="1200"/>
      <c r="AOQ118" s="1200"/>
      <c r="AOR118" s="1200"/>
      <c r="AOS118" s="1200"/>
      <c r="AOT118" s="1200"/>
      <c r="AOU118" s="1200"/>
      <c r="AOV118" s="1200"/>
      <c r="AOW118" s="1200"/>
      <c r="AOX118" s="1200"/>
      <c r="AOY118" s="1200"/>
      <c r="AOZ118" s="1200"/>
      <c r="APA118" s="1200"/>
      <c r="APB118" s="1200"/>
      <c r="APC118" s="1200"/>
      <c r="APD118" s="1200"/>
      <c r="APE118" s="1200"/>
      <c r="APF118" s="1200"/>
      <c r="APG118" s="1200"/>
      <c r="APH118" s="1200"/>
      <c r="API118" s="1200"/>
      <c r="APJ118" s="1200"/>
      <c r="APK118" s="1200"/>
      <c r="APL118" s="1200"/>
      <c r="APM118" s="1200"/>
      <c r="APN118" s="1200"/>
      <c r="APO118" s="1200"/>
      <c r="APP118" s="1200"/>
      <c r="APQ118" s="1200"/>
      <c r="APR118" s="1200"/>
      <c r="APS118" s="1200"/>
      <c r="APT118" s="1200"/>
      <c r="APU118" s="1200"/>
      <c r="APV118" s="1200"/>
      <c r="APW118" s="1200"/>
      <c r="APX118" s="1200"/>
      <c r="APY118" s="1200"/>
      <c r="APZ118" s="1200"/>
      <c r="AQA118" s="1200"/>
      <c r="AQB118" s="1200"/>
      <c r="AQC118" s="1200"/>
      <c r="AQD118" s="1200"/>
      <c r="AQE118" s="1200"/>
      <c r="AQF118" s="1200"/>
      <c r="AQG118" s="1200"/>
      <c r="AQH118" s="1200"/>
      <c r="AQI118" s="1200"/>
      <c r="AQJ118" s="1200"/>
      <c r="AQK118" s="1200"/>
      <c r="AQL118" s="1200"/>
      <c r="AQM118" s="1200"/>
      <c r="AQN118" s="1200"/>
      <c r="AQO118" s="1200"/>
      <c r="AQP118" s="1200"/>
      <c r="AQQ118" s="1200"/>
      <c r="AQR118" s="1200"/>
      <c r="AQS118" s="1200"/>
      <c r="AQT118" s="1200"/>
      <c r="AQU118" s="1200"/>
      <c r="AQV118" s="1200"/>
      <c r="AQW118" s="1200"/>
      <c r="AQX118" s="1200"/>
      <c r="AQY118" s="1200"/>
      <c r="AQZ118" s="1200"/>
      <c r="ARA118" s="1200"/>
      <c r="ARB118" s="1200"/>
      <c r="ARC118" s="1200"/>
      <c r="ARD118" s="1200"/>
      <c r="ARE118" s="1200"/>
      <c r="ARF118" s="1200"/>
      <c r="ARG118" s="1200"/>
      <c r="ARH118" s="1200"/>
      <c r="ARI118" s="1200"/>
      <c r="ARJ118" s="1200"/>
      <c r="ARK118" s="1200"/>
      <c r="ARL118" s="1200"/>
      <c r="ARM118" s="1200"/>
      <c r="ARN118" s="1200"/>
      <c r="ARO118" s="1200"/>
      <c r="ARP118" s="1200"/>
      <c r="ARQ118" s="1200"/>
      <c r="ARR118" s="1200"/>
      <c r="ARS118" s="1200"/>
      <c r="ART118" s="1200"/>
      <c r="ARU118" s="1200"/>
      <c r="ARV118" s="1200"/>
      <c r="ARW118" s="1200"/>
      <c r="ARX118" s="1200"/>
      <c r="ARY118" s="1200"/>
      <c r="ARZ118" s="1200"/>
      <c r="ASA118" s="1200"/>
      <c r="ASB118" s="1200"/>
      <c r="ASC118" s="1200"/>
      <c r="ASD118" s="1200"/>
      <c r="ASE118" s="1200"/>
      <c r="ASF118" s="1200"/>
      <c r="ASG118" s="1200"/>
      <c r="ASH118" s="1200"/>
      <c r="ASI118" s="1200"/>
      <c r="ASJ118" s="1200"/>
      <c r="ASK118" s="1200"/>
      <c r="ASL118" s="1200"/>
      <c r="ASM118" s="1200"/>
      <c r="ASN118" s="1200"/>
      <c r="ASO118" s="1200"/>
      <c r="ASP118" s="1200"/>
      <c r="ASQ118" s="1200"/>
      <c r="ASR118" s="1200"/>
      <c r="ASS118" s="1200"/>
      <c r="AST118" s="1200"/>
      <c r="ASU118" s="1200"/>
      <c r="ASV118" s="1200"/>
      <c r="ASW118" s="1200"/>
      <c r="ASX118" s="1200"/>
      <c r="ASY118" s="1200"/>
      <c r="ASZ118" s="1200"/>
      <c r="ATA118" s="1200"/>
      <c r="ATB118" s="1200"/>
      <c r="ATC118" s="1200"/>
      <c r="ATD118" s="1200"/>
      <c r="ATE118" s="1200"/>
      <c r="ATF118" s="1200"/>
      <c r="ATG118" s="1200"/>
      <c r="ATH118" s="1200"/>
      <c r="ATI118" s="1200"/>
      <c r="ATJ118" s="1200"/>
      <c r="ATK118" s="1200"/>
      <c r="ATL118" s="1200"/>
      <c r="ATM118" s="1200"/>
      <c r="ATN118" s="1200"/>
      <c r="ATO118" s="1200"/>
      <c r="ATP118" s="1200"/>
      <c r="ATQ118" s="1200"/>
      <c r="ATR118" s="1200"/>
      <c r="ATS118" s="1200"/>
      <c r="ATT118" s="1200"/>
      <c r="ATU118" s="1200"/>
      <c r="ATV118" s="1200"/>
      <c r="ATW118" s="1200"/>
      <c r="ATX118" s="1200"/>
      <c r="ATY118" s="1200"/>
      <c r="ATZ118" s="1200"/>
      <c r="AUA118" s="1200"/>
      <c r="AUB118" s="1200"/>
      <c r="AUC118" s="1200"/>
      <c r="AUD118" s="1200"/>
      <c r="AUE118" s="1200"/>
      <c r="AUF118" s="1200"/>
      <c r="AUG118" s="1200"/>
      <c r="AUH118" s="1200"/>
      <c r="AUI118" s="1200"/>
      <c r="AUJ118" s="1200"/>
      <c r="AUK118" s="1200"/>
      <c r="AUL118" s="1200"/>
      <c r="AUM118" s="1200"/>
      <c r="AUN118" s="1200"/>
      <c r="AUO118" s="1200"/>
      <c r="AUP118" s="1200"/>
      <c r="AUQ118" s="1200"/>
      <c r="AUR118" s="1200"/>
      <c r="AUS118" s="1200"/>
      <c r="AUT118" s="1200"/>
      <c r="AUU118" s="1200"/>
      <c r="AUV118" s="1200"/>
      <c r="AUW118" s="1200"/>
      <c r="AUX118" s="1200"/>
      <c r="AUY118" s="1200"/>
      <c r="AUZ118" s="1200"/>
      <c r="AVA118" s="1200"/>
      <c r="AVB118" s="1200"/>
      <c r="AVC118" s="1200"/>
      <c r="AVD118" s="1200"/>
      <c r="AVE118" s="1200"/>
      <c r="AVF118" s="1200"/>
      <c r="AVG118" s="1200"/>
      <c r="AVH118" s="1200"/>
      <c r="AVI118" s="1200"/>
      <c r="AVJ118" s="1200"/>
      <c r="AVK118" s="1200"/>
      <c r="AVL118" s="1200"/>
      <c r="AVM118" s="1200"/>
      <c r="AVN118" s="1200"/>
      <c r="AVO118" s="1200"/>
      <c r="AVP118" s="1200"/>
      <c r="AVQ118" s="1200"/>
      <c r="AVR118" s="1200"/>
      <c r="AVS118" s="1200"/>
      <c r="AVT118" s="1200"/>
      <c r="AVU118" s="1200"/>
      <c r="AVV118" s="1200"/>
      <c r="AVW118" s="1200"/>
      <c r="AVX118" s="1200"/>
      <c r="AVY118" s="1200"/>
      <c r="AVZ118" s="1200"/>
      <c r="AWA118" s="1200"/>
      <c r="AWB118" s="1200"/>
      <c r="AWC118" s="1200"/>
      <c r="AWD118" s="1200"/>
      <c r="AWE118" s="1200"/>
      <c r="AWF118" s="1200"/>
      <c r="AWG118" s="1200"/>
      <c r="AWH118" s="1200"/>
      <c r="AWI118" s="1200"/>
      <c r="AWJ118" s="1200"/>
      <c r="AWK118" s="1200"/>
      <c r="AWL118" s="1200"/>
      <c r="AWM118" s="1200"/>
      <c r="AWN118" s="1200"/>
      <c r="AWO118" s="1200"/>
      <c r="AWP118" s="1200"/>
      <c r="AWQ118" s="1200"/>
      <c r="AWR118" s="1200"/>
      <c r="AWS118" s="1200"/>
      <c r="AWT118" s="1200"/>
      <c r="AWU118" s="1200"/>
      <c r="AWV118" s="1200"/>
      <c r="AWW118" s="1200"/>
      <c r="AWX118" s="1200"/>
      <c r="AWY118" s="1200"/>
      <c r="AWZ118" s="1200"/>
      <c r="AXA118" s="1200"/>
      <c r="AXB118" s="1200"/>
      <c r="AXC118" s="1200"/>
      <c r="AXD118" s="1200"/>
      <c r="AXE118" s="1200"/>
      <c r="AXF118" s="1200"/>
      <c r="AXG118" s="1200"/>
      <c r="AXH118" s="1200"/>
      <c r="AXI118" s="1200"/>
      <c r="AXJ118" s="1200"/>
      <c r="AXK118" s="1200"/>
      <c r="AXL118" s="1200"/>
      <c r="AXM118" s="1200"/>
      <c r="AXN118" s="1200"/>
      <c r="AXO118" s="1200"/>
      <c r="AXP118" s="1200"/>
      <c r="AXQ118" s="1200"/>
      <c r="AXR118" s="1200"/>
      <c r="AXS118" s="1200"/>
      <c r="AXT118" s="1200"/>
      <c r="AXU118" s="1200"/>
      <c r="AXV118" s="1200"/>
      <c r="AXW118" s="1200"/>
      <c r="AXX118" s="1200"/>
      <c r="AXY118" s="1200"/>
      <c r="AXZ118" s="1200"/>
      <c r="AYA118" s="1200"/>
      <c r="AYB118" s="1200"/>
      <c r="AYC118" s="1200"/>
      <c r="AYD118" s="1200"/>
      <c r="AYE118" s="1200"/>
      <c r="AYF118" s="1200"/>
      <c r="AYG118" s="1200"/>
      <c r="AYH118" s="1200"/>
      <c r="AYI118" s="1200"/>
      <c r="AYJ118" s="1200"/>
      <c r="AYK118" s="1200"/>
      <c r="AYL118" s="1200"/>
      <c r="AYM118" s="1200"/>
      <c r="AYN118" s="1200"/>
      <c r="AYO118" s="1200"/>
      <c r="AYP118" s="1200"/>
      <c r="AYQ118" s="1200"/>
      <c r="AYR118" s="1200"/>
      <c r="AYS118" s="1200"/>
      <c r="AYT118" s="1200"/>
      <c r="AYU118" s="1200"/>
      <c r="AYV118" s="1200"/>
      <c r="AYW118" s="1200"/>
      <c r="AYX118" s="1200"/>
      <c r="AYY118" s="1200"/>
      <c r="AYZ118" s="1200"/>
      <c r="AZA118" s="1200"/>
      <c r="AZB118" s="1200"/>
      <c r="AZC118" s="1200"/>
      <c r="AZD118" s="1200"/>
      <c r="AZE118" s="1200"/>
      <c r="AZF118" s="1200"/>
      <c r="AZG118" s="1200"/>
      <c r="AZH118" s="1200"/>
      <c r="AZI118" s="1200"/>
      <c r="AZJ118" s="1200"/>
      <c r="AZK118" s="1200"/>
      <c r="AZL118" s="1200"/>
      <c r="AZM118" s="1200"/>
      <c r="AZN118" s="1200"/>
      <c r="AZO118" s="1200"/>
      <c r="AZP118" s="1200"/>
      <c r="AZQ118" s="1200"/>
      <c r="AZR118" s="1200"/>
      <c r="AZS118" s="1200"/>
      <c r="AZT118" s="1200"/>
      <c r="AZU118" s="1200"/>
      <c r="AZV118" s="1200"/>
      <c r="AZW118" s="1200"/>
      <c r="AZX118" s="1200"/>
      <c r="AZY118" s="1200"/>
      <c r="AZZ118" s="1200"/>
      <c r="BAA118" s="1200"/>
      <c r="BAB118" s="1200"/>
      <c r="BAC118" s="1200"/>
      <c r="BAD118" s="1200"/>
      <c r="BAE118" s="1200"/>
      <c r="BAF118" s="1200"/>
      <c r="BAG118" s="1200"/>
      <c r="BAH118" s="1200"/>
      <c r="BAI118" s="1200"/>
      <c r="BAJ118" s="1200"/>
      <c r="BAK118" s="1200"/>
      <c r="BAL118" s="1200"/>
      <c r="BAM118" s="1200"/>
      <c r="BAN118" s="1200"/>
      <c r="BAO118" s="1200"/>
      <c r="BAP118" s="1200"/>
      <c r="BAQ118" s="1200"/>
      <c r="BAR118" s="1200"/>
      <c r="BAS118" s="1200"/>
      <c r="BAT118" s="1200"/>
      <c r="BAU118" s="1200"/>
      <c r="BAV118" s="1200"/>
      <c r="BAW118" s="1200"/>
      <c r="BAX118" s="1200"/>
      <c r="BAY118" s="1200"/>
      <c r="BAZ118" s="1200"/>
      <c r="BBA118" s="1200"/>
      <c r="BBB118" s="1200"/>
      <c r="BBC118" s="1200"/>
      <c r="BBD118" s="1200"/>
      <c r="BBE118" s="1200"/>
      <c r="BBF118" s="1200"/>
      <c r="BBG118" s="1200"/>
      <c r="BBH118" s="1200"/>
      <c r="BBI118" s="1200"/>
      <c r="BBJ118" s="1200"/>
      <c r="BBK118" s="1200"/>
      <c r="BBL118" s="1200"/>
      <c r="BBM118" s="1200"/>
      <c r="BBN118" s="1200"/>
      <c r="BBO118" s="1200"/>
      <c r="BBP118" s="1200"/>
      <c r="BBQ118" s="1200"/>
      <c r="BBR118" s="1200"/>
      <c r="BBS118" s="1200"/>
      <c r="BBT118" s="1200"/>
      <c r="BBU118" s="1200"/>
      <c r="BBV118" s="1200"/>
      <c r="BBW118" s="1200"/>
      <c r="BBX118" s="1200"/>
      <c r="BBY118" s="1200"/>
      <c r="BBZ118" s="1200"/>
      <c r="BCA118" s="1200"/>
      <c r="BCB118" s="1200"/>
      <c r="BCC118" s="1200"/>
      <c r="BCD118" s="1200"/>
      <c r="BCE118" s="1200"/>
      <c r="BCF118" s="1200"/>
      <c r="BCG118" s="1200"/>
      <c r="BCH118" s="1200"/>
      <c r="BCI118" s="1200"/>
      <c r="BCJ118" s="1200"/>
      <c r="BCK118" s="1200"/>
      <c r="BCL118" s="1200"/>
      <c r="BCM118" s="1200"/>
      <c r="BCN118" s="1200"/>
      <c r="BCO118" s="1200"/>
      <c r="BCP118" s="1200"/>
      <c r="BCQ118" s="1200"/>
      <c r="BCR118" s="1200"/>
      <c r="BCS118" s="1200"/>
      <c r="BCT118" s="1200"/>
      <c r="BCU118" s="1200"/>
      <c r="BCV118" s="1200"/>
      <c r="BCW118" s="1200"/>
      <c r="BCX118" s="1200"/>
      <c r="BCY118" s="1200"/>
      <c r="BCZ118" s="1200"/>
      <c r="BDA118" s="1200"/>
      <c r="BDB118" s="1200"/>
      <c r="BDC118" s="1200"/>
      <c r="BDD118" s="1200"/>
      <c r="BDE118" s="1200"/>
      <c r="BDF118" s="1200"/>
      <c r="BDG118" s="1200"/>
      <c r="BDH118" s="1200"/>
      <c r="BDI118" s="1200"/>
      <c r="BDJ118" s="1200"/>
      <c r="BDK118" s="1200"/>
      <c r="BDL118" s="1200"/>
      <c r="BDM118" s="1200"/>
      <c r="BDN118" s="1200"/>
      <c r="BDO118" s="1200"/>
      <c r="BDP118" s="1200"/>
      <c r="BDQ118" s="1200"/>
      <c r="BDR118" s="1200"/>
      <c r="BDS118" s="1200"/>
      <c r="BDT118" s="1200"/>
      <c r="BDU118" s="1200"/>
      <c r="BDV118" s="1200"/>
      <c r="BDW118" s="1200"/>
      <c r="BDX118" s="1200"/>
      <c r="BDY118" s="1200"/>
      <c r="BDZ118" s="1200"/>
      <c r="BEA118" s="1200"/>
      <c r="BEB118" s="1200"/>
      <c r="BEC118" s="1200"/>
      <c r="BED118" s="1200"/>
      <c r="BEE118" s="1200"/>
      <c r="BEF118" s="1200"/>
      <c r="BEG118" s="1200"/>
      <c r="BEH118" s="1200"/>
      <c r="BEI118" s="1200"/>
      <c r="BEJ118" s="1200"/>
      <c r="BEK118" s="1200"/>
      <c r="BEL118" s="1200"/>
      <c r="BEM118" s="1200"/>
      <c r="BEN118" s="1200"/>
      <c r="BEO118" s="1200"/>
      <c r="BEP118" s="1200"/>
      <c r="BEQ118" s="1200"/>
      <c r="BER118" s="1200"/>
      <c r="BES118" s="1200"/>
      <c r="BET118" s="1200"/>
      <c r="BEU118" s="1200"/>
      <c r="BEV118" s="1200"/>
      <c r="BEW118" s="1200"/>
      <c r="BEX118" s="1200"/>
      <c r="BEY118" s="1200"/>
      <c r="BEZ118" s="1200"/>
      <c r="BFA118" s="1200"/>
      <c r="BFB118" s="1200"/>
      <c r="BFC118" s="1200"/>
      <c r="BFD118" s="1200"/>
      <c r="BFE118" s="1200"/>
      <c r="BFF118" s="1200"/>
      <c r="BFG118" s="1200"/>
      <c r="BFH118" s="1200"/>
      <c r="BFI118" s="1200"/>
      <c r="BFJ118" s="1200"/>
      <c r="BFK118" s="1200"/>
      <c r="BFL118" s="1200"/>
      <c r="BFM118" s="1200"/>
      <c r="BFN118" s="1200"/>
      <c r="BFO118" s="1200"/>
      <c r="BFP118" s="1200"/>
      <c r="BFQ118" s="1200"/>
      <c r="BFR118" s="1200"/>
      <c r="BFS118" s="1200"/>
      <c r="BFT118" s="1200"/>
      <c r="BFU118" s="1200"/>
      <c r="BFV118" s="1200"/>
      <c r="BFW118" s="1200"/>
      <c r="BFX118" s="1200"/>
      <c r="BFY118" s="1200"/>
      <c r="BFZ118" s="1200"/>
      <c r="BGA118" s="1200"/>
      <c r="BGB118" s="1200"/>
      <c r="BGC118" s="1200"/>
      <c r="BGD118" s="1200"/>
      <c r="BGE118" s="1200"/>
      <c r="BGF118" s="1200"/>
      <c r="BGG118" s="1200"/>
      <c r="BGH118" s="1200"/>
      <c r="BGI118" s="1200"/>
      <c r="BGJ118" s="1200"/>
      <c r="BGK118" s="1200"/>
      <c r="BGL118" s="1200"/>
      <c r="BGM118" s="1200"/>
      <c r="BGN118" s="1200"/>
      <c r="BGO118" s="1200"/>
      <c r="BGP118" s="1200"/>
      <c r="BGQ118" s="1200"/>
      <c r="BGR118" s="1200"/>
      <c r="BGS118" s="1200"/>
      <c r="BGT118" s="1200"/>
      <c r="BGU118" s="1200"/>
      <c r="BGV118" s="1200"/>
      <c r="BGW118" s="1200"/>
      <c r="BGX118" s="1200"/>
      <c r="BGY118" s="1200"/>
      <c r="BGZ118" s="1200"/>
      <c r="BHA118" s="1200"/>
      <c r="BHB118" s="1200"/>
      <c r="BHC118" s="1200"/>
      <c r="BHD118" s="1200"/>
      <c r="BHE118" s="1200"/>
      <c r="BHF118" s="1200"/>
      <c r="BHG118" s="1200"/>
      <c r="BHH118" s="1200"/>
      <c r="BHI118" s="1200"/>
      <c r="BHJ118" s="1200"/>
      <c r="BHK118" s="1200"/>
      <c r="BHL118" s="1200"/>
      <c r="BHM118" s="1200"/>
      <c r="BHN118" s="1200"/>
      <c r="BHO118" s="1200"/>
      <c r="BHP118" s="1200"/>
      <c r="BHQ118" s="1200"/>
      <c r="BHR118" s="1200"/>
      <c r="BHS118" s="1200"/>
      <c r="BHT118" s="1200"/>
      <c r="BHU118" s="1200"/>
      <c r="BHV118" s="1200"/>
      <c r="BHW118" s="1200"/>
      <c r="BHX118" s="1200"/>
      <c r="BHY118" s="1200"/>
      <c r="BHZ118" s="1200"/>
      <c r="BIA118" s="1200"/>
      <c r="BIB118" s="1200"/>
      <c r="BIC118" s="1200"/>
      <c r="BID118" s="1200"/>
      <c r="BIE118" s="1200"/>
      <c r="BIF118" s="1200"/>
      <c r="BIG118" s="1200"/>
      <c r="BIH118" s="1200"/>
      <c r="BII118" s="1200"/>
      <c r="BIJ118" s="1200"/>
      <c r="BIK118" s="1200"/>
      <c r="BIL118" s="1200"/>
      <c r="BIM118" s="1200"/>
      <c r="BIN118" s="1200"/>
      <c r="BIO118" s="1200"/>
      <c r="BIP118" s="1200"/>
      <c r="BIQ118" s="1200"/>
      <c r="BIR118" s="1200"/>
      <c r="BIS118" s="1200"/>
      <c r="BIT118" s="1200"/>
      <c r="BIU118" s="1200"/>
      <c r="BIV118" s="1200"/>
      <c r="BIW118" s="1200"/>
      <c r="BIX118" s="1200"/>
      <c r="BIY118" s="1200"/>
      <c r="BIZ118" s="1200"/>
      <c r="BJA118" s="1200"/>
      <c r="BJB118" s="1200"/>
      <c r="BJC118" s="1200"/>
      <c r="BJD118" s="1200"/>
      <c r="BJE118" s="1200"/>
      <c r="BJF118" s="1200"/>
      <c r="BJG118" s="1200"/>
      <c r="BJH118" s="1200"/>
      <c r="BJI118" s="1200"/>
      <c r="BJJ118" s="1200"/>
      <c r="BJK118" s="1200"/>
      <c r="BJL118" s="1200"/>
      <c r="BJM118" s="1200"/>
      <c r="BJN118" s="1200"/>
      <c r="BJO118" s="1200"/>
      <c r="BJP118" s="1200"/>
      <c r="BJQ118" s="1200"/>
      <c r="BJR118" s="1200"/>
      <c r="BJS118" s="1200"/>
      <c r="BJT118" s="1200"/>
      <c r="BJU118" s="1200"/>
      <c r="BJV118" s="1200"/>
      <c r="BJW118" s="1200"/>
      <c r="BJX118" s="1200"/>
      <c r="BJY118" s="1200"/>
      <c r="BJZ118" s="1200"/>
      <c r="BKA118" s="1200"/>
      <c r="BKB118" s="1200"/>
      <c r="BKC118" s="1200"/>
      <c r="BKD118" s="1200"/>
      <c r="BKE118" s="1200"/>
      <c r="BKF118" s="1200"/>
      <c r="BKG118" s="1200"/>
      <c r="BKH118" s="1200"/>
      <c r="BKI118" s="1200"/>
      <c r="BKJ118" s="1200"/>
      <c r="BKK118" s="1200"/>
      <c r="BKL118" s="1200"/>
      <c r="BKM118" s="1200"/>
      <c r="BKN118" s="1200"/>
      <c r="BKO118" s="1200"/>
      <c r="BKP118" s="1200"/>
      <c r="BKQ118" s="1200"/>
      <c r="BKR118" s="1200"/>
      <c r="BKS118" s="1200"/>
      <c r="BKT118" s="1200"/>
      <c r="BKU118" s="1200"/>
      <c r="BKV118" s="1200"/>
      <c r="BKW118" s="1200"/>
      <c r="BKX118" s="1200"/>
      <c r="BKY118" s="1200"/>
      <c r="BKZ118" s="1200"/>
      <c r="BLA118" s="1200"/>
      <c r="BLB118" s="1200"/>
      <c r="BLC118" s="1200"/>
      <c r="BLD118" s="1200"/>
      <c r="BLE118" s="1200"/>
      <c r="BLF118" s="1200"/>
      <c r="BLG118" s="1200"/>
      <c r="BLH118" s="1200"/>
      <c r="BLI118" s="1200"/>
      <c r="BLJ118" s="1200"/>
      <c r="BLK118" s="1200"/>
      <c r="BLL118" s="1200"/>
      <c r="BLM118" s="1200"/>
      <c r="BLN118" s="1200"/>
      <c r="BLO118" s="1200"/>
      <c r="BLP118" s="1200"/>
      <c r="BLQ118" s="1200"/>
      <c r="BLR118" s="1200"/>
      <c r="BLS118" s="1200"/>
      <c r="BLT118" s="1200"/>
      <c r="BLU118" s="1200"/>
      <c r="BLV118" s="1200"/>
      <c r="BLW118" s="1200"/>
      <c r="BLX118" s="1200"/>
      <c r="BLY118" s="1200"/>
      <c r="BLZ118" s="1200"/>
      <c r="BMA118" s="1200"/>
      <c r="BMB118" s="1200"/>
      <c r="BMC118" s="1200"/>
      <c r="BMD118" s="1200"/>
      <c r="BME118" s="1200"/>
      <c r="BMF118" s="1200"/>
      <c r="BMG118" s="1200"/>
      <c r="BMH118" s="1200"/>
      <c r="BMI118" s="1200"/>
      <c r="BMJ118" s="1200"/>
      <c r="BMK118" s="1200"/>
      <c r="BML118" s="1200"/>
      <c r="BMM118" s="1200"/>
      <c r="BMN118" s="1200"/>
      <c r="BMO118" s="1200"/>
      <c r="BMP118" s="1200"/>
      <c r="BMQ118" s="1200"/>
      <c r="BMR118" s="1200"/>
      <c r="BMS118" s="1200"/>
      <c r="BMT118" s="1200"/>
      <c r="BMU118" s="1200"/>
      <c r="BMV118" s="1200"/>
      <c r="BMW118" s="1200"/>
      <c r="BMX118" s="1200"/>
      <c r="BMY118" s="1200"/>
      <c r="BMZ118" s="1200"/>
      <c r="BNA118" s="1200"/>
      <c r="BNB118" s="1200"/>
      <c r="BNC118" s="1200"/>
      <c r="BND118" s="1200"/>
      <c r="BNE118" s="1200"/>
      <c r="BNF118" s="1200"/>
      <c r="BNG118" s="1200"/>
      <c r="BNH118" s="1200"/>
      <c r="BNI118" s="1200"/>
      <c r="BNJ118" s="1200"/>
      <c r="BNK118" s="1200"/>
      <c r="BNL118" s="1200"/>
      <c r="BNM118" s="1200"/>
      <c r="BNN118" s="1200"/>
      <c r="BNO118" s="1200"/>
      <c r="BNP118" s="1200"/>
      <c r="BNQ118" s="1200"/>
      <c r="BNR118" s="1200"/>
      <c r="BNS118" s="1200"/>
      <c r="BNT118" s="1200"/>
      <c r="BNU118" s="1200"/>
      <c r="BNV118" s="1200"/>
      <c r="BNW118" s="1200"/>
      <c r="BNX118" s="1200"/>
      <c r="BNY118" s="1200"/>
      <c r="BNZ118" s="1200"/>
      <c r="BOA118" s="1200"/>
      <c r="BOB118" s="1200"/>
      <c r="BOC118" s="1200"/>
      <c r="BOD118" s="1200"/>
      <c r="BOE118" s="1200"/>
      <c r="BOF118" s="1200"/>
      <c r="BOG118" s="1200"/>
      <c r="BOH118" s="1200"/>
      <c r="BOI118" s="1200"/>
      <c r="BOJ118" s="1200"/>
      <c r="BOK118" s="1200"/>
      <c r="BOL118" s="1200"/>
      <c r="BOM118" s="1200"/>
      <c r="BON118" s="1200"/>
      <c r="BOO118" s="1200"/>
      <c r="BOP118" s="1200"/>
      <c r="BOQ118" s="1200"/>
      <c r="BOR118" s="1200"/>
      <c r="BOS118" s="1200"/>
      <c r="BOT118" s="1200"/>
      <c r="BOU118" s="1200"/>
      <c r="BOV118" s="1200"/>
      <c r="BOW118" s="1200"/>
      <c r="BOX118" s="1200"/>
      <c r="BOY118" s="1200"/>
      <c r="BOZ118" s="1200"/>
      <c r="BPA118" s="1200"/>
      <c r="BPB118" s="1200"/>
      <c r="BPC118" s="1200"/>
      <c r="BPD118" s="1200"/>
      <c r="BPE118" s="1200"/>
      <c r="BPF118" s="1200"/>
      <c r="BPG118" s="1200"/>
      <c r="BPH118" s="1200"/>
      <c r="BPI118" s="1200"/>
      <c r="BPJ118" s="1200"/>
      <c r="BPK118" s="1200"/>
      <c r="BPL118" s="1200"/>
      <c r="BPM118" s="1200"/>
      <c r="BPN118" s="1200"/>
      <c r="BPO118" s="1200"/>
      <c r="BPP118" s="1200"/>
      <c r="BPQ118" s="1200"/>
      <c r="BPR118" s="1200"/>
      <c r="BPS118" s="1200"/>
      <c r="BPT118" s="1200"/>
      <c r="BPU118" s="1200"/>
      <c r="BPV118" s="1200"/>
      <c r="BPW118" s="1200"/>
      <c r="BPX118" s="1200"/>
      <c r="BPY118" s="1200"/>
      <c r="BPZ118" s="1200"/>
      <c r="BQA118" s="1200"/>
      <c r="BQB118" s="1200"/>
      <c r="BQC118" s="1200"/>
      <c r="BQD118" s="1200"/>
      <c r="BQE118" s="1200"/>
      <c r="BQF118" s="1200"/>
      <c r="BQG118" s="1200"/>
      <c r="BQH118" s="1200"/>
      <c r="BQI118" s="1200"/>
      <c r="BQJ118" s="1200"/>
      <c r="BQK118" s="1200"/>
      <c r="BQL118" s="1200"/>
      <c r="BQM118" s="1200"/>
      <c r="BQN118" s="1200"/>
      <c r="BQO118" s="1200"/>
      <c r="BQP118" s="1200"/>
      <c r="BQQ118" s="1200"/>
      <c r="BQR118" s="1200"/>
      <c r="BQS118" s="1200"/>
      <c r="BQT118" s="1200"/>
      <c r="BQU118" s="1200"/>
      <c r="BQV118" s="1200"/>
      <c r="BQW118" s="1200"/>
      <c r="BQX118" s="1200"/>
      <c r="BQY118" s="1200"/>
      <c r="BQZ118" s="1200"/>
      <c r="BRA118" s="1200"/>
      <c r="BRB118" s="1200"/>
      <c r="BRC118" s="1200"/>
      <c r="BRD118" s="1200"/>
      <c r="BRE118" s="1200"/>
      <c r="BRF118" s="1200"/>
      <c r="BRG118" s="1200"/>
      <c r="BRH118" s="1200"/>
      <c r="BRI118" s="1200"/>
      <c r="BRJ118" s="1200"/>
      <c r="BRK118" s="1200"/>
      <c r="BRL118" s="1200"/>
      <c r="BRM118" s="1200"/>
      <c r="BRN118" s="1200"/>
      <c r="BRO118" s="1200"/>
      <c r="BRP118" s="1200"/>
      <c r="BRQ118" s="1200"/>
      <c r="BRR118" s="1200"/>
      <c r="BRS118" s="1200"/>
      <c r="BRT118" s="1200"/>
      <c r="BRU118" s="1200"/>
      <c r="BRV118" s="1200"/>
      <c r="BRW118" s="1200"/>
      <c r="BRX118" s="1200"/>
      <c r="BRY118" s="1200"/>
      <c r="BRZ118" s="1200"/>
      <c r="BSA118" s="1200"/>
      <c r="BSB118" s="1200"/>
      <c r="BSC118" s="1200"/>
      <c r="BSD118" s="1200"/>
      <c r="BSE118" s="1200"/>
      <c r="BSF118" s="1200"/>
      <c r="BSG118" s="1200"/>
      <c r="BSH118" s="1200"/>
      <c r="BSI118" s="1200"/>
      <c r="BSJ118" s="1200"/>
      <c r="BSK118" s="1200"/>
      <c r="BSL118" s="1200"/>
      <c r="BSM118" s="1200"/>
      <c r="BSN118" s="1200"/>
      <c r="BSO118" s="1200"/>
      <c r="BSP118" s="1200"/>
      <c r="BSQ118" s="1200"/>
      <c r="BSR118" s="1200"/>
      <c r="BSS118" s="1200"/>
      <c r="BST118" s="1200"/>
      <c r="BSU118" s="1200"/>
      <c r="BSV118" s="1200"/>
      <c r="BSW118" s="1200"/>
      <c r="BSX118" s="1200"/>
      <c r="BSY118" s="1200"/>
      <c r="BSZ118" s="1200"/>
      <c r="BTA118" s="1200"/>
      <c r="BTB118" s="1200"/>
      <c r="BTC118" s="1200"/>
      <c r="BTD118" s="1200"/>
      <c r="BTE118" s="1200"/>
      <c r="BTF118" s="1200"/>
      <c r="BTG118" s="1200"/>
      <c r="BTH118" s="1200"/>
      <c r="BTI118" s="1200"/>
      <c r="BTJ118" s="1200"/>
      <c r="BTK118" s="1200"/>
      <c r="BTL118" s="1200"/>
      <c r="BTM118" s="1200"/>
      <c r="BTN118" s="1200"/>
      <c r="BTO118" s="1200"/>
      <c r="BTP118" s="1200"/>
      <c r="BTQ118" s="1200"/>
      <c r="BTR118" s="1200"/>
      <c r="BTS118" s="1200"/>
      <c r="BTT118" s="1200"/>
      <c r="BTU118" s="1200"/>
      <c r="BTV118" s="1200"/>
      <c r="BTW118" s="1200"/>
      <c r="BTX118" s="1200"/>
      <c r="BTY118" s="1200"/>
      <c r="BTZ118" s="1200"/>
      <c r="BUA118" s="1200"/>
      <c r="BUB118" s="1200"/>
      <c r="BUC118" s="1200"/>
      <c r="BUD118" s="1200"/>
      <c r="BUE118" s="1200"/>
      <c r="BUF118" s="1200"/>
      <c r="BUG118" s="1200"/>
      <c r="BUH118" s="1200"/>
      <c r="BUI118" s="1200"/>
      <c r="BUJ118" s="1200"/>
      <c r="BUK118" s="1200"/>
      <c r="BUL118" s="1200"/>
      <c r="BUM118" s="1200"/>
      <c r="BUN118" s="1200"/>
      <c r="BUO118" s="1200"/>
      <c r="BUP118" s="1200"/>
      <c r="BUQ118" s="1200"/>
      <c r="BUR118" s="1200"/>
      <c r="BUS118" s="1200"/>
      <c r="BUT118" s="1200"/>
      <c r="BUU118" s="1200"/>
      <c r="BUV118" s="1200"/>
      <c r="BUW118" s="1200"/>
      <c r="BUX118" s="1200"/>
      <c r="BUY118" s="1200"/>
      <c r="BUZ118" s="1200"/>
      <c r="BVA118" s="1200"/>
      <c r="BVB118" s="1200"/>
      <c r="BVC118" s="1200"/>
      <c r="BVD118" s="1200"/>
      <c r="BVE118" s="1200"/>
      <c r="BVF118" s="1200"/>
      <c r="BVG118" s="1200"/>
      <c r="BVH118" s="1200"/>
      <c r="BVI118" s="1200"/>
      <c r="BVJ118" s="1200"/>
      <c r="BVK118" s="1200"/>
      <c r="BVL118" s="1200"/>
      <c r="BVM118" s="1200"/>
      <c r="BVN118" s="1200"/>
      <c r="BVO118" s="1200"/>
      <c r="BVP118" s="1200"/>
      <c r="BVQ118" s="1200"/>
      <c r="BVR118" s="1200"/>
      <c r="BVS118" s="1200"/>
      <c r="BVT118" s="1200"/>
      <c r="BVU118" s="1200"/>
      <c r="BVV118" s="1200"/>
      <c r="BVW118" s="1200"/>
      <c r="BVX118" s="1200"/>
      <c r="BVY118" s="1200"/>
      <c r="BVZ118" s="1200"/>
      <c r="BWA118" s="1200"/>
      <c r="BWB118" s="1200"/>
      <c r="BWC118" s="1200"/>
      <c r="BWD118" s="1200"/>
      <c r="BWE118" s="1200"/>
      <c r="BWF118" s="1200"/>
      <c r="BWG118" s="1200"/>
      <c r="BWH118" s="1200"/>
      <c r="BWI118" s="1200"/>
      <c r="BWJ118" s="1200"/>
      <c r="BWK118" s="1200"/>
      <c r="BWL118" s="1200"/>
      <c r="BWM118" s="1200"/>
      <c r="BWN118" s="1200"/>
      <c r="BWO118" s="1200"/>
      <c r="BWP118" s="1200"/>
      <c r="BWQ118" s="1200"/>
      <c r="BWR118" s="1200"/>
      <c r="BWS118" s="1200"/>
      <c r="BWT118" s="1200"/>
      <c r="BWU118" s="1200"/>
      <c r="BWV118" s="1200"/>
      <c r="BWW118" s="1200"/>
      <c r="BWX118" s="1200"/>
      <c r="BWY118" s="1200"/>
      <c r="BWZ118" s="1200"/>
      <c r="BXA118" s="1200"/>
      <c r="BXB118" s="1200"/>
      <c r="BXC118" s="1200"/>
      <c r="BXD118" s="1200"/>
      <c r="BXE118" s="1200"/>
      <c r="BXF118" s="1200"/>
      <c r="BXG118" s="1200"/>
      <c r="BXH118" s="1200"/>
      <c r="BXI118" s="1200"/>
      <c r="BXJ118" s="1200"/>
      <c r="BXK118" s="1200"/>
      <c r="BXL118" s="1200"/>
      <c r="BXM118" s="1200"/>
      <c r="BXN118" s="1200"/>
      <c r="BXO118" s="1200"/>
      <c r="BXP118" s="1200"/>
      <c r="BXQ118" s="1200"/>
      <c r="BXR118" s="1200"/>
      <c r="BXS118" s="1200"/>
      <c r="BXT118" s="1200"/>
      <c r="BXU118" s="1200"/>
      <c r="BXV118" s="1200"/>
      <c r="BXW118" s="1200"/>
      <c r="BXX118" s="1200"/>
      <c r="BXY118" s="1200"/>
      <c r="BXZ118" s="1200"/>
      <c r="BYA118" s="1200"/>
      <c r="BYB118" s="1200"/>
      <c r="BYC118" s="1200"/>
      <c r="BYD118" s="1200"/>
      <c r="BYE118" s="1200"/>
      <c r="BYF118" s="1200"/>
      <c r="BYG118" s="1200"/>
      <c r="BYH118" s="1200"/>
      <c r="BYI118" s="1200"/>
      <c r="BYJ118" s="1200"/>
      <c r="BYK118" s="1200"/>
      <c r="BYL118" s="1200"/>
      <c r="BYM118" s="1200"/>
      <c r="BYN118" s="1200"/>
      <c r="BYO118" s="1200"/>
      <c r="BYP118" s="1200"/>
      <c r="BYQ118" s="1200"/>
      <c r="BYR118" s="1200"/>
      <c r="BYS118" s="1200"/>
      <c r="BYT118" s="1200"/>
      <c r="BYU118" s="1200"/>
      <c r="BYV118" s="1200"/>
      <c r="BYW118" s="1200"/>
      <c r="BYX118" s="1200"/>
      <c r="BYY118" s="1200"/>
      <c r="BYZ118" s="1200"/>
      <c r="BZA118" s="1200"/>
      <c r="BZB118" s="1200"/>
      <c r="BZC118" s="1200"/>
      <c r="BZD118" s="1200"/>
      <c r="BZE118" s="1200"/>
      <c r="BZF118" s="1200"/>
      <c r="BZG118" s="1200"/>
      <c r="BZH118" s="1200"/>
      <c r="BZI118" s="1200"/>
      <c r="BZJ118" s="1200"/>
      <c r="BZK118" s="1200"/>
      <c r="BZL118" s="1200"/>
      <c r="BZM118" s="1200"/>
      <c r="BZN118" s="1200"/>
      <c r="BZO118" s="1200"/>
      <c r="BZP118" s="1200"/>
      <c r="BZQ118" s="1200"/>
      <c r="BZR118" s="1200"/>
      <c r="BZS118" s="1200"/>
      <c r="BZT118" s="1200"/>
      <c r="BZU118" s="1200"/>
      <c r="BZV118" s="1200"/>
      <c r="BZW118" s="1200"/>
      <c r="BZX118" s="1200"/>
      <c r="BZY118" s="1200"/>
      <c r="BZZ118" s="1200"/>
      <c r="CAA118" s="1200"/>
      <c r="CAB118" s="1200"/>
      <c r="CAC118" s="1200"/>
      <c r="CAD118" s="1200"/>
      <c r="CAE118" s="1200"/>
      <c r="CAF118" s="1200"/>
      <c r="CAG118" s="1200"/>
      <c r="CAH118" s="1200"/>
      <c r="CAI118" s="1200"/>
      <c r="CAJ118" s="1200"/>
      <c r="CAK118" s="1200"/>
      <c r="CAL118" s="1200"/>
      <c r="CAM118" s="1200"/>
      <c r="CAN118" s="1200"/>
      <c r="CAO118" s="1200"/>
      <c r="CAP118" s="1200"/>
      <c r="CAQ118" s="1200"/>
      <c r="CAR118" s="1200"/>
      <c r="CAS118" s="1200"/>
      <c r="CAT118" s="1200"/>
      <c r="CAU118" s="1200"/>
      <c r="CAV118" s="1200"/>
      <c r="CAW118" s="1200"/>
      <c r="CAX118" s="1200"/>
      <c r="CAY118" s="1200"/>
      <c r="CAZ118" s="1200"/>
      <c r="CBA118" s="1200"/>
      <c r="CBB118" s="1200"/>
      <c r="CBC118" s="1200"/>
      <c r="CBD118" s="1200"/>
      <c r="CBE118" s="1200"/>
      <c r="CBF118" s="1200"/>
      <c r="CBG118" s="1200"/>
      <c r="CBH118" s="1200"/>
      <c r="CBI118" s="1200"/>
      <c r="CBJ118" s="1200"/>
      <c r="CBK118" s="1200"/>
      <c r="CBL118" s="1200"/>
      <c r="CBM118" s="1200"/>
      <c r="CBN118" s="1200"/>
      <c r="CBO118" s="1200"/>
      <c r="CBP118" s="1200"/>
      <c r="CBQ118" s="1200"/>
      <c r="CBR118" s="1200"/>
      <c r="CBS118" s="1200"/>
      <c r="CBT118" s="1200"/>
      <c r="CBU118" s="1200"/>
      <c r="CBV118" s="1200"/>
      <c r="CBW118" s="1200"/>
      <c r="CBX118" s="1200"/>
      <c r="CBY118" s="1200"/>
      <c r="CBZ118" s="1200"/>
      <c r="CCA118" s="1200"/>
      <c r="CCB118" s="1200"/>
      <c r="CCC118" s="1200"/>
      <c r="CCD118" s="1200"/>
      <c r="CCE118" s="1200"/>
      <c r="CCF118" s="1200"/>
      <c r="CCG118" s="1200"/>
      <c r="CCH118" s="1200"/>
      <c r="CCI118" s="1200"/>
      <c r="CCJ118" s="1200"/>
      <c r="CCK118" s="1200"/>
      <c r="CCL118" s="1200"/>
      <c r="CCM118" s="1200"/>
      <c r="CCN118" s="1200"/>
      <c r="CCO118" s="1200"/>
      <c r="CCP118" s="1200"/>
      <c r="CCQ118" s="1200"/>
      <c r="CCR118" s="1200"/>
      <c r="CCS118" s="1200"/>
      <c r="CCT118" s="1200"/>
      <c r="CCU118" s="1200"/>
      <c r="CCV118" s="1200"/>
      <c r="CCW118" s="1200"/>
      <c r="CCX118" s="1200"/>
      <c r="CCY118" s="1200"/>
      <c r="CCZ118" s="1200"/>
      <c r="CDA118" s="1200"/>
      <c r="CDB118" s="1200"/>
      <c r="CDC118" s="1200"/>
      <c r="CDD118" s="1200"/>
      <c r="CDE118" s="1200"/>
      <c r="CDF118" s="1200"/>
      <c r="CDG118" s="1200"/>
      <c r="CDH118" s="1200"/>
      <c r="CDI118" s="1200"/>
      <c r="CDJ118" s="1200"/>
      <c r="CDK118" s="1200"/>
      <c r="CDL118" s="1200"/>
      <c r="CDM118" s="1200"/>
      <c r="CDN118" s="1200"/>
      <c r="CDO118" s="1200"/>
      <c r="CDP118" s="1200"/>
      <c r="CDQ118" s="1200"/>
      <c r="CDR118" s="1200"/>
      <c r="CDS118" s="1200"/>
      <c r="CDT118" s="1200"/>
      <c r="CDU118" s="1200"/>
      <c r="CDV118" s="1200"/>
      <c r="CDW118" s="1200"/>
      <c r="CDX118" s="1200"/>
      <c r="CDY118" s="1200"/>
      <c r="CDZ118" s="1200"/>
      <c r="CEA118" s="1200"/>
      <c r="CEB118" s="1200"/>
      <c r="CEC118" s="1200"/>
      <c r="CED118" s="1200"/>
      <c r="CEE118" s="1200"/>
      <c r="CEF118" s="1200"/>
      <c r="CEG118" s="1200"/>
      <c r="CEH118" s="1200"/>
      <c r="CEI118" s="1200"/>
      <c r="CEJ118" s="1200"/>
      <c r="CEK118" s="1200"/>
      <c r="CEL118" s="1200"/>
      <c r="CEM118" s="1200"/>
      <c r="CEN118" s="1200"/>
      <c r="CEO118" s="1200"/>
      <c r="CEP118" s="1200"/>
      <c r="CEQ118" s="1200"/>
      <c r="CER118" s="1200"/>
      <c r="CES118" s="1200"/>
      <c r="CET118" s="1200"/>
      <c r="CEU118" s="1200"/>
      <c r="CEV118" s="1200"/>
      <c r="CEW118" s="1200"/>
      <c r="CEX118" s="1200"/>
      <c r="CEY118" s="1200"/>
      <c r="CEZ118" s="1200"/>
      <c r="CFA118" s="1200"/>
      <c r="CFB118" s="1200"/>
      <c r="CFC118" s="1200"/>
      <c r="CFD118" s="1200"/>
      <c r="CFE118" s="1200"/>
      <c r="CFF118" s="1200"/>
      <c r="CFG118" s="1200"/>
      <c r="CFH118" s="1200"/>
      <c r="CFI118" s="1200"/>
      <c r="CFJ118" s="1200"/>
      <c r="CFK118" s="1200"/>
      <c r="CFL118" s="1200"/>
      <c r="CFM118" s="1200"/>
      <c r="CFN118" s="1200"/>
      <c r="CFO118" s="1200"/>
      <c r="CFP118" s="1200"/>
      <c r="CFQ118" s="1200"/>
      <c r="CFR118" s="1200"/>
      <c r="CFS118" s="1200"/>
      <c r="CFT118" s="1200"/>
      <c r="CFU118" s="1200"/>
      <c r="CFV118" s="1200"/>
      <c r="CFW118" s="1200"/>
      <c r="CFX118" s="1200"/>
      <c r="CFY118" s="1200"/>
      <c r="CFZ118" s="1200"/>
      <c r="CGA118" s="1200"/>
      <c r="CGB118" s="1200"/>
      <c r="CGC118" s="1200"/>
      <c r="CGD118" s="1200"/>
      <c r="CGE118" s="1200"/>
      <c r="CGF118" s="1200"/>
      <c r="CGG118" s="1200"/>
      <c r="CGH118" s="1200"/>
      <c r="CGI118" s="1200"/>
      <c r="CGJ118" s="1200"/>
      <c r="CGK118" s="1200"/>
      <c r="CGL118" s="1200"/>
      <c r="CGM118" s="1200"/>
      <c r="CGN118" s="1200"/>
      <c r="CGO118" s="1200"/>
      <c r="CGP118" s="1200"/>
      <c r="CGQ118" s="1200"/>
      <c r="CGR118" s="1200"/>
      <c r="CGS118" s="1200"/>
      <c r="CGT118" s="1200"/>
      <c r="CGU118" s="1200"/>
      <c r="CGV118" s="1200"/>
      <c r="CGW118" s="1200"/>
      <c r="CGX118" s="1200"/>
      <c r="CGY118" s="1200"/>
      <c r="CGZ118" s="1200"/>
      <c r="CHA118" s="1200"/>
      <c r="CHB118" s="1200"/>
      <c r="CHC118" s="1200"/>
      <c r="CHD118" s="1200"/>
      <c r="CHE118" s="1200"/>
      <c r="CHF118" s="1200"/>
      <c r="CHG118" s="1200"/>
      <c r="CHH118" s="1200"/>
      <c r="CHI118" s="1200"/>
      <c r="CHJ118" s="1200"/>
      <c r="CHK118" s="1200"/>
      <c r="CHL118" s="1200"/>
      <c r="CHM118" s="1200"/>
      <c r="CHN118" s="1200"/>
      <c r="CHO118" s="1200"/>
      <c r="CHP118" s="1200"/>
      <c r="CHQ118" s="1200"/>
      <c r="CHR118" s="1200"/>
      <c r="CHS118" s="1200"/>
      <c r="CHT118" s="1200"/>
      <c r="CHU118" s="1200"/>
      <c r="CHV118" s="1200"/>
      <c r="CHW118" s="1200"/>
      <c r="CHX118" s="1200"/>
      <c r="CHY118" s="1200"/>
      <c r="CHZ118" s="1200"/>
      <c r="CIA118" s="1200"/>
      <c r="CIB118" s="1200"/>
      <c r="CIC118" s="1200"/>
      <c r="CID118" s="1200"/>
      <c r="CIE118" s="1200"/>
      <c r="CIF118" s="1200"/>
      <c r="CIG118" s="1200"/>
      <c r="CIH118" s="1200"/>
      <c r="CII118" s="1200"/>
      <c r="CIJ118" s="1200"/>
      <c r="CIK118" s="1200"/>
      <c r="CIL118" s="1200"/>
      <c r="CIM118" s="1200"/>
      <c r="CIN118" s="1200"/>
      <c r="CIO118" s="1200"/>
      <c r="CIP118" s="1200"/>
      <c r="CIQ118" s="1200"/>
      <c r="CIR118" s="1200"/>
      <c r="CIS118" s="1200"/>
      <c r="CIT118" s="1200"/>
      <c r="CIU118" s="1200"/>
      <c r="CIV118" s="1200"/>
      <c r="CIW118" s="1200"/>
      <c r="CIX118" s="1200"/>
      <c r="CIY118" s="1200"/>
      <c r="CIZ118" s="1200"/>
      <c r="CJA118" s="1200"/>
      <c r="CJB118" s="1200"/>
      <c r="CJC118" s="1200"/>
      <c r="CJD118" s="1200"/>
      <c r="CJE118" s="1200"/>
      <c r="CJF118" s="1200"/>
      <c r="CJG118" s="1200"/>
      <c r="CJH118" s="1200"/>
      <c r="CJI118" s="1200"/>
      <c r="CJJ118" s="1200"/>
      <c r="CJK118" s="1200"/>
      <c r="CJL118" s="1200"/>
      <c r="CJM118" s="1200"/>
      <c r="CJN118" s="1200"/>
      <c r="CJO118" s="1200"/>
      <c r="CJP118" s="1200"/>
      <c r="CJQ118" s="1200"/>
      <c r="CJR118" s="1200"/>
      <c r="CJS118" s="1200"/>
      <c r="CJT118" s="1200"/>
      <c r="CJU118" s="1200"/>
      <c r="CJV118" s="1200"/>
      <c r="CJW118" s="1200"/>
      <c r="CJX118" s="1200"/>
      <c r="CJY118" s="1200"/>
      <c r="CJZ118" s="1200"/>
      <c r="CKA118" s="1200"/>
      <c r="CKB118" s="1200"/>
      <c r="CKC118" s="1200"/>
      <c r="CKD118" s="1200"/>
      <c r="CKE118" s="1200"/>
      <c r="CKF118" s="1200"/>
      <c r="CKG118" s="1200"/>
      <c r="CKH118" s="1200"/>
      <c r="CKI118" s="1200"/>
      <c r="CKJ118" s="1200"/>
      <c r="CKK118" s="1200"/>
      <c r="CKL118" s="1200"/>
      <c r="CKM118" s="1200"/>
      <c r="CKN118" s="1200"/>
      <c r="CKO118" s="1200"/>
      <c r="CKP118" s="1200"/>
      <c r="CKQ118" s="1200"/>
      <c r="CKR118" s="1200"/>
      <c r="CKS118" s="1200"/>
      <c r="CKT118" s="1200"/>
      <c r="CKU118" s="1200"/>
      <c r="CKV118" s="1200"/>
      <c r="CKW118" s="1200"/>
      <c r="CKX118" s="1200"/>
      <c r="CKY118" s="1200"/>
      <c r="CKZ118" s="1200"/>
      <c r="CLA118" s="1200"/>
      <c r="CLB118" s="1200"/>
      <c r="CLC118" s="1200"/>
      <c r="CLD118" s="1200"/>
      <c r="CLE118" s="1200"/>
      <c r="CLF118" s="1200"/>
      <c r="CLG118" s="1200"/>
      <c r="CLH118" s="1200"/>
      <c r="CLI118" s="1200"/>
      <c r="CLJ118" s="1200"/>
      <c r="CLK118" s="1200"/>
      <c r="CLL118" s="1200"/>
      <c r="CLM118" s="1200"/>
      <c r="CLN118" s="1200"/>
      <c r="CLO118" s="1200"/>
      <c r="CLP118" s="1200"/>
      <c r="CLQ118" s="1200"/>
      <c r="CLR118" s="1200"/>
      <c r="CLS118" s="1200"/>
      <c r="CLT118" s="1200"/>
      <c r="CLU118" s="1200"/>
      <c r="CLV118" s="1200"/>
      <c r="CLW118" s="1200"/>
      <c r="CLX118" s="1200"/>
      <c r="CLY118" s="1200"/>
      <c r="CLZ118" s="1200"/>
      <c r="CMA118" s="1200"/>
      <c r="CMB118" s="1200"/>
      <c r="CMC118" s="1200"/>
      <c r="CMD118" s="1200"/>
      <c r="CME118" s="1200"/>
      <c r="CMF118" s="1200"/>
      <c r="CMG118" s="1200"/>
      <c r="CMH118" s="1200"/>
      <c r="CMI118" s="1200"/>
      <c r="CMJ118" s="1200"/>
      <c r="CMK118" s="1200"/>
      <c r="CML118" s="1200"/>
      <c r="CMM118" s="1200"/>
      <c r="CMN118" s="1200"/>
      <c r="CMO118" s="1200"/>
      <c r="CMP118" s="1200"/>
      <c r="CMQ118" s="1200"/>
      <c r="CMR118" s="1200"/>
      <c r="CMS118" s="1200"/>
      <c r="CMT118" s="1200"/>
      <c r="CMU118" s="1200"/>
      <c r="CMV118" s="1200"/>
      <c r="CMW118" s="1200"/>
      <c r="CMX118" s="1200"/>
      <c r="CMY118" s="1200"/>
      <c r="CMZ118" s="1200"/>
      <c r="CNA118" s="1200"/>
      <c r="CNB118" s="1200"/>
      <c r="CNC118" s="1200"/>
      <c r="CND118" s="1200"/>
      <c r="CNE118" s="1200"/>
      <c r="CNF118" s="1200"/>
      <c r="CNG118" s="1200"/>
      <c r="CNH118" s="1200"/>
      <c r="CNI118" s="1200"/>
      <c r="CNJ118" s="1200"/>
      <c r="CNK118" s="1200"/>
      <c r="CNL118" s="1200"/>
      <c r="CNM118" s="1200"/>
      <c r="CNN118" s="1200"/>
      <c r="CNO118" s="1200"/>
      <c r="CNP118" s="1200"/>
      <c r="CNQ118" s="1200"/>
      <c r="CNR118" s="1200"/>
      <c r="CNS118" s="1200"/>
      <c r="CNT118" s="1200"/>
      <c r="CNU118" s="1200"/>
      <c r="CNV118" s="1200"/>
      <c r="CNW118" s="1200"/>
      <c r="CNX118" s="1200"/>
      <c r="CNY118" s="1200"/>
      <c r="CNZ118" s="1200"/>
      <c r="COA118" s="1200"/>
      <c r="COB118" s="1200"/>
      <c r="COC118" s="1200"/>
      <c r="COD118" s="1200"/>
      <c r="COE118" s="1200"/>
      <c r="COF118" s="1200"/>
      <c r="COG118" s="1200"/>
      <c r="COH118" s="1200"/>
      <c r="COI118" s="1200"/>
      <c r="COJ118" s="1200"/>
      <c r="COK118" s="1200"/>
      <c r="COL118" s="1200"/>
      <c r="COM118" s="1200"/>
      <c r="CON118" s="1200"/>
      <c r="COO118" s="1200"/>
      <c r="COP118" s="1200"/>
      <c r="COQ118" s="1200"/>
      <c r="COR118" s="1200"/>
      <c r="COS118" s="1200"/>
      <c r="COT118" s="1200"/>
      <c r="COU118" s="1200"/>
      <c r="COV118" s="1200"/>
      <c r="COW118" s="1200"/>
      <c r="COX118" s="1200"/>
      <c r="COY118" s="1200"/>
      <c r="COZ118" s="1200"/>
      <c r="CPA118" s="1200"/>
      <c r="CPB118" s="1200"/>
      <c r="CPC118" s="1200"/>
      <c r="CPD118" s="1200"/>
      <c r="CPE118" s="1200"/>
      <c r="CPF118" s="1200"/>
      <c r="CPG118" s="1200"/>
      <c r="CPH118" s="1200"/>
      <c r="CPI118" s="1200"/>
      <c r="CPJ118" s="1200"/>
      <c r="CPK118" s="1200"/>
      <c r="CPL118" s="1200"/>
      <c r="CPM118" s="1200"/>
      <c r="CPN118" s="1200"/>
      <c r="CPO118" s="1200"/>
      <c r="CPP118" s="1200"/>
      <c r="CPQ118" s="1200"/>
      <c r="CPR118" s="1200"/>
      <c r="CPS118" s="1200"/>
      <c r="CPT118" s="1200"/>
      <c r="CPU118" s="1200"/>
      <c r="CPV118" s="1200"/>
      <c r="CPW118" s="1200"/>
      <c r="CPX118" s="1200"/>
      <c r="CPY118" s="1200"/>
      <c r="CPZ118" s="1200"/>
      <c r="CQA118" s="1200"/>
      <c r="CQB118" s="1200"/>
      <c r="CQC118" s="1200"/>
      <c r="CQD118" s="1200"/>
      <c r="CQE118" s="1200"/>
      <c r="CQF118" s="1200"/>
      <c r="CQG118" s="1200"/>
      <c r="CQH118" s="1200"/>
      <c r="CQI118" s="1200"/>
      <c r="CQJ118" s="1200"/>
      <c r="CQK118" s="1200"/>
      <c r="CQL118" s="1200"/>
      <c r="CQM118" s="1200"/>
      <c r="CQN118" s="1200"/>
      <c r="CQO118" s="1200"/>
      <c r="CQP118" s="1200"/>
      <c r="CQQ118" s="1200"/>
      <c r="CQR118" s="1200"/>
      <c r="CQS118" s="1200"/>
      <c r="CQT118" s="1200"/>
      <c r="CQU118" s="1200"/>
      <c r="CQV118" s="1200"/>
      <c r="CQW118" s="1200"/>
      <c r="CQX118" s="1200"/>
      <c r="CQY118" s="1200"/>
      <c r="CQZ118" s="1200"/>
      <c r="CRA118" s="1200"/>
      <c r="CRB118" s="1200"/>
      <c r="CRC118" s="1200"/>
      <c r="CRD118" s="1200"/>
      <c r="CRE118" s="1200"/>
      <c r="CRF118" s="1200"/>
      <c r="CRG118" s="1200"/>
      <c r="CRH118" s="1200"/>
      <c r="CRI118" s="1200"/>
      <c r="CRJ118" s="1200"/>
      <c r="CRK118" s="1200"/>
      <c r="CRL118" s="1200"/>
      <c r="CRM118" s="1200"/>
      <c r="CRN118" s="1200"/>
      <c r="CRO118" s="1200"/>
      <c r="CRP118" s="1200"/>
      <c r="CRQ118" s="1200"/>
      <c r="CRR118" s="1200"/>
      <c r="CRS118" s="1200"/>
      <c r="CRT118" s="1200"/>
      <c r="CRU118" s="1200"/>
      <c r="CRV118" s="1200"/>
      <c r="CRW118" s="1200"/>
      <c r="CRX118" s="1200"/>
      <c r="CRY118" s="1200"/>
      <c r="CRZ118" s="1200"/>
      <c r="CSA118" s="1200"/>
      <c r="CSB118" s="1200"/>
      <c r="CSC118" s="1200"/>
      <c r="CSD118" s="1200"/>
      <c r="CSE118" s="1200"/>
      <c r="CSF118" s="1200"/>
      <c r="CSG118" s="1200"/>
      <c r="CSH118" s="1200"/>
      <c r="CSI118" s="1200"/>
      <c r="CSJ118" s="1200"/>
      <c r="CSK118" s="1200"/>
      <c r="CSL118" s="1200"/>
      <c r="CSM118" s="1200"/>
      <c r="CSN118" s="1200"/>
      <c r="CSO118" s="1200"/>
      <c r="CSP118" s="1200"/>
      <c r="CSQ118" s="1200"/>
      <c r="CSR118" s="1200"/>
      <c r="CSS118" s="1200"/>
      <c r="CST118" s="1200"/>
      <c r="CSU118" s="1200"/>
      <c r="CSV118" s="1200"/>
      <c r="CSW118" s="1200"/>
      <c r="CSX118" s="1200"/>
      <c r="CSY118" s="1200"/>
      <c r="CSZ118" s="1200"/>
      <c r="CTA118" s="1200"/>
      <c r="CTB118" s="1200"/>
      <c r="CTC118" s="1200"/>
      <c r="CTD118" s="1200"/>
      <c r="CTE118" s="1200"/>
      <c r="CTF118" s="1200"/>
      <c r="CTG118" s="1200"/>
      <c r="CTH118" s="1200"/>
      <c r="CTI118" s="1200"/>
      <c r="CTJ118" s="1200"/>
      <c r="CTK118" s="1200"/>
      <c r="CTL118" s="1200"/>
      <c r="CTM118" s="1200"/>
      <c r="CTN118" s="1200"/>
      <c r="CTO118" s="1200"/>
      <c r="CTP118" s="1200"/>
      <c r="CTQ118" s="1200"/>
      <c r="CTR118" s="1200"/>
      <c r="CTS118" s="1200"/>
      <c r="CTT118" s="1200"/>
      <c r="CTU118" s="1200"/>
      <c r="CTV118" s="1200"/>
      <c r="CTW118" s="1200"/>
      <c r="CTX118" s="1200"/>
      <c r="CTY118" s="1200"/>
      <c r="CTZ118" s="1200"/>
      <c r="CUA118" s="1200"/>
      <c r="CUB118" s="1200"/>
      <c r="CUC118" s="1200"/>
      <c r="CUD118" s="1200"/>
      <c r="CUE118" s="1200"/>
      <c r="CUF118" s="1200"/>
      <c r="CUG118" s="1200"/>
      <c r="CUH118" s="1200"/>
      <c r="CUI118" s="1200"/>
      <c r="CUJ118" s="1200"/>
      <c r="CUK118" s="1200"/>
      <c r="CUL118" s="1200"/>
      <c r="CUM118" s="1200"/>
      <c r="CUN118" s="1200"/>
      <c r="CUO118" s="1200"/>
      <c r="CUP118" s="1200"/>
      <c r="CUQ118" s="1200"/>
      <c r="CUR118" s="1200"/>
      <c r="CUS118" s="1200"/>
      <c r="CUT118" s="1200"/>
      <c r="CUU118" s="1200"/>
      <c r="CUV118" s="1200"/>
      <c r="CUW118" s="1200"/>
      <c r="CUX118" s="1200"/>
      <c r="CUY118" s="1200"/>
      <c r="CUZ118" s="1200"/>
      <c r="CVA118" s="1200"/>
      <c r="CVB118" s="1200"/>
      <c r="CVC118" s="1200"/>
      <c r="CVD118" s="1200"/>
      <c r="CVE118" s="1200"/>
      <c r="CVF118" s="1200"/>
      <c r="CVG118" s="1200"/>
      <c r="CVH118" s="1200"/>
      <c r="CVI118" s="1200"/>
      <c r="CVJ118" s="1200"/>
      <c r="CVK118" s="1200"/>
      <c r="CVL118" s="1200"/>
      <c r="CVM118" s="1200"/>
      <c r="CVN118" s="1200"/>
      <c r="CVO118" s="1200"/>
      <c r="CVP118" s="1200"/>
      <c r="CVQ118" s="1200"/>
      <c r="CVR118" s="1200"/>
      <c r="CVS118" s="1200"/>
      <c r="CVT118" s="1200"/>
      <c r="CVU118" s="1200"/>
      <c r="CVV118" s="1200"/>
      <c r="CVW118" s="1200"/>
      <c r="CVX118" s="1200"/>
      <c r="CVY118" s="1200"/>
      <c r="CVZ118" s="1200"/>
      <c r="CWA118" s="1200"/>
      <c r="CWB118" s="1200"/>
      <c r="CWC118" s="1200"/>
      <c r="CWD118" s="1200"/>
      <c r="CWE118" s="1200"/>
      <c r="CWF118" s="1200"/>
      <c r="CWG118" s="1200"/>
      <c r="CWH118" s="1200"/>
      <c r="CWI118" s="1200"/>
      <c r="CWJ118" s="1200"/>
      <c r="CWK118" s="1200"/>
      <c r="CWL118" s="1200"/>
      <c r="CWM118" s="1200"/>
      <c r="CWN118" s="1200"/>
      <c r="CWO118" s="1200"/>
      <c r="CWP118" s="1200"/>
      <c r="CWQ118" s="1200"/>
      <c r="CWR118" s="1200"/>
      <c r="CWS118" s="1200"/>
      <c r="CWT118" s="1200"/>
      <c r="CWU118" s="1200"/>
      <c r="CWV118" s="1200"/>
      <c r="CWW118" s="1200"/>
      <c r="CWX118" s="1200"/>
      <c r="CWY118" s="1200"/>
      <c r="CWZ118" s="1200"/>
      <c r="CXA118" s="1200"/>
      <c r="CXB118" s="1200"/>
      <c r="CXC118" s="1200"/>
      <c r="CXD118" s="1200"/>
      <c r="CXE118" s="1200"/>
      <c r="CXF118" s="1200"/>
      <c r="CXG118" s="1200"/>
      <c r="CXH118" s="1200"/>
      <c r="CXI118" s="1200"/>
      <c r="CXJ118" s="1200"/>
      <c r="CXK118" s="1200"/>
      <c r="CXL118" s="1200"/>
      <c r="CXM118" s="1200"/>
      <c r="CXN118" s="1200"/>
      <c r="CXO118" s="1200"/>
      <c r="CXP118" s="1200"/>
      <c r="CXQ118" s="1200"/>
      <c r="CXR118" s="1200"/>
      <c r="CXS118" s="1200"/>
      <c r="CXT118" s="1200"/>
      <c r="CXU118" s="1200"/>
      <c r="CXV118" s="1200"/>
      <c r="CXW118" s="1200"/>
      <c r="CXX118" s="1200"/>
      <c r="CXY118" s="1200"/>
      <c r="CXZ118" s="1200"/>
      <c r="CYA118" s="1200"/>
      <c r="CYB118" s="1200"/>
      <c r="CYC118" s="1200"/>
      <c r="CYD118" s="1200"/>
      <c r="CYE118" s="1200"/>
      <c r="CYF118" s="1200"/>
      <c r="CYG118" s="1200"/>
      <c r="CYH118" s="1200"/>
      <c r="CYI118" s="1200"/>
      <c r="CYJ118" s="1200"/>
      <c r="CYK118" s="1200"/>
      <c r="CYL118" s="1200"/>
      <c r="CYM118" s="1200"/>
      <c r="CYN118" s="1200"/>
      <c r="CYO118" s="1200"/>
      <c r="CYP118" s="1200"/>
      <c r="CYQ118" s="1200"/>
      <c r="CYR118" s="1200"/>
      <c r="CYS118" s="1200"/>
      <c r="CYT118" s="1200"/>
      <c r="CYU118" s="1200"/>
      <c r="CYV118" s="1200"/>
      <c r="CYW118" s="1200"/>
      <c r="CYX118" s="1200"/>
      <c r="CYY118" s="1200"/>
      <c r="CYZ118" s="1200"/>
      <c r="CZA118" s="1200"/>
      <c r="CZB118" s="1200"/>
      <c r="CZC118" s="1200"/>
      <c r="CZD118" s="1200"/>
      <c r="CZE118" s="1200"/>
      <c r="CZF118" s="1200"/>
      <c r="CZG118" s="1200"/>
      <c r="CZH118" s="1200"/>
      <c r="CZI118" s="1200"/>
      <c r="CZJ118" s="1200"/>
      <c r="CZK118" s="1200"/>
      <c r="CZL118" s="1200"/>
      <c r="CZM118" s="1200"/>
      <c r="CZN118" s="1200"/>
      <c r="CZO118" s="1200"/>
      <c r="CZP118" s="1200"/>
      <c r="CZQ118" s="1200"/>
      <c r="CZR118" s="1200"/>
      <c r="CZS118" s="1200"/>
      <c r="CZT118" s="1200"/>
      <c r="CZU118" s="1200"/>
      <c r="CZV118" s="1200"/>
      <c r="CZW118" s="1200"/>
      <c r="CZX118" s="1200"/>
      <c r="CZY118" s="1200"/>
      <c r="CZZ118" s="1200"/>
      <c r="DAA118" s="1200"/>
      <c r="DAB118" s="1200"/>
      <c r="DAC118" s="1200"/>
      <c r="DAD118" s="1200"/>
      <c r="DAE118" s="1200"/>
      <c r="DAF118" s="1200"/>
      <c r="DAG118" s="1200"/>
      <c r="DAH118" s="1200"/>
      <c r="DAI118" s="1200"/>
      <c r="DAJ118" s="1200"/>
      <c r="DAK118" s="1200"/>
      <c r="DAL118" s="1200"/>
      <c r="DAM118" s="1200"/>
      <c r="DAN118" s="1200"/>
      <c r="DAO118" s="1200"/>
      <c r="DAP118" s="1200"/>
      <c r="DAQ118" s="1200"/>
      <c r="DAR118" s="1200"/>
      <c r="DAS118" s="1200"/>
      <c r="DAT118" s="1200"/>
      <c r="DAU118" s="1200"/>
      <c r="DAV118" s="1200"/>
      <c r="DAW118" s="1200"/>
      <c r="DAX118" s="1200"/>
      <c r="DAY118" s="1200"/>
      <c r="DAZ118" s="1200"/>
      <c r="DBA118" s="1200"/>
      <c r="DBB118" s="1200"/>
      <c r="DBC118" s="1200"/>
      <c r="DBD118" s="1200"/>
      <c r="DBE118" s="1200"/>
      <c r="DBF118" s="1200"/>
      <c r="DBG118" s="1200"/>
      <c r="DBH118" s="1200"/>
      <c r="DBI118" s="1200"/>
      <c r="DBJ118" s="1200"/>
      <c r="DBK118" s="1200"/>
      <c r="DBL118" s="1200"/>
      <c r="DBM118" s="1200"/>
      <c r="DBN118" s="1200"/>
      <c r="DBO118" s="1200"/>
      <c r="DBP118" s="1200"/>
      <c r="DBQ118" s="1200"/>
      <c r="DBR118" s="1200"/>
      <c r="DBS118" s="1200"/>
      <c r="DBT118" s="1200"/>
      <c r="DBU118" s="1200"/>
      <c r="DBV118" s="1200"/>
      <c r="DBW118" s="1200"/>
      <c r="DBX118" s="1200"/>
      <c r="DBY118" s="1200"/>
      <c r="DBZ118" s="1200"/>
      <c r="DCA118" s="1200"/>
      <c r="DCB118" s="1200"/>
      <c r="DCC118" s="1200"/>
      <c r="DCD118" s="1200"/>
      <c r="DCE118" s="1200"/>
      <c r="DCF118" s="1200"/>
      <c r="DCG118" s="1200"/>
      <c r="DCH118" s="1200"/>
      <c r="DCI118" s="1200"/>
      <c r="DCJ118" s="1200"/>
      <c r="DCK118" s="1200"/>
      <c r="DCL118" s="1200"/>
      <c r="DCM118" s="1200"/>
      <c r="DCN118" s="1200"/>
      <c r="DCO118" s="1200"/>
      <c r="DCP118" s="1200"/>
      <c r="DCQ118" s="1200"/>
      <c r="DCR118" s="1200"/>
      <c r="DCS118" s="1200"/>
      <c r="DCT118" s="1200"/>
      <c r="DCU118" s="1200"/>
      <c r="DCV118" s="1200"/>
      <c r="DCW118" s="1200"/>
      <c r="DCX118" s="1200"/>
      <c r="DCY118" s="1200"/>
      <c r="DCZ118" s="1200"/>
      <c r="DDA118" s="1200"/>
      <c r="DDB118" s="1200"/>
      <c r="DDC118" s="1200"/>
      <c r="DDD118" s="1200"/>
      <c r="DDE118" s="1200"/>
      <c r="DDF118" s="1200"/>
      <c r="DDG118" s="1200"/>
      <c r="DDH118" s="1200"/>
      <c r="DDI118" s="1200"/>
      <c r="DDJ118" s="1200"/>
      <c r="DDK118" s="1200"/>
      <c r="DDL118" s="1200"/>
      <c r="DDM118" s="1200"/>
      <c r="DDN118" s="1200"/>
      <c r="DDO118" s="1200"/>
      <c r="DDP118" s="1200"/>
      <c r="DDQ118" s="1200"/>
      <c r="DDR118" s="1200"/>
      <c r="DDS118" s="1200"/>
      <c r="DDT118" s="1200"/>
      <c r="DDU118" s="1200"/>
      <c r="DDV118" s="1200"/>
      <c r="DDW118" s="1200"/>
      <c r="DDX118" s="1200"/>
      <c r="DDY118" s="1200"/>
      <c r="DDZ118" s="1200"/>
      <c r="DEA118" s="1200"/>
      <c r="DEB118" s="1200"/>
      <c r="DEC118" s="1200"/>
      <c r="DED118" s="1200"/>
      <c r="DEE118" s="1200"/>
      <c r="DEF118" s="1200"/>
      <c r="DEG118" s="1200"/>
      <c r="DEH118" s="1200"/>
      <c r="DEI118" s="1200"/>
      <c r="DEJ118" s="1200"/>
      <c r="DEK118" s="1200"/>
      <c r="DEL118" s="1200"/>
      <c r="DEM118" s="1200"/>
      <c r="DEN118" s="1200"/>
      <c r="DEO118" s="1200"/>
      <c r="DEP118" s="1200"/>
      <c r="DEQ118" s="1200"/>
      <c r="DER118" s="1200"/>
      <c r="DES118" s="1200"/>
      <c r="DET118" s="1200"/>
      <c r="DEU118" s="1200"/>
      <c r="DEV118" s="1200"/>
      <c r="DEW118" s="1200"/>
      <c r="DEX118" s="1200"/>
      <c r="DEY118" s="1200"/>
      <c r="DEZ118" s="1200"/>
      <c r="DFA118" s="1200"/>
      <c r="DFB118" s="1200"/>
      <c r="DFC118" s="1200"/>
      <c r="DFD118" s="1200"/>
      <c r="DFE118" s="1200"/>
      <c r="DFF118" s="1200"/>
      <c r="DFG118" s="1200"/>
      <c r="DFH118" s="1200"/>
      <c r="DFI118" s="1200"/>
      <c r="DFJ118" s="1200"/>
      <c r="DFK118" s="1200"/>
      <c r="DFL118" s="1200"/>
      <c r="DFM118" s="1200"/>
      <c r="DFN118" s="1200"/>
      <c r="DFO118" s="1200"/>
      <c r="DFP118" s="1200"/>
      <c r="DFQ118" s="1200"/>
      <c r="DFR118" s="1200"/>
      <c r="DFS118" s="1200"/>
      <c r="DFT118" s="1200"/>
      <c r="DFU118" s="1200"/>
      <c r="DFV118" s="1200"/>
      <c r="DFW118" s="1200"/>
      <c r="DFX118" s="1200"/>
      <c r="DFY118" s="1200"/>
      <c r="DFZ118" s="1200"/>
      <c r="DGA118" s="1200"/>
      <c r="DGB118" s="1200"/>
      <c r="DGC118" s="1200"/>
      <c r="DGD118" s="1200"/>
      <c r="DGE118" s="1200"/>
      <c r="DGF118" s="1200"/>
      <c r="DGG118" s="1200"/>
      <c r="DGH118" s="1200"/>
      <c r="DGI118" s="1200"/>
      <c r="DGJ118" s="1200"/>
      <c r="DGK118" s="1200"/>
      <c r="DGL118" s="1200"/>
      <c r="DGM118" s="1200"/>
      <c r="DGN118" s="1200"/>
      <c r="DGO118" s="1200"/>
      <c r="DGP118" s="1200"/>
      <c r="DGQ118" s="1200"/>
      <c r="DGR118" s="1200"/>
      <c r="DGS118" s="1200"/>
      <c r="DGT118" s="1200"/>
      <c r="DGU118" s="1200"/>
      <c r="DGV118" s="1200"/>
      <c r="DGW118" s="1200"/>
      <c r="DGX118" s="1200"/>
      <c r="DGY118" s="1200"/>
      <c r="DGZ118" s="1200"/>
      <c r="DHA118" s="1200"/>
      <c r="DHB118" s="1200"/>
      <c r="DHC118" s="1200"/>
      <c r="DHD118" s="1200"/>
      <c r="DHE118" s="1200"/>
      <c r="DHF118" s="1200"/>
      <c r="DHG118" s="1200"/>
      <c r="DHH118" s="1200"/>
      <c r="DHI118" s="1200"/>
      <c r="DHJ118" s="1200"/>
      <c r="DHK118" s="1200"/>
      <c r="DHL118" s="1200"/>
      <c r="DHM118" s="1200"/>
      <c r="DHN118" s="1200"/>
      <c r="DHO118" s="1200"/>
      <c r="DHP118" s="1200"/>
      <c r="DHQ118" s="1200"/>
      <c r="DHR118" s="1200"/>
      <c r="DHS118" s="1200"/>
      <c r="DHT118" s="1200"/>
      <c r="DHU118" s="1200"/>
      <c r="DHV118" s="1200"/>
      <c r="DHW118" s="1200"/>
      <c r="DHX118" s="1200"/>
      <c r="DHY118" s="1200"/>
      <c r="DHZ118" s="1200"/>
      <c r="DIA118" s="1200"/>
      <c r="DIB118" s="1200"/>
      <c r="DIC118" s="1200"/>
      <c r="DID118" s="1200"/>
      <c r="DIE118" s="1200"/>
      <c r="DIF118" s="1200"/>
      <c r="DIG118" s="1200"/>
      <c r="DIH118" s="1200"/>
      <c r="DII118" s="1200"/>
      <c r="DIJ118" s="1200"/>
      <c r="DIK118" s="1200"/>
      <c r="DIL118" s="1200"/>
      <c r="DIM118" s="1200"/>
      <c r="DIN118" s="1200"/>
      <c r="DIO118" s="1200"/>
      <c r="DIP118" s="1200"/>
      <c r="DIQ118" s="1200"/>
      <c r="DIR118" s="1200"/>
      <c r="DIS118" s="1200"/>
      <c r="DIT118" s="1200"/>
      <c r="DIU118" s="1200"/>
      <c r="DIV118" s="1200"/>
      <c r="DIW118" s="1200"/>
      <c r="DIX118" s="1200"/>
      <c r="DIY118" s="1200"/>
      <c r="DIZ118" s="1200"/>
      <c r="DJA118" s="1200"/>
      <c r="DJB118" s="1200"/>
      <c r="DJC118" s="1200"/>
      <c r="DJD118" s="1200"/>
      <c r="DJE118" s="1200"/>
      <c r="DJF118" s="1200"/>
      <c r="DJG118" s="1200"/>
      <c r="DJH118" s="1200"/>
      <c r="DJI118" s="1200"/>
      <c r="DJJ118" s="1200"/>
      <c r="DJK118" s="1200"/>
      <c r="DJL118" s="1200"/>
      <c r="DJM118" s="1200"/>
      <c r="DJN118" s="1200"/>
      <c r="DJO118" s="1200"/>
      <c r="DJP118" s="1200"/>
      <c r="DJQ118" s="1200"/>
      <c r="DJR118" s="1200"/>
      <c r="DJS118" s="1200"/>
      <c r="DJT118" s="1200"/>
      <c r="DJU118" s="1200"/>
      <c r="DJV118" s="1200"/>
      <c r="DJW118" s="1200"/>
      <c r="DJX118" s="1200"/>
      <c r="DJY118" s="1200"/>
      <c r="DJZ118" s="1200"/>
      <c r="DKA118" s="1200"/>
      <c r="DKB118" s="1200"/>
      <c r="DKC118" s="1200"/>
      <c r="DKD118" s="1200"/>
      <c r="DKE118" s="1200"/>
      <c r="DKF118" s="1200"/>
      <c r="DKG118" s="1200"/>
      <c r="DKH118" s="1200"/>
      <c r="DKI118" s="1200"/>
      <c r="DKJ118" s="1200"/>
      <c r="DKK118" s="1200"/>
      <c r="DKL118" s="1200"/>
      <c r="DKM118" s="1200"/>
      <c r="DKN118" s="1200"/>
      <c r="DKO118" s="1200"/>
      <c r="DKP118" s="1200"/>
      <c r="DKQ118" s="1200"/>
      <c r="DKR118" s="1200"/>
      <c r="DKS118" s="1200"/>
      <c r="DKT118" s="1200"/>
      <c r="DKU118" s="1200"/>
      <c r="DKV118" s="1200"/>
      <c r="DKW118" s="1200"/>
      <c r="DKX118" s="1200"/>
      <c r="DKY118" s="1200"/>
      <c r="DKZ118" s="1200"/>
      <c r="DLA118" s="1200"/>
      <c r="DLB118" s="1200"/>
      <c r="DLC118" s="1200"/>
      <c r="DLD118" s="1200"/>
      <c r="DLE118" s="1200"/>
      <c r="DLF118" s="1200"/>
      <c r="DLG118" s="1200"/>
      <c r="DLH118" s="1200"/>
      <c r="DLI118" s="1200"/>
      <c r="DLJ118" s="1200"/>
      <c r="DLK118" s="1200"/>
      <c r="DLL118" s="1200"/>
      <c r="DLM118" s="1200"/>
      <c r="DLN118" s="1200"/>
      <c r="DLO118" s="1200"/>
      <c r="DLP118" s="1200"/>
      <c r="DLQ118" s="1200"/>
      <c r="DLR118" s="1200"/>
      <c r="DLS118" s="1200"/>
      <c r="DLT118" s="1200"/>
      <c r="DLU118" s="1200"/>
      <c r="DLV118" s="1200"/>
      <c r="DLW118" s="1200"/>
      <c r="DLX118" s="1200"/>
      <c r="DLY118" s="1200"/>
      <c r="DLZ118" s="1200"/>
      <c r="DMA118" s="1200"/>
      <c r="DMB118" s="1200"/>
      <c r="DMC118" s="1200"/>
      <c r="DMD118" s="1200"/>
      <c r="DME118" s="1200"/>
      <c r="DMF118" s="1200"/>
      <c r="DMG118" s="1200"/>
      <c r="DMH118" s="1200"/>
      <c r="DMI118" s="1200"/>
      <c r="DMJ118" s="1200"/>
      <c r="DMK118" s="1200"/>
      <c r="DML118" s="1200"/>
      <c r="DMM118" s="1200"/>
      <c r="DMN118" s="1200"/>
      <c r="DMO118" s="1200"/>
      <c r="DMP118" s="1200"/>
      <c r="DMQ118" s="1200"/>
      <c r="DMR118" s="1200"/>
      <c r="DMS118" s="1200"/>
      <c r="DMT118" s="1200"/>
      <c r="DMU118" s="1200"/>
      <c r="DMV118" s="1200"/>
      <c r="DMW118" s="1200"/>
      <c r="DMX118" s="1200"/>
      <c r="DMY118" s="1200"/>
      <c r="DMZ118" s="1200"/>
      <c r="DNA118" s="1200"/>
      <c r="DNB118" s="1200"/>
      <c r="DNC118" s="1200"/>
      <c r="DND118" s="1200"/>
      <c r="DNE118" s="1200"/>
      <c r="DNF118" s="1200"/>
      <c r="DNG118" s="1200"/>
      <c r="DNH118" s="1200"/>
      <c r="DNI118" s="1200"/>
      <c r="DNJ118" s="1200"/>
      <c r="DNK118" s="1200"/>
      <c r="DNL118" s="1200"/>
      <c r="DNM118" s="1200"/>
      <c r="DNN118" s="1200"/>
      <c r="DNO118" s="1200"/>
      <c r="DNP118" s="1200"/>
      <c r="DNQ118" s="1200"/>
      <c r="DNR118" s="1200"/>
      <c r="DNS118" s="1200"/>
      <c r="DNT118" s="1200"/>
      <c r="DNU118" s="1200"/>
      <c r="DNV118" s="1200"/>
      <c r="DNW118" s="1200"/>
      <c r="DNX118" s="1200"/>
      <c r="DNY118" s="1200"/>
      <c r="DNZ118" s="1200"/>
      <c r="DOA118" s="1200"/>
      <c r="DOB118" s="1200"/>
      <c r="DOC118" s="1200"/>
      <c r="DOD118" s="1200"/>
      <c r="DOE118" s="1200"/>
      <c r="DOF118" s="1200"/>
      <c r="DOG118" s="1200"/>
      <c r="DOH118" s="1200"/>
      <c r="DOI118" s="1200"/>
      <c r="DOJ118" s="1200"/>
      <c r="DOK118" s="1200"/>
      <c r="DOL118" s="1200"/>
      <c r="DOM118" s="1200"/>
      <c r="DON118" s="1200"/>
      <c r="DOO118" s="1200"/>
      <c r="DOP118" s="1200"/>
      <c r="DOQ118" s="1200"/>
      <c r="DOR118" s="1200"/>
      <c r="DOS118" s="1200"/>
      <c r="DOT118" s="1200"/>
      <c r="DOU118" s="1200"/>
      <c r="DOV118" s="1200"/>
      <c r="DOW118" s="1200"/>
      <c r="DOX118" s="1200"/>
      <c r="DOY118" s="1200"/>
      <c r="DOZ118" s="1200"/>
      <c r="DPA118" s="1200"/>
      <c r="DPB118" s="1200"/>
      <c r="DPC118" s="1200"/>
      <c r="DPD118" s="1200"/>
      <c r="DPE118" s="1200"/>
      <c r="DPF118" s="1200"/>
      <c r="DPG118" s="1200"/>
      <c r="DPH118" s="1200"/>
      <c r="DPI118" s="1200"/>
      <c r="DPJ118" s="1200"/>
      <c r="DPK118" s="1200"/>
      <c r="DPL118" s="1200"/>
      <c r="DPM118" s="1200"/>
      <c r="DPN118" s="1200"/>
      <c r="DPO118" s="1200"/>
      <c r="DPP118" s="1200"/>
      <c r="DPQ118" s="1200"/>
      <c r="DPR118" s="1200"/>
      <c r="DPS118" s="1200"/>
      <c r="DPT118" s="1200"/>
      <c r="DPU118" s="1200"/>
      <c r="DPV118" s="1200"/>
      <c r="DPW118" s="1200"/>
      <c r="DPX118" s="1200"/>
      <c r="DPY118" s="1200"/>
      <c r="DPZ118" s="1200"/>
      <c r="DQA118" s="1200"/>
      <c r="DQB118" s="1200"/>
      <c r="DQC118" s="1200"/>
      <c r="DQD118" s="1200"/>
      <c r="DQE118" s="1200"/>
      <c r="DQF118" s="1200"/>
      <c r="DQG118" s="1200"/>
      <c r="DQH118" s="1200"/>
      <c r="DQI118" s="1200"/>
      <c r="DQJ118" s="1200"/>
      <c r="DQK118" s="1200"/>
      <c r="DQL118" s="1200"/>
      <c r="DQM118" s="1200"/>
      <c r="DQN118" s="1200"/>
      <c r="DQO118" s="1200"/>
      <c r="DQP118" s="1200"/>
      <c r="DQQ118" s="1200"/>
      <c r="DQR118" s="1200"/>
      <c r="DQS118" s="1200"/>
      <c r="DQT118" s="1200"/>
      <c r="DQU118" s="1200"/>
      <c r="DQV118" s="1200"/>
      <c r="DQW118" s="1200"/>
      <c r="DQX118" s="1200"/>
      <c r="DQY118" s="1200"/>
      <c r="DQZ118" s="1200"/>
      <c r="DRA118" s="1200"/>
      <c r="DRB118" s="1200"/>
      <c r="DRC118" s="1200"/>
      <c r="DRD118" s="1200"/>
      <c r="DRE118" s="1200"/>
      <c r="DRF118" s="1200"/>
      <c r="DRG118" s="1200"/>
      <c r="DRH118" s="1200"/>
      <c r="DRI118" s="1200"/>
      <c r="DRJ118" s="1200"/>
      <c r="DRK118" s="1200"/>
      <c r="DRL118" s="1200"/>
      <c r="DRM118" s="1200"/>
      <c r="DRN118" s="1200"/>
      <c r="DRO118" s="1200"/>
      <c r="DRP118" s="1200"/>
      <c r="DRQ118" s="1200"/>
      <c r="DRR118" s="1200"/>
      <c r="DRS118" s="1200"/>
      <c r="DRT118" s="1200"/>
      <c r="DRU118" s="1200"/>
      <c r="DRV118" s="1200"/>
      <c r="DRW118" s="1200"/>
      <c r="DRX118" s="1200"/>
      <c r="DRY118" s="1200"/>
      <c r="DRZ118" s="1200"/>
      <c r="DSA118" s="1200"/>
      <c r="DSB118" s="1200"/>
      <c r="DSC118" s="1200"/>
      <c r="DSD118" s="1200"/>
      <c r="DSE118" s="1200"/>
      <c r="DSF118" s="1200"/>
      <c r="DSG118" s="1200"/>
      <c r="DSH118" s="1200"/>
      <c r="DSI118" s="1200"/>
      <c r="DSJ118" s="1200"/>
      <c r="DSK118" s="1200"/>
      <c r="DSL118" s="1200"/>
      <c r="DSM118" s="1200"/>
      <c r="DSN118" s="1200"/>
      <c r="DSO118" s="1200"/>
      <c r="DSP118" s="1200"/>
      <c r="DSQ118" s="1200"/>
      <c r="DSR118" s="1200"/>
      <c r="DSS118" s="1200"/>
      <c r="DST118" s="1200"/>
      <c r="DSU118" s="1200"/>
      <c r="DSV118" s="1200"/>
      <c r="DSW118" s="1200"/>
      <c r="DSX118" s="1200"/>
      <c r="DSY118" s="1200"/>
      <c r="DSZ118" s="1200"/>
      <c r="DTA118" s="1200"/>
      <c r="DTB118" s="1200"/>
      <c r="DTC118" s="1200"/>
      <c r="DTD118" s="1200"/>
      <c r="DTE118" s="1200"/>
      <c r="DTF118" s="1200"/>
      <c r="DTG118" s="1200"/>
      <c r="DTH118" s="1200"/>
      <c r="DTI118" s="1200"/>
      <c r="DTJ118" s="1200"/>
      <c r="DTK118" s="1200"/>
      <c r="DTL118" s="1200"/>
      <c r="DTM118" s="1200"/>
      <c r="DTN118" s="1200"/>
      <c r="DTO118" s="1200"/>
      <c r="DTP118" s="1200"/>
      <c r="DTQ118" s="1200"/>
      <c r="DTR118" s="1200"/>
      <c r="DTS118" s="1200"/>
      <c r="DTT118" s="1200"/>
      <c r="DTU118" s="1200"/>
      <c r="DTV118" s="1200"/>
      <c r="DTW118" s="1200"/>
      <c r="DTX118" s="1200"/>
      <c r="DTY118" s="1200"/>
      <c r="DTZ118" s="1200"/>
      <c r="DUA118" s="1200"/>
      <c r="DUB118" s="1200"/>
      <c r="DUC118" s="1200"/>
      <c r="DUD118" s="1200"/>
      <c r="DUE118" s="1200"/>
      <c r="DUF118" s="1200"/>
      <c r="DUG118" s="1200"/>
      <c r="DUH118" s="1200"/>
      <c r="DUI118" s="1200"/>
      <c r="DUJ118" s="1200"/>
      <c r="DUK118" s="1200"/>
      <c r="DUL118" s="1200"/>
      <c r="DUM118" s="1200"/>
      <c r="DUN118" s="1200"/>
      <c r="DUO118" s="1200"/>
      <c r="DUP118" s="1200"/>
      <c r="DUQ118" s="1200"/>
      <c r="DUR118" s="1200"/>
      <c r="DUS118" s="1200"/>
      <c r="DUT118" s="1200"/>
      <c r="DUU118" s="1200"/>
      <c r="DUV118" s="1200"/>
      <c r="DUW118" s="1200"/>
      <c r="DUX118" s="1200"/>
      <c r="DUY118" s="1200"/>
      <c r="DUZ118" s="1200"/>
      <c r="DVA118" s="1200"/>
      <c r="DVB118" s="1200"/>
      <c r="DVC118" s="1200"/>
      <c r="DVD118" s="1200"/>
      <c r="DVE118" s="1200"/>
      <c r="DVF118" s="1200"/>
      <c r="DVG118" s="1200"/>
      <c r="DVH118" s="1200"/>
      <c r="DVI118" s="1200"/>
      <c r="DVJ118" s="1200"/>
      <c r="DVK118" s="1200"/>
      <c r="DVL118" s="1200"/>
      <c r="DVM118" s="1200"/>
      <c r="DVN118" s="1200"/>
      <c r="DVO118" s="1200"/>
      <c r="DVP118" s="1200"/>
      <c r="DVQ118" s="1200"/>
      <c r="DVR118" s="1200"/>
      <c r="DVS118" s="1200"/>
      <c r="DVT118" s="1200"/>
      <c r="DVU118" s="1200"/>
      <c r="DVV118" s="1200"/>
      <c r="DVW118" s="1200"/>
      <c r="DVX118" s="1200"/>
      <c r="DVY118" s="1200"/>
      <c r="DVZ118" s="1200"/>
      <c r="DWA118" s="1200"/>
      <c r="DWB118" s="1200"/>
      <c r="DWC118" s="1200"/>
      <c r="DWD118" s="1200"/>
      <c r="DWE118" s="1200"/>
      <c r="DWF118" s="1200"/>
      <c r="DWG118" s="1200"/>
      <c r="DWH118" s="1200"/>
      <c r="DWI118" s="1200"/>
      <c r="DWJ118" s="1200"/>
      <c r="DWK118" s="1200"/>
      <c r="DWL118" s="1200"/>
      <c r="DWM118" s="1200"/>
      <c r="DWN118" s="1200"/>
      <c r="DWO118" s="1200"/>
      <c r="DWP118" s="1200"/>
      <c r="DWQ118" s="1200"/>
      <c r="DWR118" s="1200"/>
      <c r="DWS118" s="1200"/>
      <c r="DWT118" s="1200"/>
      <c r="DWU118" s="1200"/>
      <c r="DWV118" s="1200"/>
      <c r="DWW118" s="1200"/>
      <c r="DWX118" s="1200"/>
      <c r="DWY118" s="1200"/>
      <c r="DWZ118" s="1200"/>
      <c r="DXA118" s="1200"/>
      <c r="DXB118" s="1200"/>
      <c r="DXC118" s="1200"/>
      <c r="DXD118" s="1200"/>
      <c r="DXE118" s="1200"/>
      <c r="DXF118" s="1200"/>
      <c r="DXG118" s="1200"/>
      <c r="DXH118" s="1200"/>
      <c r="DXI118" s="1200"/>
      <c r="DXJ118" s="1200"/>
      <c r="DXK118" s="1200"/>
      <c r="DXL118" s="1200"/>
      <c r="DXM118" s="1200"/>
      <c r="DXN118" s="1200"/>
      <c r="DXO118" s="1200"/>
      <c r="DXP118" s="1200"/>
      <c r="DXQ118" s="1200"/>
      <c r="DXR118" s="1200"/>
      <c r="DXS118" s="1200"/>
      <c r="DXT118" s="1200"/>
      <c r="DXU118" s="1200"/>
      <c r="DXV118" s="1200"/>
      <c r="DXW118" s="1200"/>
      <c r="DXX118" s="1200"/>
      <c r="DXY118" s="1200"/>
      <c r="DXZ118" s="1200"/>
      <c r="DYA118" s="1200"/>
      <c r="DYB118" s="1200"/>
      <c r="DYC118" s="1200"/>
      <c r="DYD118" s="1200"/>
      <c r="DYE118" s="1200"/>
      <c r="DYF118" s="1200"/>
      <c r="DYG118" s="1200"/>
      <c r="DYH118" s="1200"/>
      <c r="DYI118" s="1200"/>
      <c r="DYJ118" s="1200"/>
      <c r="DYK118" s="1200"/>
      <c r="DYL118" s="1200"/>
      <c r="DYM118" s="1200"/>
      <c r="DYN118" s="1200"/>
      <c r="DYO118" s="1200"/>
      <c r="DYP118" s="1200"/>
      <c r="DYQ118" s="1200"/>
      <c r="DYR118" s="1200"/>
      <c r="DYS118" s="1200"/>
      <c r="DYT118" s="1200"/>
      <c r="DYU118" s="1200"/>
      <c r="DYV118" s="1200"/>
      <c r="DYW118" s="1200"/>
      <c r="DYX118" s="1200"/>
      <c r="DYY118" s="1200"/>
      <c r="DYZ118" s="1200"/>
      <c r="DZA118" s="1200"/>
      <c r="DZB118" s="1200"/>
      <c r="DZC118" s="1200"/>
      <c r="DZD118" s="1200"/>
      <c r="DZE118" s="1200"/>
      <c r="DZF118" s="1200"/>
      <c r="DZG118" s="1200"/>
      <c r="DZH118" s="1200"/>
      <c r="DZI118" s="1200"/>
      <c r="DZJ118" s="1200"/>
      <c r="DZK118" s="1200"/>
      <c r="DZL118" s="1200"/>
      <c r="DZM118" s="1200"/>
      <c r="DZN118" s="1200"/>
      <c r="DZO118" s="1200"/>
      <c r="DZP118" s="1200"/>
      <c r="DZQ118" s="1200"/>
      <c r="DZR118" s="1200"/>
      <c r="DZS118" s="1200"/>
      <c r="DZT118" s="1200"/>
      <c r="DZU118" s="1200"/>
      <c r="DZV118" s="1200"/>
      <c r="DZW118" s="1200"/>
      <c r="DZX118" s="1200"/>
      <c r="DZY118" s="1200"/>
      <c r="DZZ118" s="1200"/>
      <c r="EAA118" s="1200"/>
      <c r="EAB118" s="1200"/>
      <c r="EAC118" s="1200"/>
      <c r="EAD118" s="1200"/>
      <c r="EAE118" s="1200"/>
      <c r="EAF118" s="1200"/>
      <c r="EAG118" s="1200"/>
      <c r="EAH118" s="1200"/>
      <c r="EAI118" s="1200"/>
      <c r="EAJ118" s="1200"/>
      <c r="EAK118" s="1200"/>
      <c r="EAL118" s="1200"/>
      <c r="EAM118" s="1200"/>
      <c r="EAN118" s="1200"/>
      <c r="EAO118" s="1200"/>
      <c r="EAP118" s="1200"/>
      <c r="EAQ118" s="1200"/>
      <c r="EAR118" s="1200"/>
      <c r="EAS118" s="1200"/>
      <c r="EAT118" s="1200"/>
      <c r="EAU118" s="1200"/>
      <c r="EAV118" s="1200"/>
      <c r="EAW118" s="1200"/>
      <c r="EAX118" s="1200"/>
      <c r="EAY118" s="1200"/>
      <c r="EAZ118" s="1200"/>
      <c r="EBA118" s="1200"/>
      <c r="EBB118" s="1200"/>
      <c r="EBC118" s="1200"/>
      <c r="EBD118" s="1200"/>
      <c r="EBE118" s="1200"/>
      <c r="EBF118" s="1200"/>
      <c r="EBG118" s="1200"/>
      <c r="EBH118" s="1200"/>
      <c r="EBI118" s="1200"/>
      <c r="EBJ118" s="1200"/>
      <c r="EBK118" s="1200"/>
      <c r="EBL118" s="1200"/>
      <c r="EBM118" s="1200"/>
      <c r="EBN118" s="1200"/>
      <c r="EBO118" s="1200"/>
      <c r="EBP118" s="1200"/>
      <c r="EBQ118" s="1200"/>
      <c r="EBR118" s="1200"/>
      <c r="EBS118" s="1200"/>
      <c r="EBT118" s="1200"/>
      <c r="EBU118" s="1200"/>
      <c r="EBV118" s="1200"/>
      <c r="EBW118" s="1200"/>
      <c r="EBX118" s="1200"/>
      <c r="EBY118" s="1200"/>
      <c r="EBZ118" s="1200"/>
      <c r="ECA118" s="1200"/>
      <c r="ECB118" s="1200"/>
      <c r="ECC118" s="1200"/>
      <c r="ECD118" s="1200"/>
      <c r="ECE118" s="1200"/>
      <c r="ECF118" s="1200"/>
      <c r="ECG118" s="1200"/>
      <c r="ECH118" s="1200"/>
      <c r="ECI118" s="1200"/>
      <c r="ECJ118" s="1200"/>
      <c r="ECK118" s="1200"/>
      <c r="ECL118" s="1200"/>
      <c r="ECM118" s="1200"/>
      <c r="ECN118" s="1200"/>
      <c r="ECO118" s="1200"/>
      <c r="ECP118" s="1200"/>
      <c r="ECQ118" s="1200"/>
      <c r="ECR118" s="1200"/>
      <c r="ECS118" s="1200"/>
      <c r="ECT118" s="1200"/>
      <c r="ECU118" s="1200"/>
      <c r="ECV118" s="1200"/>
      <c r="ECW118" s="1200"/>
      <c r="ECX118" s="1200"/>
      <c r="ECY118" s="1200"/>
      <c r="ECZ118" s="1200"/>
      <c r="EDA118" s="1200"/>
      <c r="EDB118" s="1200"/>
      <c r="EDC118" s="1200"/>
      <c r="EDD118" s="1200"/>
      <c r="EDE118" s="1200"/>
      <c r="EDF118" s="1200"/>
      <c r="EDG118" s="1200"/>
      <c r="EDH118" s="1200"/>
      <c r="EDI118" s="1200"/>
      <c r="EDJ118" s="1200"/>
      <c r="EDK118" s="1200"/>
      <c r="EDL118" s="1200"/>
      <c r="EDM118" s="1200"/>
      <c r="EDN118" s="1200"/>
      <c r="EDO118" s="1200"/>
      <c r="EDP118" s="1200"/>
      <c r="EDQ118" s="1200"/>
      <c r="EDR118" s="1200"/>
      <c r="EDS118" s="1200"/>
      <c r="EDT118" s="1200"/>
      <c r="EDU118" s="1200"/>
      <c r="EDV118" s="1200"/>
      <c r="EDW118" s="1200"/>
      <c r="EDX118" s="1200"/>
      <c r="EDY118" s="1200"/>
      <c r="EDZ118" s="1200"/>
      <c r="EEA118" s="1200"/>
      <c r="EEB118" s="1200"/>
      <c r="EEC118" s="1200"/>
      <c r="EED118" s="1200"/>
      <c r="EEE118" s="1200"/>
      <c r="EEF118" s="1200"/>
      <c r="EEG118" s="1200"/>
      <c r="EEH118" s="1200"/>
      <c r="EEI118" s="1200"/>
      <c r="EEJ118" s="1200"/>
      <c r="EEK118" s="1200"/>
      <c r="EEL118" s="1200"/>
      <c r="EEM118" s="1200"/>
      <c r="EEN118" s="1200"/>
      <c r="EEO118" s="1200"/>
      <c r="EEP118" s="1200"/>
      <c r="EEQ118" s="1200"/>
      <c r="EER118" s="1200"/>
      <c r="EES118" s="1200"/>
      <c r="EET118" s="1200"/>
      <c r="EEU118" s="1200"/>
      <c r="EEV118" s="1200"/>
      <c r="EEW118" s="1200"/>
      <c r="EEX118" s="1200"/>
      <c r="EEY118" s="1200"/>
      <c r="EEZ118" s="1200"/>
      <c r="EFA118" s="1200"/>
      <c r="EFB118" s="1200"/>
      <c r="EFC118" s="1200"/>
      <c r="EFD118" s="1200"/>
      <c r="EFE118" s="1200"/>
      <c r="EFF118" s="1200"/>
      <c r="EFG118" s="1200"/>
      <c r="EFH118" s="1200"/>
      <c r="EFI118" s="1200"/>
      <c r="EFJ118" s="1200"/>
      <c r="EFK118" s="1200"/>
      <c r="EFL118" s="1200"/>
      <c r="EFM118" s="1200"/>
      <c r="EFN118" s="1200"/>
      <c r="EFO118" s="1200"/>
      <c r="EFP118" s="1200"/>
      <c r="EFQ118" s="1200"/>
      <c r="EFR118" s="1200"/>
      <c r="EFS118" s="1200"/>
      <c r="EFT118" s="1200"/>
      <c r="EFU118" s="1200"/>
      <c r="EFV118" s="1200"/>
      <c r="EFW118" s="1200"/>
      <c r="EFX118" s="1200"/>
      <c r="EFY118" s="1200"/>
      <c r="EFZ118" s="1200"/>
      <c r="EGA118" s="1200"/>
      <c r="EGB118" s="1200"/>
      <c r="EGC118" s="1200"/>
      <c r="EGD118" s="1200"/>
      <c r="EGE118" s="1200"/>
      <c r="EGF118" s="1200"/>
      <c r="EGG118" s="1200"/>
      <c r="EGH118" s="1200"/>
      <c r="EGI118" s="1200"/>
      <c r="EGJ118" s="1200"/>
      <c r="EGK118" s="1200"/>
      <c r="EGL118" s="1200"/>
      <c r="EGM118" s="1200"/>
      <c r="EGN118" s="1200"/>
      <c r="EGO118" s="1200"/>
      <c r="EGP118" s="1200"/>
      <c r="EGQ118" s="1200"/>
      <c r="EGR118" s="1200"/>
      <c r="EGS118" s="1200"/>
      <c r="EGT118" s="1200"/>
      <c r="EGU118" s="1200"/>
      <c r="EGV118" s="1200"/>
      <c r="EGW118" s="1200"/>
      <c r="EGX118" s="1200"/>
      <c r="EGY118" s="1200"/>
      <c r="EGZ118" s="1200"/>
      <c r="EHA118" s="1200"/>
      <c r="EHB118" s="1200"/>
      <c r="EHC118" s="1200"/>
      <c r="EHD118" s="1200"/>
      <c r="EHE118" s="1200"/>
      <c r="EHF118" s="1200"/>
      <c r="EHG118" s="1200"/>
      <c r="EHH118" s="1200"/>
      <c r="EHI118" s="1200"/>
      <c r="EHJ118" s="1200"/>
      <c r="EHK118" s="1200"/>
      <c r="EHL118" s="1200"/>
      <c r="EHM118" s="1200"/>
      <c r="EHN118" s="1200"/>
      <c r="EHO118" s="1200"/>
      <c r="EHP118" s="1200"/>
      <c r="EHQ118" s="1200"/>
      <c r="EHR118" s="1200"/>
      <c r="EHS118" s="1200"/>
      <c r="EHT118" s="1200"/>
      <c r="EHU118" s="1200"/>
      <c r="EHV118" s="1200"/>
      <c r="EHW118" s="1200"/>
      <c r="EHX118" s="1200"/>
      <c r="EHY118" s="1200"/>
      <c r="EHZ118" s="1200"/>
      <c r="EIA118" s="1200"/>
      <c r="EIB118" s="1200"/>
      <c r="EIC118" s="1200"/>
      <c r="EID118" s="1200"/>
      <c r="EIE118" s="1200"/>
      <c r="EIF118" s="1200"/>
      <c r="EIG118" s="1200"/>
      <c r="EIH118" s="1200"/>
      <c r="EII118" s="1200"/>
      <c r="EIJ118" s="1200"/>
      <c r="EIK118" s="1200"/>
      <c r="EIL118" s="1200"/>
      <c r="EIM118" s="1200"/>
      <c r="EIN118" s="1200"/>
      <c r="EIO118" s="1200"/>
      <c r="EIP118" s="1200"/>
      <c r="EIQ118" s="1200"/>
      <c r="EIR118" s="1200"/>
      <c r="EIS118" s="1200"/>
      <c r="EIT118" s="1200"/>
      <c r="EIU118" s="1200"/>
      <c r="EIV118" s="1200"/>
      <c r="EIW118" s="1200"/>
      <c r="EIX118" s="1200"/>
      <c r="EIY118" s="1200"/>
      <c r="EIZ118" s="1200"/>
      <c r="EJA118" s="1200"/>
      <c r="EJB118" s="1200"/>
      <c r="EJC118" s="1200"/>
      <c r="EJD118" s="1200"/>
      <c r="EJE118" s="1200"/>
      <c r="EJF118" s="1200"/>
      <c r="EJG118" s="1200"/>
      <c r="EJH118" s="1200"/>
      <c r="EJI118" s="1200"/>
      <c r="EJJ118" s="1200"/>
      <c r="EJK118" s="1200"/>
      <c r="EJL118" s="1200"/>
      <c r="EJM118" s="1200"/>
      <c r="EJN118" s="1200"/>
      <c r="EJO118" s="1200"/>
      <c r="EJP118" s="1200"/>
      <c r="EJQ118" s="1200"/>
      <c r="EJR118" s="1200"/>
      <c r="EJS118" s="1200"/>
      <c r="EJT118" s="1200"/>
      <c r="EJU118" s="1200"/>
      <c r="EJV118" s="1200"/>
      <c r="EJW118" s="1200"/>
      <c r="EJX118" s="1200"/>
      <c r="EJY118" s="1200"/>
      <c r="EJZ118" s="1200"/>
      <c r="EKA118" s="1200"/>
      <c r="EKB118" s="1200"/>
      <c r="EKC118" s="1200"/>
      <c r="EKD118" s="1200"/>
      <c r="EKE118" s="1200"/>
      <c r="EKF118" s="1200"/>
      <c r="EKG118" s="1200"/>
      <c r="EKH118" s="1200"/>
      <c r="EKI118" s="1200"/>
      <c r="EKJ118" s="1200"/>
      <c r="EKK118" s="1200"/>
      <c r="EKL118" s="1200"/>
      <c r="EKM118" s="1200"/>
      <c r="EKN118" s="1200"/>
      <c r="EKO118" s="1200"/>
      <c r="EKP118" s="1200"/>
      <c r="EKQ118" s="1200"/>
      <c r="EKR118" s="1200"/>
      <c r="EKS118" s="1200"/>
      <c r="EKT118" s="1200"/>
      <c r="EKU118" s="1200"/>
      <c r="EKV118" s="1200"/>
      <c r="EKW118" s="1200"/>
      <c r="EKX118" s="1200"/>
      <c r="EKY118" s="1200"/>
      <c r="EKZ118" s="1200"/>
      <c r="ELA118" s="1200"/>
      <c r="ELB118" s="1200"/>
      <c r="ELC118" s="1200"/>
      <c r="ELD118" s="1200"/>
      <c r="ELE118" s="1200"/>
      <c r="ELF118" s="1200"/>
      <c r="ELG118" s="1200"/>
      <c r="ELH118" s="1200"/>
      <c r="ELI118" s="1200"/>
      <c r="ELJ118" s="1200"/>
      <c r="ELK118" s="1200"/>
      <c r="ELL118" s="1200"/>
      <c r="ELM118" s="1200"/>
      <c r="ELN118" s="1200"/>
      <c r="ELO118" s="1200"/>
      <c r="ELP118" s="1200"/>
      <c r="ELQ118" s="1200"/>
      <c r="ELR118" s="1200"/>
      <c r="ELS118" s="1200"/>
      <c r="ELT118" s="1200"/>
      <c r="ELU118" s="1200"/>
      <c r="ELV118" s="1200"/>
      <c r="ELW118" s="1200"/>
      <c r="ELX118" s="1200"/>
      <c r="ELY118" s="1200"/>
      <c r="ELZ118" s="1200"/>
      <c r="EMA118" s="1200"/>
      <c r="EMB118" s="1200"/>
      <c r="EMC118" s="1200"/>
      <c r="EMD118" s="1200"/>
      <c r="EME118" s="1200"/>
      <c r="EMF118" s="1200"/>
      <c r="EMG118" s="1200"/>
      <c r="EMH118" s="1200"/>
      <c r="EMI118" s="1200"/>
      <c r="EMJ118" s="1200"/>
      <c r="EMK118" s="1200"/>
      <c r="EML118" s="1200"/>
      <c r="EMM118" s="1200"/>
      <c r="EMN118" s="1200"/>
      <c r="EMO118" s="1200"/>
      <c r="EMP118" s="1200"/>
      <c r="EMQ118" s="1200"/>
      <c r="EMR118" s="1200"/>
      <c r="EMS118" s="1200"/>
      <c r="EMT118" s="1200"/>
      <c r="EMU118" s="1200"/>
      <c r="EMV118" s="1200"/>
      <c r="EMW118" s="1200"/>
      <c r="EMX118" s="1200"/>
      <c r="EMY118" s="1200"/>
      <c r="EMZ118" s="1200"/>
      <c r="ENA118" s="1200"/>
      <c r="ENB118" s="1200"/>
      <c r="ENC118" s="1200"/>
      <c r="END118" s="1200"/>
      <c r="ENE118" s="1200"/>
      <c r="ENF118" s="1200"/>
      <c r="ENG118" s="1200"/>
      <c r="ENH118" s="1200"/>
      <c r="ENI118" s="1200"/>
      <c r="ENJ118" s="1200"/>
      <c r="ENK118" s="1200"/>
      <c r="ENL118" s="1200"/>
      <c r="ENM118" s="1200"/>
      <c r="ENN118" s="1200"/>
      <c r="ENO118" s="1200"/>
      <c r="ENP118" s="1200"/>
      <c r="ENQ118" s="1200"/>
      <c r="ENR118" s="1200"/>
      <c r="ENS118" s="1200"/>
      <c r="ENT118" s="1200"/>
      <c r="ENU118" s="1200"/>
      <c r="ENV118" s="1200"/>
      <c r="ENW118" s="1200"/>
      <c r="ENX118" s="1200"/>
      <c r="ENY118" s="1200"/>
      <c r="ENZ118" s="1200"/>
      <c r="EOA118" s="1200"/>
      <c r="EOB118" s="1200"/>
      <c r="EOC118" s="1200"/>
      <c r="EOD118" s="1200"/>
      <c r="EOE118" s="1200"/>
      <c r="EOF118" s="1200"/>
      <c r="EOG118" s="1200"/>
      <c r="EOH118" s="1200"/>
      <c r="EOI118" s="1200"/>
      <c r="EOJ118" s="1200"/>
      <c r="EOK118" s="1200"/>
      <c r="EOL118" s="1200"/>
      <c r="EOM118" s="1200"/>
      <c r="EON118" s="1200"/>
      <c r="EOO118" s="1200"/>
      <c r="EOP118" s="1200"/>
      <c r="EOQ118" s="1200"/>
      <c r="EOR118" s="1200"/>
      <c r="EOS118" s="1200"/>
      <c r="EOT118" s="1200"/>
      <c r="EOU118" s="1200"/>
      <c r="EOV118" s="1200"/>
      <c r="EOW118" s="1200"/>
      <c r="EOX118" s="1200"/>
      <c r="EOY118" s="1200"/>
      <c r="EOZ118" s="1200"/>
      <c r="EPA118" s="1200"/>
      <c r="EPB118" s="1200"/>
      <c r="EPC118" s="1200"/>
      <c r="EPD118" s="1200"/>
      <c r="EPE118" s="1200"/>
      <c r="EPF118" s="1200"/>
      <c r="EPG118" s="1200"/>
      <c r="EPH118" s="1200"/>
      <c r="EPI118" s="1200"/>
      <c r="EPJ118" s="1200"/>
      <c r="EPK118" s="1200"/>
      <c r="EPL118" s="1200"/>
      <c r="EPM118" s="1200"/>
      <c r="EPN118" s="1200"/>
      <c r="EPO118" s="1200"/>
      <c r="EPP118" s="1200"/>
      <c r="EPQ118" s="1200"/>
      <c r="EPR118" s="1200"/>
      <c r="EPS118" s="1200"/>
      <c r="EPT118" s="1200"/>
      <c r="EPU118" s="1200"/>
      <c r="EPV118" s="1200"/>
      <c r="EPW118" s="1200"/>
      <c r="EPX118" s="1200"/>
      <c r="EPY118" s="1200"/>
      <c r="EPZ118" s="1200"/>
      <c r="EQA118" s="1200"/>
      <c r="EQB118" s="1200"/>
      <c r="EQC118" s="1200"/>
      <c r="EQD118" s="1200"/>
      <c r="EQE118" s="1200"/>
      <c r="EQF118" s="1200"/>
      <c r="EQG118" s="1200"/>
      <c r="EQH118" s="1200"/>
      <c r="EQI118" s="1200"/>
      <c r="EQJ118" s="1200"/>
      <c r="EQK118" s="1200"/>
      <c r="EQL118" s="1200"/>
      <c r="EQM118" s="1200"/>
      <c r="EQN118" s="1200"/>
      <c r="EQO118" s="1200"/>
      <c r="EQP118" s="1200"/>
      <c r="EQQ118" s="1200"/>
      <c r="EQR118" s="1200"/>
      <c r="EQS118" s="1200"/>
      <c r="EQT118" s="1200"/>
      <c r="EQU118" s="1200"/>
      <c r="EQV118" s="1200"/>
      <c r="EQW118" s="1200"/>
      <c r="EQX118" s="1200"/>
      <c r="EQY118" s="1200"/>
      <c r="EQZ118" s="1200"/>
      <c r="ERA118" s="1200"/>
      <c r="ERB118" s="1200"/>
      <c r="ERC118" s="1200"/>
      <c r="ERD118" s="1200"/>
      <c r="ERE118" s="1200"/>
      <c r="ERF118" s="1200"/>
      <c r="ERG118" s="1200"/>
      <c r="ERH118" s="1200"/>
      <c r="ERI118" s="1200"/>
      <c r="ERJ118" s="1200"/>
      <c r="ERK118" s="1200"/>
      <c r="ERL118" s="1200"/>
      <c r="ERM118" s="1200"/>
      <c r="ERN118" s="1200"/>
      <c r="ERO118" s="1200"/>
      <c r="ERP118" s="1200"/>
      <c r="ERQ118" s="1200"/>
      <c r="ERR118" s="1200"/>
      <c r="ERS118" s="1200"/>
      <c r="ERT118" s="1200"/>
      <c r="ERU118" s="1200"/>
      <c r="ERV118" s="1200"/>
      <c r="ERW118" s="1200"/>
      <c r="ERX118" s="1200"/>
      <c r="ERY118" s="1200"/>
      <c r="ERZ118" s="1200"/>
      <c r="ESA118" s="1200"/>
      <c r="ESB118" s="1200"/>
      <c r="ESC118" s="1200"/>
      <c r="ESD118" s="1200"/>
      <c r="ESE118" s="1200"/>
      <c r="ESF118" s="1200"/>
      <c r="ESG118" s="1200"/>
      <c r="ESH118" s="1200"/>
      <c r="ESI118" s="1200"/>
      <c r="ESJ118" s="1200"/>
      <c r="ESK118" s="1200"/>
      <c r="ESL118" s="1200"/>
      <c r="ESM118" s="1200"/>
      <c r="ESN118" s="1200"/>
      <c r="ESO118" s="1200"/>
      <c r="ESP118" s="1200"/>
      <c r="ESQ118" s="1200"/>
      <c r="ESR118" s="1200"/>
      <c r="ESS118" s="1200"/>
      <c r="EST118" s="1200"/>
      <c r="ESU118" s="1200"/>
      <c r="ESV118" s="1200"/>
      <c r="ESW118" s="1200"/>
      <c r="ESX118" s="1200"/>
      <c r="ESY118" s="1200"/>
      <c r="ESZ118" s="1200"/>
      <c r="ETA118" s="1200"/>
      <c r="ETB118" s="1200"/>
      <c r="ETC118" s="1200"/>
      <c r="ETD118" s="1200"/>
      <c r="ETE118" s="1200"/>
      <c r="ETF118" s="1200"/>
      <c r="ETG118" s="1200"/>
      <c r="ETH118" s="1200"/>
      <c r="ETI118" s="1200"/>
      <c r="ETJ118" s="1200"/>
      <c r="ETK118" s="1200"/>
      <c r="ETL118" s="1200"/>
      <c r="ETM118" s="1200"/>
      <c r="ETN118" s="1200"/>
      <c r="ETO118" s="1200"/>
      <c r="ETP118" s="1200"/>
      <c r="ETQ118" s="1200"/>
      <c r="ETR118" s="1200"/>
      <c r="ETS118" s="1200"/>
      <c r="ETT118" s="1200"/>
      <c r="ETU118" s="1200"/>
      <c r="ETV118" s="1200"/>
      <c r="ETW118" s="1200"/>
      <c r="ETX118" s="1200"/>
      <c r="ETY118" s="1200"/>
      <c r="ETZ118" s="1200"/>
      <c r="EUA118" s="1200"/>
      <c r="EUB118" s="1200"/>
      <c r="EUC118" s="1200"/>
      <c r="EUD118" s="1200"/>
      <c r="EUE118" s="1200"/>
      <c r="EUF118" s="1200"/>
      <c r="EUG118" s="1200"/>
      <c r="EUH118" s="1200"/>
      <c r="EUI118" s="1200"/>
      <c r="EUJ118" s="1200"/>
      <c r="EUK118" s="1200"/>
      <c r="EUL118" s="1200"/>
      <c r="EUM118" s="1200"/>
      <c r="EUN118" s="1200"/>
      <c r="EUO118" s="1200"/>
      <c r="EUP118" s="1200"/>
      <c r="EUQ118" s="1200"/>
      <c r="EUR118" s="1200"/>
      <c r="EUS118" s="1200"/>
      <c r="EUT118" s="1200"/>
      <c r="EUU118" s="1200"/>
      <c r="EUV118" s="1200"/>
      <c r="EUW118" s="1200"/>
      <c r="EUX118" s="1200"/>
      <c r="EUY118" s="1200"/>
      <c r="EUZ118" s="1200"/>
      <c r="EVA118" s="1200"/>
      <c r="EVB118" s="1200"/>
      <c r="EVC118" s="1200"/>
      <c r="EVD118" s="1200"/>
      <c r="EVE118" s="1200"/>
      <c r="EVF118" s="1200"/>
      <c r="EVG118" s="1200"/>
      <c r="EVH118" s="1200"/>
      <c r="EVI118" s="1200"/>
      <c r="EVJ118" s="1200"/>
      <c r="EVK118" s="1200"/>
      <c r="EVL118" s="1200"/>
      <c r="EVM118" s="1200"/>
      <c r="EVN118" s="1200"/>
      <c r="EVO118" s="1200"/>
      <c r="EVP118" s="1200"/>
      <c r="EVQ118" s="1200"/>
      <c r="EVR118" s="1200"/>
      <c r="EVS118" s="1200"/>
      <c r="EVT118" s="1200"/>
      <c r="EVU118" s="1200"/>
      <c r="EVV118" s="1200"/>
      <c r="EVW118" s="1200"/>
      <c r="EVX118" s="1200"/>
      <c r="EVY118" s="1200"/>
      <c r="EVZ118" s="1200"/>
      <c r="EWA118" s="1200"/>
      <c r="EWB118" s="1200"/>
      <c r="EWC118" s="1200"/>
      <c r="EWD118" s="1200"/>
      <c r="EWE118" s="1200"/>
      <c r="EWF118" s="1200"/>
      <c r="EWG118" s="1200"/>
      <c r="EWH118" s="1200"/>
      <c r="EWI118" s="1200"/>
      <c r="EWJ118" s="1200"/>
      <c r="EWK118" s="1200"/>
      <c r="EWL118" s="1200"/>
      <c r="EWM118" s="1200"/>
      <c r="EWN118" s="1200"/>
      <c r="EWO118" s="1200"/>
      <c r="EWP118" s="1200"/>
      <c r="EWQ118" s="1200"/>
      <c r="EWR118" s="1200"/>
      <c r="EWS118" s="1200"/>
      <c r="EWT118" s="1200"/>
      <c r="EWU118" s="1200"/>
      <c r="EWV118" s="1200"/>
      <c r="EWW118" s="1200"/>
      <c r="EWX118" s="1200"/>
      <c r="EWY118" s="1200"/>
      <c r="EWZ118" s="1200"/>
      <c r="EXA118" s="1200"/>
      <c r="EXB118" s="1200"/>
      <c r="EXC118" s="1200"/>
      <c r="EXD118" s="1200"/>
      <c r="EXE118" s="1200"/>
      <c r="EXF118" s="1200"/>
      <c r="EXG118" s="1200"/>
      <c r="EXH118" s="1200"/>
      <c r="EXI118" s="1200"/>
      <c r="EXJ118" s="1200"/>
      <c r="EXK118" s="1200"/>
      <c r="EXL118" s="1200"/>
      <c r="EXM118" s="1200"/>
      <c r="EXN118" s="1200"/>
      <c r="EXO118" s="1200"/>
      <c r="EXP118" s="1200"/>
      <c r="EXQ118" s="1200"/>
      <c r="EXR118" s="1200"/>
      <c r="EXS118" s="1200"/>
      <c r="EXT118" s="1200"/>
      <c r="EXU118" s="1200"/>
      <c r="EXV118" s="1200"/>
      <c r="EXW118" s="1200"/>
      <c r="EXX118" s="1200"/>
      <c r="EXY118" s="1200"/>
      <c r="EXZ118" s="1200"/>
      <c r="EYA118" s="1200"/>
      <c r="EYB118" s="1200"/>
      <c r="EYC118" s="1200"/>
      <c r="EYD118" s="1200"/>
      <c r="EYE118" s="1200"/>
      <c r="EYF118" s="1200"/>
      <c r="EYG118" s="1200"/>
      <c r="EYH118" s="1200"/>
      <c r="EYI118" s="1200"/>
      <c r="EYJ118" s="1200"/>
      <c r="EYK118" s="1200"/>
      <c r="EYL118" s="1200"/>
      <c r="EYM118" s="1200"/>
      <c r="EYN118" s="1200"/>
      <c r="EYO118" s="1200"/>
      <c r="EYP118" s="1200"/>
      <c r="EYQ118" s="1200"/>
      <c r="EYR118" s="1200"/>
      <c r="EYS118" s="1200"/>
      <c r="EYT118" s="1200"/>
      <c r="EYU118" s="1200"/>
      <c r="EYV118" s="1200"/>
      <c r="EYW118" s="1200"/>
      <c r="EYX118" s="1200"/>
      <c r="EYY118" s="1200"/>
      <c r="EYZ118" s="1200"/>
      <c r="EZA118" s="1200"/>
      <c r="EZB118" s="1200"/>
      <c r="EZC118" s="1200"/>
      <c r="EZD118" s="1200"/>
      <c r="EZE118" s="1200"/>
      <c r="EZF118" s="1200"/>
      <c r="EZG118" s="1200"/>
      <c r="EZH118" s="1200"/>
      <c r="EZI118" s="1200"/>
      <c r="EZJ118" s="1200"/>
      <c r="EZK118" s="1200"/>
      <c r="EZL118" s="1200"/>
      <c r="EZM118" s="1200"/>
      <c r="EZN118" s="1200"/>
      <c r="EZO118" s="1200"/>
      <c r="EZP118" s="1200"/>
      <c r="EZQ118" s="1200"/>
      <c r="EZR118" s="1200"/>
      <c r="EZS118" s="1200"/>
      <c r="EZT118" s="1200"/>
      <c r="EZU118" s="1200"/>
      <c r="EZV118" s="1200"/>
      <c r="EZW118" s="1200"/>
      <c r="EZX118" s="1200"/>
      <c r="EZY118" s="1200"/>
      <c r="EZZ118" s="1200"/>
      <c r="FAA118" s="1200"/>
      <c r="FAB118" s="1200"/>
      <c r="FAC118" s="1200"/>
      <c r="FAD118" s="1200"/>
      <c r="FAE118" s="1200"/>
      <c r="FAF118" s="1200"/>
      <c r="FAG118" s="1200"/>
      <c r="FAH118" s="1200"/>
      <c r="FAI118" s="1200"/>
      <c r="FAJ118" s="1200"/>
      <c r="FAK118" s="1200"/>
      <c r="FAL118" s="1200"/>
      <c r="FAM118" s="1200"/>
      <c r="FAN118" s="1200"/>
      <c r="FAO118" s="1200"/>
      <c r="FAP118" s="1200"/>
      <c r="FAQ118" s="1200"/>
      <c r="FAR118" s="1200"/>
      <c r="FAS118" s="1200"/>
      <c r="FAT118" s="1200"/>
      <c r="FAU118" s="1200"/>
      <c r="FAV118" s="1200"/>
      <c r="FAW118" s="1200"/>
      <c r="FAX118" s="1200"/>
      <c r="FAY118" s="1200"/>
      <c r="FAZ118" s="1200"/>
      <c r="FBA118" s="1200"/>
      <c r="FBB118" s="1200"/>
      <c r="FBC118" s="1200"/>
      <c r="FBD118" s="1200"/>
      <c r="FBE118" s="1200"/>
      <c r="FBF118" s="1200"/>
      <c r="FBG118" s="1200"/>
      <c r="FBH118" s="1200"/>
      <c r="FBI118" s="1200"/>
      <c r="FBJ118" s="1200"/>
      <c r="FBK118" s="1200"/>
      <c r="FBL118" s="1200"/>
      <c r="FBM118" s="1200"/>
      <c r="FBN118" s="1200"/>
      <c r="FBO118" s="1200"/>
      <c r="FBP118" s="1200"/>
      <c r="FBQ118" s="1200"/>
      <c r="FBR118" s="1200"/>
      <c r="FBS118" s="1200"/>
      <c r="FBT118" s="1200"/>
      <c r="FBU118" s="1200"/>
      <c r="FBV118" s="1200"/>
      <c r="FBW118" s="1200"/>
      <c r="FBX118" s="1200"/>
      <c r="FBY118" s="1200"/>
      <c r="FBZ118" s="1200"/>
      <c r="FCA118" s="1200"/>
      <c r="FCB118" s="1200"/>
      <c r="FCC118" s="1200"/>
      <c r="FCD118" s="1200"/>
      <c r="FCE118" s="1200"/>
      <c r="FCF118" s="1200"/>
      <c r="FCG118" s="1200"/>
      <c r="FCH118" s="1200"/>
      <c r="FCI118" s="1200"/>
      <c r="FCJ118" s="1200"/>
      <c r="FCK118" s="1200"/>
      <c r="FCL118" s="1200"/>
      <c r="FCM118" s="1200"/>
      <c r="FCN118" s="1200"/>
      <c r="FCO118" s="1200"/>
      <c r="FCP118" s="1200"/>
      <c r="FCQ118" s="1200"/>
      <c r="FCR118" s="1200"/>
      <c r="FCS118" s="1200"/>
      <c r="FCT118" s="1200"/>
      <c r="FCU118" s="1200"/>
      <c r="FCV118" s="1200"/>
      <c r="FCW118" s="1200"/>
      <c r="FCX118" s="1200"/>
      <c r="FCY118" s="1200"/>
      <c r="FCZ118" s="1200"/>
      <c r="FDA118" s="1200"/>
      <c r="FDB118" s="1200"/>
      <c r="FDC118" s="1200"/>
      <c r="FDD118" s="1200"/>
      <c r="FDE118" s="1200"/>
      <c r="FDF118" s="1200"/>
      <c r="FDG118" s="1200"/>
      <c r="FDH118" s="1200"/>
      <c r="FDI118" s="1200"/>
      <c r="FDJ118" s="1200"/>
      <c r="FDK118" s="1200"/>
      <c r="FDL118" s="1200"/>
      <c r="FDM118" s="1200"/>
      <c r="FDN118" s="1200"/>
      <c r="FDO118" s="1200"/>
      <c r="FDP118" s="1200"/>
      <c r="FDQ118" s="1200"/>
      <c r="FDR118" s="1200"/>
      <c r="FDS118" s="1200"/>
      <c r="FDT118" s="1200"/>
      <c r="FDU118" s="1200"/>
      <c r="FDV118" s="1200"/>
      <c r="FDW118" s="1200"/>
      <c r="FDX118" s="1200"/>
      <c r="FDY118" s="1200"/>
      <c r="FDZ118" s="1200"/>
      <c r="FEA118" s="1200"/>
      <c r="FEB118" s="1200"/>
      <c r="FEC118" s="1200"/>
      <c r="FED118" s="1200"/>
      <c r="FEE118" s="1200"/>
      <c r="FEF118" s="1200"/>
      <c r="FEG118" s="1200"/>
      <c r="FEH118" s="1200"/>
      <c r="FEI118" s="1200"/>
      <c r="FEJ118" s="1200"/>
      <c r="FEK118" s="1200"/>
      <c r="FEL118" s="1200"/>
      <c r="FEM118" s="1200"/>
      <c r="FEN118" s="1200"/>
      <c r="FEO118" s="1200"/>
      <c r="FEP118" s="1200"/>
      <c r="FEQ118" s="1200"/>
      <c r="FER118" s="1200"/>
      <c r="FES118" s="1200"/>
      <c r="FET118" s="1200"/>
      <c r="FEU118" s="1200"/>
      <c r="FEV118" s="1200"/>
      <c r="FEW118" s="1200"/>
      <c r="FEX118" s="1200"/>
      <c r="FEY118" s="1200"/>
      <c r="FEZ118" s="1200"/>
      <c r="FFA118" s="1200"/>
      <c r="FFB118" s="1200"/>
      <c r="FFC118" s="1200"/>
      <c r="FFD118" s="1200"/>
      <c r="FFE118" s="1200"/>
      <c r="FFF118" s="1200"/>
      <c r="FFG118" s="1200"/>
      <c r="FFH118" s="1200"/>
      <c r="FFI118" s="1200"/>
      <c r="FFJ118" s="1200"/>
      <c r="FFK118" s="1200"/>
      <c r="FFL118" s="1200"/>
      <c r="FFM118" s="1200"/>
      <c r="FFN118" s="1200"/>
      <c r="FFO118" s="1200"/>
      <c r="FFP118" s="1200"/>
      <c r="FFQ118" s="1200"/>
      <c r="FFR118" s="1200"/>
      <c r="FFS118" s="1200"/>
      <c r="FFT118" s="1200"/>
      <c r="FFU118" s="1200"/>
      <c r="FFV118" s="1200"/>
      <c r="FFW118" s="1200"/>
      <c r="FFX118" s="1200"/>
      <c r="FFY118" s="1200"/>
      <c r="FFZ118" s="1200"/>
      <c r="FGA118" s="1200"/>
      <c r="FGB118" s="1200"/>
      <c r="FGC118" s="1200"/>
      <c r="FGD118" s="1200"/>
      <c r="FGE118" s="1200"/>
      <c r="FGF118" s="1200"/>
      <c r="FGG118" s="1200"/>
      <c r="FGH118" s="1200"/>
      <c r="FGI118" s="1200"/>
      <c r="FGJ118" s="1200"/>
      <c r="FGK118" s="1200"/>
      <c r="FGL118" s="1200"/>
      <c r="FGM118" s="1200"/>
      <c r="FGN118" s="1200"/>
      <c r="FGO118" s="1200"/>
      <c r="FGP118" s="1200"/>
      <c r="FGQ118" s="1200"/>
      <c r="FGR118" s="1200"/>
      <c r="FGS118" s="1200"/>
      <c r="FGT118" s="1200"/>
      <c r="FGU118" s="1200"/>
      <c r="FGV118" s="1200"/>
      <c r="FGW118" s="1200"/>
      <c r="FGX118" s="1200"/>
      <c r="FGY118" s="1200"/>
      <c r="FGZ118" s="1200"/>
      <c r="FHA118" s="1200"/>
      <c r="FHB118" s="1200"/>
      <c r="FHC118" s="1200"/>
      <c r="FHD118" s="1200"/>
      <c r="FHE118" s="1200"/>
      <c r="FHF118" s="1200"/>
      <c r="FHG118" s="1200"/>
      <c r="FHH118" s="1200"/>
      <c r="FHI118" s="1200"/>
      <c r="FHJ118" s="1200"/>
      <c r="FHK118" s="1200"/>
      <c r="FHL118" s="1200"/>
      <c r="FHM118" s="1200"/>
      <c r="FHN118" s="1200"/>
      <c r="FHO118" s="1200"/>
      <c r="FHP118" s="1200"/>
      <c r="FHQ118" s="1200"/>
      <c r="FHR118" s="1200"/>
      <c r="FHS118" s="1200"/>
      <c r="FHT118" s="1200"/>
      <c r="FHU118" s="1200"/>
      <c r="FHV118" s="1200"/>
      <c r="FHW118" s="1200"/>
      <c r="FHX118" s="1200"/>
      <c r="FHY118" s="1200"/>
      <c r="FHZ118" s="1200"/>
      <c r="FIA118" s="1200"/>
      <c r="FIB118" s="1200"/>
      <c r="FIC118" s="1200"/>
      <c r="FID118" s="1200"/>
      <c r="FIE118" s="1200"/>
      <c r="FIF118" s="1200"/>
      <c r="FIG118" s="1200"/>
      <c r="FIH118" s="1200"/>
      <c r="FII118" s="1200"/>
      <c r="FIJ118" s="1200"/>
      <c r="FIK118" s="1200"/>
      <c r="FIL118" s="1200"/>
      <c r="FIM118" s="1200"/>
      <c r="FIN118" s="1200"/>
      <c r="FIO118" s="1200"/>
      <c r="FIP118" s="1200"/>
      <c r="FIQ118" s="1200"/>
      <c r="FIR118" s="1200"/>
      <c r="FIS118" s="1200"/>
      <c r="FIT118" s="1200"/>
      <c r="FIU118" s="1200"/>
      <c r="FIV118" s="1200"/>
      <c r="FIW118" s="1200"/>
      <c r="FIX118" s="1200"/>
      <c r="FIY118" s="1200"/>
      <c r="FIZ118" s="1200"/>
      <c r="FJA118" s="1200"/>
      <c r="FJB118" s="1200"/>
      <c r="FJC118" s="1200"/>
      <c r="FJD118" s="1200"/>
      <c r="FJE118" s="1200"/>
      <c r="FJF118" s="1200"/>
      <c r="FJG118" s="1200"/>
      <c r="FJH118" s="1200"/>
      <c r="FJI118" s="1200"/>
      <c r="FJJ118" s="1200"/>
      <c r="FJK118" s="1200"/>
      <c r="FJL118" s="1200"/>
      <c r="FJM118" s="1200"/>
      <c r="FJN118" s="1200"/>
      <c r="FJO118" s="1200"/>
      <c r="FJP118" s="1200"/>
      <c r="FJQ118" s="1200"/>
      <c r="FJR118" s="1200"/>
      <c r="FJS118" s="1200"/>
      <c r="FJT118" s="1200"/>
      <c r="FJU118" s="1200"/>
      <c r="FJV118" s="1200"/>
      <c r="FJW118" s="1200"/>
      <c r="FJX118" s="1200"/>
      <c r="FJY118" s="1200"/>
      <c r="FJZ118" s="1200"/>
      <c r="FKA118" s="1200"/>
      <c r="FKB118" s="1200"/>
      <c r="FKC118" s="1200"/>
      <c r="FKD118" s="1200"/>
      <c r="FKE118" s="1200"/>
      <c r="FKF118" s="1200"/>
      <c r="FKG118" s="1200"/>
      <c r="FKH118" s="1200"/>
      <c r="FKI118" s="1200"/>
      <c r="FKJ118" s="1200"/>
      <c r="FKK118" s="1200"/>
      <c r="FKL118" s="1200"/>
      <c r="FKM118" s="1200"/>
      <c r="FKN118" s="1200"/>
      <c r="FKO118" s="1200"/>
      <c r="FKP118" s="1200"/>
      <c r="FKQ118" s="1200"/>
      <c r="FKR118" s="1200"/>
      <c r="FKS118" s="1200"/>
      <c r="FKT118" s="1200"/>
      <c r="FKU118" s="1200"/>
      <c r="FKV118" s="1200"/>
      <c r="FKW118" s="1200"/>
      <c r="FKX118" s="1200"/>
      <c r="FKY118" s="1200"/>
      <c r="FKZ118" s="1200"/>
      <c r="FLA118" s="1200"/>
      <c r="FLB118" s="1200"/>
      <c r="FLC118" s="1200"/>
      <c r="FLD118" s="1200"/>
      <c r="FLE118" s="1200"/>
      <c r="FLF118" s="1200"/>
      <c r="FLG118" s="1200"/>
      <c r="FLH118" s="1200"/>
      <c r="FLI118" s="1200"/>
      <c r="FLJ118" s="1200"/>
      <c r="FLK118" s="1200"/>
      <c r="FLL118" s="1200"/>
      <c r="FLM118" s="1200"/>
      <c r="FLN118" s="1200"/>
      <c r="FLO118" s="1200"/>
      <c r="FLP118" s="1200"/>
      <c r="FLQ118" s="1200"/>
      <c r="FLR118" s="1200"/>
      <c r="FLS118" s="1200"/>
      <c r="FLT118" s="1200"/>
      <c r="FLU118" s="1200"/>
      <c r="FLV118" s="1200"/>
      <c r="FLW118" s="1200"/>
      <c r="FLX118" s="1200"/>
      <c r="FLY118" s="1200"/>
      <c r="FLZ118" s="1200"/>
      <c r="FMA118" s="1200"/>
      <c r="FMB118" s="1200"/>
      <c r="FMC118" s="1200"/>
      <c r="FMD118" s="1200"/>
      <c r="FME118" s="1200"/>
      <c r="FMF118" s="1200"/>
      <c r="FMG118" s="1200"/>
      <c r="FMH118" s="1200"/>
      <c r="FMI118" s="1200"/>
      <c r="FMJ118" s="1200"/>
      <c r="FMK118" s="1200"/>
      <c r="FML118" s="1200"/>
      <c r="FMM118" s="1200"/>
      <c r="FMN118" s="1200"/>
      <c r="FMO118" s="1200"/>
      <c r="FMP118" s="1200"/>
      <c r="FMQ118" s="1200"/>
      <c r="FMR118" s="1200"/>
      <c r="FMS118" s="1200"/>
      <c r="FMT118" s="1200"/>
      <c r="FMU118" s="1200"/>
      <c r="FMV118" s="1200"/>
      <c r="FMW118" s="1200"/>
      <c r="FMX118" s="1200"/>
      <c r="FMY118" s="1200"/>
      <c r="FMZ118" s="1200"/>
      <c r="FNA118" s="1200"/>
      <c r="FNB118" s="1200"/>
      <c r="FNC118" s="1200"/>
      <c r="FND118" s="1200"/>
      <c r="FNE118" s="1200"/>
      <c r="FNF118" s="1200"/>
      <c r="FNG118" s="1200"/>
      <c r="FNH118" s="1200"/>
      <c r="FNI118" s="1200"/>
      <c r="FNJ118" s="1200"/>
      <c r="FNK118" s="1200"/>
      <c r="FNL118" s="1200"/>
      <c r="FNM118" s="1200"/>
      <c r="FNN118" s="1200"/>
      <c r="FNO118" s="1200"/>
      <c r="FNP118" s="1200"/>
      <c r="FNQ118" s="1200"/>
      <c r="FNR118" s="1200"/>
      <c r="FNS118" s="1200"/>
      <c r="FNT118" s="1200"/>
      <c r="FNU118" s="1200"/>
      <c r="FNV118" s="1200"/>
      <c r="FNW118" s="1200"/>
      <c r="FNX118" s="1200"/>
      <c r="FNY118" s="1200"/>
      <c r="FNZ118" s="1200"/>
      <c r="FOA118" s="1200"/>
      <c r="FOB118" s="1200"/>
      <c r="FOC118" s="1200"/>
      <c r="FOD118" s="1200"/>
      <c r="FOE118" s="1200"/>
      <c r="FOF118" s="1200"/>
      <c r="FOG118" s="1200"/>
      <c r="FOH118" s="1200"/>
      <c r="FOI118" s="1200"/>
      <c r="FOJ118" s="1200"/>
      <c r="FOK118" s="1200"/>
      <c r="FOL118" s="1200"/>
      <c r="FOM118" s="1200"/>
      <c r="FON118" s="1200"/>
      <c r="FOO118" s="1200"/>
      <c r="FOP118" s="1200"/>
      <c r="FOQ118" s="1200"/>
      <c r="FOR118" s="1200"/>
      <c r="FOS118" s="1200"/>
      <c r="FOT118" s="1200"/>
      <c r="FOU118" s="1200"/>
      <c r="FOV118" s="1200"/>
      <c r="FOW118" s="1200"/>
      <c r="FOX118" s="1200"/>
      <c r="FOY118" s="1200"/>
      <c r="FOZ118" s="1200"/>
      <c r="FPA118" s="1200"/>
      <c r="FPB118" s="1200"/>
      <c r="FPC118" s="1200"/>
      <c r="FPD118" s="1200"/>
      <c r="FPE118" s="1200"/>
      <c r="FPF118" s="1200"/>
      <c r="FPG118" s="1200"/>
      <c r="FPH118" s="1200"/>
      <c r="FPI118" s="1200"/>
      <c r="FPJ118" s="1200"/>
      <c r="FPK118" s="1200"/>
      <c r="FPL118" s="1200"/>
      <c r="FPM118" s="1200"/>
      <c r="FPN118" s="1200"/>
      <c r="FPO118" s="1200"/>
      <c r="FPP118" s="1200"/>
      <c r="FPQ118" s="1200"/>
      <c r="FPR118" s="1200"/>
      <c r="FPS118" s="1200"/>
      <c r="FPT118" s="1200"/>
      <c r="FPU118" s="1200"/>
      <c r="FPV118" s="1200"/>
      <c r="FPW118" s="1200"/>
      <c r="FPX118" s="1200"/>
      <c r="FPY118" s="1200"/>
      <c r="FPZ118" s="1200"/>
      <c r="FQA118" s="1200"/>
      <c r="FQB118" s="1200"/>
      <c r="FQC118" s="1200"/>
      <c r="FQD118" s="1200"/>
      <c r="FQE118" s="1200"/>
      <c r="FQF118" s="1200"/>
      <c r="FQG118" s="1200"/>
      <c r="FQH118" s="1200"/>
      <c r="FQI118" s="1200"/>
      <c r="FQJ118" s="1200"/>
      <c r="FQK118" s="1200"/>
      <c r="FQL118" s="1200"/>
      <c r="FQM118" s="1200"/>
      <c r="FQN118" s="1200"/>
      <c r="FQO118" s="1200"/>
      <c r="FQP118" s="1200"/>
      <c r="FQQ118" s="1200"/>
      <c r="FQR118" s="1200"/>
      <c r="FQS118" s="1200"/>
      <c r="FQT118" s="1200"/>
      <c r="FQU118" s="1200"/>
      <c r="FQV118" s="1200"/>
      <c r="FQW118" s="1200"/>
      <c r="FQX118" s="1200"/>
      <c r="FQY118" s="1200"/>
      <c r="FQZ118" s="1200"/>
      <c r="FRA118" s="1200"/>
      <c r="FRB118" s="1200"/>
      <c r="FRC118" s="1200"/>
      <c r="FRD118" s="1200"/>
      <c r="FRE118" s="1200"/>
      <c r="FRF118" s="1200"/>
      <c r="FRG118" s="1200"/>
      <c r="FRH118" s="1200"/>
      <c r="FRI118" s="1200"/>
      <c r="FRJ118" s="1200"/>
      <c r="FRK118" s="1200"/>
      <c r="FRL118" s="1200"/>
      <c r="FRM118" s="1200"/>
      <c r="FRN118" s="1200"/>
      <c r="FRO118" s="1200"/>
      <c r="FRP118" s="1200"/>
      <c r="FRQ118" s="1200"/>
      <c r="FRR118" s="1200"/>
      <c r="FRS118" s="1200"/>
      <c r="FRT118" s="1200"/>
      <c r="FRU118" s="1200"/>
      <c r="FRV118" s="1200"/>
      <c r="FRW118" s="1200"/>
      <c r="FRX118" s="1200"/>
      <c r="FRY118" s="1200"/>
      <c r="FRZ118" s="1200"/>
      <c r="FSA118" s="1200"/>
      <c r="FSB118" s="1200"/>
      <c r="FSC118" s="1200"/>
      <c r="FSD118" s="1200"/>
      <c r="FSE118" s="1200"/>
      <c r="FSF118" s="1200"/>
      <c r="FSG118" s="1200"/>
      <c r="FSH118" s="1200"/>
      <c r="FSI118" s="1200"/>
      <c r="FSJ118" s="1200"/>
      <c r="FSK118" s="1200"/>
      <c r="FSL118" s="1200"/>
      <c r="FSM118" s="1200"/>
      <c r="FSN118" s="1200"/>
      <c r="FSO118" s="1200"/>
      <c r="FSP118" s="1200"/>
      <c r="FSQ118" s="1200"/>
      <c r="FSR118" s="1200"/>
      <c r="FSS118" s="1200"/>
      <c r="FST118" s="1200"/>
      <c r="FSU118" s="1200"/>
      <c r="FSV118" s="1200"/>
      <c r="FSW118" s="1200"/>
      <c r="FSX118" s="1200"/>
      <c r="FSY118" s="1200"/>
      <c r="FSZ118" s="1200"/>
      <c r="FTA118" s="1200"/>
      <c r="FTB118" s="1200"/>
      <c r="FTC118" s="1200"/>
      <c r="FTD118" s="1200"/>
      <c r="FTE118" s="1200"/>
      <c r="FTF118" s="1200"/>
      <c r="FTG118" s="1200"/>
      <c r="FTH118" s="1200"/>
      <c r="FTI118" s="1200"/>
      <c r="FTJ118" s="1200"/>
      <c r="FTK118" s="1200"/>
      <c r="FTL118" s="1200"/>
      <c r="FTM118" s="1200"/>
      <c r="FTN118" s="1200"/>
      <c r="FTO118" s="1200"/>
      <c r="FTP118" s="1200"/>
      <c r="FTQ118" s="1200"/>
      <c r="FTR118" s="1200"/>
      <c r="FTS118" s="1200"/>
      <c r="FTT118" s="1200"/>
      <c r="FTU118" s="1200"/>
      <c r="FTV118" s="1200"/>
      <c r="FTW118" s="1200"/>
      <c r="FTX118" s="1200"/>
      <c r="FTY118" s="1200"/>
      <c r="FTZ118" s="1200"/>
      <c r="FUA118" s="1200"/>
      <c r="FUB118" s="1200"/>
      <c r="FUC118" s="1200"/>
      <c r="FUD118" s="1200"/>
      <c r="FUE118" s="1200"/>
      <c r="FUF118" s="1200"/>
      <c r="FUG118" s="1200"/>
      <c r="FUH118" s="1200"/>
      <c r="FUI118" s="1200"/>
      <c r="FUJ118" s="1200"/>
      <c r="FUK118" s="1200"/>
      <c r="FUL118" s="1200"/>
      <c r="FUM118" s="1200"/>
      <c r="FUN118" s="1200"/>
      <c r="FUO118" s="1200"/>
      <c r="FUP118" s="1200"/>
      <c r="FUQ118" s="1200"/>
      <c r="FUR118" s="1200"/>
      <c r="FUS118" s="1200"/>
      <c r="FUT118" s="1200"/>
      <c r="FUU118" s="1200"/>
      <c r="FUV118" s="1200"/>
      <c r="FUW118" s="1200"/>
      <c r="FUX118" s="1200"/>
      <c r="FUY118" s="1200"/>
      <c r="FUZ118" s="1200"/>
      <c r="FVA118" s="1200"/>
      <c r="FVB118" s="1200"/>
      <c r="FVC118" s="1200"/>
      <c r="FVD118" s="1200"/>
      <c r="FVE118" s="1200"/>
      <c r="FVF118" s="1200"/>
      <c r="FVG118" s="1200"/>
      <c r="FVH118" s="1200"/>
      <c r="FVI118" s="1200"/>
      <c r="FVJ118" s="1200"/>
      <c r="FVK118" s="1200"/>
      <c r="FVL118" s="1200"/>
      <c r="FVM118" s="1200"/>
      <c r="FVN118" s="1200"/>
      <c r="FVO118" s="1200"/>
      <c r="FVP118" s="1200"/>
      <c r="FVQ118" s="1200"/>
      <c r="FVR118" s="1200"/>
      <c r="FVS118" s="1200"/>
      <c r="FVT118" s="1200"/>
      <c r="FVU118" s="1200"/>
      <c r="FVV118" s="1200"/>
      <c r="FVW118" s="1200"/>
      <c r="FVX118" s="1200"/>
      <c r="FVY118" s="1200"/>
      <c r="FVZ118" s="1200"/>
      <c r="FWA118" s="1200"/>
      <c r="FWB118" s="1200"/>
      <c r="FWC118" s="1200"/>
      <c r="FWD118" s="1200"/>
      <c r="FWE118" s="1200"/>
      <c r="FWF118" s="1200"/>
      <c r="FWG118" s="1200"/>
      <c r="FWH118" s="1200"/>
      <c r="FWI118" s="1200"/>
      <c r="FWJ118" s="1200"/>
      <c r="FWK118" s="1200"/>
      <c r="FWL118" s="1200"/>
      <c r="FWM118" s="1200"/>
      <c r="FWN118" s="1200"/>
      <c r="FWO118" s="1200"/>
      <c r="FWP118" s="1200"/>
      <c r="FWQ118" s="1200"/>
      <c r="FWR118" s="1200"/>
      <c r="FWS118" s="1200"/>
      <c r="FWT118" s="1200"/>
      <c r="FWU118" s="1200"/>
      <c r="FWV118" s="1200"/>
      <c r="FWW118" s="1200"/>
      <c r="FWX118" s="1200"/>
      <c r="FWY118" s="1200"/>
      <c r="FWZ118" s="1200"/>
      <c r="FXA118" s="1200"/>
      <c r="FXB118" s="1200"/>
      <c r="FXC118" s="1200"/>
      <c r="FXD118" s="1200"/>
      <c r="FXE118" s="1200"/>
      <c r="FXF118" s="1200"/>
      <c r="FXG118" s="1200"/>
      <c r="FXH118" s="1200"/>
      <c r="FXI118" s="1200"/>
      <c r="FXJ118" s="1200"/>
      <c r="FXK118" s="1200"/>
      <c r="FXL118" s="1200"/>
      <c r="FXM118" s="1200"/>
      <c r="FXN118" s="1200"/>
      <c r="FXO118" s="1200"/>
      <c r="FXP118" s="1200"/>
      <c r="FXQ118" s="1200"/>
      <c r="FXR118" s="1200"/>
      <c r="FXS118" s="1200"/>
      <c r="FXT118" s="1200"/>
      <c r="FXU118" s="1200"/>
      <c r="FXV118" s="1200"/>
      <c r="FXW118" s="1200"/>
      <c r="FXX118" s="1200"/>
      <c r="FXY118" s="1200"/>
      <c r="FXZ118" s="1200"/>
      <c r="FYA118" s="1200"/>
      <c r="FYB118" s="1200"/>
      <c r="FYC118" s="1200"/>
      <c r="FYD118" s="1200"/>
      <c r="FYE118" s="1200"/>
      <c r="FYF118" s="1200"/>
      <c r="FYG118" s="1200"/>
      <c r="FYH118" s="1200"/>
      <c r="FYI118" s="1200"/>
      <c r="FYJ118" s="1200"/>
      <c r="FYK118" s="1200"/>
      <c r="FYL118" s="1200"/>
      <c r="FYM118" s="1200"/>
      <c r="FYN118" s="1200"/>
      <c r="FYO118" s="1200"/>
      <c r="FYP118" s="1200"/>
      <c r="FYQ118" s="1200"/>
      <c r="FYR118" s="1200"/>
      <c r="FYS118" s="1200"/>
      <c r="FYT118" s="1200"/>
      <c r="FYU118" s="1200"/>
      <c r="FYV118" s="1200"/>
      <c r="FYW118" s="1200"/>
      <c r="FYX118" s="1200"/>
      <c r="FYY118" s="1200"/>
      <c r="FYZ118" s="1200"/>
      <c r="FZA118" s="1200"/>
      <c r="FZB118" s="1200"/>
      <c r="FZC118" s="1200"/>
      <c r="FZD118" s="1200"/>
      <c r="FZE118" s="1200"/>
      <c r="FZF118" s="1200"/>
      <c r="FZG118" s="1200"/>
      <c r="FZH118" s="1200"/>
      <c r="FZI118" s="1200"/>
      <c r="FZJ118" s="1200"/>
      <c r="FZK118" s="1200"/>
      <c r="FZL118" s="1200"/>
      <c r="FZM118" s="1200"/>
      <c r="FZN118" s="1200"/>
      <c r="FZO118" s="1200"/>
      <c r="FZP118" s="1200"/>
      <c r="FZQ118" s="1200"/>
      <c r="FZR118" s="1200"/>
      <c r="FZS118" s="1200"/>
      <c r="FZT118" s="1200"/>
      <c r="FZU118" s="1200"/>
      <c r="FZV118" s="1200"/>
      <c r="FZW118" s="1200"/>
      <c r="FZX118" s="1200"/>
      <c r="FZY118" s="1200"/>
      <c r="FZZ118" s="1200"/>
      <c r="GAA118" s="1200"/>
      <c r="GAB118" s="1200"/>
      <c r="GAC118" s="1200"/>
      <c r="GAD118" s="1200"/>
      <c r="GAE118" s="1200"/>
      <c r="GAF118" s="1200"/>
      <c r="GAG118" s="1200"/>
      <c r="GAH118" s="1200"/>
      <c r="GAI118" s="1200"/>
      <c r="GAJ118" s="1200"/>
      <c r="GAK118" s="1200"/>
      <c r="GAL118" s="1200"/>
      <c r="GAM118" s="1200"/>
      <c r="GAN118" s="1200"/>
      <c r="GAO118" s="1200"/>
      <c r="GAP118" s="1200"/>
      <c r="GAQ118" s="1200"/>
      <c r="GAR118" s="1200"/>
      <c r="GAS118" s="1200"/>
      <c r="GAT118" s="1200"/>
      <c r="GAU118" s="1200"/>
      <c r="GAV118" s="1200"/>
      <c r="GAW118" s="1200"/>
      <c r="GAX118" s="1200"/>
      <c r="GAY118" s="1200"/>
      <c r="GAZ118" s="1200"/>
      <c r="GBA118" s="1200"/>
      <c r="GBB118" s="1200"/>
      <c r="GBC118" s="1200"/>
      <c r="GBD118" s="1200"/>
      <c r="GBE118" s="1200"/>
      <c r="GBF118" s="1200"/>
      <c r="GBG118" s="1200"/>
      <c r="GBH118" s="1200"/>
      <c r="GBI118" s="1200"/>
      <c r="GBJ118" s="1200"/>
      <c r="GBK118" s="1200"/>
      <c r="GBL118" s="1200"/>
      <c r="GBM118" s="1200"/>
      <c r="GBN118" s="1200"/>
      <c r="GBO118" s="1200"/>
      <c r="GBP118" s="1200"/>
      <c r="GBQ118" s="1200"/>
      <c r="GBR118" s="1200"/>
      <c r="GBS118" s="1200"/>
      <c r="GBT118" s="1200"/>
      <c r="GBU118" s="1200"/>
      <c r="GBV118" s="1200"/>
      <c r="GBW118" s="1200"/>
      <c r="GBX118" s="1200"/>
      <c r="GBY118" s="1200"/>
      <c r="GBZ118" s="1200"/>
      <c r="GCA118" s="1200"/>
      <c r="GCB118" s="1200"/>
      <c r="GCC118" s="1200"/>
      <c r="GCD118" s="1200"/>
      <c r="GCE118" s="1200"/>
      <c r="GCF118" s="1200"/>
      <c r="GCG118" s="1200"/>
      <c r="GCH118" s="1200"/>
      <c r="GCI118" s="1200"/>
      <c r="GCJ118" s="1200"/>
      <c r="GCK118" s="1200"/>
      <c r="GCL118" s="1200"/>
      <c r="GCM118" s="1200"/>
      <c r="GCN118" s="1200"/>
      <c r="GCO118" s="1200"/>
      <c r="GCP118" s="1200"/>
      <c r="GCQ118" s="1200"/>
      <c r="GCR118" s="1200"/>
      <c r="GCS118" s="1200"/>
      <c r="GCT118" s="1200"/>
      <c r="GCU118" s="1200"/>
      <c r="GCV118" s="1200"/>
      <c r="GCW118" s="1200"/>
      <c r="GCX118" s="1200"/>
      <c r="GCY118" s="1200"/>
      <c r="GCZ118" s="1200"/>
      <c r="GDA118" s="1200"/>
      <c r="GDB118" s="1200"/>
      <c r="GDC118" s="1200"/>
      <c r="GDD118" s="1200"/>
      <c r="GDE118" s="1200"/>
      <c r="GDF118" s="1200"/>
      <c r="GDG118" s="1200"/>
      <c r="GDH118" s="1200"/>
      <c r="GDI118" s="1200"/>
      <c r="GDJ118" s="1200"/>
      <c r="GDK118" s="1200"/>
      <c r="GDL118" s="1200"/>
      <c r="GDM118" s="1200"/>
      <c r="GDN118" s="1200"/>
      <c r="GDO118" s="1200"/>
      <c r="GDP118" s="1200"/>
      <c r="GDQ118" s="1200"/>
      <c r="GDR118" s="1200"/>
      <c r="GDS118" s="1200"/>
      <c r="GDT118" s="1200"/>
      <c r="GDU118" s="1200"/>
      <c r="GDV118" s="1200"/>
      <c r="GDW118" s="1200"/>
      <c r="GDX118" s="1200"/>
      <c r="GDY118" s="1200"/>
      <c r="GDZ118" s="1200"/>
      <c r="GEA118" s="1200"/>
      <c r="GEB118" s="1200"/>
      <c r="GEC118" s="1200"/>
      <c r="GED118" s="1200"/>
      <c r="GEE118" s="1200"/>
      <c r="GEF118" s="1200"/>
      <c r="GEG118" s="1200"/>
      <c r="GEH118" s="1200"/>
      <c r="GEI118" s="1200"/>
      <c r="GEJ118" s="1200"/>
      <c r="GEK118" s="1200"/>
      <c r="GEL118" s="1200"/>
      <c r="GEM118" s="1200"/>
      <c r="GEN118" s="1200"/>
      <c r="GEO118" s="1200"/>
      <c r="GEP118" s="1200"/>
      <c r="GEQ118" s="1200"/>
      <c r="GER118" s="1200"/>
      <c r="GES118" s="1200"/>
      <c r="GET118" s="1200"/>
      <c r="GEU118" s="1200"/>
      <c r="GEV118" s="1200"/>
      <c r="GEW118" s="1200"/>
      <c r="GEX118" s="1200"/>
      <c r="GEY118" s="1200"/>
      <c r="GEZ118" s="1200"/>
      <c r="GFA118" s="1200"/>
      <c r="GFB118" s="1200"/>
      <c r="GFC118" s="1200"/>
      <c r="GFD118" s="1200"/>
      <c r="GFE118" s="1200"/>
      <c r="GFF118" s="1200"/>
      <c r="GFG118" s="1200"/>
      <c r="GFH118" s="1200"/>
      <c r="GFI118" s="1200"/>
      <c r="GFJ118" s="1200"/>
      <c r="GFK118" s="1200"/>
      <c r="GFL118" s="1200"/>
      <c r="GFM118" s="1200"/>
      <c r="GFN118" s="1200"/>
      <c r="GFO118" s="1200"/>
      <c r="GFP118" s="1200"/>
      <c r="GFQ118" s="1200"/>
      <c r="GFR118" s="1200"/>
      <c r="GFS118" s="1200"/>
      <c r="GFT118" s="1200"/>
      <c r="GFU118" s="1200"/>
      <c r="GFV118" s="1200"/>
      <c r="GFW118" s="1200"/>
      <c r="GFX118" s="1200"/>
      <c r="GFY118" s="1200"/>
      <c r="GFZ118" s="1200"/>
      <c r="GGA118" s="1200"/>
      <c r="GGB118" s="1200"/>
      <c r="GGC118" s="1200"/>
      <c r="GGD118" s="1200"/>
      <c r="GGE118" s="1200"/>
      <c r="GGF118" s="1200"/>
      <c r="GGG118" s="1200"/>
      <c r="GGH118" s="1200"/>
      <c r="GGI118" s="1200"/>
      <c r="GGJ118" s="1200"/>
      <c r="GGK118" s="1200"/>
      <c r="GGL118" s="1200"/>
      <c r="GGM118" s="1200"/>
      <c r="GGN118" s="1200"/>
      <c r="GGO118" s="1200"/>
      <c r="GGP118" s="1200"/>
      <c r="GGQ118" s="1200"/>
      <c r="GGR118" s="1200"/>
      <c r="GGS118" s="1200"/>
      <c r="GGT118" s="1200"/>
      <c r="GGU118" s="1200"/>
      <c r="GGV118" s="1200"/>
      <c r="GGW118" s="1200"/>
      <c r="GGX118" s="1200"/>
      <c r="GGY118" s="1200"/>
      <c r="GGZ118" s="1200"/>
      <c r="GHA118" s="1200"/>
      <c r="GHB118" s="1200"/>
      <c r="GHC118" s="1200"/>
      <c r="GHD118" s="1200"/>
      <c r="GHE118" s="1200"/>
      <c r="GHF118" s="1200"/>
      <c r="GHG118" s="1200"/>
      <c r="GHH118" s="1200"/>
      <c r="GHI118" s="1200"/>
      <c r="GHJ118" s="1200"/>
      <c r="GHK118" s="1200"/>
      <c r="GHL118" s="1200"/>
      <c r="GHM118" s="1200"/>
      <c r="GHN118" s="1200"/>
      <c r="GHO118" s="1200"/>
      <c r="GHP118" s="1200"/>
      <c r="GHQ118" s="1200"/>
      <c r="GHR118" s="1200"/>
      <c r="GHS118" s="1200"/>
      <c r="GHT118" s="1200"/>
      <c r="GHU118" s="1200"/>
      <c r="GHV118" s="1200"/>
      <c r="GHW118" s="1200"/>
      <c r="GHX118" s="1200"/>
      <c r="GHY118" s="1200"/>
      <c r="GHZ118" s="1200"/>
      <c r="GIA118" s="1200"/>
      <c r="GIB118" s="1200"/>
      <c r="GIC118" s="1200"/>
      <c r="GID118" s="1200"/>
      <c r="GIE118" s="1200"/>
      <c r="GIF118" s="1200"/>
      <c r="GIG118" s="1200"/>
      <c r="GIH118" s="1200"/>
      <c r="GII118" s="1200"/>
      <c r="GIJ118" s="1200"/>
      <c r="GIK118" s="1200"/>
      <c r="GIL118" s="1200"/>
      <c r="GIM118" s="1200"/>
      <c r="GIN118" s="1200"/>
      <c r="GIO118" s="1200"/>
      <c r="GIP118" s="1200"/>
      <c r="GIQ118" s="1200"/>
      <c r="GIR118" s="1200"/>
      <c r="GIS118" s="1200"/>
      <c r="GIT118" s="1200"/>
      <c r="GIU118" s="1200"/>
      <c r="GIV118" s="1200"/>
      <c r="GIW118" s="1200"/>
      <c r="GIX118" s="1200"/>
      <c r="GIY118" s="1200"/>
      <c r="GIZ118" s="1200"/>
      <c r="GJA118" s="1200"/>
      <c r="GJB118" s="1200"/>
      <c r="GJC118" s="1200"/>
      <c r="GJD118" s="1200"/>
      <c r="GJE118" s="1200"/>
      <c r="GJF118" s="1200"/>
      <c r="GJG118" s="1200"/>
      <c r="GJH118" s="1200"/>
      <c r="GJI118" s="1200"/>
      <c r="GJJ118" s="1200"/>
      <c r="GJK118" s="1200"/>
      <c r="GJL118" s="1200"/>
      <c r="GJM118" s="1200"/>
      <c r="GJN118" s="1200"/>
      <c r="GJO118" s="1200"/>
      <c r="GJP118" s="1200"/>
      <c r="GJQ118" s="1200"/>
      <c r="GJR118" s="1200"/>
      <c r="GJS118" s="1200"/>
      <c r="GJT118" s="1200"/>
      <c r="GJU118" s="1200"/>
      <c r="GJV118" s="1200"/>
      <c r="GJW118" s="1200"/>
      <c r="GJX118" s="1200"/>
      <c r="GJY118" s="1200"/>
      <c r="GJZ118" s="1200"/>
      <c r="GKA118" s="1200"/>
      <c r="GKB118" s="1200"/>
      <c r="GKC118" s="1200"/>
      <c r="GKD118" s="1200"/>
      <c r="GKE118" s="1200"/>
      <c r="GKF118" s="1200"/>
      <c r="GKG118" s="1200"/>
      <c r="GKH118" s="1200"/>
      <c r="GKI118" s="1200"/>
      <c r="GKJ118" s="1200"/>
      <c r="GKK118" s="1200"/>
      <c r="GKL118" s="1200"/>
      <c r="GKM118" s="1200"/>
      <c r="GKN118" s="1200"/>
      <c r="GKO118" s="1200"/>
      <c r="GKP118" s="1200"/>
      <c r="GKQ118" s="1200"/>
      <c r="GKR118" s="1200"/>
      <c r="GKS118" s="1200"/>
      <c r="GKT118" s="1200"/>
      <c r="GKU118" s="1200"/>
      <c r="GKV118" s="1200"/>
      <c r="GKW118" s="1200"/>
      <c r="GKX118" s="1200"/>
      <c r="GKY118" s="1200"/>
      <c r="GKZ118" s="1200"/>
      <c r="GLA118" s="1200"/>
      <c r="GLB118" s="1200"/>
      <c r="GLC118" s="1200"/>
      <c r="GLD118" s="1200"/>
      <c r="GLE118" s="1200"/>
      <c r="GLF118" s="1200"/>
      <c r="GLG118" s="1200"/>
      <c r="GLH118" s="1200"/>
      <c r="GLI118" s="1200"/>
      <c r="GLJ118" s="1200"/>
      <c r="GLK118" s="1200"/>
      <c r="GLL118" s="1200"/>
      <c r="GLM118" s="1200"/>
      <c r="GLN118" s="1200"/>
      <c r="GLO118" s="1200"/>
      <c r="GLP118" s="1200"/>
      <c r="GLQ118" s="1200"/>
      <c r="GLR118" s="1200"/>
      <c r="GLS118" s="1200"/>
      <c r="GLT118" s="1200"/>
      <c r="GLU118" s="1200"/>
      <c r="GLV118" s="1200"/>
      <c r="GLW118" s="1200"/>
      <c r="GLX118" s="1200"/>
      <c r="GLY118" s="1200"/>
      <c r="GLZ118" s="1200"/>
      <c r="GMA118" s="1200"/>
      <c r="GMB118" s="1200"/>
      <c r="GMC118" s="1200"/>
      <c r="GMD118" s="1200"/>
      <c r="GME118" s="1200"/>
      <c r="GMF118" s="1200"/>
      <c r="GMG118" s="1200"/>
      <c r="GMH118" s="1200"/>
      <c r="GMI118" s="1200"/>
      <c r="GMJ118" s="1200"/>
      <c r="GMK118" s="1200"/>
      <c r="GML118" s="1200"/>
      <c r="GMM118" s="1200"/>
      <c r="GMN118" s="1200"/>
      <c r="GMO118" s="1200"/>
      <c r="GMP118" s="1200"/>
      <c r="GMQ118" s="1200"/>
      <c r="GMR118" s="1200"/>
      <c r="GMS118" s="1200"/>
      <c r="GMT118" s="1200"/>
      <c r="GMU118" s="1200"/>
      <c r="GMV118" s="1200"/>
      <c r="GMW118" s="1200"/>
      <c r="GMX118" s="1200"/>
      <c r="GMY118" s="1200"/>
      <c r="GMZ118" s="1200"/>
      <c r="GNA118" s="1200"/>
      <c r="GNB118" s="1200"/>
      <c r="GNC118" s="1200"/>
      <c r="GND118" s="1200"/>
      <c r="GNE118" s="1200"/>
      <c r="GNF118" s="1200"/>
      <c r="GNG118" s="1200"/>
      <c r="GNH118" s="1200"/>
      <c r="GNI118" s="1200"/>
      <c r="GNJ118" s="1200"/>
      <c r="GNK118" s="1200"/>
      <c r="GNL118" s="1200"/>
      <c r="GNM118" s="1200"/>
      <c r="GNN118" s="1200"/>
      <c r="GNO118" s="1200"/>
      <c r="GNP118" s="1200"/>
      <c r="GNQ118" s="1200"/>
      <c r="GNR118" s="1200"/>
      <c r="GNS118" s="1200"/>
      <c r="GNT118" s="1200"/>
      <c r="GNU118" s="1200"/>
      <c r="GNV118" s="1200"/>
      <c r="GNW118" s="1200"/>
      <c r="GNX118" s="1200"/>
      <c r="GNY118" s="1200"/>
      <c r="GNZ118" s="1200"/>
      <c r="GOA118" s="1200"/>
      <c r="GOB118" s="1200"/>
      <c r="GOC118" s="1200"/>
      <c r="GOD118" s="1200"/>
      <c r="GOE118" s="1200"/>
      <c r="GOF118" s="1200"/>
      <c r="GOG118" s="1200"/>
      <c r="GOH118" s="1200"/>
      <c r="GOI118" s="1200"/>
      <c r="GOJ118" s="1200"/>
      <c r="GOK118" s="1200"/>
      <c r="GOL118" s="1200"/>
      <c r="GOM118" s="1200"/>
      <c r="GON118" s="1200"/>
      <c r="GOO118" s="1200"/>
      <c r="GOP118" s="1200"/>
      <c r="GOQ118" s="1200"/>
      <c r="GOR118" s="1200"/>
      <c r="GOS118" s="1200"/>
      <c r="GOT118" s="1200"/>
      <c r="GOU118" s="1200"/>
      <c r="GOV118" s="1200"/>
      <c r="GOW118" s="1200"/>
      <c r="GOX118" s="1200"/>
      <c r="GOY118" s="1200"/>
      <c r="GOZ118" s="1200"/>
      <c r="GPA118" s="1200"/>
      <c r="GPB118" s="1200"/>
      <c r="GPC118" s="1200"/>
      <c r="GPD118" s="1200"/>
      <c r="GPE118" s="1200"/>
      <c r="GPF118" s="1200"/>
      <c r="GPG118" s="1200"/>
      <c r="GPH118" s="1200"/>
      <c r="GPI118" s="1200"/>
      <c r="GPJ118" s="1200"/>
      <c r="GPK118" s="1200"/>
      <c r="GPL118" s="1200"/>
      <c r="GPM118" s="1200"/>
      <c r="GPN118" s="1200"/>
      <c r="GPO118" s="1200"/>
      <c r="GPP118" s="1200"/>
      <c r="GPQ118" s="1200"/>
      <c r="GPR118" s="1200"/>
      <c r="GPS118" s="1200"/>
      <c r="GPT118" s="1200"/>
      <c r="GPU118" s="1200"/>
      <c r="GPV118" s="1200"/>
      <c r="GPW118" s="1200"/>
      <c r="GPX118" s="1200"/>
      <c r="GPY118" s="1200"/>
      <c r="GPZ118" s="1200"/>
      <c r="GQA118" s="1200"/>
      <c r="GQB118" s="1200"/>
      <c r="GQC118" s="1200"/>
      <c r="GQD118" s="1200"/>
      <c r="GQE118" s="1200"/>
      <c r="GQF118" s="1200"/>
      <c r="GQG118" s="1200"/>
      <c r="GQH118" s="1200"/>
      <c r="GQI118" s="1200"/>
      <c r="GQJ118" s="1200"/>
      <c r="GQK118" s="1200"/>
      <c r="GQL118" s="1200"/>
      <c r="GQM118" s="1200"/>
      <c r="GQN118" s="1200"/>
      <c r="GQO118" s="1200"/>
      <c r="GQP118" s="1200"/>
      <c r="GQQ118" s="1200"/>
      <c r="GQR118" s="1200"/>
      <c r="GQS118" s="1200"/>
      <c r="GQT118" s="1200"/>
      <c r="GQU118" s="1200"/>
      <c r="GQV118" s="1200"/>
      <c r="GQW118" s="1200"/>
      <c r="GQX118" s="1200"/>
      <c r="GQY118" s="1200"/>
      <c r="GQZ118" s="1200"/>
      <c r="GRA118" s="1200"/>
      <c r="GRB118" s="1200"/>
      <c r="GRC118" s="1200"/>
      <c r="GRD118" s="1200"/>
      <c r="GRE118" s="1200"/>
      <c r="GRF118" s="1200"/>
      <c r="GRG118" s="1200"/>
      <c r="GRH118" s="1200"/>
      <c r="GRI118" s="1200"/>
      <c r="GRJ118" s="1200"/>
      <c r="GRK118" s="1200"/>
      <c r="GRL118" s="1200"/>
      <c r="GRM118" s="1200"/>
      <c r="GRN118" s="1200"/>
      <c r="GRO118" s="1200"/>
      <c r="GRP118" s="1200"/>
      <c r="GRQ118" s="1200"/>
      <c r="GRR118" s="1200"/>
      <c r="GRS118" s="1200"/>
      <c r="GRT118" s="1200"/>
      <c r="GRU118" s="1200"/>
      <c r="GRV118" s="1200"/>
      <c r="GRW118" s="1200"/>
      <c r="GRX118" s="1200"/>
      <c r="GRY118" s="1200"/>
      <c r="GRZ118" s="1200"/>
      <c r="GSA118" s="1200"/>
      <c r="GSB118" s="1200"/>
      <c r="GSC118" s="1200"/>
      <c r="GSD118" s="1200"/>
      <c r="GSE118" s="1200"/>
      <c r="GSF118" s="1200"/>
      <c r="GSG118" s="1200"/>
      <c r="GSH118" s="1200"/>
      <c r="GSI118" s="1200"/>
      <c r="GSJ118" s="1200"/>
      <c r="GSK118" s="1200"/>
      <c r="GSL118" s="1200"/>
      <c r="GSM118" s="1200"/>
      <c r="GSN118" s="1200"/>
      <c r="GSO118" s="1200"/>
      <c r="GSP118" s="1200"/>
      <c r="GSQ118" s="1200"/>
      <c r="GSR118" s="1200"/>
      <c r="GSS118" s="1200"/>
      <c r="GST118" s="1200"/>
      <c r="GSU118" s="1200"/>
      <c r="GSV118" s="1200"/>
      <c r="GSW118" s="1200"/>
      <c r="GSX118" s="1200"/>
      <c r="GSY118" s="1200"/>
      <c r="GSZ118" s="1200"/>
      <c r="GTA118" s="1200"/>
      <c r="GTB118" s="1200"/>
      <c r="GTC118" s="1200"/>
      <c r="GTD118" s="1200"/>
      <c r="GTE118" s="1200"/>
      <c r="GTF118" s="1200"/>
      <c r="GTG118" s="1200"/>
      <c r="GTH118" s="1200"/>
      <c r="GTI118" s="1200"/>
      <c r="GTJ118" s="1200"/>
      <c r="GTK118" s="1200"/>
      <c r="GTL118" s="1200"/>
      <c r="GTM118" s="1200"/>
      <c r="GTN118" s="1200"/>
      <c r="GTO118" s="1200"/>
      <c r="GTP118" s="1200"/>
      <c r="GTQ118" s="1200"/>
      <c r="GTR118" s="1200"/>
      <c r="GTS118" s="1200"/>
      <c r="GTT118" s="1200"/>
      <c r="GTU118" s="1200"/>
      <c r="GTV118" s="1200"/>
      <c r="GTW118" s="1200"/>
      <c r="GTX118" s="1200"/>
      <c r="GTY118" s="1200"/>
      <c r="GTZ118" s="1200"/>
      <c r="GUA118" s="1200"/>
      <c r="GUB118" s="1200"/>
      <c r="GUC118" s="1200"/>
      <c r="GUD118" s="1200"/>
      <c r="GUE118" s="1200"/>
      <c r="GUF118" s="1200"/>
      <c r="GUG118" s="1200"/>
      <c r="GUH118" s="1200"/>
      <c r="GUI118" s="1200"/>
      <c r="GUJ118" s="1200"/>
      <c r="GUK118" s="1200"/>
      <c r="GUL118" s="1200"/>
      <c r="GUM118" s="1200"/>
      <c r="GUN118" s="1200"/>
      <c r="GUO118" s="1200"/>
      <c r="GUP118" s="1200"/>
      <c r="GUQ118" s="1200"/>
      <c r="GUR118" s="1200"/>
      <c r="GUS118" s="1200"/>
      <c r="GUT118" s="1200"/>
      <c r="GUU118" s="1200"/>
      <c r="GUV118" s="1200"/>
      <c r="GUW118" s="1200"/>
      <c r="GUX118" s="1200"/>
      <c r="GUY118" s="1200"/>
      <c r="GUZ118" s="1200"/>
      <c r="GVA118" s="1200"/>
      <c r="GVB118" s="1200"/>
      <c r="GVC118" s="1200"/>
      <c r="GVD118" s="1200"/>
      <c r="GVE118" s="1200"/>
      <c r="GVF118" s="1200"/>
      <c r="GVG118" s="1200"/>
      <c r="GVH118" s="1200"/>
      <c r="GVI118" s="1200"/>
      <c r="GVJ118" s="1200"/>
      <c r="GVK118" s="1200"/>
      <c r="GVL118" s="1200"/>
      <c r="GVM118" s="1200"/>
      <c r="GVN118" s="1200"/>
      <c r="GVO118" s="1200"/>
      <c r="GVP118" s="1200"/>
      <c r="GVQ118" s="1200"/>
      <c r="GVR118" s="1200"/>
      <c r="GVS118" s="1200"/>
      <c r="GVT118" s="1200"/>
      <c r="GVU118" s="1200"/>
      <c r="GVV118" s="1200"/>
      <c r="GVW118" s="1200"/>
      <c r="GVX118" s="1200"/>
      <c r="GVY118" s="1200"/>
      <c r="GVZ118" s="1200"/>
      <c r="GWA118" s="1200"/>
      <c r="GWB118" s="1200"/>
      <c r="GWC118" s="1200"/>
      <c r="GWD118" s="1200"/>
      <c r="GWE118" s="1200"/>
      <c r="GWF118" s="1200"/>
      <c r="GWG118" s="1200"/>
      <c r="GWH118" s="1200"/>
      <c r="GWI118" s="1200"/>
      <c r="GWJ118" s="1200"/>
      <c r="GWK118" s="1200"/>
      <c r="GWL118" s="1200"/>
      <c r="GWM118" s="1200"/>
      <c r="GWN118" s="1200"/>
      <c r="GWO118" s="1200"/>
      <c r="GWP118" s="1200"/>
      <c r="GWQ118" s="1200"/>
      <c r="GWR118" s="1200"/>
      <c r="GWS118" s="1200"/>
      <c r="GWT118" s="1200"/>
      <c r="GWU118" s="1200"/>
      <c r="GWV118" s="1200"/>
      <c r="GWW118" s="1200"/>
      <c r="GWX118" s="1200"/>
      <c r="GWY118" s="1200"/>
      <c r="GWZ118" s="1200"/>
      <c r="GXA118" s="1200"/>
      <c r="GXB118" s="1200"/>
      <c r="GXC118" s="1200"/>
      <c r="GXD118" s="1200"/>
      <c r="GXE118" s="1200"/>
      <c r="GXF118" s="1200"/>
      <c r="GXG118" s="1200"/>
      <c r="GXH118" s="1200"/>
      <c r="GXI118" s="1200"/>
      <c r="GXJ118" s="1200"/>
      <c r="GXK118" s="1200"/>
      <c r="GXL118" s="1200"/>
      <c r="GXM118" s="1200"/>
      <c r="GXN118" s="1200"/>
      <c r="GXO118" s="1200"/>
      <c r="GXP118" s="1200"/>
      <c r="GXQ118" s="1200"/>
      <c r="GXR118" s="1200"/>
      <c r="GXS118" s="1200"/>
      <c r="GXT118" s="1200"/>
      <c r="GXU118" s="1200"/>
      <c r="GXV118" s="1200"/>
      <c r="GXW118" s="1200"/>
      <c r="GXX118" s="1200"/>
      <c r="GXY118" s="1200"/>
      <c r="GXZ118" s="1200"/>
      <c r="GYA118" s="1200"/>
      <c r="GYB118" s="1200"/>
      <c r="GYC118" s="1200"/>
      <c r="GYD118" s="1200"/>
      <c r="GYE118" s="1200"/>
      <c r="GYF118" s="1200"/>
      <c r="GYG118" s="1200"/>
      <c r="GYH118" s="1200"/>
      <c r="GYI118" s="1200"/>
      <c r="GYJ118" s="1200"/>
      <c r="GYK118" s="1200"/>
      <c r="GYL118" s="1200"/>
      <c r="GYM118" s="1200"/>
      <c r="GYN118" s="1200"/>
      <c r="GYO118" s="1200"/>
      <c r="GYP118" s="1200"/>
      <c r="GYQ118" s="1200"/>
      <c r="GYR118" s="1200"/>
      <c r="GYS118" s="1200"/>
      <c r="GYT118" s="1200"/>
      <c r="GYU118" s="1200"/>
      <c r="GYV118" s="1200"/>
      <c r="GYW118" s="1200"/>
      <c r="GYX118" s="1200"/>
      <c r="GYY118" s="1200"/>
      <c r="GYZ118" s="1200"/>
      <c r="GZA118" s="1200"/>
      <c r="GZB118" s="1200"/>
      <c r="GZC118" s="1200"/>
      <c r="GZD118" s="1200"/>
      <c r="GZE118" s="1200"/>
      <c r="GZF118" s="1200"/>
      <c r="GZG118" s="1200"/>
      <c r="GZH118" s="1200"/>
      <c r="GZI118" s="1200"/>
      <c r="GZJ118" s="1200"/>
      <c r="GZK118" s="1200"/>
      <c r="GZL118" s="1200"/>
      <c r="GZM118" s="1200"/>
      <c r="GZN118" s="1200"/>
      <c r="GZO118" s="1200"/>
      <c r="GZP118" s="1200"/>
      <c r="GZQ118" s="1200"/>
      <c r="GZR118" s="1200"/>
      <c r="GZS118" s="1200"/>
      <c r="GZT118" s="1200"/>
      <c r="GZU118" s="1200"/>
      <c r="GZV118" s="1200"/>
      <c r="GZW118" s="1200"/>
      <c r="GZX118" s="1200"/>
      <c r="GZY118" s="1200"/>
      <c r="GZZ118" s="1200"/>
      <c r="HAA118" s="1200"/>
      <c r="HAB118" s="1200"/>
      <c r="HAC118" s="1200"/>
      <c r="HAD118" s="1200"/>
      <c r="HAE118" s="1200"/>
      <c r="HAF118" s="1200"/>
      <c r="HAG118" s="1200"/>
      <c r="HAH118" s="1200"/>
      <c r="HAI118" s="1200"/>
      <c r="HAJ118" s="1200"/>
      <c r="HAK118" s="1200"/>
      <c r="HAL118" s="1200"/>
      <c r="HAM118" s="1200"/>
      <c r="HAN118" s="1200"/>
      <c r="HAO118" s="1200"/>
      <c r="HAP118" s="1200"/>
      <c r="HAQ118" s="1200"/>
      <c r="HAR118" s="1200"/>
      <c r="HAS118" s="1200"/>
      <c r="HAT118" s="1200"/>
      <c r="HAU118" s="1200"/>
      <c r="HAV118" s="1200"/>
      <c r="HAW118" s="1200"/>
      <c r="HAX118" s="1200"/>
      <c r="HAY118" s="1200"/>
      <c r="HAZ118" s="1200"/>
      <c r="HBA118" s="1200"/>
      <c r="HBB118" s="1200"/>
      <c r="HBC118" s="1200"/>
      <c r="HBD118" s="1200"/>
      <c r="HBE118" s="1200"/>
      <c r="HBF118" s="1200"/>
      <c r="HBG118" s="1200"/>
      <c r="HBH118" s="1200"/>
      <c r="HBI118" s="1200"/>
      <c r="HBJ118" s="1200"/>
      <c r="HBK118" s="1200"/>
      <c r="HBL118" s="1200"/>
      <c r="HBM118" s="1200"/>
      <c r="HBN118" s="1200"/>
      <c r="HBO118" s="1200"/>
      <c r="HBP118" s="1200"/>
      <c r="HBQ118" s="1200"/>
      <c r="HBR118" s="1200"/>
      <c r="HBS118" s="1200"/>
      <c r="HBT118" s="1200"/>
      <c r="HBU118" s="1200"/>
      <c r="HBV118" s="1200"/>
      <c r="HBW118" s="1200"/>
      <c r="HBX118" s="1200"/>
      <c r="HBY118" s="1200"/>
      <c r="HBZ118" s="1200"/>
      <c r="HCA118" s="1200"/>
      <c r="HCB118" s="1200"/>
      <c r="HCC118" s="1200"/>
      <c r="HCD118" s="1200"/>
      <c r="HCE118" s="1200"/>
      <c r="HCF118" s="1200"/>
      <c r="HCG118" s="1200"/>
      <c r="HCH118" s="1200"/>
      <c r="HCI118" s="1200"/>
      <c r="HCJ118" s="1200"/>
      <c r="HCK118" s="1200"/>
      <c r="HCL118" s="1200"/>
      <c r="HCM118" s="1200"/>
      <c r="HCN118" s="1200"/>
      <c r="HCO118" s="1200"/>
      <c r="HCP118" s="1200"/>
      <c r="HCQ118" s="1200"/>
      <c r="HCR118" s="1200"/>
      <c r="HCS118" s="1200"/>
      <c r="HCT118" s="1200"/>
      <c r="HCU118" s="1200"/>
      <c r="HCV118" s="1200"/>
      <c r="HCW118" s="1200"/>
      <c r="HCX118" s="1200"/>
      <c r="HCY118" s="1200"/>
      <c r="HCZ118" s="1200"/>
      <c r="HDA118" s="1200"/>
      <c r="HDB118" s="1200"/>
      <c r="HDC118" s="1200"/>
      <c r="HDD118" s="1200"/>
      <c r="HDE118" s="1200"/>
      <c r="HDF118" s="1200"/>
      <c r="HDG118" s="1200"/>
      <c r="HDH118" s="1200"/>
      <c r="HDI118" s="1200"/>
      <c r="HDJ118" s="1200"/>
      <c r="HDK118" s="1200"/>
      <c r="HDL118" s="1200"/>
      <c r="HDM118" s="1200"/>
      <c r="HDN118" s="1200"/>
      <c r="HDO118" s="1200"/>
      <c r="HDP118" s="1200"/>
      <c r="HDQ118" s="1200"/>
      <c r="HDR118" s="1200"/>
      <c r="HDS118" s="1200"/>
      <c r="HDT118" s="1200"/>
      <c r="HDU118" s="1200"/>
      <c r="HDV118" s="1200"/>
      <c r="HDW118" s="1200"/>
      <c r="HDX118" s="1200"/>
      <c r="HDY118" s="1200"/>
      <c r="HDZ118" s="1200"/>
      <c r="HEA118" s="1200"/>
      <c r="HEB118" s="1200"/>
      <c r="HEC118" s="1200"/>
      <c r="HED118" s="1200"/>
      <c r="HEE118" s="1200"/>
      <c r="HEF118" s="1200"/>
      <c r="HEG118" s="1200"/>
      <c r="HEH118" s="1200"/>
      <c r="HEI118" s="1200"/>
      <c r="HEJ118" s="1200"/>
      <c r="HEK118" s="1200"/>
      <c r="HEL118" s="1200"/>
      <c r="HEM118" s="1200"/>
      <c r="HEN118" s="1200"/>
      <c r="HEO118" s="1200"/>
      <c r="HEP118" s="1200"/>
      <c r="HEQ118" s="1200"/>
      <c r="HER118" s="1200"/>
      <c r="HES118" s="1200"/>
      <c r="HET118" s="1200"/>
      <c r="HEU118" s="1200"/>
      <c r="HEV118" s="1200"/>
      <c r="HEW118" s="1200"/>
      <c r="HEX118" s="1200"/>
      <c r="HEY118" s="1200"/>
      <c r="HEZ118" s="1200"/>
      <c r="HFA118" s="1200"/>
      <c r="HFB118" s="1200"/>
      <c r="HFC118" s="1200"/>
      <c r="HFD118" s="1200"/>
      <c r="HFE118" s="1200"/>
      <c r="HFF118" s="1200"/>
      <c r="HFG118" s="1200"/>
      <c r="HFH118" s="1200"/>
      <c r="HFI118" s="1200"/>
      <c r="HFJ118" s="1200"/>
      <c r="HFK118" s="1200"/>
      <c r="HFL118" s="1200"/>
      <c r="HFM118" s="1200"/>
      <c r="HFN118" s="1200"/>
      <c r="HFO118" s="1200"/>
      <c r="HFP118" s="1200"/>
      <c r="HFQ118" s="1200"/>
      <c r="HFR118" s="1200"/>
      <c r="HFS118" s="1200"/>
      <c r="HFT118" s="1200"/>
      <c r="HFU118" s="1200"/>
      <c r="HFV118" s="1200"/>
      <c r="HFW118" s="1200"/>
      <c r="HFX118" s="1200"/>
      <c r="HFY118" s="1200"/>
      <c r="HFZ118" s="1200"/>
      <c r="HGA118" s="1200"/>
      <c r="HGB118" s="1200"/>
      <c r="HGC118" s="1200"/>
      <c r="HGD118" s="1200"/>
      <c r="HGE118" s="1200"/>
      <c r="HGF118" s="1200"/>
      <c r="HGG118" s="1200"/>
      <c r="HGH118" s="1200"/>
      <c r="HGI118" s="1200"/>
      <c r="HGJ118" s="1200"/>
      <c r="HGK118" s="1200"/>
      <c r="HGL118" s="1200"/>
      <c r="HGM118" s="1200"/>
      <c r="HGN118" s="1200"/>
      <c r="HGO118" s="1200"/>
      <c r="HGP118" s="1200"/>
      <c r="HGQ118" s="1200"/>
      <c r="HGR118" s="1200"/>
      <c r="HGS118" s="1200"/>
      <c r="HGT118" s="1200"/>
      <c r="HGU118" s="1200"/>
      <c r="HGV118" s="1200"/>
      <c r="HGW118" s="1200"/>
      <c r="HGX118" s="1200"/>
      <c r="HGY118" s="1200"/>
      <c r="HGZ118" s="1200"/>
      <c r="HHA118" s="1200"/>
      <c r="HHB118" s="1200"/>
      <c r="HHC118" s="1200"/>
      <c r="HHD118" s="1200"/>
      <c r="HHE118" s="1200"/>
      <c r="HHF118" s="1200"/>
      <c r="HHG118" s="1200"/>
      <c r="HHH118" s="1200"/>
      <c r="HHI118" s="1200"/>
      <c r="HHJ118" s="1200"/>
      <c r="HHK118" s="1200"/>
      <c r="HHL118" s="1200"/>
      <c r="HHM118" s="1200"/>
      <c r="HHN118" s="1200"/>
      <c r="HHO118" s="1200"/>
      <c r="HHP118" s="1200"/>
      <c r="HHQ118" s="1200"/>
      <c r="HHR118" s="1200"/>
      <c r="HHS118" s="1200"/>
      <c r="HHT118" s="1200"/>
      <c r="HHU118" s="1200"/>
      <c r="HHV118" s="1200"/>
      <c r="HHW118" s="1200"/>
      <c r="HHX118" s="1200"/>
      <c r="HHY118" s="1200"/>
      <c r="HHZ118" s="1200"/>
      <c r="HIA118" s="1200"/>
      <c r="HIB118" s="1200"/>
      <c r="HIC118" s="1200"/>
      <c r="HID118" s="1200"/>
      <c r="HIE118" s="1200"/>
      <c r="HIF118" s="1200"/>
      <c r="HIG118" s="1200"/>
      <c r="HIH118" s="1200"/>
      <c r="HII118" s="1200"/>
      <c r="HIJ118" s="1200"/>
      <c r="HIK118" s="1200"/>
      <c r="HIL118" s="1200"/>
      <c r="HIM118" s="1200"/>
      <c r="HIN118" s="1200"/>
      <c r="HIO118" s="1200"/>
      <c r="HIP118" s="1200"/>
      <c r="HIQ118" s="1200"/>
      <c r="HIR118" s="1200"/>
      <c r="HIS118" s="1200"/>
      <c r="HIT118" s="1200"/>
      <c r="HIU118" s="1200"/>
      <c r="HIV118" s="1200"/>
      <c r="HIW118" s="1200"/>
      <c r="HIX118" s="1200"/>
      <c r="HIY118" s="1200"/>
      <c r="HIZ118" s="1200"/>
      <c r="HJA118" s="1200"/>
      <c r="HJB118" s="1200"/>
      <c r="HJC118" s="1200"/>
      <c r="HJD118" s="1200"/>
      <c r="HJE118" s="1200"/>
      <c r="HJF118" s="1200"/>
      <c r="HJG118" s="1200"/>
      <c r="HJH118" s="1200"/>
      <c r="HJI118" s="1200"/>
      <c r="HJJ118" s="1200"/>
      <c r="HJK118" s="1200"/>
      <c r="HJL118" s="1200"/>
      <c r="HJM118" s="1200"/>
      <c r="HJN118" s="1200"/>
      <c r="HJO118" s="1200"/>
      <c r="HJP118" s="1200"/>
      <c r="HJQ118" s="1200"/>
      <c r="HJR118" s="1200"/>
      <c r="HJS118" s="1200"/>
      <c r="HJT118" s="1200"/>
      <c r="HJU118" s="1200"/>
      <c r="HJV118" s="1200"/>
      <c r="HJW118" s="1200"/>
      <c r="HJX118" s="1200"/>
      <c r="HJY118" s="1200"/>
      <c r="HJZ118" s="1200"/>
      <c r="HKA118" s="1200"/>
      <c r="HKB118" s="1200"/>
      <c r="HKC118" s="1200"/>
      <c r="HKD118" s="1200"/>
      <c r="HKE118" s="1200"/>
      <c r="HKF118" s="1200"/>
      <c r="HKG118" s="1200"/>
      <c r="HKH118" s="1200"/>
      <c r="HKI118" s="1200"/>
      <c r="HKJ118" s="1200"/>
      <c r="HKK118" s="1200"/>
      <c r="HKL118" s="1200"/>
      <c r="HKM118" s="1200"/>
      <c r="HKN118" s="1200"/>
      <c r="HKO118" s="1200"/>
      <c r="HKP118" s="1200"/>
      <c r="HKQ118" s="1200"/>
      <c r="HKR118" s="1200"/>
      <c r="HKS118" s="1200"/>
      <c r="HKT118" s="1200"/>
      <c r="HKU118" s="1200"/>
      <c r="HKV118" s="1200"/>
      <c r="HKW118" s="1200"/>
      <c r="HKX118" s="1200"/>
      <c r="HKY118" s="1200"/>
      <c r="HKZ118" s="1200"/>
      <c r="HLA118" s="1200"/>
      <c r="HLB118" s="1200"/>
      <c r="HLC118" s="1200"/>
      <c r="HLD118" s="1200"/>
      <c r="HLE118" s="1200"/>
      <c r="HLF118" s="1200"/>
      <c r="HLG118" s="1200"/>
      <c r="HLH118" s="1200"/>
      <c r="HLI118" s="1200"/>
      <c r="HLJ118" s="1200"/>
      <c r="HLK118" s="1200"/>
      <c r="HLL118" s="1200"/>
      <c r="HLM118" s="1200"/>
      <c r="HLN118" s="1200"/>
      <c r="HLO118" s="1200"/>
      <c r="HLP118" s="1200"/>
      <c r="HLQ118" s="1200"/>
      <c r="HLR118" s="1200"/>
      <c r="HLS118" s="1200"/>
      <c r="HLT118" s="1200"/>
      <c r="HLU118" s="1200"/>
      <c r="HLV118" s="1200"/>
      <c r="HLW118" s="1200"/>
      <c r="HLX118" s="1200"/>
      <c r="HLY118" s="1200"/>
      <c r="HLZ118" s="1200"/>
      <c r="HMA118" s="1200"/>
      <c r="HMB118" s="1200"/>
      <c r="HMC118" s="1200"/>
      <c r="HMD118" s="1200"/>
      <c r="HME118" s="1200"/>
      <c r="HMF118" s="1200"/>
      <c r="HMG118" s="1200"/>
      <c r="HMH118" s="1200"/>
      <c r="HMI118" s="1200"/>
      <c r="HMJ118" s="1200"/>
      <c r="HMK118" s="1200"/>
      <c r="HML118" s="1200"/>
      <c r="HMM118" s="1200"/>
      <c r="HMN118" s="1200"/>
      <c r="HMO118" s="1200"/>
      <c r="HMP118" s="1200"/>
      <c r="HMQ118" s="1200"/>
      <c r="HMR118" s="1200"/>
      <c r="HMS118" s="1200"/>
      <c r="HMT118" s="1200"/>
      <c r="HMU118" s="1200"/>
      <c r="HMV118" s="1200"/>
      <c r="HMW118" s="1200"/>
      <c r="HMX118" s="1200"/>
      <c r="HMY118" s="1200"/>
      <c r="HMZ118" s="1200"/>
      <c r="HNA118" s="1200"/>
      <c r="HNB118" s="1200"/>
      <c r="HNC118" s="1200"/>
      <c r="HND118" s="1200"/>
      <c r="HNE118" s="1200"/>
      <c r="HNF118" s="1200"/>
      <c r="HNG118" s="1200"/>
      <c r="HNH118" s="1200"/>
      <c r="HNI118" s="1200"/>
      <c r="HNJ118" s="1200"/>
      <c r="HNK118" s="1200"/>
      <c r="HNL118" s="1200"/>
      <c r="HNM118" s="1200"/>
      <c r="HNN118" s="1200"/>
      <c r="HNO118" s="1200"/>
      <c r="HNP118" s="1200"/>
      <c r="HNQ118" s="1200"/>
      <c r="HNR118" s="1200"/>
      <c r="HNS118" s="1200"/>
      <c r="HNT118" s="1200"/>
      <c r="HNU118" s="1200"/>
      <c r="HNV118" s="1200"/>
      <c r="HNW118" s="1200"/>
      <c r="HNX118" s="1200"/>
      <c r="HNY118" s="1200"/>
      <c r="HNZ118" s="1200"/>
      <c r="HOA118" s="1200"/>
      <c r="HOB118" s="1200"/>
      <c r="HOC118" s="1200"/>
      <c r="HOD118" s="1200"/>
      <c r="HOE118" s="1200"/>
      <c r="HOF118" s="1200"/>
      <c r="HOG118" s="1200"/>
      <c r="HOH118" s="1200"/>
      <c r="HOI118" s="1200"/>
      <c r="HOJ118" s="1200"/>
      <c r="HOK118" s="1200"/>
      <c r="HOL118" s="1200"/>
      <c r="HOM118" s="1200"/>
      <c r="HON118" s="1200"/>
      <c r="HOO118" s="1200"/>
      <c r="HOP118" s="1200"/>
      <c r="HOQ118" s="1200"/>
      <c r="HOR118" s="1200"/>
      <c r="HOS118" s="1200"/>
      <c r="HOT118" s="1200"/>
      <c r="HOU118" s="1200"/>
      <c r="HOV118" s="1200"/>
      <c r="HOW118" s="1200"/>
      <c r="HOX118" s="1200"/>
      <c r="HOY118" s="1200"/>
      <c r="HOZ118" s="1200"/>
      <c r="HPA118" s="1200"/>
      <c r="HPB118" s="1200"/>
      <c r="HPC118" s="1200"/>
      <c r="HPD118" s="1200"/>
      <c r="HPE118" s="1200"/>
      <c r="HPF118" s="1200"/>
      <c r="HPG118" s="1200"/>
      <c r="HPH118" s="1200"/>
      <c r="HPI118" s="1200"/>
      <c r="HPJ118" s="1200"/>
      <c r="HPK118" s="1200"/>
      <c r="HPL118" s="1200"/>
      <c r="HPM118" s="1200"/>
      <c r="HPN118" s="1200"/>
      <c r="HPO118" s="1200"/>
      <c r="HPP118" s="1200"/>
      <c r="HPQ118" s="1200"/>
      <c r="HPR118" s="1200"/>
      <c r="HPS118" s="1200"/>
      <c r="HPT118" s="1200"/>
      <c r="HPU118" s="1200"/>
      <c r="HPV118" s="1200"/>
      <c r="HPW118" s="1200"/>
      <c r="HPX118" s="1200"/>
      <c r="HPY118" s="1200"/>
      <c r="HPZ118" s="1200"/>
      <c r="HQA118" s="1200"/>
      <c r="HQB118" s="1200"/>
      <c r="HQC118" s="1200"/>
      <c r="HQD118" s="1200"/>
      <c r="HQE118" s="1200"/>
      <c r="HQF118" s="1200"/>
      <c r="HQG118" s="1200"/>
      <c r="HQH118" s="1200"/>
      <c r="HQI118" s="1200"/>
      <c r="HQJ118" s="1200"/>
      <c r="HQK118" s="1200"/>
      <c r="HQL118" s="1200"/>
      <c r="HQM118" s="1200"/>
      <c r="HQN118" s="1200"/>
      <c r="HQO118" s="1200"/>
      <c r="HQP118" s="1200"/>
      <c r="HQQ118" s="1200"/>
      <c r="HQR118" s="1200"/>
      <c r="HQS118" s="1200"/>
      <c r="HQT118" s="1200"/>
      <c r="HQU118" s="1200"/>
      <c r="HQV118" s="1200"/>
      <c r="HQW118" s="1200"/>
      <c r="HQX118" s="1200"/>
      <c r="HQY118" s="1200"/>
      <c r="HQZ118" s="1200"/>
      <c r="HRA118" s="1200"/>
      <c r="HRB118" s="1200"/>
      <c r="HRC118" s="1200"/>
      <c r="HRD118" s="1200"/>
      <c r="HRE118" s="1200"/>
      <c r="HRF118" s="1200"/>
      <c r="HRG118" s="1200"/>
      <c r="HRH118" s="1200"/>
      <c r="HRI118" s="1200"/>
      <c r="HRJ118" s="1200"/>
      <c r="HRK118" s="1200"/>
      <c r="HRL118" s="1200"/>
      <c r="HRM118" s="1200"/>
      <c r="HRN118" s="1200"/>
      <c r="HRO118" s="1200"/>
      <c r="HRP118" s="1200"/>
      <c r="HRQ118" s="1200"/>
      <c r="HRR118" s="1200"/>
      <c r="HRS118" s="1200"/>
      <c r="HRT118" s="1200"/>
      <c r="HRU118" s="1200"/>
      <c r="HRV118" s="1200"/>
      <c r="HRW118" s="1200"/>
      <c r="HRX118" s="1200"/>
      <c r="HRY118" s="1200"/>
      <c r="HRZ118" s="1200"/>
      <c r="HSA118" s="1200"/>
      <c r="HSB118" s="1200"/>
      <c r="HSC118" s="1200"/>
      <c r="HSD118" s="1200"/>
      <c r="HSE118" s="1200"/>
      <c r="HSF118" s="1200"/>
      <c r="HSG118" s="1200"/>
      <c r="HSH118" s="1200"/>
      <c r="HSI118" s="1200"/>
      <c r="HSJ118" s="1200"/>
      <c r="HSK118" s="1200"/>
      <c r="HSL118" s="1200"/>
      <c r="HSM118" s="1200"/>
      <c r="HSN118" s="1200"/>
      <c r="HSO118" s="1200"/>
      <c r="HSP118" s="1200"/>
      <c r="HSQ118" s="1200"/>
      <c r="HSR118" s="1200"/>
      <c r="HSS118" s="1200"/>
      <c r="HST118" s="1200"/>
      <c r="HSU118" s="1200"/>
      <c r="HSV118" s="1200"/>
      <c r="HSW118" s="1200"/>
      <c r="HSX118" s="1200"/>
      <c r="HSY118" s="1200"/>
      <c r="HSZ118" s="1200"/>
      <c r="HTA118" s="1200"/>
      <c r="HTB118" s="1200"/>
      <c r="HTC118" s="1200"/>
      <c r="HTD118" s="1200"/>
      <c r="HTE118" s="1200"/>
      <c r="HTF118" s="1200"/>
      <c r="HTG118" s="1200"/>
      <c r="HTH118" s="1200"/>
      <c r="HTI118" s="1200"/>
      <c r="HTJ118" s="1200"/>
      <c r="HTK118" s="1200"/>
      <c r="HTL118" s="1200"/>
      <c r="HTM118" s="1200"/>
      <c r="HTN118" s="1200"/>
      <c r="HTO118" s="1200"/>
      <c r="HTP118" s="1200"/>
      <c r="HTQ118" s="1200"/>
      <c r="HTR118" s="1200"/>
      <c r="HTS118" s="1200"/>
      <c r="HTT118" s="1200"/>
      <c r="HTU118" s="1200"/>
      <c r="HTV118" s="1200"/>
      <c r="HTW118" s="1200"/>
      <c r="HTX118" s="1200"/>
      <c r="HTY118" s="1200"/>
      <c r="HTZ118" s="1200"/>
      <c r="HUA118" s="1200"/>
      <c r="HUB118" s="1200"/>
      <c r="HUC118" s="1200"/>
      <c r="HUD118" s="1200"/>
      <c r="HUE118" s="1200"/>
      <c r="HUF118" s="1200"/>
      <c r="HUG118" s="1200"/>
      <c r="HUH118" s="1200"/>
      <c r="HUI118" s="1200"/>
      <c r="HUJ118" s="1200"/>
      <c r="HUK118" s="1200"/>
      <c r="HUL118" s="1200"/>
      <c r="HUM118" s="1200"/>
      <c r="HUN118" s="1200"/>
      <c r="HUO118" s="1200"/>
      <c r="HUP118" s="1200"/>
      <c r="HUQ118" s="1200"/>
      <c r="HUR118" s="1200"/>
      <c r="HUS118" s="1200"/>
      <c r="HUT118" s="1200"/>
      <c r="HUU118" s="1200"/>
      <c r="HUV118" s="1200"/>
      <c r="HUW118" s="1200"/>
      <c r="HUX118" s="1200"/>
      <c r="HUY118" s="1200"/>
      <c r="HUZ118" s="1200"/>
      <c r="HVA118" s="1200"/>
      <c r="HVB118" s="1200"/>
      <c r="HVC118" s="1200"/>
      <c r="HVD118" s="1200"/>
      <c r="HVE118" s="1200"/>
      <c r="HVF118" s="1200"/>
      <c r="HVG118" s="1200"/>
      <c r="HVH118" s="1200"/>
      <c r="HVI118" s="1200"/>
      <c r="HVJ118" s="1200"/>
      <c r="HVK118" s="1200"/>
      <c r="HVL118" s="1200"/>
      <c r="HVM118" s="1200"/>
      <c r="HVN118" s="1200"/>
      <c r="HVO118" s="1200"/>
      <c r="HVP118" s="1200"/>
      <c r="HVQ118" s="1200"/>
      <c r="HVR118" s="1200"/>
      <c r="HVS118" s="1200"/>
      <c r="HVT118" s="1200"/>
      <c r="HVU118" s="1200"/>
      <c r="HVV118" s="1200"/>
      <c r="HVW118" s="1200"/>
      <c r="HVX118" s="1200"/>
      <c r="HVY118" s="1200"/>
      <c r="HVZ118" s="1200"/>
      <c r="HWA118" s="1200"/>
      <c r="HWB118" s="1200"/>
      <c r="HWC118" s="1200"/>
      <c r="HWD118" s="1200"/>
      <c r="HWE118" s="1200"/>
      <c r="HWF118" s="1200"/>
      <c r="HWG118" s="1200"/>
      <c r="HWH118" s="1200"/>
      <c r="HWI118" s="1200"/>
      <c r="HWJ118" s="1200"/>
      <c r="HWK118" s="1200"/>
      <c r="HWL118" s="1200"/>
      <c r="HWM118" s="1200"/>
      <c r="HWN118" s="1200"/>
      <c r="HWO118" s="1200"/>
      <c r="HWP118" s="1200"/>
      <c r="HWQ118" s="1200"/>
      <c r="HWR118" s="1200"/>
      <c r="HWS118" s="1200"/>
      <c r="HWT118" s="1200"/>
      <c r="HWU118" s="1200"/>
      <c r="HWV118" s="1200"/>
      <c r="HWW118" s="1200"/>
      <c r="HWX118" s="1200"/>
      <c r="HWY118" s="1200"/>
      <c r="HWZ118" s="1200"/>
      <c r="HXA118" s="1200"/>
      <c r="HXB118" s="1200"/>
      <c r="HXC118" s="1200"/>
      <c r="HXD118" s="1200"/>
      <c r="HXE118" s="1200"/>
      <c r="HXF118" s="1200"/>
      <c r="HXG118" s="1200"/>
      <c r="HXH118" s="1200"/>
      <c r="HXI118" s="1200"/>
      <c r="HXJ118" s="1200"/>
      <c r="HXK118" s="1200"/>
      <c r="HXL118" s="1200"/>
      <c r="HXM118" s="1200"/>
      <c r="HXN118" s="1200"/>
      <c r="HXO118" s="1200"/>
      <c r="HXP118" s="1200"/>
      <c r="HXQ118" s="1200"/>
      <c r="HXR118" s="1200"/>
      <c r="HXS118" s="1200"/>
      <c r="HXT118" s="1200"/>
      <c r="HXU118" s="1200"/>
      <c r="HXV118" s="1200"/>
      <c r="HXW118" s="1200"/>
      <c r="HXX118" s="1200"/>
      <c r="HXY118" s="1200"/>
      <c r="HXZ118" s="1200"/>
      <c r="HYA118" s="1200"/>
      <c r="HYB118" s="1200"/>
      <c r="HYC118" s="1200"/>
      <c r="HYD118" s="1200"/>
      <c r="HYE118" s="1200"/>
      <c r="HYF118" s="1200"/>
      <c r="HYG118" s="1200"/>
      <c r="HYH118" s="1200"/>
      <c r="HYI118" s="1200"/>
      <c r="HYJ118" s="1200"/>
      <c r="HYK118" s="1200"/>
      <c r="HYL118" s="1200"/>
      <c r="HYM118" s="1200"/>
      <c r="HYN118" s="1200"/>
      <c r="HYO118" s="1200"/>
      <c r="HYP118" s="1200"/>
      <c r="HYQ118" s="1200"/>
      <c r="HYR118" s="1200"/>
      <c r="HYS118" s="1200"/>
      <c r="HYT118" s="1200"/>
      <c r="HYU118" s="1200"/>
      <c r="HYV118" s="1200"/>
      <c r="HYW118" s="1200"/>
      <c r="HYX118" s="1200"/>
      <c r="HYY118" s="1200"/>
      <c r="HYZ118" s="1200"/>
      <c r="HZA118" s="1200"/>
      <c r="HZB118" s="1200"/>
      <c r="HZC118" s="1200"/>
      <c r="HZD118" s="1200"/>
      <c r="HZE118" s="1200"/>
      <c r="HZF118" s="1200"/>
      <c r="HZG118" s="1200"/>
      <c r="HZH118" s="1200"/>
      <c r="HZI118" s="1200"/>
      <c r="HZJ118" s="1200"/>
      <c r="HZK118" s="1200"/>
      <c r="HZL118" s="1200"/>
      <c r="HZM118" s="1200"/>
      <c r="HZN118" s="1200"/>
      <c r="HZO118" s="1200"/>
      <c r="HZP118" s="1200"/>
      <c r="HZQ118" s="1200"/>
      <c r="HZR118" s="1200"/>
      <c r="HZS118" s="1200"/>
      <c r="HZT118" s="1200"/>
      <c r="HZU118" s="1200"/>
      <c r="HZV118" s="1200"/>
      <c r="HZW118" s="1200"/>
      <c r="HZX118" s="1200"/>
      <c r="HZY118" s="1200"/>
      <c r="HZZ118" s="1200"/>
      <c r="IAA118" s="1200"/>
      <c r="IAB118" s="1200"/>
      <c r="IAC118" s="1200"/>
      <c r="IAD118" s="1200"/>
      <c r="IAE118" s="1200"/>
      <c r="IAF118" s="1200"/>
      <c r="IAG118" s="1200"/>
      <c r="IAH118" s="1200"/>
      <c r="IAI118" s="1200"/>
      <c r="IAJ118" s="1200"/>
      <c r="IAK118" s="1200"/>
      <c r="IAL118" s="1200"/>
      <c r="IAM118" s="1200"/>
      <c r="IAN118" s="1200"/>
      <c r="IAO118" s="1200"/>
      <c r="IAP118" s="1200"/>
      <c r="IAQ118" s="1200"/>
      <c r="IAR118" s="1200"/>
      <c r="IAS118" s="1200"/>
      <c r="IAT118" s="1200"/>
      <c r="IAU118" s="1200"/>
      <c r="IAV118" s="1200"/>
      <c r="IAW118" s="1200"/>
      <c r="IAX118" s="1200"/>
      <c r="IAY118" s="1200"/>
      <c r="IAZ118" s="1200"/>
      <c r="IBA118" s="1200"/>
      <c r="IBB118" s="1200"/>
      <c r="IBC118" s="1200"/>
      <c r="IBD118" s="1200"/>
      <c r="IBE118" s="1200"/>
      <c r="IBF118" s="1200"/>
      <c r="IBG118" s="1200"/>
      <c r="IBH118" s="1200"/>
      <c r="IBI118" s="1200"/>
      <c r="IBJ118" s="1200"/>
      <c r="IBK118" s="1200"/>
      <c r="IBL118" s="1200"/>
      <c r="IBM118" s="1200"/>
      <c r="IBN118" s="1200"/>
      <c r="IBO118" s="1200"/>
      <c r="IBP118" s="1200"/>
      <c r="IBQ118" s="1200"/>
      <c r="IBR118" s="1200"/>
      <c r="IBS118" s="1200"/>
      <c r="IBT118" s="1200"/>
      <c r="IBU118" s="1200"/>
      <c r="IBV118" s="1200"/>
      <c r="IBW118" s="1200"/>
      <c r="IBX118" s="1200"/>
      <c r="IBY118" s="1200"/>
      <c r="IBZ118" s="1200"/>
      <c r="ICA118" s="1200"/>
      <c r="ICB118" s="1200"/>
      <c r="ICC118" s="1200"/>
      <c r="ICD118" s="1200"/>
      <c r="ICE118" s="1200"/>
      <c r="ICF118" s="1200"/>
      <c r="ICG118" s="1200"/>
      <c r="ICH118" s="1200"/>
      <c r="ICI118" s="1200"/>
      <c r="ICJ118" s="1200"/>
      <c r="ICK118" s="1200"/>
      <c r="ICL118" s="1200"/>
      <c r="ICM118" s="1200"/>
      <c r="ICN118" s="1200"/>
      <c r="ICO118" s="1200"/>
      <c r="ICP118" s="1200"/>
      <c r="ICQ118" s="1200"/>
      <c r="ICR118" s="1200"/>
      <c r="ICS118" s="1200"/>
      <c r="ICT118" s="1200"/>
      <c r="ICU118" s="1200"/>
      <c r="ICV118" s="1200"/>
      <c r="ICW118" s="1200"/>
      <c r="ICX118" s="1200"/>
      <c r="ICY118" s="1200"/>
      <c r="ICZ118" s="1200"/>
      <c r="IDA118" s="1200"/>
      <c r="IDB118" s="1200"/>
      <c r="IDC118" s="1200"/>
      <c r="IDD118" s="1200"/>
      <c r="IDE118" s="1200"/>
      <c r="IDF118" s="1200"/>
      <c r="IDG118" s="1200"/>
      <c r="IDH118" s="1200"/>
      <c r="IDI118" s="1200"/>
      <c r="IDJ118" s="1200"/>
      <c r="IDK118" s="1200"/>
      <c r="IDL118" s="1200"/>
      <c r="IDM118" s="1200"/>
      <c r="IDN118" s="1200"/>
      <c r="IDO118" s="1200"/>
      <c r="IDP118" s="1200"/>
      <c r="IDQ118" s="1200"/>
      <c r="IDR118" s="1200"/>
      <c r="IDS118" s="1200"/>
      <c r="IDT118" s="1200"/>
      <c r="IDU118" s="1200"/>
      <c r="IDV118" s="1200"/>
      <c r="IDW118" s="1200"/>
      <c r="IDX118" s="1200"/>
      <c r="IDY118" s="1200"/>
      <c r="IDZ118" s="1200"/>
      <c r="IEA118" s="1200"/>
      <c r="IEB118" s="1200"/>
      <c r="IEC118" s="1200"/>
      <c r="IED118" s="1200"/>
      <c r="IEE118" s="1200"/>
      <c r="IEF118" s="1200"/>
      <c r="IEG118" s="1200"/>
      <c r="IEH118" s="1200"/>
      <c r="IEI118" s="1200"/>
      <c r="IEJ118" s="1200"/>
      <c r="IEK118" s="1200"/>
      <c r="IEL118" s="1200"/>
      <c r="IEM118" s="1200"/>
      <c r="IEN118" s="1200"/>
      <c r="IEO118" s="1200"/>
      <c r="IEP118" s="1200"/>
      <c r="IEQ118" s="1200"/>
      <c r="IER118" s="1200"/>
      <c r="IES118" s="1200"/>
      <c r="IET118" s="1200"/>
      <c r="IEU118" s="1200"/>
      <c r="IEV118" s="1200"/>
      <c r="IEW118" s="1200"/>
      <c r="IEX118" s="1200"/>
      <c r="IEY118" s="1200"/>
      <c r="IEZ118" s="1200"/>
      <c r="IFA118" s="1200"/>
      <c r="IFB118" s="1200"/>
      <c r="IFC118" s="1200"/>
      <c r="IFD118" s="1200"/>
      <c r="IFE118" s="1200"/>
      <c r="IFF118" s="1200"/>
      <c r="IFG118" s="1200"/>
      <c r="IFH118" s="1200"/>
      <c r="IFI118" s="1200"/>
      <c r="IFJ118" s="1200"/>
      <c r="IFK118" s="1200"/>
      <c r="IFL118" s="1200"/>
      <c r="IFM118" s="1200"/>
      <c r="IFN118" s="1200"/>
      <c r="IFO118" s="1200"/>
      <c r="IFP118" s="1200"/>
      <c r="IFQ118" s="1200"/>
      <c r="IFR118" s="1200"/>
      <c r="IFS118" s="1200"/>
      <c r="IFT118" s="1200"/>
      <c r="IFU118" s="1200"/>
      <c r="IFV118" s="1200"/>
      <c r="IFW118" s="1200"/>
      <c r="IFX118" s="1200"/>
      <c r="IFY118" s="1200"/>
      <c r="IFZ118" s="1200"/>
      <c r="IGA118" s="1200"/>
      <c r="IGB118" s="1200"/>
      <c r="IGC118" s="1200"/>
      <c r="IGD118" s="1200"/>
      <c r="IGE118" s="1200"/>
      <c r="IGF118" s="1200"/>
      <c r="IGG118" s="1200"/>
      <c r="IGH118" s="1200"/>
      <c r="IGI118" s="1200"/>
      <c r="IGJ118" s="1200"/>
      <c r="IGK118" s="1200"/>
      <c r="IGL118" s="1200"/>
      <c r="IGM118" s="1200"/>
      <c r="IGN118" s="1200"/>
      <c r="IGO118" s="1200"/>
      <c r="IGP118" s="1200"/>
      <c r="IGQ118" s="1200"/>
      <c r="IGR118" s="1200"/>
      <c r="IGS118" s="1200"/>
      <c r="IGT118" s="1200"/>
      <c r="IGU118" s="1200"/>
      <c r="IGV118" s="1200"/>
      <c r="IGW118" s="1200"/>
      <c r="IGX118" s="1200"/>
      <c r="IGY118" s="1200"/>
      <c r="IGZ118" s="1200"/>
      <c r="IHA118" s="1200"/>
      <c r="IHB118" s="1200"/>
      <c r="IHC118" s="1200"/>
      <c r="IHD118" s="1200"/>
      <c r="IHE118" s="1200"/>
      <c r="IHF118" s="1200"/>
      <c r="IHG118" s="1200"/>
      <c r="IHH118" s="1200"/>
      <c r="IHI118" s="1200"/>
      <c r="IHJ118" s="1200"/>
      <c r="IHK118" s="1200"/>
      <c r="IHL118" s="1200"/>
      <c r="IHM118" s="1200"/>
      <c r="IHN118" s="1200"/>
      <c r="IHO118" s="1200"/>
      <c r="IHP118" s="1200"/>
      <c r="IHQ118" s="1200"/>
      <c r="IHR118" s="1200"/>
      <c r="IHS118" s="1200"/>
      <c r="IHT118" s="1200"/>
      <c r="IHU118" s="1200"/>
      <c r="IHV118" s="1200"/>
      <c r="IHW118" s="1200"/>
      <c r="IHX118" s="1200"/>
      <c r="IHY118" s="1200"/>
      <c r="IHZ118" s="1200"/>
      <c r="IIA118" s="1200"/>
      <c r="IIB118" s="1200"/>
      <c r="IIC118" s="1200"/>
      <c r="IID118" s="1200"/>
      <c r="IIE118" s="1200"/>
      <c r="IIF118" s="1200"/>
      <c r="IIG118" s="1200"/>
      <c r="IIH118" s="1200"/>
      <c r="III118" s="1200"/>
      <c r="IIJ118" s="1200"/>
      <c r="IIK118" s="1200"/>
      <c r="IIL118" s="1200"/>
      <c r="IIM118" s="1200"/>
      <c r="IIN118" s="1200"/>
      <c r="IIO118" s="1200"/>
      <c r="IIP118" s="1200"/>
      <c r="IIQ118" s="1200"/>
      <c r="IIR118" s="1200"/>
      <c r="IIS118" s="1200"/>
      <c r="IIT118" s="1200"/>
      <c r="IIU118" s="1200"/>
      <c r="IIV118" s="1200"/>
      <c r="IIW118" s="1200"/>
      <c r="IIX118" s="1200"/>
      <c r="IIY118" s="1200"/>
      <c r="IIZ118" s="1200"/>
      <c r="IJA118" s="1200"/>
      <c r="IJB118" s="1200"/>
      <c r="IJC118" s="1200"/>
      <c r="IJD118" s="1200"/>
      <c r="IJE118" s="1200"/>
      <c r="IJF118" s="1200"/>
      <c r="IJG118" s="1200"/>
      <c r="IJH118" s="1200"/>
      <c r="IJI118" s="1200"/>
      <c r="IJJ118" s="1200"/>
      <c r="IJK118" s="1200"/>
      <c r="IJL118" s="1200"/>
      <c r="IJM118" s="1200"/>
      <c r="IJN118" s="1200"/>
      <c r="IJO118" s="1200"/>
      <c r="IJP118" s="1200"/>
      <c r="IJQ118" s="1200"/>
      <c r="IJR118" s="1200"/>
      <c r="IJS118" s="1200"/>
      <c r="IJT118" s="1200"/>
      <c r="IJU118" s="1200"/>
      <c r="IJV118" s="1200"/>
      <c r="IJW118" s="1200"/>
      <c r="IJX118" s="1200"/>
      <c r="IJY118" s="1200"/>
      <c r="IJZ118" s="1200"/>
      <c r="IKA118" s="1200"/>
      <c r="IKB118" s="1200"/>
      <c r="IKC118" s="1200"/>
      <c r="IKD118" s="1200"/>
      <c r="IKE118" s="1200"/>
      <c r="IKF118" s="1200"/>
      <c r="IKG118" s="1200"/>
      <c r="IKH118" s="1200"/>
      <c r="IKI118" s="1200"/>
      <c r="IKJ118" s="1200"/>
      <c r="IKK118" s="1200"/>
      <c r="IKL118" s="1200"/>
      <c r="IKM118" s="1200"/>
      <c r="IKN118" s="1200"/>
      <c r="IKO118" s="1200"/>
      <c r="IKP118" s="1200"/>
      <c r="IKQ118" s="1200"/>
      <c r="IKR118" s="1200"/>
      <c r="IKS118" s="1200"/>
      <c r="IKT118" s="1200"/>
      <c r="IKU118" s="1200"/>
      <c r="IKV118" s="1200"/>
      <c r="IKW118" s="1200"/>
      <c r="IKX118" s="1200"/>
      <c r="IKY118" s="1200"/>
      <c r="IKZ118" s="1200"/>
      <c r="ILA118" s="1200"/>
      <c r="ILB118" s="1200"/>
      <c r="ILC118" s="1200"/>
      <c r="ILD118" s="1200"/>
      <c r="ILE118" s="1200"/>
      <c r="ILF118" s="1200"/>
      <c r="ILG118" s="1200"/>
      <c r="ILH118" s="1200"/>
      <c r="ILI118" s="1200"/>
      <c r="ILJ118" s="1200"/>
      <c r="ILK118" s="1200"/>
      <c r="ILL118" s="1200"/>
      <c r="ILM118" s="1200"/>
      <c r="ILN118" s="1200"/>
      <c r="ILO118" s="1200"/>
      <c r="ILP118" s="1200"/>
      <c r="ILQ118" s="1200"/>
      <c r="ILR118" s="1200"/>
      <c r="ILS118" s="1200"/>
      <c r="ILT118" s="1200"/>
      <c r="ILU118" s="1200"/>
      <c r="ILV118" s="1200"/>
      <c r="ILW118" s="1200"/>
      <c r="ILX118" s="1200"/>
      <c r="ILY118" s="1200"/>
      <c r="ILZ118" s="1200"/>
      <c r="IMA118" s="1200"/>
      <c r="IMB118" s="1200"/>
      <c r="IMC118" s="1200"/>
      <c r="IMD118" s="1200"/>
      <c r="IME118" s="1200"/>
      <c r="IMF118" s="1200"/>
      <c r="IMG118" s="1200"/>
      <c r="IMH118" s="1200"/>
      <c r="IMI118" s="1200"/>
      <c r="IMJ118" s="1200"/>
      <c r="IMK118" s="1200"/>
      <c r="IML118" s="1200"/>
      <c r="IMM118" s="1200"/>
      <c r="IMN118" s="1200"/>
      <c r="IMO118" s="1200"/>
      <c r="IMP118" s="1200"/>
      <c r="IMQ118" s="1200"/>
      <c r="IMR118" s="1200"/>
      <c r="IMS118" s="1200"/>
      <c r="IMT118" s="1200"/>
      <c r="IMU118" s="1200"/>
      <c r="IMV118" s="1200"/>
      <c r="IMW118" s="1200"/>
      <c r="IMX118" s="1200"/>
      <c r="IMY118" s="1200"/>
      <c r="IMZ118" s="1200"/>
      <c r="INA118" s="1200"/>
      <c r="INB118" s="1200"/>
      <c r="INC118" s="1200"/>
      <c r="IND118" s="1200"/>
      <c r="INE118" s="1200"/>
      <c r="INF118" s="1200"/>
      <c r="ING118" s="1200"/>
      <c r="INH118" s="1200"/>
      <c r="INI118" s="1200"/>
      <c r="INJ118" s="1200"/>
      <c r="INK118" s="1200"/>
      <c r="INL118" s="1200"/>
      <c r="INM118" s="1200"/>
      <c r="INN118" s="1200"/>
      <c r="INO118" s="1200"/>
      <c r="INP118" s="1200"/>
      <c r="INQ118" s="1200"/>
      <c r="INR118" s="1200"/>
      <c r="INS118" s="1200"/>
      <c r="INT118" s="1200"/>
      <c r="INU118" s="1200"/>
      <c r="INV118" s="1200"/>
      <c r="INW118" s="1200"/>
      <c r="INX118" s="1200"/>
      <c r="INY118" s="1200"/>
      <c r="INZ118" s="1200"/>
      <c r="IOA118" s="1200"/>
      <c r="IOB118" s="1200"/>
      <c r="IOC118" s="1200"/>
      <c r="IOD118" s="1200"/>
      <c r="IOE118" s="1200"/>
      <c r="IOF118" s="1200"/>
      <c r="IOG118" s="1200"/>
      <c r="IOH118" s="1200"/>
      <c r="IOI118" s="1200"/>
      <c r="IOJ118" s="1200"/>
      <c r="IOK118" s="1200"/>
      <c r="IOL118" s="1200"/>
      <c r="IOM118" s="1200"/>
      <c r="ION118" s="1200"/>
      <c r="IOO118" s="1200"/>
      <c r="IOP118" s="1200"/>
      <c r="IOQ118" s="1200"/>
      <c r="IOR118" s="1200"/>
      <c r="IOS118" s="1200"/>
      <c r="IOT118" s="1200"/>
      <c r="IOU118" s="1200"/>
      <c r="IOV118" s="1200"/>
      <c r="IOW118" s="1200"/>
      <c r="IOX118" s="1200"/>
      <c r="IOY118" s="1200"/>
      <c r="IOZ118" s="1200"/>
      <c r="IPA118" s="1200"/>
      <c r="IPB118" s="1200"/>
      <c r="IPC118" s="1200"/>
      <c r="IPD118" s="1200"/>
      <c r="IPE118" s="1200"/>
      <c r="IPF118" s="1200"/>
      <c r="IPG118" s="1200"/>
      <c r="IPH118" s="1200"/>
      <c r="IPI118" s="1200"/>
      <c r="IPJ118" s="1200"/>
      <c r="IPK118" s="1200"/>
      <c r="IPL118" s="1200"/>
      <c r="IPM118" s="1200"/>
      <c r="IPN118" s="1200"/>
      <c r="IPO118" s="1200"/>
      <c r="IPP118" s="1200"/>
      <c r="IPQ118" s="1200"/>
      <c r="IPR118" s="1200"/>
      <c r="IPS118" s="1200"/>
      <c r="IPT118" s="1200"/>
      <c r="IPU118" s="1200"/>
      <c r="IPV118" s="1200"/>
      <c r="IPW118" s="1200"/>
      <c r="IPX118" s="1200"/>
      <c r="IPY118" s="1200"/>
      <c r="IPZ118" s="1200"/>
      <c r="IQA118" s="1200"/>
      <c r="IQB118" s="1200"/>
      <c r="IQC118" s="1200"/>
      <c r="IQD118" s="1200"/>
      <c r="IQE118" s="1200"/>
      <c r="IQF118" s="1200"/>
      <c r="IQG118" s="1200"/>
      <c r="IQH118" s="1200"/>
      <c r="IQI118" s="1200"/>
      <c r="IQJ118" s="1200"/>
      <c r="IQK118" s="1200"/>
      <c r="IQL118" s="1200"/>
      <c r="IQM118" s="1200"/>
      <c r="IQN118" s="1200"/>
      <c r="IQO118" s="1200"/>
      <c r="IQP118" s="1200"/>
      <c r="IQQ118" s="1200"/>
      <c r="IQR118" s="1200"/>
      <c r="IQS118" s="1200"/>
      <c r="IQT118" s="1200"/>
      <c r="IQU118" s="1200"/>
      <c r="IQV118" s="1200"/>
      <c r="IQW118" s="1200"/>
      <c r="IQX118" s="1200"/>
      <c r="IQY118" s="1200"/>
      <c r="IQZ118" s="1200"/>
      <c r="IRA118" s="1200"/>
      <c r="IRB118" s="1200"/>
      <c r="IRC118" s="1200"/>
      <c r="IRD118" s="1200"/>
      <c r="IRE118" s="1200"/>
      <c r="IRF118" s="1200"/>
      <c r="IRG118" s="1200"/>
      <c r="IRH118" s="1200"/>
      <c r="IRI118" s="1200"/>
      <c r="IRJ118" s="1200"/>
      <c r="IRK118" s="1200"/>
      <c r="IRL118" s="1200"/>
      <c r="IRM118" s="1200"/>
      <c r="IRN118" s="1200"/>
      <c r="IRO118" s="1200"/>
      <c r="IRP118" s="1200"/>
      <c r="IRQ118" s="1200"/>
      <c r="IRR118" s="1200"/>
      <c r="IRS118" s="1200"/>
      <c r="IRT118" s="1200"/>
      <c r="IRU118" s="1200"/>
      <c r="IRV118" s="1200"/>
      <c r="IRW118" s="1200"/>
      <c r="IRX118" s="1200"/>
      <c r="IRY118" s="1200"/>
      <c r="IRZ118" s="1200"/>
      <c r="ISA118" s="1200"/>
      <c r="ISB118" s="1200"/>
      <c r="ISC118" s="1200"/>
      <c r="ISD118" s="1200"/>
      <c r="ISE118" s="1200"/>
      <c r="ISF118" s="1200"/>
      <c r="ISG118" s="1200"/>
      <c r="ISH118" s="1200"/>
      <c r="ISI118" s="1200"/>
      <c r="ISJ118" s="1200"/>
      <c r="ISK118" s="1200"/>
      <c r="ISL118" s="1200"/>
      <c r="ISM118" s="1200"/>
      <c r="ISN118" s="1200"/>
      <c r="ISO118" s="1200"/>
      <c r="ISP118" s="1200"/>
      <c r="ISQ118" s="1200"/>
      <c r="ISR118" s="1200"/>
      <c r="ISS118" s="1200"/>
      <c r="IST118" s="1200"/>
      <c r="ISU118" s="1200"/>
      <c r="ISV118" s="1200"/>
      <c r="ISW118" s="1200"/>
      <c r="ISX118" s="1200"/>
      <c r="ISY118" s="1200"/>
      <c r="ISZ118" s="1200"/>
      <c r="ITA118" s="1200"/>
      <c r="ITB118" s="1200"/>
      <c r="ITC118" s="1200"/>
      <c r="ITD118" s="1200"/>
      <c r="ITE118" s="1200"/>
      <c r="ITF118" s="1200"/>
      <c r="ITG118" s="1200"/>
      <c r="ITH118" s="1200"/>
      <c r="ITI118" s="1200"/>
      <c r="ITJ118" s="1200"/>
      <c r="ITK118" s="1200"/>
      <c r="ITL118" s="1200"/>
      <c r="ITM118" s="1200"/>
      <c r="ITN118" s="1200"/>
      <c r="ITO118" s="1200"/>
      <c r="ITP118" s="1200"/>
      <c r="ITQ118" s="1200"/>
      <c r="ITR118" s="1200"/>
      <c r="ITS118" s="1200"/>
      <c r="ITT118" s="1200"/>
      <c r="ITU118" s="1200"/>
      <c r="ITV118" s="1200"/>
      <c r="ITW118" s="1200"/>
      <c r="ITX118" s="1200"/>
      <c r="ITY118" s="1200"/>
      <c r="ITZ118" s="1200"/>
      <c r="IUA118" s="1200"/>
      <c r="IUB118" s="1200"/>
      <c r="IUC118" s="1200"/>
      <c r="IUD118" s="1200"/>
      <c r="IUE118" s="1200"/>
      <c r="IUF118" s="1200"/>
      <c r="IUG118" s="1200"/>
      <c r="IUH118" s="1200"/>
      <c r="IUI118" s="1200"/>
      <c r="IUJ118" s="1200"/>
      <c r="IUK118" s="1200"/>
      <c r="IUL118" s="1200"/>
      <c r="IUM118" s="1200"/>
      <c r="IUN118" s="1200"/>
      <c r="IUO118" s="1200"/>
      <c r="IUP118" s="1200"/>
      <c r="IUQ118" s="1200"/>
      <c r="IUR118" s="1200"/>
      <c r="IUS118" s="1200"/>
      <c r="IUT118" s="1200"/>
      <c r="IUU118" s="1200"/>
      <c r="IUV118" s="1200"/>
      <c r="IUW118" s="1200"/>
      <c r="IUX118" s="1200"/>
      <c r="IUY118" s="1200"/>
      <c r="IUZ118" s="1200"/>
      <c r="IVA118" s="1200"/>
      <c r="IVB118" s="1200"/>
      <c r="IVC118" s="1200"/>
      <c r="IVD118" s="1200"/>
      <c r="IVE118" s="1200"/>
      <c r="IVF118" s="1200"/>
      <c r="IVG118" s="1200"/>
      <c r="IVH118" s="1200"/>
      <c r="IVI118" s="1200"/>
      <c r="IVJ118" s="1200"/>
      <c r="IVK118" s="1200"/>
      <c r="IVL118" s="1200"/>
      <c r="IVM118" s="1200"/>
      <c r="IVN118" s="1200"/>
      <c r="IVO118" s="1200"/>
      <c r="IVP118" s="1200"/>
      <c r="IVQ118" s="1200"/>
      <c r="IVR118" s="1200"/>
      <c r="IVS118" s="1200"/>
      <c r="IVT118" s="1200"/>
      <c r="IVU118" s="1200"/>
      <c r="IVV118" s="1200"/>
      <c r="IVW118" s="1200"/>
      <c r="IVX118" s="1200"/>
      <c r="IVY118" s="1200"/>
      <c r="IVZ118" s="1200"/>
      <c r="IWA118" s="1200"/>
      <c r="IWB118" s="1200"/>
      <c r="IWC118" s="1200"/>
      <c r="IWD118" s="1200"/>
      <c r="IWE118" s="1200"/>
      <c r="IWF118" s="1200"/>
      <c r="IWG118" s="1200"/>
      <c r="IWH118" s="1200"/>
      <c r="IWI118" s="1200"/>
      <c r="IWJ118" s="1200"/>
      <c r="IWK118" s="1200"/>
      <c r="IWL118" s="1200"/>
      <c r="IWM118" s="1200"/>
      <c r="IWN118" s="1200"/>
      <c r="IWO118" s="1200"/>
      <c r="IWP118" s="1200"/>
      <c r="IWQ118" s="1200"/>
      <c r="IWR118" s="1200"/>
      <c r="IWS118" s="1200"/>
      <c r="IWT118" s="1200"/>
      <c r="IWU118" s="1200"/>
      <c r="IWV118" s="1200"/>
      <c r="IWW118" s="1200"/>
      <c r="IWX118" s="1200"/>
      <c r="IWY118" s="1200"/>
      <c r="IWZ118" s="1200"/>
      <c r="IXA118" s="1200"/>
      <c r="IXB118" s="1200"/>
      <c r="IXC118" s="1200"/>
      <c r="IXD118" s="1200"/>
      <c r="IXE118" s="1200"/>
      <c r="IXF118" s="1200"/>
      <c r="IXG118" s="1200"/>
      <c r="IXH118" s="1200"/>
      <c r="IXI118" s="1200"/>
      <c r="IXJ118" s="1200"/>
      <c r="IXK118" s="1200"/>
      <c r="IXL118" s="1200"/>
      <c r="IXM118" s="1200"/>
      <c r="IXN118" s="1200"/>
      <c r="IXO118" s="1200"/>
      <c r="IXP118" s="1200"/>
      <c r="IXQ118" s="1200"/>
      <c r="IXR118" s="1200"/>
      <c r="IXS118" s="1200"/>
      <c r="IXT118" s="1200"/>
      <c r="IXU118" s="1200"/>
      <c r="IXV118" s="1200"/>
      <c r="IXW118" s="1200"/>
      <c r="IXX118" s="1200"/>
      <c r="IXY118" s="1200"/>
      <c r="IXZ118" s="1200"/>
      <c r="IYA118" s="1200"/>
      <c r="IYB118" s="1200"/>
      <c r="IYC118" s="1200"/>
      <c r="IYD118" s="1200"/>
      <c r="IYE118" s="1200"/>
      <c r="IYF118" s="1200"/>
      <c r="IYG118" s="1200"/>
      <c r="IYH118" s="1200"/>
      <c r="IYI118" s="1200"/>
      <c r="IYJ118" s="1200"/>
      <c r="IYK118" s="1200"/>
      <c r="IYL118" s="1200"/>
      <c r="IYM118" s="1200"/>
      <c r="IYN118" s="1200"/>
      <c r="IYO118" s="1200"/>
      <c r="IYP118" s="1200"/>
      <c r="IYQ118" s="1200"/>
      <c r="IYR118" s="1200"/>
      <c r="IYS118" s="1200"/>
      <c r="IYT118" s="1200"/>
      <c r="IYU118" s="1200"/>
      <c r="IYV118" s="1200"/>
      <c r="IYW118" s="1200"/>
      <c r="IYX118" s="1200"/>
      <c r="IYY118" s="1200"/>
      <c r="IYZ118" s="1200"/>
      <c r="IZA118" s="1200"/>
      <c r="IZB118" s="1200"/>
      <c r="IZC118" s="1200"/>
      <c r="IZD118" s="1200"/>
      <c r="IZE118" s="1200"/>
      <c r="IZF118" s="1200"/>
      <c r="IZG118" s="1200"/>
      <c r="IZH118" s="1200"/>
      <c r="IZI118" s="1200"/>
      <c r="IZJ118" s="1200"/>
      <c r="IZK118" s="1200"/>
      <c r="IZL118" s="1200"/>
      <c r="IZM118" s="1200"/>
      <c r="IZN118" s="1200"/>
      <c r="IZO118" s="1200"/>
      <c r="IZP118" s="1200"/>
      <c r="IZQ118" s="1200"/>
      <c r="IZR118" s="1200"/>
      <c r="IZS118" s="1200"/>
      <c r="IZT118" s="1200"/>
      <c r="IZU118" s="1200"/>
      <c r="IZV118" s="1200"/>
      <c r="IZW118" s="1200"/>
      <c r="IZX118" s="1200"/>
      <c r="IZY118" s="1200"/>
      <c r="IZZ118" s="1200"/>
      <c r="JAA118" s="1200"/>
      <c r="JAB118" s="1200"/>
      <c r="JAC118" s="1200"/>
      <c r="JAD118" s="1200"/>
      <c r="JAE118" s="1200"/>
      <c r="JAF118" s="1200"/>
      <c r="JAG118" s="1200"/>
      <c r="JAH118" s="1200"/>
      <c r="JAI118" s="1200"/>
      <c r="JAJ118" s="1200"/>
      <c r="JAK118" s="1200"/>
      <c r="JAL118" s="1200"/>
      <c r="JAM118" s="1200"/>
      <c r="JAN118" s="1200"/>
      <c r="JAO118" s="1200"/>
      <c r="JAP118" s="1200"/>
      <c r="JAQ118" s="1200"/>
      <c r="JAR118" s="1200"/>
      <c r="JAS118" s="1200"/>
      <c r="JAT118" s="1200"/>
      <c r="JAU118" s="1200"/>
      <c r="JAV118" s="1200"/>
      <c r="JAW118" s="1200"/>
      <c r="JAX118" s="1200"/>
      <c r="JAY118" s="1200"/>
      <c r="JAZ118" s="1200"/>
      <c r="JBA118" s="1200"/>
      <c r="JBB118" s="1200"/>
      <c r="JBC118" s="1200"/>
      <c r="JBD118" s="1200"/>
      <c r="JBE118" s="1200"/>
      <c r="JBF118" s="1200"/>
      <c r="JBG118" s="1200"/>
      <c r="JBH118" s="1200"/>
      <c r="JBI118" s="1200"/>
      <c r="JBJ118" s="1200"/>
      <c r="JBK118" s="1200"/>
      <c r="JBL118" s="1200"/>
      <c r="JBM118" s="1200"/>
      <c r="JBN118" s="1200"/>
      <c r="JBO118" s="1200"/>
      <c r="JBP118" s="1200"/>
      <c r="JBQ118" s="1200"/>
      <c r="JBR118" s="1200"/>
      <c r="JBS118" s="1200"/>
      <c r="JBT118" s="1200"/>
      <c r="JBU118" s="1200"/>
      <c r="JBV118" s="1200"/>
      <c r="JBW118" s="1200"/>
      <c r="JBX118" s="1200"/>
      <c r="JBY118" s="1200"/>
      <c r="JBZ118" s="1200"/>
      <c r="JCA118" s="1200"/>
      <c r="JCB118" s="1200"/>
      <c r="JCC118" s="1200"/>
      <c r="JCD118" s="1200"/>
      <c r="JCE118" s="1200"/>
      <c r="JCF118" s="1200"/>
      <c r="JCG118" s="1200"/>
      <c r="JCH118" s="1200"/>
      <c r="JCI118" s="1200"/>
      <c r="JCJ118" s="1200"/>
      <c r="JCK118" s="1200"/>
      <c r="JCL118" s="1200"/>
      <c r="JCM118" s="1200"/>
      <c r="JCN118" s="1200"/>
      <c r="JCO118" s="1200"/>
      <c r="JCP118" s="1200"/>
      <c r="JCQ118" s="1200"/>
      <c r="JCR118" s="1200"/>
      <c r="JCS118" s="1200"/>
      <c r="JCT118" s="1200"/>
      <c r="JCU118" s="1200"/>
      <c r="JCV118" s="1200"/>
      <c r="JCW118" s="1200"/>
      <c r="JCX118" s="1200"/>
      <c r="JCY118" s="1200"/>
      <c r="JCZ118" s="1200"/>
      <c r="JDA118" s="1200"/>
      <c r="JDB118" s="1200"/>
      <c r="JDC118" s="1200"/>
      <c r="JDD118" s="1200"/>
      <c r="JDE118" s="1200"/>
      <c r="JDF118" s="1200"/>
      <c r="JDG118" s="1200"/>
      <c r="JDH118" s="1200"/>
      <c r="JDI118" s="1200"/>
      <c r="JDJ118" s="1200"/>
      <c r="JDK118" s="1200"/>
      <c r="JDL118" s="1200"/>
      <c r="JDM118" s="1200"/>
      <c r="JDN118" s="1200"/>
      <c r="JDO118" s="1200"/>
      <c r="JDP118" s="1200"/>
      <c r="JDQ118" s="1200"/>
      <c r="JDR118" s="1200"/>
      <c r="JDS118" s="1200"/>
      <c r="JDT118" s="1200"/>
      <c r="JDU118" s="1200"/>
      <c r="JDV118" s="1200"/>
      <c r="JDW118" s="1200"/>
      <c r="JDX118" s="1200"/>
      <c r="JDY118" s="1200"/>
      <c r="JDZ118" s="1200"/>
      <c r="JEA118" s="1200"/>
      <c r="JEB118" s="1200"/>
      <c r="JEC118" s="1200"/>
      <c r="JED118" s="1200"/>
      <c r="JEE118" s="1200"/>
      <c r="JEF118" s="1200"/>
      <c r="JEG118" s="1200"/>
      <c r="JEH118" s="1200"/>
      <c r="JEI118" s="1200"/>
      <c r="JEJ118" s="1200"/>
      <c r="JEK118" s="1200"/>
      <c r="JEL118" s="1200"/>
      <c r="JEM118" s="1200"/>
      <c r="JEN118" s="1200"/>
      <c r="JEO118" s="1200"/>
      <c r="JEP118" s="1200"/>
      <c r="JEQ118" s="1200"/>
      <c r="JER118" s="1200"/>
      <c r="JES118" s="1200"/>
      <c r="JET118" s="1200"/>
      <c r="JEU118" s="1200"/>
      <c r="JEV118" s="1200"/>
      <c r="JEW118" s="1200"/>
      <c r="JEX118" s="1200"/>
      <c r="JEY118" s="1200"/>
      <c r="JEZ118" s="1200"/>
      <c r="JFA118" s="1200"/>
      <c r="JFB118" s="1200"/>
      <c r="JFC118" s="1200"/>
      <c r="JFD118" s="1200"/>
      <c r="JFE118" s="1200"/>
      <c r="JFF118" s="1200"/>
      <c r="JFG118" s="1200"/>
      <c r="JFH118" s="1200"/>
      <c r="JFI118" s="1200"/>
      <c r="JFJ118" s="1200"/>
      <c r="JFK118" s="1200"/>
      <c r="JFL118" s="1200"/>
      <c r="JFM118" s="1200"/>
      <c r="JFN118" s="1200"/>
      <c r="JFO118" s="1200"/>
      <c r="JFP118" s="1200"/>
      <c r="JFQ118" s="1200"/>
      <c r="JFR118" s="1200"/>
      <c r="JFS118" s="1200"/>
      <c r="JFT118" s="1200"/>
      <c r="JFU118" s="1200"/>
      <c r="JFV118" s="1200"/>
      <c r="JFW118" s="1200"/>
      <c r="JFX118" s="1200"/>
      <c r="JFY118" s="1200"/>
      <c r="JFZ118" s="1200"/>
      <c r="JGA118" s="1200"/>
      <c r="JGB118" s="1200"/>
      <c r="JGC118" s="1200"/>
      <c r="JGD118" s="1200"/>
      <c r="JGE118" s="1200"/>
      <c r="JGF118" s="1200"/>
      <c r="JGG118" s="1200"/>
      <c r="JGH118" s="1200"/>
      <c r="JGI118" s="1200"/>
      <c r="JGJ118" s="1200"/>
      <c r="JGK118" s="1200"/>
      <c r="JGL118" s="1200"/>
      <c r="JGM118" s="1200"/>
      <c r="JGN118" s="1200"/>
      <c r="JGO118" s="1200"/>
      <c r="JGP118" s="1200"/>
      <c r="JGQ118" s="1200"/>
      <c r="JGR118" s="1200"/>
      <c r="JGS118" s="1200"/>
      <c r="JGT118" s="1200"/>
      <c r="JGU118" s="1200"/>
      <c r="JGV118" s="1200"/>
      <c r="JGW118" s="1200"/>
      <c r="JGX118" s="1200"/>
      <c r="JGY118" s="1200"/>
      <c r="JGZ118" s="1200"/>
      <c r="JHA118" s="1200"/>
      <c r="JHB118" s="1200"/>
      <c r="JHC118" s="1200"/>
      <c r="JHD118" s="1200"/>
      <c r="JHE118" s="1200"/>
      <c r="JHF118" s="1200"/>
      <c r="JHG118" s="1200"/>
      <c r="JHH118" s="1200"/>
      <c r="JHI118" s="1200"/>
      <c r="JHJ118" s="1200"/>
      <c r="JHK118" s="1200"/>
      <c r="JHL118" s="1200"/>
      <c r="JHM118" s="1200"/>
      <c r="JHN118" s="1200"/>
      <c r="JHO118" s="1200"/>
      <c r="JHP118" s="1200"/>
      <c r="JHQ118" s="1200"/>
      <c r="JHR118" s="1200"/>
      <c r="JHS118" s="1200"/>
      <c r="JHT118" s="1200"/>
      <c r="JHU118" s="1200"/>
      <c r="JHV118" s="1200"/>
      <c r="JHW118" s="1200"/>
      <c r="JHX118" s="1200"/>
      <c r="JHY118" s="1200"/>
      <c r="JHZ118" s="1200"/>
      <c r="JIA118" s="1200"/>
      <c r="JIB118" s="1200"/>
      <c r="JIC118" s="1200"/>
      <c r="JID118" s="1200"/>
      <c r="JIE118" s="1200"/>
      <c r="JIF118" s="1200"/>
      <c r="JIG118" s="1200"/>
      <c r="JIH118" s="1200"/>
      <c r="JII118" s="1200"/>
      <c r="JIJ118" s="1200"/>
      <c r="JIK118" s="1200"/>
      <c r="JIL118" s="1200"/>
      <c r="JIM118" s="1200"/>
      <c r="JIN118" s="1200"/>
      <c r="JIO118" s="1200"/>
      <c r="JIP118" s="1200"/>
      <c r="JIQ118" s="1200"/>
      <c r="JIR118" s="1200"/>
      <c r="JIS118" s="1200"/>
      <c r="JIT118" s="1200"/>
      <c r="JIU118" s="1200"/>
      <c r="JIV118" s="1200"/>
      <c r="JIW118" s="1200"/>
      <c r="JIX118" s="1200"/>
      <c r="JIY118" s="1200"/>
      <c r="JIZ118" s="1200"/>
      <c r="JJA118" s="1200"/>
      <c r="JJB118" s="1200"/>
      <c r="JJC118" s="1200"/>
      <c r="JJD118" s="1200"/>
      <c r="JJE118" s="1200"/>
      <c r="JJF118" s="1200"/>
      <c r="JJG118" s="1200"/>
      <c r="JJH118" s="1200"/>
      <c r="JJI118" s="1200"/>
      <c r="JJJ118" s="1200"/>
      <c r="JJK118" s="1200"/>
      <c r="JJL118" s="1200"/>
      <c r="JJM118" s="1200"/>
      <c r="JJN118" s="1200"/>
      <c r="JJO118" s="1200"/>
      <c r="JJP118" s="1200"/>
      <c r="JJQ118" s="1200"/>
      <c r="JJR118" s="1200"/>
      <c r="JJS118" s="1200"/>
      <c r="JJT118" s="1200"/>
      <c r="JJU118" s="1200"/>
      <c r="JJV118" s="1200"/>
      <c r="JJW118" s="1200"/>
      <c r="JJX118" s="1200"/>
      <c r="JJY118" s="1200"/>
      <c r="JJZ118" s="1200"/>
      <c r="JKA118" s="1200"/>
      <c r="JKB118" s="1200"/>
      <c r="JKC118" s="1200"/>
      <c r="JKD118" s="1200"/>
      <c r="JKE118" s="1200"/>
      <c r="JKF118" s="1200"/>
      <c r="JKG118" s="1200"/>
      <c r="JKH118" s="1200"/>
      <c r="JKI118" s="1200"/>
      <c r="JKJ118" s="1200"/>
      <c r="JKK118" s="1200"/>
      <c r="JKL118" s="1200"/>
      <c r="JKM118" s="1200"/>
      <c r="JKN118" s="1200"/>
      <c r="JKO118" s="1200"/>
      <c r="JKP118" s="1200"/>
      <c r="JKQ118" s="1200"/>
      <c r="JKR118" s="1200"/>
      <c r="JKS118" s="1200"/>
      <c r="JKT118" s="1200"/>
      <c r="JKU118" s="1200"/>
      <c r="JKV118" s="1200"/>
      <c r="JKW118" s="1200"/>
      <c r="JKX118" s="1200"/>
      <c r="JKY118" s="1200"/>
      <c r="JKZ118" s="1200"/>
      <c r="JLA118" s="1200"/>
      <c r="JLB118" s="1200"/>
      <c r="JLC118" s="1200"/>
      <c r="JLD118" s="1200"/>
      <c r="JLE118" s="1200"/>
      <c r="JLF118" s="1200"/>
      <c r="JLG118" s="1200"/>
      <c r="JLH118" s="1200"/>
      <c r="JLI118" s="1200"/>
      <c r="JLJ118" s="1200"/>
      <c r="JLK118" s="1200"/>
      <c r="JLL118" s="1200"/>
      <c r="JLM118" s="1200"/>
      <c r="JLN118" s="1200"/>
      <c r="JLO118" s="1200"/>
      <c r="JLP118" s="1200"/>
      <c r="JLQ118" s="1200"/>
      <c r="JLR118" s="1200"/>
      <c r="JLS118" s="1200"/>
      <c r="JLT118" s="1200"/>
      <c r="JLU118" s="1200"/>
      <c r="JLV118" s="1200"/>
      <c r="JLW118" s="1200"/>
      <c r="JLX118" s="1200"/>
      <c r="JLY118" s="1200"/>
      <c r="JLZ118" s="1200"/>
      <c r="JMA118" s="1200"/>
      <c r="JMB118" s="1200"/>
      <c r="JMC118" s="1200"/>
      <c r="JMD118" s="1200"/>
      <c r="JME118" s="1200"/>
      <c r="JMF118" s="1200"/>
      <c r="JMG118" s="1200"/>
      <c r="JMH118" s="1200"/>
      <c r="JMI118" s="1200"/>
      <c r="JMJ118" s="1200"/>
      <c r="JMK118" s="1200"/>
      <c r="JML118" s="1200"/>
      <c r="JMM118" s="1200"/>
      <c r="JMN118" s="1200"/>
      <c r="JMO118" s="1200"/>
      <c r="JMP118" s="1200"/>
      <c r="JMQ118" s="1200"/>
      <c r="JMR118" s="1200"/>
      <c r="JMS118" s="1200"/>
      <c r="JMT118" s="1200"/>
      <c r="JMU118" s="1200"/>
      <c r="JMV118" s="1200"/>
      <c r="JMW118" s="1200"/>
      <c r="JMX118" s="1200"/>
      <c r="JMY118" s="1200"/>
      <c r="JMZ118" s="1200"/>
      <c r="JNA118" s="1200"/>
      <c r="JNB118" s="1200"/>
      <c r="JNC118" s="1200"/>
      <c r="JND118" s="1200"/>
      <c r="JNE118" s="1200"/>
      <c r="JNF118" s="1200"/>
      <c r="JNG118" s="1200"/>
      <c r="JNH118" s="1200"/>
      <c r="JNI118" s="1200"/>
      <c r="JNJ118" s="1200"/>
      <c r="JNK118" s="1200"/>
      <c r="JNL118" s="1200"/>
      <c r="JNM118" s="1200"/>
      <c r="JNN118" s="1200"/>
      <c r="JNO118" s="1200"/>
      <c r="JNP118" s="1200"/>
      <c r="JNQ118" s="1200"/>
      <c r="JNR118" s="1200"/>
      <c r="JNS118" s="1200"/>
      <c r="JNT118" s="1200"/>
      <c r="JNU118" s="1200"/>
      <c r="JNV118" s="1200"/>
      <c r="JNW118" s="1200"/>
      <c r="JNX118" s="1200"/>
      <c r="JNY118" s="1200"/>
      <c r="JNZ118" s="1200"/>
      <c r="JOA118" s="1200"/>
      <c r="JOB118" s="1200"/>
      <c r="JOC118" s="1200"/>
      <c r="JOD118" s="1200"/>
      <c r="JOE118" s="1200"/>
      <c r="JOF118" s="1200"/>
      <c r="JOG118" s="1200"/>
      <c r="JOH118" s="1200"/>
      <c r="JOI118" s="1200"/>
      <c r="JOJ118" s="1200"/>
      <c r="JOK118" s="1200"/>
      <c r="JOL118" s="1200"/>
      <c r="JOM118" s="1200"/>
      <c r="JON118" s="1200"/>
      <c r="JOO118" s="1200"/>
      <c r="JOP118" s="1200"/>
      <c r="JOQ118" s="1200"/>
      <c r="JOR118" s="1200"/>
      <c r="JOS118" s="1200"/>
      <c r="JOT118" s="1200"/>
      <c r="JOU118" s="1200"/>
      <c r="JOV118" s="1200"/>
      <c r="JOW118" s="1200"/>
      <c r="JOX118" s="1200"/>
      <c r="JOY118" s="1200"/>
      <c r="JOZ118" s="1200"/>
      <c r="JPA118" s="1200"/>
      <c r="JPB118" s="1200"/>
      <c r="JPC118" s="1200"/>
      <c r="JPD118" s="1200"/>
      <c r="JPE118" s="1200"/>
      <c r="JPF118" s="1200"/>
      <c r="JPG118" s="1200"/>
      <c r="JPH118" s="1200"/>
      <c r="JPI118" s="1200"/>
      <c r="JPJ118" s="1200"/>
      <c r="JPK118" s="1200"/>
      <c r="JPL118" s="1200"/>
      <c r="JPM118" s="1200"/>
      <c r="JPN118" s="1200"/>
      <c r="JPO118" s="1200"/>
      <c r="JPP118" s="1200"/>
      <c r="JPQ118" s="1200"/>
      <c r="JPR118" s="1200"/>
      <c r="JPS118" s="1200"/>
      <c r="JPT118" s="1200"/>
      <c r="JPU118" s="1200"/>
      <c r="JPV118" s="1200"/>
      <c r="JPW118" s="1200"/>
      <c r="JPX118" s="1200"/>
      <c r="JPY118" s="1200"/>
      <c r="JPZ118" s="1200"/>
      <c r="JQA118" s="1200"/>
      <c r="JQB118" s="1200"/>
      <c r="JQC118" s="1200"/>
      <c r="JQD118" s="1200"/>
      <c r="JQE118" s="1200"/>
      <c r="JQF118" s="1200"/>
      <c r="JQG118" s="1200"/>
      <c r="JQH118" s="1200"/>
      <c r="JQI118" s="1200"/>
      <c r="JQJ118" s="1200"/>
      <c r="JQK118" s="1200"/>
      <c r="JQL118" s="1200"/>
      <c r="JQM118" s="1200"/>
      <c r="JQN118" s="1200"/>
      <c r="JQO118" s="1200"/>
      <c r="JQP118" s="1200"/>
      <c r="JQQ118" s="1200"/>
      <c r="JQR118" s="1200"/>
      <c r="JQS118" s="1200"/>
      <c r="JQT118" s="1200"/>
      <c r="JQU118" s="1200"/>
      <c r="JQV118" s="1200"/>
      <c r="JQW118" s="1200"/>
      <c r="JQX118" s="1200"/>
      <c r="JQY118" s="1200"/>
      <c r="JQZ118" s="1200"/>
      <c r="JRA118" s="1200"/>
      <c r="JRB118" s="1200"/>
      <c r="JRC118" s="1200"/>
      <c r="JRD118" s="1200"/>
      <c r="JRE118" s="1200"/>
      <c r="JRF118" s="1200"/>
      <c r="JRG118" s="1200"/>
      <c r="JRH118" s="1200"/>
      <c r="JRI118" s="1200"/>
      <c r="JRJ118" s="1200"/>
      <c r="JRK118" s="1200"/>
      <c r="JRL118" s="1200"/>
      <c r="JRM118" s="1200"/>
      <c r="JRN118" s="1200"/>
      <c r="JRO118" s="1200"/>
      <c r="JRP118" s="1200"/>
      <c r="JRQ118" s="1200"/>
      <c r="JRR118" s="1200"/>
      <c r="JRS118" s="1200"/>
      <c r="JRT118" s="1200"/>
      <c r="JRU118" s="1200"/>
      <c r="JRV118" s="1200"/>
      <c r="JRW118" s="1200"/>
      <c r="JRX118" s="1200"/>
      <c r="JRY118" s="1200"/>
      <c r="JRZ118" s="1200"/>
      <c r="JSA118" s="1200"/>
      <c r="JSB118" s="1200"/>
      <c r="JSC118" s="1200"/>
      <c r="JSD118" s="1200"/>
      <c r="JSE118" s="1200"/>
      <c r="JSF118" s="1200"/>
      <c r="JSG118" s="1200"/>
      <c r="JSH118" s="1200"/>
      <c r="JSI118" s="1200"/>
      <c r="JSJ118" s="1200"/>
      <c r="JSK118" s="1200"/>
      <c r="JSL118" s="1200"/>
      <c r="JSM118" s="1200"/>
      <c r="JSN118" s="1200"/>
      <c r="JSO118" s="1200"/>
      <c r="JSP118" s="1200"/>
      <c r="JSQ118" s="1200"/>
      <c r="JSR118" s="1200"/>
      <c r="JSS118" s="1200"/>
      <c r="JST118" s="1200"/>
      <c r="JSU118" s="1200"/>
      <c r="JSV118" s="1200"/>
      <c r="JSW118" s="1200"/>
      <c r="JSX118" s="1200"/>
      <c r="JSY118" s="1200"/>
      <c r="JSZ118" s="1200"/>
      <c r="JTA118" s="1200"/>
      <c r="JTB118" s="1200"/>
      <c r="JTC118" s="1200"/>
      <c r="JTD118" s="1200"/>
      <c r="JTE118" s="1200"/>
      <c r="JTF118" s="1200"/>
      <c r="JTG118" s="1200"/>
      <c r="JTH118" s="1200"/>
      <c r="JTI118" s="1200"/>
      <c r="JTJ118" s="1200"/>
      <c r="JTK118" s="1200"/>
      <c r="JTL118" s="1200"/>
      <c r="JTM118" s="1200"/>
      <c r="JTN118" s="1200"/>
      <c r="JTO118" s="1200"/>
      <c r="JTP118" s="1200"/>
      <c r="JTQ118" s="1200"/>
      <c r="JTR118" s="1200"/>
      <c r="JTS118" s="1200"/>
      <c r="JTT118" s="1200"/>
      <c r="JTU118" s="1200"/>
      <c r="JTV118" s="1200"/>
      <c r="JTW118" s="1200"/>
      <c r="JTX118" s="1200"/>
      <c r="JTY118" s="1200"/>
      <c r="JTZ118" s="1200"/>
      <c r="JUA118" s="1200"/>
      <c r="JUB118" s="1200"/>
      <c r="JUC118" s="1200"/>
      <c r="JUD118" s="1200"/>
      <c r="JUE118" s="1200"/>
      <c r="JUF118" s="1200"/>
      <c r="JUG118" s="1200"/>
      <c r="JUH118" s="1200"/>
      <c r="JUI118" s="1200"/>
      <c r="JUJ118" s="1200"/>
      <c r="JUK118" s="1200"/>
      <c r="JUL118" s="1200"/>
      <c r="JUM118" s="1200"/>
      <c r="JUN118" s="1200"/>
      <c r="JUO118" s="1200"/>
      <c r="JUP118" s="1200"/>
      <c r="JUQ118" s="1200"/>
      <c r="JUR118" s="1200"/>
      <c r="JUS118" s="1200"/>
      <c r="JUT118" s="1200"/>
      <c r="JUU118" s="1200"/>
      <c r="JUV118" s="1200"/>
      <c r="JUW118" s="1200"/>
      <c r="JUX118" s="1200"/>
      <c r="JUY118" s="1200"/>
      <c r="JUZ118" s="1200"/>
      <c r="JVA118" s="1200"/>
      <c r="JVB118" s="1200"/>
      <c r="JVC118" s="1200"/>
      <c r="JVD118" s="1200"/>
      <c r="JVE118" s="1200"/>
      <c r="JVF118" s="1200"/>
      <c r="JVG118" s="1200"/>
      <c r="JVH118" s="1200"/>
      <c r="JVI118" s="1200"/>
      <c r="JVJ118" s="1200"/>
      <c r="JVK118" s="1200"/>
      <c r="JVL118" s="1200"/>
      <c r="JVM118" s="1200"/>
      <c r="JVN118" s="1200"/>
      <c r="JVO118" s="1200"/>
      <c r="JVP118" s="1200"/>
      <c r="JVQ118" s="1200"/>
      <c r="JVR118" s="1200"/>
      <c r="JVS118" s="1200"/>
      <c r="JVT118" s="1200"/>
      <c r="JVU118" s="1200"/>
      <c r="JVV118" s="1200"/>
      <c r="JVW118" s="1200"/>
      <c r="JVX118" s="1200"/>
      <c r="JVY118" s="1200"/>
      <c r="JVZ118" s="1200"/>
      <c r="JWA118" s="1200"/>
      <c r="JWB118" s="1200"/>
      <c r="JWC118" s="1200"/>
      <c r="JWD118" s="1200"/>
      <c r="JWE118" s="1200"/>
      <c r="JWF118" s="1200"/>
      <c r="JWG118" s="1200"/>
      <c r="JWH118" s="1200"/>
      <c r="JWI118" s="1200"/>
      <c r="JWJ118" s="1200"/>
      <c r="JWK118" s="1200"/>
      <c r="JWL118" s="1200"/>
      <c r="JWM118" s="1200"/>
      <c r="JWN118" s="1200"/>
      <c r="JWO118" s="1200"/>
      <c r="JWP118" s="1200"/>
      <c r="JWQ118" s="1200"/>
      <c r="JWR118" s="1200"/>
      <c r="JWS118" s="1200"/>
      <c r="JWT118" s="1200"/>
      <c r="JWU118" s="1200"/>
      <c r="JWV118" s="1200"/>
      <c r="JWW118" s="1200"/>
      <c r="JWX118" s="1200"/>
      <c r="JWY118" s="1200"/>
      <c r="JWZ118" s="1200"/>
      <c r="JXA118" s="1200"/>
      <c r="JXB118" s="1200"/>
      <c r="JXC118" s="1200"/>
      <c r="JXD118" s="1200"/>
      <c r="JXE118" s="1200"/>
      <c r="JXF118" s="1200"/>
      <c r="JXG118" s="1200"/>
      <c r="JXH118" s="1200"/>
      <c r="JXI118" s="1200"/>
      <c r="JXJ118" s="1200"/>
      <c r="JXK118" s="1200"/>
      <c r="JXL118" s="1200"/>
      <c r="JXM118" s="1200"/>
      <c r="JXN118" s="1200"/>
      <c r="JXO118" s="1200"/>
      <c r="JXP118" s="1200"/>
      <c r="JXQ118" s="1200"/>
      <c r="JXR118" s="1200"/>
      <c r="JXS118" s="1200"/>
      <c r="JXT118" s="1200"/>
      <c r="JXU118" s="1200"/>
      <c r="JXV118" s="1200"/>
      <c r="JXW118" s="1200"/>
      <c r="JXX118" s="1200"/>
      <c r="JXY118" s="1200"/>
      <c r="JXZ118" s="1200"/>
      <c r="JYA118" s="1200"/>
      <c r="JYB118" s="1200"/>
      <c r="JYC118" s="1200"/>
      <c r="JYD118" s="1200"/>
      <c r="JYE118" s="1200"/>
      <c r="JYF118" s="1200"/>
      <c r="JYG118" s="1200"/>
      <c r="JYH118" s="1200"/>
      <c r="JYI118" s="1200"/>
      <c r="JYJ118" s="1200"/>
      <c r="JYK118" s="1200"/>
      <c r="JYL118" s="1200"/>
      <c r="JYM118" s="1200"/>
      <c r="JYN118" s="1200"/>
      <c r="JYO118" s="1200"/>
      <c r="JYP118" s="1200"/>
      <c r="JYQ118" s="1200"/>
      <c r="JYR118" s="1200"/>
      <c r="JYS118" s="1200"/>
      <c r="JYT118" s="1200"/>
      <c r="JYU118" s="1200"/>
      <c r="JYV118" s="1200"/>
      <c r="JYW118" s="1200"/>
      <c r="JYX118" s="1200"/>
      <c r="JYY118" s="1200"/>
      <c r="JYZ118" s="1200"/>
      <c r="JZA118" s="1200"/>
      <c r="JZB118" s="1200"/>
      <c r="JZC118" s="1200"/>
      <c r="JZD118" s="1200"/>
      <c r="JZE118" s="1200"/>
      <c r="JZF118" s="1200"/>
      <c r="JZG118" s="1200"/>
      <c r="JZH118" s="1200"/>
      <c r="JZI118" s="1200"/>
      <c r="JZJ118" s="1200"/>
      <c r="JZK118" s="1200"/>
      <c r="JZL118" s="1200"/>
      <c r="JZM118" s="1200"/>
      <c r="JZN118" s="1200"/>
      <c r="JZO118" s="1200"/>
      <c r="JZP118" s="1200"/>
      <c r="JZQ118" s="1200"/>
      <c r="JZR118" s="1200"/>
      <c r="JZS118" s="1200"/>
      <c r="JZT118" s="1200"/>
      <c r="JZU118" s="1200"/>
      <c r="JZV118" s="1200"/>
      <c r="JZW118" s="1200"/>
      <c r="JZX118" s="1200"/>
      <c r="JZY118" s="1200"/>
      <c r="JZZ118" s="1200"/>
      <c r="KAA118" s="1200"/>
      <c r="KAB118" s="1200"/>
      <c r="KAC118" s="1200"/>
      <c r="KAD118" s="1200"/>
      <c r="KAE118" s="1200"/>
      <c r="KAF118" s="1200"/>
      <c r="KAG118" s="1200"/>
      <c r="KAH118" s="1200"/>
      <c r="KAI118" s="1200"/>
      <c r="KAJ118" s="1200"/>
      <c r="KAK118" s="1200"/>
      <c r="KAL118" s="1200"/>
      <c r="KAM118" s="1200"/>
      <c r="KAN118" s="1200"/>
      <c r="KAO118" s="1200"/>
      <c r="KAP118" s="1200"/>
      <c r="KAQ118" s="1200"/>
      <c r="KAR118" s="1200"/>
      <c r="KAS118" s="1200"/>
      <c r="KAT118" s="1200"/>
      <c r="KAU118" s="1200"/>
      <c r="KAV118" s="1200"/>
      <c r="KAW118" s="1200"/>
      <c r="KAX118" s="1200"/>
      <c r="KAY118" s="1200"/>
      <c r="KAZ118" s="1200"/>
      <c r="KBA118" s="1200"/>
      <c r="KBB118" s="1200"/>
      <c r="KBC118" s="1200"/>
      <c r="KBD118" s="1200"/>
      <c r="KBE118" s="1200"/>
      <c r="KBF118" s="1200"/>
      <c r="KBG118" s="1200"/>
      <c r="KBH118" s="1200"/>
      <c r="KBI118" s="1200"/>
      <c r="KBJ118" s="1200"/>
      <c r="KBK118" s="1200"/>
      <c r="KBL118" s="1200"/>
      <c r="KBM118" s="1200"/>
      <c r="KBN118" s="1200"/>
      <c r="KBO118" s="1200"/>
      <c r="KBP118" s="1200"/>
      <c r="KBQ118" s="1200"/>
      <c r="KBR118" s="1200"/>
      <c r="KBS118" s="1200"/>
      <c r="KBT118" s="1200"/>
      <c r="KBU118" s="1200"/>
      <c r="KBV118" s="1200"/>
      <c r="KBW118" s="1200"/>
      <c r="KBX118" s="1200"/>
      <c r="KBY118" s="1200"/>
      <c r="KBZ118" s="1200"/>
      <c r="KCA118" s="1200"/>
      <c r="KCB118" s="1200"/>
      <c r="KCC118" s="1200"/>
      <c r="KCD118" s="1200"/>
      <c r="KCE118" s="1200"/>
      <c r="KCF118" s="1200"/>
      <c r="KCG118" s="1200"/>
      <c r="KCH118" s="1200"/>
      <c r="KCI118" s="1200"/>
      <c r="KCJ118" s="1200"/>
      <c r="KCK118" s="1200"/>
      <c r="KCL118" s="1200"/>
      <c r="KCM118" s="1200"/>
      <c r="KCN118" s="1200"/>
      <c r="KCO118" s="1200"/>
      <c r="KCP118" s="1200"/>
      <c r="KCQ118" s="1200"/>
      <c r="KCR118" s="1200"/>
      <c r="KCS118" s="1200"/>
      <c r="KCT118" s="1200"/>
      <c r="KCU118" s="1200"/>
      <c r="KCV118" s="1200"/>
      <c r="KCW118" s="1200"/>
      <c r="KCX118" s="1200"/>
      <c r="KCY118" s="1200"/>
      <c r="KCZ118" s="1200"/>
      <c r="KDA118" s="1200"/>
      <c r="KDB118" s="1200"/>
      <c r="KDC118" s="1200"/>
      <c r="KDD118" s="1200"/>
      <c r="KDE118" s="1200"/>
      <c r="KDF118" s="1200"/>
      <c r="KDG118" s="1200"/>
      <c r="KDH118" s="1200"/>
      <c r="KDI118" s="1200"/>
      <c r="KDJ118" s="1200"/>
      <c r="KDK118" s="1200"/>
      <c r="KDL118" s="1200"/>
      <c r="KDM118" s="1200"/>
      <c r="KDN118" s="1200"/>
      <c r="KDO118" s="1200"/>
      <c r="KDP118" s="1200"/>
      <c r="KDQ118" s="1200"/>
      <c r="KDR118" s="1200"/>
      <c r="KDS118" s="1200"/>
      <c r="KDT118" s="1200"/>
      <c r="KDU118" s="1200"/>
      <c r="KDV118" s="1200"/>
      <c r="KDW118" s="1200"/>
      <c r="KDX118" s="1200"/>
      <c r="KDY118" s="1200"/>
      <c r="KDZ118" s="1200"/>
      <c r="KEA118" s="1200"/>
      <c r="KEB118" s="1200"/>
      <c r="KEC118" s="1200"/>
      <c r="KED118" s="1200"/>
      <c r="KEE118" s="1200"/>
      <c r="KEF118" s="1200"/>
      <c r="KEG118" s="1200"/>
      <c r="KEH118" s="1200"/>
      <c r="KEI118" s="1200"/>
      <c r="KEJ118" s="1200"/>
      <c r="KEK118" s="1200"/>
      <c r="KEL118" s="1200"/>
      <c r="KEM118" s="1200"/>
      <c r="KEN118" s="1200"/>
      <c r="KEO118" s="1200"/>
      <c r="KEP118" s="1200"/>
      <c r="KEQ118" s="1200"/>
      <c r="KER118" s="1200"/>
      <c r="KES118" s="1200"/>
      <c r="KET118" s="1200"/>
      <c r="KEU118" s="1200"/>
      <c r="KEV118" s="1200"/>
      <c r="KEW118" s="1200"/>
      <c r="KEX118" s="1200"/>
      <c r="KEY118" s="1200"/>
      <c r="KEZ118" s="1200"/>
      <c r="KFA118" s="1200"/>
      <c r="KFB118" s="1200"/>
      <c r="KFC118" s="1200"/>
      <c r="KFD118" s="1200"/>
      <c r="KFE118" s="1200"/>
      <c r="KFF118" s="1200"/>
      <c r="KFG118" s="1200"/>
      <c r="KFH118" s="1200"/>
      <c r="KFI118" s="1200"/>
      <c r="KFJ118" s="1200"/>
      <c r="KFK118" s="1200"/>
      <c r="KFL118" s="1200"/>
      <c r="KFM118" s="1200"/>
      <c r="KFN118" s="1200"/>
      <c r="KFO118" s="1200"/>
      <c r="KFP118" s="1200"/>
      <c r="KFQ118" s="1200"/>
      <c r="KFR118" s="1200"/>
      <c r="KFS118" s="1200"/>
      <c r="KFT118" s="1200"/>
      <c r="KFU118" s="1200"/>
      <c r="KFV118" s="1200"/>
      <c r="KFW118" s="1200"/>
      <c r="KFX118" s="1200"/>
      <c r="KFY118" s="1200"/>
      <c r="KFZ118" s="1200"/>
      <c r="KGA118" s="1200"/>
      <c r="KGB118" s="1200"/>
      <c r="KGC118" s="1200"/>
      <c r="KGD118" s="1200"/>
      <c r="KGE118" s="1200"/>
      <c r="KGF118" s="1200"/>
      <c r="KGG118" s="1200"/>
      <c r="KGH118" s="1200"/>
      <c r="KGI118" s="1200"/>
      <c r="KGJ118" s="1200"/>
      <c r="KGK118" s="1200"/>
      <c r="KGL118" s="1200"/>
      <c r="KGM118" s="1200"/>
      <c r="KGN118" s="1200"/>
      <c r="KGO118" s="1200"/>
      <c r="KGP118" s="1200"/>
      <c r="KGQ118" s="1200"/>
      <c r="KGR118" s="1200"/>
      <c r="KGS118" s="1200"/>
      <c r="KGT118" s="1200"/>
      <c r="KGU118" s="1200"/>
      <c r="KGV118" s="1200"/>
      <c r="KGW118" s="1200"/>
      <c r="KGX118" s="1200"/>
      <c r="KGY118" s="1200"/>
      <c r="KGZ118" s="1200"/>
      <c r="KHA118" s="1200"/>
      <c r="KHB118" s="1200"/>
      <c r="KHC118" s="1200"/>
      <c r="KHD118" s="1200"/>
      <c r="KHE118" s="1200"/>
      <c r="KHF118" s="1200"/>
      <c r="KHG118" s="1200"/>
      <c r="KHH118" s="1200"/>
      <c r="KHI118" s="1200"/>
      <c r="KHJ118" s="1200"/>
      <c r="KHK118" s="1200"/>
      <c r="KHL118" s="1200"/>
      <c r="KHM118" s="1200"/>
      <c r="KHN118" s="1200"/>
      <c r="KHO118" s="1200"/>
      <c r="KHP118" s="1200"/>
      <c r="KHQ118" s="1200"/>
      <c r="KHR118" s="1200"/>
      <c r="KHS118" s="1200"/>
      <c r="KHT118" s="1200"/>
      <c r="KHU118" s="1200"/>
      <c r="KHV118" s="1200"/>
      <c r="KHW118" s="1200"/>
      <c r="KHX118" s="1200"/>
      <c r="KHY118" s="1200"/>
      <c r="KHZ118" s="1200"/>
      <c r="KIA118" s="1200"/>
      <c r="KIB118" s="1200"/>
      <c r="KIC118" s="1200"/>
      <c r="KID118" s="1200"/>
      <c r="KIE118" s="1200"/>
      <c r="KIF118" s="1200"/>
      <c r="KIG118" s="1200"/>
      <c r="KIH118" s="1200"/>
      <c r="KII118" s="1200"/>
      <c r="KIJ118" s="1200"/>
      <c r="KIK118" s="1200"/>
      <c r="KIL118" s="1200"/>
      <c r="KIM118" s="1200"/>
      <c r="KIN118" s="1200"/>
      <c r="KIO118" s="1200"/>
      <c r="KIP118" s="1200"/>
      <c r="KIQ118" s="1200"/>
      <c r="KIR118" s="1200"/>
      <c r="KIS118" s="1200"/>
      <c r="KIT118" s="1200"/>
      <c r="KIU118" s="1200"/>
      <c r="KIV118" s="1200"/>
      <c r="KIW118" s="1200"/>
      <c r="KIX118" s="1200"/>
      <c r="KIY118" s="1200"/>
      <c r="KIZ118" s="1200"/>
      <c r="KJA118" s="1200"/>
      <c r="KJB118" s="1200"/>
      <c r="KJC118" s="1200"/>
      <c r="KJD118" s="1200"/>
      <c r="KJE118" s="1200"/>
      <c r="KJF118" s="1200"/>
      <c r="KJG118" s="1200"/>
      <c r="KJH118" s="1200"/>
      <c r="KJI118" s="1200"/>
      <c r="KJJ118" s="1200"/>
      <c r="KJK118" s="1200"/>
      <c r="KJL118" s="1200"/>
      <c r="KJM118" s="1200"/>
      <c r="KJN118" s="1200"/>
      <c r="KJO118" s="1200"/>
      <c r="KJP118" s="1200"/>
      <c r="KJQ118" s="1200"/>
      <c r="KJR118" s="1200"/>
      <c r="KJS118" s="1200"/>
      <c r="KJT118" s="1200"/>
      <c r="KJU118" s="1200"/>
      <c r="KJV118" s="1200"/>
      <c r="KJW118" s="1200"/>
      <c r="KJX118" s="1200"/>
      <c r="KJY118" s="1200"/>
      <c r="KJZ118" s="1200"/>
      <c r="KKA118" s="1200"/>
      <c r="KKB118" s="1200"/>
      <c r="KKC118" s="1200"/>
      <c r="KKD118" s="1200"/>
      <c r="KKE118" s="1200"/>
      <c r="KKF118" s="1200"/>
      <c r="KKG118" s="1200"/>
      <c r="KKH118" s="1200"/>
      <c r="KKI118" s="1200"/>
      <c r="KKJ118" s="1200"/>
      <c r="KKK118" s="1200"/>
      <c r="KKL118" s="1200"/>
      <c r="KKM118" s="1200"/>
      <c r="KKN118" s="1200"/>
      <c r="KKO118" s="1200"/>
      <c r="KKP118" s="1200"/>
      <c r="KKQ118" s="1200"/>
      <c r="KKR118" s="1200"/>
      <c r="KKS118" s="1200"/>
      <c r="KKT118" s="1200"/>
      <c r="KKU118" s="1200"/>
      <c r="KKV118" s="1200"/>
      <c r="KKW118" s="1200"/>
      <c r="KKX118" s="1200"/>
      <c r="KKY118" s="1200"/>
      <c r="KKZ118" s="1200"/>
      <c r="KLA118" s="1200"/>
      <c r="KLB118" s="1200"/>
      <c r="KLC118" s="1200"/>
      <c r="KLD118" s="1200"/>
      <c r="KLE118" s="1200"/>
      <c r="KLF118" s="1200"/>
      <c r="KLG118" s="1200"/>
      <c r="KLH118" s="1200"/>
      <c r="KLI118" s="1200"/>
      <c r="KLJ118" s="1200"/>
      <c r="KLK118" s="1200"/>
      <c r="KLL118" s="1200"/>
      <c r="KLM118" s="1200"/>
      <c r="KLN118" s="1200"/>
      <c r="KLO118" s="1200"/>
      <c r="KLP118" s="1200"/>
      <c r="KLQ118" s="1200"/>
      <c r="KLR118" s="1200"/>
      <c r="KLS118" s="1200"/>
      <c r="KLT118" s="1200"/>
      <c r="KLU118" s="1200"/>
      <c r="KLV118" s="1200"/>
      <c r="KLW118" s="1200"/>
      <c r="KLX118" s="1200"/>
      <c r="KLY118" s="1200"/>
      <c r="KLZ118" s="1200"/>
      <c r="KMA118" s="1200"/>
      <c r="KMB118" s="1200"/>
      <c r="KMC118" s="1200"/>
      <c r="KMD118" s="1200"/>
      <c r="KME118" s="1200"/>
      <c r="KMF118" s="1200"/>
      <c r="KMG118" s="1200"/>
      <c r="KMH118" s="1200"/>
      <c r="KMI118" s="1200"/>
      <c r="KMJ118" s="1200"/>
      <c r="KMK118" s="1200"/>
      <c r="KML118" s="1200"/>
      <c r="KMM118" s="1200"/>
      <c r="KMN118" s="1200"/>
      <c r="KMO118" s="1200"/>
      <c r="KMP118" s="1200"/>
      <c r="KMQ118" s="1200"/>
      <c r="KMR118" s="1200"/>
      <c r="KMS118" s="1200"/>
      <c r="KMT118" s="1200"/>
      <c r="KMU118" s="1200"/>
      <c r="KMV118" s="1200"/>
      <c r="KMW118" s="1200"/>
      <c r="KMX118" s="1200"/>
      <c r="KMY118" s="1200"/>
      <c r="KMZ118" s="1200"/>
      <c r="KNA118" s="1200"/>
      <c r="KNB118" s="1200"/>
      <c r="KNC118" s="1200"/>
      <c r="KND118" s="1200"/>
      <c r="KNE118" s="1200"/>
      <c r="KNF118" s="1200"/>
      <c r="KNG118" s="1200"/>
      <c r="KNH118" s="1200"/>
      <c r="KNI118" s="1200"/>
      <c r="KNJ118" s="1200"/>
      <c r="KNK118" s="1200"/>
      <c r="KNL118" s="1200"/>
      <c r="KNM118" s="1200"/>
      <c r="KNN118" s="1200"/>
      <c r="KNO118" s="1200"/>
      <c r="KNP118" s="1200"/>
      <c r="KNQ118" s="1200"/>
      <c r="KNR118" s="1200"/>
      <c r="KNS118" s="1200"/>
      <c r="KNT118" s="1200"/>
      <c r="KNU118" s="1200"/>
      <c r="KNV118" s="1200"/>
      <c r="KNW118" s="1200"/>
      <c r="KNX118" s="1200"/>
      <c r="KNY118" s="1200"/>
      <c r="KNZ118" s="1200"/>
      <c r="KOA118" s="1200"/>
      <c r="KOB118" s="1200"/>
      <c r="KOC118" s="1200"/>
      <c r="KOD118" s="1200"/>
      <c r="KOE118" s="1200"/>
      <c r="KOF118" s="1200"/>
      <c r="KOG118" s="1200"/>
      <c r="KOH118" s="1200"/>
      <c r="KOI118" s="1200"/>
      <c r="KOJ118" s="1200"/>
      <c r="KOK118" s="1200"/>
      <c r="KOL118" s="1200"/>
      <c r="KOM118" s="1200"/>
      <c r="KON118" s="1200"/>
      <c r="KOO118" s="1200"/>
      <c r="KOP118" s="1200"/>
      <c r="KOQ118" s="1200"/>
      <c r="KOR118" s="1200"/>
      <c r="KOS118" s="1200"/>
      <c r="KOT118" s="1200"/>
      <c r="KOU118" s="1200"/>
      <c r="KOV118" s="1200"/>
      <c r="KOW118" s="1200"/>
      <c r="KOX118" s="1200"/>
      <c r="KOY118" s="1200"/>
      <c r="KOZ118" s="1200"/>
      <c r="KPA118" s="1200"/>
      <c r="KPB118" s="1200"/>
      <c r="KPC118" s="1200"/>
      <c r="KPD118" s="1200"/>
      <c r="KPE118" s="1200"/>
      <c r="KPF118" s="1200"/>
      <c r="KPG118" s="1200"/>
      <c r="KPH118" s="1200"/>
      <c r="KPI118" s="1200"/>
      <c r="KPJ118" s="1200"/>
      <c r="KPK118" s="1200"/>
      <c r="KPL118" s="1200"/>
      <c r="KPM118" s="1200"/>
      <c r="KPN118" s="1200"/>
      <c r="KPO118" s="1200"/>
      <c r="KPP118" s="1200"/>
      <c r="KPQ118" s="1200"/>
      <c r="KPR118" s="1200"/>
      <c r="KPS118" s="1200"/>
      <c r="KPT118" s="1200"/>
      <c r="KPU118" s="1200"/>
      <c r="KPV118" s="1200"/>
      <c r="KPW118" s="1200"/>
      <c r="KPX118" s="1200"/>
      <c r="KPY118" s="1200"/>
      <c r="KPZ118" s="1200"/>
      <c r="KQA118" s="1200"/>
      <c r="KQB118" s="1200"/>
      <c r="KQC118" s="1200"/>
      <c r="KQD118" s="1200"/>
      <c r="KQE118" s="1200"/>
      <c r="KQF118" s="1200"/>
      <c r="KQG118" s="1200"/>
      <c r="KQH118" s="1200"/>
      <c r="KQI118" s="1200"/>
      <c r="KQJ118" s="1200"/>
      <c r="KQK118" s="1200"/>
      <c r="KQL118" s="1200"/>
      <c r="KQM118" s="1200"/>
      <c r="KQN118" s="1200"/>
      <c r="KQO118" s="1200"/>
      <c r="KQP118" s="1200"/>
      <c r="KQQ118" s="1200"/>
      <c r="KQR118" s="1200"/>
      <c r="KQS118" s="1200"/>
      <c r="KQT118" s="1200"/>
      <c r="KQU118" s="1200"/>
      <c r="KQV118" s="1200"/>
      <c r="KQW118" s="1200"/>
      <c r="KQX118" s="1200"/>
      <c r="KQY118" s="1200"/>
      <c r="KQZ118" s="1200"/>
      <c r="KRA118" s="1200"/>
      <c r="KRB118" s="1200"/>
      <c r="KRC118" s="1200"/>
      <c r="KRD118" s="1200"/>
      <c r="KRE118" s="1200"/>
      <c r="KRF118" s="1200"/>
      <c r="KRG118" s="1200"/>
      <c r="KRH118" s="1200"/>
      <c r="KRI118" s="1200"/>
      <c r="KRJ118" s="1200"/>
      <c r="KRK118" s="1200"/>
      <c r="KRL118" s="1200"/>
      <c r="KRM118" s="1200"/>
      <c r="KRN118" s="1200"/>
      <c r="KRO118" s="1200"/>
      <c r="KRP118" s="1200"/>
      <c r="KRQ118" s="1200"/>
      <c r="KRR118" s="1200"/>
      <c r="KRS118" s="1200"/>
      <c r="KRT118" s="1200"/>
      <c r="KRU118" s="1200"/>
      <c r="KRV118" s="1200"/>
      <c r="KRW118" s="1200"/>
      <c r="KRX118" s="1200"/>
      <c r="KRY118" s="1200"/>
      <c r="KRZ118" s="1200"/>
      <c r="KSA118" s="1200"/>
      <c r="KSB118" s="1200"/>
      <c r="KSC118" s="1200"/>
      <c r="KSD118" s="1200"/>
      <c r="KSE118" s="1200"/>
      <c r="KSF118" s="1200"/>
      <c r="KSG118" s="1200"/>
      <c r="KSH118" s="1200"/>
      <c r="KSI118" s="1200"/>
      <c r="KSJ118" s="1200"/>
      <c r="KSK118" s="1200"/>
      <c r="KSL118" s="1200"/>
      <c r="KSM118" s="1200"/>
      <c r="KSN118" s="1200"/>
      <c r="KSO118" s="1200"/>
      <c r="KSP118" s="1200"/>
      <c r="KSQ118" s="1200"/>
      <c r="KSR118" s="1200"/>
      <c r="KSS118" s="1200"/>
      <c r="KST118" s="1200"/>
      <c r="KSU118" s="1200"/>
      <c r="KSV118" s="1200"/>
      <c r="KSW118" s="1200"/>
      <c r="KSX118" s="1200"/>
      <c r="KSY118" s="1200"/>
      <c r="KSZ118" s="1200"/>
      <c r="KTA118" s="1200"/>
      <c r="KTB118" s="1200"/>
      <c r="KTC118" s="1200"/>
      <c r="KTD118" s="1200"/>
      <c r="KTE118" s="1200"/>
      <c r="KTF118" s="1200"/>
      <c r="KTG118" s="1200"/>
      <c r="KTH118" s="1200"/>
      <c r="KTI118" s="1200"/>
      <c r="KTJ118" s="1200"/>
      <c r="KTK118" s="1200"/>
      <c r="KTL118" s="1200"/>
      <c r="KTM118" s="1200"/>
      <c r="KTN118" s="1200"/>
      <c r="KTO118" s="1200"/>
      <c r="KTP118" s="1200"/>
      <c r="KTQ118" s="1200"/>
      <c r="KTR118" s="1200"/>
      <c r="KTS118" s="1200"/>
      <c r="KTT118" s="1200"/>
      <c r="KTU118" s="1200"/>
      <c r="KTV118" s="1200"/>
      <c r="KTW118" s="1200"/>
      <c r="KTX118" s="1200"/>
      <c r="KTY118" s="1200"/>
      <c r="KTZ118" s="1200"/>
      <c r="KUA118" s="1200"/>
      <c r="KUB118" s="1200"/>
      <c r="KUC118" s="1200"/>
      <c r="KUD118" s="1200"/>
      <c r="KUE118" s="1200"/>
      <c r="KUF118" s="1200"/>
      <c r="KUG118" s="1200"/>
      <c r="KUH118" s="1200"/>
      <c r="KUI118" s="1200"/>
      <c r="KUJ118" s="1200"/>
      <c r="KUK118" s="1200"/>
      <c r="KUL118" s="1200"/>
      <c r="KUM118" s="1200"/>
      <c r="KUN118" s="1200"/>
      <c r="KUO118" s="1200"/>
      <c r="KUP118" s="1200"/>
      <c r="KUQ118" s="1200"/>
      <c r="KUR118" s="1200"/>
      <c r="KUS118" s="1200"/>
      <c r="KUT118" s="1200"/>
      <c r="KUU118" s="1200"/>
      <c r="KUV118" s="1200"/>
      <c r="KUW118" s="1200"/>
      <c r="KUX118" s="1200"/>
      <c r="KUY118" s="1200"/>
      <c r="KUZ118" s="1200"/>
      <c r="KVA118" s="1200"/>
      <c r="KVB118" s="1200"/>
      <c r="KVC118" s="1200"/>
      <c r="KVD118" s="1200"/>
      <c r="KVE118" s="1200"/>
      <c r="KVF118" s="1200"/>
      <c r="KVG118" s="1200"/>
      <c r="KVH118" s="1200"/>
      <c r="KVI118" s="1200"/>
      <c r="KVJ118" s="1200"/>
      <c r="KVK118" s="1200"/>
      <c r="KVL118" s="1200"/>
      <c r="KVM118" s="1200"/>
      <c r="KVN118" s="1200"/>
      <c r="KVO118" s="1200"/>
      <c r="KVP118" s="1200"/>
      <c r="KVQ118" s="1200"/>
      <c r="KVR118" s="1200"/>
      <c r="KVS118" s="1200"/>
      <c r="KVT118" s="1200"/>
      <c r="KVU118" s="1200"/>
      <c r="KVV118" s="1200"/>
      <c r="KVW118" s="1200"/>
      <c r="KVX118" s="1200"/>
      <c r="KVY118" s="1200"/>
      <c r="KVZ118" s="1200"/>
      <c r="KWA118" s="1200"/>
      <c r="KWB118" s="1200"/>
      <c r="KWC118" s="1200"/>
      <c r="KWD118" s="1200"/>
      <c r="KWE118" s="1200"/>
      <c r="KWF118" s="1200"/>
      <c r="KWG118" s="1200"/>
      <c r="KWH118" s="1200"/>
      <c r="KWI118" s="1200"/>
      <c r="KWJ118" s="1200"/>
      <c r="KWK118" s="1200"/>
      <c r="KWL118" s="1200"/>
      <c r="KWM118" s="1200"/>
      <c r="KWN118" s="1200"/>
      <c r="KWO118" s="1200"/>
      <c r="KWP118" s="1200"/>
      <c r="KWQ118" s="1200"/>
      <c r="KWR118" s="1200"/>
      <c r="KWS118" s="1200"/>
      <c r="KWT118" s="1200"/>
      <c r="KWU118" s="1200"/>
      <c r="KWV118" s="1200"/>
      <c r="KWW118" s="1200"/>
      <c r="KWX118" s="1200"/>
      <c r="KWY118" s="1200"/>
      <c r="KWZ118" s="1200"/>
      <c r="KXA118" s="1200"/>
      <c r="KXB118" s="1200"/>
      <c r="KXC118" s="1200"/>
      <c r="KXD118" s="1200"/>
      <c r="KXE118" s="1200"/>
      <c r="KXF118" s="1200"/>
      <c r="KXG118" s="1200"/>
      <c r="KXH118" s="1200"/>
      <c r="KXI118" s="1200"/>
      <c r="KXJ118" s="1200"/>
      <c r="KXK118" s="1200"/>
      <c r="KXL118" s="1200"/>
      <c r="KXM118" s="1200"/>
      <c r="KXN118" s="1200"/>
      <c r="KXO118" s="1200"/>
      <c r="KXP118" s="1200"/>
      <c r="KXQ118" s="1200"/>
      <c r="KXR118" s="1200"/>
      <c r="KXS118" s="1200"/>
      <c r="KXT118" s="1200"/>
      <c r="KXU118" s="1200"/>
      <c r="KXV118" s="1200"/>
      <c r="KXW118" s="1200"/>
      <c r="KXX118" s="1200"/>
      <c r="KXY118" s="1200"/>
      <c r="KXZ118" s="1200"/>
      <c r="KYA118" s="1200"/>
      <c r="KYB118" s="1200"/>
      <c r="KYC118" s="1200"/>
      <c r="KYD118" s="1200"/>
      <c r="KYE118" s="1200"/>
      <c r="KYF118" s="1200"/>
      <c r="KYG118" s="1200"/>
      <c r="KYH118" s="1200"/>
      <c r="KYI118" s="1200"/>
      <c r="KYJ118" s="1200"/>
      <c r="KYK118" s="1200"/>
      <c r="KYL118" s="1200"/>
      <c r="KYM118" s="1200"/>
      <c r="KYN118" s="1200"/>
      <c r="KYO118" s="1200"/>
      <c r="KYP118" s="1200"/>
      <c r="KYQ118" s="1200"/>
      <c r="KYR118" s="1200"/>
      <c r="KYS118" s="1200"/>
      <c r="KYT118" s="1200"/>
      <c r="KYU118" s="1200"/>
      <c r="KYV118" s="1200"/>
      <c r="KYW118" s="1200"/>
      <c r="KYX118" s="1200"/>
      <c r="KYY118" s="1200"/>
      <c r="KYZ118" s="1200"/>
      <c r="KZA118" s="1200"/>
      <c r="KZB118" s="1200"/>
      <c r="KZC118" s="1200"/>
      <c r="KZD118" s="1200"/>
      <c r="KZE118" s="1200"/>
      <c r="KZF118" s="1200"/>
      <c r="KZG118" s="1200"/>
      <c r="KZH118" s="1200"/>
      <c r="KZI118" s="1200"/>
      <c r="KZJ118" s="1200"/>
      <c r="KZK118" s="1200"/>
      <c r="KZL118" s="1200"/>
      <c r="KZM118" s="1200"/>
      <c r="KZN118" s="1200"/>
      <c r="KZO118" s="1200"/>
      <c r="KZP118" s="1200"/>
      <c r="KZQ118" s="1200"/>
      <c r="KZR118" s="1200"/>
      <c r="KZS118" s="1200"/>
      <c r="KZT118" s="1200"/>
      <c r="KZU118" s="1200"/>
      <c r="KZV118" s="1200"/>
      <c r="KZW118" s="1200"/>
      <c r="KZX118" s="1200"/>
      <c r="KZY118" s="1200"/>
      <c r="KZZ118" s="1200"/>
      <c r="LAA118" s="1200"/>
      <c r="LAB118" s="1200"/>
      <c r="LAC118" s="1200"/>
      <c r="LAD118" s="1200"/>
      <c r="LAE118" s="1200"/>
      <c r="LAF118" s="1200"/>
      <c r="LAG118" s="1200"/>
      <c r="LAH118" s="1200"/>
      <c r="LAI118" s="1200"/>
      <c r="LAJ118" s="1200"/>
      <c r="LAK118" s="1200"/>
      <c r="LAL118" s="1200"/>
      <c r="LAM118" s="1200"/>
      <c r="LAN118" s="1200"/>
      <c r="LAO118" s="1200"/>
      <c r="LAP118" s="1200"/>
      <c r="LAQ118" s="1200"/>
      <c r="LAR118" s="1200"/>
      <c r="LAS118" s="1200"/>
      <c r="LAT118" s="1200"/>
      <c r="LAU118" s="1200"/>
      <c r="LAV118" s="1200"/>
      <c r="LAW118" s="1200"/>
      <c r="LAX118" s="1200"/>
      <c r="LAY118" s="1200"/>
      <c r="LAZ118" s="1200"/>
      <c r="LBA118" s="1200"/>
      <c r="LBB118" s="1200"/>
      <c r="LBC118" s="1200"/>
      <c r="LBD118" s="1200"/>
      <c r="LBE118" s="1200"/>
      <c r="LBF118" s="1200"/>
      <c r="LBG118" s="1200"/>
      <c r="LBH118" s="1200"/>
      <c r="LBI118" s="1200"/>
      <c r="LBJ118" s="1200"/>
      <c r="LBK118" s="1200"/>
      <c r="LBL118" s="1200"/>
      <c r="LBM118" s="1200"/>
      <c r="LBN118" s="1200"/>
      <c r="LBO118" s="1200"/>
      <c r="LBP118" s="1200"/>
      <c r="LBQ118" s="1200"/>
      <c r="LBR118" s="1200"/>
      <c r="LBS118" s="1200"/>
      <c r="LBT118" s="1200"/>
      <c r="LBU118" s="1200"/>
      <c r="LBV118" s="1200"/>
      <c r="LBW118" s="1200"/>
      <c r="LBX118" s="1200"/>
      <c r="LBY118" s="1200"/>
      <c r="LBZ118" s="1200"/>
      <c r="LCA118" s="1200"/>
      <c r="LCB118" s="1200"/>
      <c r="LCC118" s="1200"/>
      <c r="LCD118" s="1200"/>
      <c r="LCE118" s="1200"/>
      <c r="LCF118" s="1200"/>
      <c r="LCG118" s="1200"/>
      <c r="LCH118" s="1200"/>
      <c r="LCI118" s="1200"/>
      <c r="LCJ118" s="1200"/>
      <c r="LCK118" s="1200"/>
      <c r="LCL118" s="1200"/>
      <c r="LCM118" s="1200"/>
      <c r="LCN118" s="1200"/>
      <c r="LCO118" s="1200"/>
      <c r="LCP118" s="1200"/>
      <c r="LCQ118" s="1200"/>
      <c r="LCR118" s="1200"/>
      <c r="LCS118" s="1200"/>
      <c r="LCT118" s="1200"/>
      <c r="LCU118" s="1200"/>
      <c r="LCV118" s="1200"/>
      <c r="LCW118" s="1200"/>
      <c r="LCX118" s="1200"/>
      <c r="LCY118" s="1200"/>
      <c r="LCZ118" s="1200"/>
      <c r="LDA118" s="1200"/>
      <c r="LDB118" s="1200"/>
      <c r="LDC118" s="1200"/>
      <c r="LDD118" s="1200"/>
      <c r="LDE118" s="1200"/>
      <c r="LDF118" s="1200"/>
      <c r="LDG118" s="1200"/>
      <c r="LDH118" s="1200"/>
      <c r="LDI118" s="1200"/>
      <c r="LDJ118" s="1200"/>
      <c r="LDK118" s="1200"/>
      <c r="LDL118" s="1200"/>
      <c r="LDM118" s="1200"/>
      <c r="LDN118" s="1200"/>
      <c r="LDO118" s="1200"/>
      <c r="LDP118" s="1200"/>
      <c r="LDQ118" s="1200"/>
      <c r="LDR118" s="1200"/>
      <c r="LDS118" s="1200"/>
      <c r="LDT118" s="1200"/>
      <c r="LDU118" s="1200"/>
      <c r="LDV118" s="1200"/>
      <c r="LDW118" s="1200"/>
      <c r="LDX118" s="1200"/>
      <c r="LDY118" s="1200"/>
      <c r="LDZ118" s="1200"/>
      <c r="LEA118" s="1200"/>
      <c r="LEB118" s="1200"/>
      <c r="LEC118" s="1200"/>
      <c r="LED118" s="1200"/>
      <c r="LEE118" s="1200"/>
      <c r="LEF118" s="1200"/>
      <c r="LEG118" s="1200"/>
      <c r="LEH118" s="1200"/>
      <c r="LEI118" s="1200"/>
      <c r="LEJ118" s="1200"/>
      <c r="LEK118" s="1200"/>
      <c r="LEL118" s="1200"/>
      <c r="LEM118" s="1200"/>
      <c r="LEN118" s="1200"/>
      <c r="LEO118" s="1200"/>
      <c r="LEP118" s="1200"/>
      <c r="LEQ118" s="1200"/>
      <c r="LER118" s="1200"/>
      <c r="LES118" s="1200"/>
      <c r="LET118" s="1200"/>
      <c r="LEU118" s="1200"/>
      <c r="LEV118" s="1200"/>
      <c r="LEW118" s="1200"/>
      <c r="LEX118" s="1200"/>
      <c r="LEY118" s="1200"/>
      <c r="LEZ118" s="1200"/>
      <c r="LFA118" s="1200"/>
      <c r="LFB118" s="1200"/>
      <c r="LFC118" s="1200"/>
      <c r="LFD118" s="1200"/>
      <c r="LFE118" s="1200"/>
      <c r="LFF118" s="1200"/>
      <c r="LFG118" s="1200"/>
      <c r="LFH118" s="1200"/>
      <c r="LFI118" s="1200"/>
      <c r="LFJ118" s="1200"/>
      <c r="LFK118" s="1200"/>
      <c r="LFL118" s="1200"/>
      <c r="LFM118" s="1200"/>
      <c r="LFN118" s="1200"/>
      <c r="LFO118" s="1200"/>
      <c r="LFP118" s="1200"/>
      <c r="LFQ118" s="1200"/>
      <c r="LFR118" s="1200"/>
      <c r="LFS118" s="1200"/>
      <c r="LFT118" s="1200"/>
      <c r="LFU118" s="1200"/>
      <c r="LFV118" s="1200"/>
      <c r="LFW118" s="1200"/>
      <c r="LFX118" s="1200"/>
      <c r="LFY118" s="1200"/>
      <c r="LFZ118" s="1200"/>
      <c r="LGA118" s="1200"/>
      <c r="LGB118" s="1200"/>
      <c r="LGC118" s="1200"/>
      <c r="LGD118" s="1200"/>
      <c r="LGE118" s="1200"/>
      <c r="LGF118" s="1200"/>
      <c r="LGG118" s="1200"/>
      <c r="LGH118" s="1200"/>
      <c r="LGI118" s="1200"/>
      <c r="LGJ118" s="1200"/>
      <c r="LGK118" s="1200"/>
      <c r="LGL118" s="1200"/>
      <c r="LGM118" s="1200"/>
      <c r="LGN118" s="1200"/>
      <c r="LGO118" s="1200"/>
      <c r="LGP118" s="1200"/>
      <c r="LGQ118" s="1200"/>
      <c r="LGR118" s="1200"/>
      <c r="LGS118" s="1200"/>
      <c r="LGT118" s="1200"/>
      <c r="LGU118" s="1200"/>
      <c r="LGV118" s="1200"/>
      <c r="LGW118" s="1200"/>
      <c r="LGX118" s="1200"/>
      <c r="LGY118" s="1200"/>
      <c r="LGZ118" s="1200"/>
      <c r="LHA118" s="1200"/>
      <c r="LHB118" s="1200"/>
      <c r="LHC118" s="1200"/>
      <c r="LHD118" s="1200"/>
      <c r="LHE118" s="1200"/>
      <c r="LHF118" s="1200"/>
      <c r="LHG118" s="1200"/>
      <c r="LHH118" s="1200"/>
      <c r="LHI118" s="1200"/>
      <c r="LHJ118" s="1200"/>
      <c r="LHK118" s="1200"/>
      <c r="LHL118" s="1200"/>
      <c r="LHM118" s="1200"/>
      <c r="LHN118" s="1200"/>
      <c r="LHO118" s="1200"/>
      <c r="LHP118" s="1200"/>
      <c r="LHQ118" s="1200"/>
      <c r="LHR118" s="1200"/>
      <c r="LHS118" s="1200"/>
      <c r="LHT118" s="1200"/>
      <c r="LHU118" s="1200"/>
      <c r="LHV118" s="1200"/>
      <c r="LHW118" s="1200"/>
      <c r="LHX118" s="1200"/>
      <c r="LHY118" s="1200"/>
      <c r="LHZ118" s="1200"/>
      <c r="LIA118" s="1200"/>
      <c r="LIB118" s="1200"/>
      <c r="LIC118" s="1200"/>
      <c r="LID118" s="1200"/>
      <c r="LIE118" s="1200"/>
      <c r="LIF118" s="1200"/>
      <c r="LIG118" s="1200"/>
      <c r="LIH118" s="1200"/>
      <c r="LII118" s="1200"/>
      <c r="LIJ118" s="1200"/>
      <c r="LIK118" s="1200"/>
      <c r="LIL118" s="1200"/>
      <c r="LIM118" s="1200"/>
      <c r="LIN118" s="1200"/>
      <c r="LIO118" s="1200"/>
      <c r="LIP118" s="1200"/>
      <c r="LIQ118" s="1200"/>
      <c r="LIR118" s="1200"/>
      <c r="LIS118" s="1200"/>
      <c r="LIT118" s="1200"/>
      <c r="LIU118" s="1200"/>
      <c r="LIV118" s="1200"/>
      <c r="LIW118" s="1200"/>
      <c r="LIX118" s="1200"/>
      <c r="LIY118" s="1200"/>
      <c r="LIZ118" s="1200"/>
      <c r="LJA118" s="1200"/>
      <c r="LJB118" s="1200"/>
      <c r="LJC118" s="1200"/>
      <c r="LJD118" s="1200"/>
      <c r="LJE118" s="1200"/>
      <c r="LJF118" s="1200"/>
      <c r="LJG118" s="1200"/>
      <c r="LJH118" s="1200"/>
      <c r="LJI118" s="1200"/>
      <c r="LJJ118" s="1200"/>
      <c r="LJK118" s="1200"/>
      <c r="LJL118" s="1200"/>
      <c r="LJM118" s="1200"/>
      <c r="LJN118" s="1200"/>
      <c r="LJO118" s="1200"/>
      <c r="LJP118" s="1200"/>
      <c r="LJQ118" s="1200"/>
      <c r="LJR118" s="1200"/>
      <c r="LJS118" s="1200"/>
      <c r="LJT118" s="1200"/>
      <c r="LJU118" s="1200"/>
      <c r="LJV118" s="1200"/>
      <c r="LJW118" s="1200"/>
      <c r="LJX118" s="1200"/>
      <c r="LJY118" s="1200"/>
      <c r="LJZ118" s="1200"/>
      <c r="LKA118" s="1200"/>
      <c r="LKB118" s="1200"/>
      <c r="LKC118" s="1200"/>
      <c r="LKD118" s="1200"/>
      <c r="LKE118" s="1200"/>
      <c r="LKF118" s="1200"/>
      <c r="LKG118" s="1200"/>
      <c r="LKH118" s="1200"/>
      <c r="LKI118" s="1200"/>
      <c r="LKJ118" s="1200"/>
      <c r="LKK118" s="1200"/>
      <c r="LKL118" s="1200"/>
      <c r="LKM118" s="1200"/>
      <c r="LKN118" s="1200"/>
      <c r="LKO118" s="1200"/>
      <c r="LKP118" s="1200"/>
      <c r="LKQ118" s="1200"/>
      <c r="LKR118" s="1200"/>
      <c r="LKS118" s="1200"/>
      <c r="LKT118" s="1200"/>
      <c r="LKU118" s="1200"/>
      <c r="LKV118" s="1200"/>
      <c r="LKW118" s="1200"/>
      <c r="LKX118" s="1200"/>
      <c r="LKY118" s="1200"/>
      <c r="LKZ118" s="1200"/>
      <c r="LLA118" s="1200"/>
      <c r="LLB118" s="1200"/>
      <c r="LLC118" s="1200"/>
      <c r="LLD118" s="1200"/>
      <c r="LLE118" s="1200"/>
      <c r="LLF118" s="1200"/>
      <c r="LLG118" s="1200"/>
      <c r="LLH118" s="1200"/>
      <c r="LLI118" s="1200"/>
      <c r="LLJ118" s="1200"/>
      <c r="LLK118" s="1200"/>
      <c r="LLL118" s="1200"/>
      <c r="LLM118" s="1200"/>
      <c r="LLN118" s="1200"/>
      <c r="LLO118" s="1200"/>
      <c r="LLP118" s="1200"/>
      <c r="LLQ118" s="1200"/>
      <c r="LLR118" s="1200"/>
      <c r="LLS118" s="1200"/>
      <c r="LLT118" s="1200"/>
      <c r="LLU118" s="1200"/>
      <c r="LLV118" s="1200"/>
      <c r="LLW118" s="1200"/>
      <c r="LLX118" s="1200"/>
      <c r="LLY118" s="1200"/>
      <c r="LLZ118" s="1200"/>
      <c r="LMA118" s="1200"/>
      <c r="LMB118" s="1200"/>
      <c r="LMC118" s="1200"/>
      <c r="LMD118" s="1200"/>
      <c r="LME118" s="1200"/>
      <c r="LMF118" s="1200"/>
      <c r="LMG118" s="1200"/>
      <c r="LMH118" s="1200"/>
      <c r="LMI118" s="1200"/>
      <c r="LMJ118" s="1200"/>
      <c r="LMK118" s="1200"/>
      <c r="LML118" s="1200"/>
      <c r="LMM118" s="1200"/>
      <c r="LMN118" s="1200"/>
      <c r="LMO118" s="1200"/>
      <c r="LMP118" s="1200"/>
      <c r="LMQ118" s="1200"/>
      <c r="LMR118" s="1200"/>
      <c r="LMS118" s="1200"/>
      <c r="LMT118" s="1200"/>
      <c r="LMU118" s="1200"/>
      <c r="LMV118" s="1200"/>
      <c r="LMW118" s="1200"/>
      <c r="LMX118" s="1200"/>
      <c r="LMY118" s="1200"/>
      <c r="LMZ118" s="1200"/>
      <c r="LNA118" s="1200"/>
      <c r="LNB118" s="1200"/>
      <c r="LNC118" s="1200"/>
      <c r="LND118" s="1200"/>
      <c r="LNE118" s="1200"/>
      <c r="LNF118" s="1200"/>
      <c r="LNG118" s="1200"/>
      <c r="LNH118" s="1200"/>
      <c r="LNI118" s="1200"/>
      <c r="LNJ118" s="1200"/>
      <c r="LNK118" s="1200"/>
      <c r="LNL118" s="1200"/>
      <c r="LNM118" s="1200"/>
      <c r="LNN118" s="1200"/>
      <c r="LNO118" s="1200"/>
      <c r="LNP118" s="1200"/>
      <c r="LNQ118" s="1200"/>
      <c r="LNR118" s="1200"/>
      <c r="LNS118" s="1200"/>
      <c r="LNT118" s="1200"/>
      <c r="LNU118" s="1200"/>
      <c r="LNV118" s="1200"/>
      <c r="LNW118" s="1200"/>
      <c r="LNX118" s="1200"/>
      <c r="LNY118" s="1200"/>
      <c r="LNZ118" s="1200"/>
      <c r="LOA118" s="1200"/>
      <c r="LOB118" s="1200"/>
      <c r="LOC118" s="1200"/>
      <c r="LOD118" s="1200"/>
      <c r="LOE118" s="1200"/>
      <c r="LOF118" s="1200"/>
      <c r="LOG118" s="1200"/>
      <c r="LOH118" s="1200"/>
      <c r="LOI118" s="1200"/>
      <c r="LOJ118" s="1200"/>
      <c r="LOK118" s="1200"/>
      <c r="LOL118" s="1200"/>
      <c r="LOM118" s="1200"/>
      <c r="LON118" s="1200"/>
      <c r="LOO118" s="1200"/>
      <c r="LOP118" s="1200"/>
      <c r="LOQ118" s="1200"/>
      <c r="LOR118" s="1200"/>
      <c r="LOS118" s="1200"/>
      <c r="LOT118" s="1200"/>
      <c r="LOU118" s="1200"/>
      <c r="LOV118" s="1200"/>
      <c r="LOW118" s="1200"/>
      <c r="LOX118" s="1200"/>
      <c r="LOY118" s="1200"/>
      <c r="LOZ118" s="1200"/>
      <c r="LPA118" s="1200"/>
      <c r="LPB118" s="1200"/>
      <c r="LPC118" s="1200"/>
      <c r="LPD118" s="1200"/>
      <c r="LPE118" s="1200"/>
      <c r="LPF118" s="1200"/>
      <c r="LPG118" s="1200"/>
      <c r="LPH118" s="1200"/>
      <c r="LPI118" s="1200"/>
      <c r="LPJ118" s="1200"/>
      <c r="LPK118" s="1200"/>
      <c r="LPL118" s="1200"/>
      <c r="LPM118" s="1200"/>
      <c r="LPN118" s="1200"/>
      <c r="LPO118" s="1200"/>
      <c r="LPP118" s="1200"/>
      <c r="LPQ118" s="1200"/>
      <c r="LPR118" s="1200"/>
      <c r="LPS118" s="1200"/>
      <c r="LPT118" s="1200"/>
      <c r="LPU118" s="1200"/>
      <c r="LPV118" s="1200"/>
      <c r="LPW118" s="1200"/>
      <c r="LPX118" s="1200"/>
      <c r="LPY118" s="1200"/>
      <c r="LPZ118" s="1200"/>
      <c r="LQA118" s="1200"/>
      <c r="LQB118" s="1200"/>
      <c r="LQC118" s="1200"/>
      <c r="LQD118" s="1200"/>
      <c r="LQE118" s="1200"/>
      <c r="LQF118" s="1200"/>
      <c r="LQG118" s="1200"/>
      <c r="LQH118" s="1200"/>
      <c r="LQI118" s="1200"/>
      <c r="LQJ118" s="1200"/>
      <c r="LQK118" s="1200"/>
      <c r="LQL118" s="1200"/>
      <c r="LQM118" s="1200"/>
      <c r="LQN118" s="1200"/>
      <c r="LQO118" s="1200"/>
      <c r="LQP118" s="1200"/>
      <c r="LQQ118" s="1200"/>
      <c r="LQR118" s="1200"/>
      <c r="LQS118" s="1200"/>
      <c r="LQT118" s="1200"/>
      <c r="LQU118" s="1200"/>
      <c r="LQV118" s="1200"/>
      <c r="LQW118" s="1200"/>
      <c r="LQX118" s="1200"/>
      <c r="LQY118" s="1200"/>
      <c r="LQZ118" s="1200"/>
      <c r="LRA118" s="1200"/>
      <c r="LRB118" s="1200"/>
      <c r="LRC118" s="1200"/>
      <c r="LRD118" s="1200"/>
      <c r="LRE118" s="1200"/>
      <c r="LRF118" s="1200"/>
      <c r="LRG118" s="1200"/>
      <c r="LRH118" s="1200"/>
      <c r="LRI118" s="1200"/>
      <c r="LRJ118" s="1200"/>
      <c r="LRK118" s="1200"/>
      <c r="LRL118" s="1200"/>
      <c r="LRM118" s="1200"/>
      <c r="LRN118" s="1200"/>
      <c r="LRO118" s="1200"/>
      <c r="LRP118" s="1200"/>
      <c r="LRQ118" s="1200"/>
      <c r="LRR118" s="1200"/>
      <c r="LRS118" s="1200"/>
      <c r="LRT118" s="1200"/>
      <c r="LRU118" s="1200"/>
      <c r="LRV118" s="1200"/>
      <c r="LRW118" s="1200"/>
      <c r="LRX118" s="1200"/>
      <c r="LRY118" s="1200"/>
      <c r="LRZ118" s="1200"/>
      <c r="LSA118" s="1200"/>
      <c r="LSB118" s="1200"/>
      <c r="LSC118" s="1200"/>
      <c r="LSD118" s="1200"/>
      <c r="LSE118" s="1200"/>
      <c r="LSF118" s="1200"/>
      <c r="LSG118" s="1200"/>
      <c r="LSH118" s="1200"/>
      <c r="LSI118" s="1200"/>
      <c r="LSJ118" s="1200"/>
      <c r="LSK118" s="1200"/>
      <c r="LSL118" s="1200"/>
      <c r="LSM118" s="1200"/>
      <c r="LSN118" s="1200"/>
      <c r="LSO118" s="1200"/>
      <c r="LSP118" s="1200"/>
      <c r="LSQ118" s="1200"/>
      <c r="LSR118" s="1200"/>
      <c r="LSS118" s="1200"/>
      <c r="LST118" s="1200"/>
      <c r="LSU118" s="1200"/>
      <c r="LSV118" s="1200"/>
      <c r="LSW118" s="1200"/>
      <c r="LSX118" s="1200"/>
      <c r="LSY118" s="1200"/>
      <c r="LSZ118" s="1200"/>
      <c r="LTA118" s="1200"/>
      <c r="LTB118" s="1200"/>
      <c r="LTC118" s="1200"/>
      <c r="LTD118" s="1200"/>
      <c r="LTE118" s="1200"/>
      <c r="LTF118" s="1200"/>
      <c r="LTG118" s="1200"/>
      <c r="LTH118" s="1200"/>
      <c r="LTI118" s="1200"/>
      <c r="LTJ118" s="1200"/>
      <c r="LTK118" s="1200"/>
      <c r="LTL118" s="1200"/>
      <c r="LTM118" s="1200"/>
      <c r="LTN118" s="1200"/>
      <c r="LTO118" s="1200"/>
      <c r="LTP118" s="1200"/>
      <c r="LTQ118" s="1200"/>
      <c r="LTR118" s="1200"/>
      <c r="LTS118" s="1200"/>
      <c r="LTT118" s="1200"/>
      <c r="LTU118" s="1200"/>
      <c r="LTV118" s="1200"/>
      <c r="LTW118" s="1200"/>
      <c r="LTX118" s="1200"/>
      <c r="LTY118" s="1200"/>
      <c r="LTZ118" s="1200"/>
      <c r="LUA118" s="1200"/>
      <c r="LUB118" s="1200"/>
      <c r="LUC118" s="1200"/>
      <c r="LUD118" s="1200"/>
      <c r="LUE118" s="1200"/>
      <c r="LUF118" s="1200"/>
      <c r="LUG118" s="1200"/>
      <c r="LUH118" s="1200"/>
      <c r="LUI118" s="1200"/>
      <c r="LUJ118" s="1200"/>
      <c r="LUK118" s="1200"/>
      <c r="LUL118" s="1200"/>
      <c r="LUM118" s="1200"/>
      <c r="LUN118" s="1200"/>
      <c r="LUO118" s="1200"/>
      <c r="LUP118" s="1200"/>
      <c r="LUQ118" s="1200"/>
      <c r="LUR118" s="1200"/>
      <c r="LUS118" s="1200"/>
      <c r="LUT118" s="1200"/>
      <c r="LUU118" s="1200"/>
      <c r="LUV118" s="1200"/>
      <c r="LUW118" s="1200"/>
      <c r="LUX118" s="1200"/>
      <c r="LUY118" s="1200"/>
      <c r="LUZ118" s="1200"/>
      <c r="LVA118" s="1200"/>
      <c r="LVB118" s="1200"/>
      <c r="LVC118" s="1200"/>
      <c r="LVD118" s="1200"/>
      <c r="LVE118" s="1200"/>
      <c r="LVF118" s="1200"/>
      <c r="LVG118" s="1200"/>
      <c r="LVH118" s="1200"/>
      <c r="LVI118" s="1200"/>
      <c r="LVJ118" s="1200"/>
      <c r="LVK118" s="1200"/>
      <c r="LVL118" s="1200"/>
      <c r="LVM118" s="1200"/>
      <c r="LVN118" s="1200"/>
      <c r="LVO118" s="1200"/>
      <c r="LVP118" s="1200"/>
      <c r="LVQ118" s="1200"/>
      <c r="LVR118" s="1200"/>
      <c r="LVS118" s="1200"/>
      <c r="LVT118" s="1200"/>
      <c r="LVU118" s="1200"/>
      <c r="LVV118" s="1200"/>
      <c r="LVW118" s="1200"/>
      <c r="LVX118" s="1200"/>
      <c r="LVY118" s="1200"/>
      <c r="LVZ118" s="1200"/>
      <c r="LWA118" s="1200"/>
      <c r="LWB118" s="1200"/>
      <c r="LWC118" s="1200"/>
      <c r="LWD118" s="1200"/>
      <c r="LWE118" s="1200"/>
      <c r="LWF118" s="1200"/>
      <c r="LWG118" s="1200"/>
      <c r="LWH118" s="1200"/>
      <c r="LWI118" s="1200"/>
      <c r="LWJ118" s="1200"/>
      <c r="LWK118" s="1200"/>
      <c r="LWL118" s="1200"/>
      <c r="LWM118" s="1200"/>
      <c r="LWN118" s="1200"/>
      <c r="LWO118" s="1200"/>
      <c r="LWP118" s="1200"/>
      <c r="LWQ118" s="1200"/>
      <c r="LWR118" s="1200"/>
      <c r="LWS118" s="1200"/>
      <c r="LWT118" s="1200"/>
      <c r="LWU118" s="1200"/>
      <c r="LWV118" s="1200"/>
      <c r="LWW118" s="1200"/>
      <c r="LWX118" s="1200"/>
      <c r="LWY118" s="1200"/>
      <c r="LWZ118" s="1200"/>
      <c r="LXA118" s="1200"/>
      <c r="LXB118" s="1200"/>
      <c r="LXC118" s="1200"/>
      <c r="LXD118" s="1200"/>
      <c r="LXE118" s="1200"/>
      <c r="LXF118" s="1200"/>
      <c r="LXG118" s="1200"/>
      <c r="LXH118" s="1200"/>
      <c r="LXI118" s="1200"/>
      <c r="LXJ118" s="1200"/>
      <c r="LXK118" s="1200"/>
      <c r="LXL118" s="1200"/>
      <c r="LXM118" s="1200"/>
      <c r="LXN118" s="1200"/>
      <c r="LXO118" s="1200"/>
      <c r="LXP118" s="1200"/>
      <c r="LXQ118" s="1200"/>
      <c r="LXR118" s="1200"/>
      <c r="LXS118" s="1200"/>
      <c r="LXT118" s="1200"/>
      <c r="LXU118" s="1200"/>
      <c r="LXV118" s="1200"/>
      <c r="LXW118" s="1200"/>
      <c r="LXX118" s="1200"/>
      <c r="LXY118" s="1200"/>
      <c r="LXZ118" s="1200"/>
      <c r="LYA118" s="1200"/>
      <c r="LYB118" s="1200"/>
      <c r="LYC118" s="1200"/>
      <c r="LYD118" s="1200"/>
      <c r="LYE118" s="1200"/>
      <c r="LYF118" s="1200"/>
      <c r="LYG118" s="1200"/>
      <c r="LYH118" s="1200"/>
      <c r="LYI118" s="1200"/>
      <c r="LYJ118" s="1200"/>
      <c r="LYK118" s="1200"/>
      <c r="LYL118" s="1200"/>
      <c r="LYM118" s="1200"/>
      <c r="LYN118" s="1200"/>
      <c r="LYO118" s="1200"/>
      <c r="LYP118" s="1200"/>
      <c r="LYQ118" s="1200"/>
      <c r="LYR118" s="1200"/>
      <c r="LYS118" s="1200"/>
      <c r="LYT118" s="1200"/>
      <c r="LYU118" s="1200"/>
      <c r="LYV118" s="1200"/>
      <c r="LYW118" s="1200"/>
      <c r="LYX118" s="1200"/>
      <c r="LYY118" s="1200"/>
      <c r="LYZ118" s="1200"/>
      <c r="LZA118" s="1200"/>
      <c r="LZB118" s="1200"/>
      <c r="LZC118" s="1200"/>
      <c r="LZD118" s="1200"/>
      <c r="LZE118" s="1200"/>
      <c r="LZF118" s="1200"/>
      <c r="LZG118" s="1200"/>
      <c r="LZH118" s="1200"/>
      <c r="LZI118" s="1200"/>
      <c r="LZJ118" s="1200"/>
      <c r="LZK118" s="1200"/>
      <c r="LZL118" s="1200"/>
      <c r="LZM118" s="1200"/>
      <c r="LZN118" s="1200"/>
      <c r="LZO118" s="1200"/>
      <c r="LZP118" s="1200"/>
      <c r="LZQ118" s="1200"/>
      <c r="LZR118" s="1200"/>
      <c r="LZS118" s="1200"/>
      <c r="LZT118" s="1200"/>
      <c r="LZU118" s="1200"/>
      <c r="LZV118" s="1200"/>
      <c r="LZW118" s="1200"/>
      <c r="LZX118" s="1200"/>
      <c r="LZY118" s="1200"/>
      <c r="LZZ118" s="1200"/>
      <c r="MAA118" s="1200"/>
      <c r="MAB118" s="1200"/>
      <c r="MAC118" s="1200"/>
      <c r="MAD118" s="1200"/>
      <c r="MAE118" s="1200"/>
      <c r="MAF118" s="1200"/>
      <c r="MAG118" s="1200"/>
      <c r="MAH118" s="1200"/>
      <c r="MAI118" s="1200"/>
      <c r="MAJ118" s="1200"/>
      <c r="MAK118" s="1200"/>
      <c r="MAL118" s="1200"/>
      <c r="MAM118" s="1200"/>
      <c r="MAN118" s="1200"/>
      <c r="MAO118" s="1200"/>
      <c r="MAP118" s="1200"/>
      <c r="MAQ118" s="1200"/>
      <c r="MAR118" s="1200"/>
      <c r="MAS118" s="1200"/>
      <c r="MAT118" s="1200"/>
      <c r="MAU118" s="1200"/>
      <c r="MAV118" s="1200"/>
      <c r="MAW118" s="1200"/>
      <c r="MAX118" s="1200"/>
      <c r="MAY118" s="1200"/>
      <c r="MAZ118" s="1200"/>
      <c r="MBA118" s="1200"/>
      <c r="MBB118" s="1200"/>
      <c r="MBC118" s="1200"/>
      <c r="MBD118" s="1200"/>
      <c r="MBE118" s="1200"/>
      <c r="MBF118" s="1200"/>
      <c r="MBG118" s="1200"/>
      <c r="MBH118" s="1200"/>
      <c r="MBI118" s="1200"/>
      <c r="MBJ118" s="1200"/>
      <c r="MBK118" s="1200"/>
      <c r="MBL118" s="1200"/>
      <c r="MBM118" s="1200"/>
      <c r="MBN118" s="1200"/>
      <c r="MBO118" s="1200"/>
      <c r="MBP118" s="1200"/>
      <c r="MBQ118" s="1200"/>
      <c r="MBR118" s="1200"/>
      <c r="MBS118" s="1200"/>
      <c r="MBT118" s="1200"/>
      <c r="MBU118" s="1200"/>
      <c r="MBV118" s="1200"/>
      <c r="MBW118" s="1200"/>
      <c r="MBX118" s="1200"/>
      <c r="MBY118" s="1200"/>
      <c r="MBZ118" s="1200"/>
      <c r="MCA118" s="1200"/>
      <c r="MCB118" s="1200"/>
      <c r="MCC118" s="1200"/>
      <c r="MCD118" s="1200"/>
      <c r="MCE118" s="1200"/>
      <c r="MCF118" s="1200"/>
      <c r="MCG118" s="1200"/>
      <c r="MCH118" s="1200"/>
      <c r="MCI118" s="1200"/>
      <c r="MCJ118" s="1200"/>
      <c r="MCK118" s="1200"/>
      <c r="MCL118" s="1200"/>
      <c r="MCM118" s="1200"/>
      <c r="MCN118" s="1200"/>
      <c r="MCO118" s="1200"/>
      <c r="MCP118" s="1200"/>
      <c r="MCQ118" s="1200"/>
      <c r="MCR118" s="1200"/>
      <c r="MCS118" s="1200"/>
      <c r="MCT118" s="1200"/>
      <c r="MCU118" s="1200"/>
      <c r="MCV118" s="1200"/>
      <c r="MCW118" s="1200"/>
      <c r="MCX118" s="1200"/>
      <c r="MCY118" s="1200"/>
      <c r="MCZ118" s="1200"/>
      <c r="MDA118" s="1200"/>
      <c r="MDB118" s="1200"/>
      <c r="MDC118" s="1200"/>
      <c r="MDD118" s="1200"/>
      <c r="MDE118" s="1200"/>
      <c r="MDF118" s="1200"/>
      <c r="MDG118" s="1200"/>
      <c r="MDH118" s="1200"/>
      <c r="MDI118" s="1200"/>
      <c r="MDJ118" s="1200"/>
      <c r="MDK118" s="1200"/>
      <c r="MDL118" s="1200"/>
      <c r="MDM118" s="1200"/>
      <c r="MDN118" s="1200"/>
      <c r="MDO118" s="1200"/>
      <c r="MDP118" s="1200"/>
      <c r="MDQ118" s="1200"/>
      <c r="MDR118" s="1200"/>
      <c r="MDS118" s="1200"/>
      <c r="MDT118" s="1200"/>
      <c r="MDU118" s="1200"/>
      <c r="MDV118" s="1200"/>
      <c r="MDW118" s="1200"/>
      <c r="MDX118" s="1200"/>
      <c r="MDY118" s="1200"/>
      <c r="MDZ118" s="1200"/>
      <c r="MEA118" s="1200"/>
      <c r="MEB118" s="1200"/>
      <c r="MEC118" s="1200"/>
      <c r="MED118" s="1200"/>
      <c r="MEE118" s="1200"/>
      <c r="MEF118" s="1200"/>
      <c r="MEG118" s="1200"/>
      <c r="MEH118" s="1200"/>
      <c r="MEI118" s="1200"/>
      <c r="MEJ118" s="1200"/>
      <c r="MEK118" s="1200"/>
      <c r="MEL118" s="1200"/>
      <c r="MEM118" s="1200"/>
      <c r="MEN118" s="1200"/>
      <c r="MEO118" s="1200"/>
      <c r="MEP118" s="1200"/>
      <c r="MEQ118" s="1200"/>
      <c r="MER118" s="1200"/>
      <c r="MES118" s="1200"/>
      <c r="MET118" s="1200"/>
      <c r="MEU118" s="1200"/>
      <c r="MEV118" s="1200"/>
      <c r="MEW118" s="1200"/>
      <c r="MEX118" s="1200"/>
      <c r="MEY118" s="1200"/>
      <c r="MEZ118" s="1200"/>
      <c r="MFA118" s="1200"/>
      <c r="MFB118" s="1200"/>
      <c r="MFC118" s="1200"/>
      <c r="MFD118" s="1200"/>
      <c r="MFE118" s="1200"/>
      <c r="MFF118" s="1200"/>
      <c r="MFG118" s="1200"/>
      <c r="MFH118" s="1200"/>
      <c r="MFI118" s="1200"/>
      <c r="MFJ118" s="1200"/>
      <c r="MFK118" s="1200"/>
      <c r="MFL118" s="1200"/>
      <c r="MFM118" s="1200"/>
      <c r="MFN118" s="1200"/>
      <c r="MFO118" s="1200"/>
      <c r="MFP118" s="1200"/>
      <c r="MFQ118" s="1200"/>
      <c r="MFR118" s="1200"/>
      <c r="MFS118" s="1200"/>
      <c r="MFT118" s="1200"/>
      <c r="MFU118" s="1200"/>
      <c r="MFV118" s="1200"/>
      <c r="MFW118" s="1200"/>
      <c r="MFX118" s="1200"/>
      <c r="MFY118" s="1200"/>
      <c r="MFZ118" s="1200"/>
      <c r="MGA118" s="1200"/>
      <c r="MGB118" s="1200"/>
      <c r="MGC118" s="1200"/>
      <c r="MGD118" s="1200"/>
      <c r="MGE118" s="1200"/>
      <c r="MGF118" s="1200"/>
      <c r="MGG118" s="1200"/>
      <c r="MGH118" s="1200"/>
      <c r="MGI118" s="1200"/>
      <c r="MGJ118" s="1200"/>
      <c r="MGK118" s="1200"/>
      <c r="MGL118" s="1200"/>
      <c r="MGM118" s="1200"/>
      <c r="MGN118" s="1200"/>
      <c r="MGO118" s="1200"/>
      <c r="MGP118" s="1200"/>
      <c r="MGQ118" s="1200"/>
      <c r="MGR118" s="1200"/>
      <c r="MGS118" s="1200"/>
      <c r="MGT118" s="1200"/>
      <c r="MGU118" s="1200"/>
      <c r="MGV118" s="1200"/>
      <c r="MGW118" s="1200"/>
      <c r="MGX118" s="1200"/>
      <c r="MGY118" s="1200"/>
      <c r="MGZ118" s="1200"/>
      <c r="MHA118" s="1200"/>
      <c r="MHB118" s="1200"/>
      <c r="MHC118" s="1200"/>
      <c r="MHD118" s="1200"/>
      <c r="MHE118" s="1200"/>
      <c r="MHF118" s="1200"/>
      <c r="MHG118" s="1200"/>
      <c r="MHH118" s="1200"/>
      <c r="MHI118" s="1200"/>
      <c r="MHJ118" s="1200"/>
      <c r="MHK118" s="1200"/>
      <c r="MHL118" s="1200"/>
      <c r="MHM118" s="1200"/>
      <c r="MHN118" s="1200"/>
      <c r="MHO118" s="1200"/>
      <c r="MHP118" s="1200"/>
      <c r="MHQ118" s="1200"/>
      <c r="MHR118" s="1200"/>
      <c r="MHS118" s="1200"/>
      <c r="MHT118" s="1200"/>
      <c r="MHU118" s="1200"/>
      <c r="MHV118" s="1200"/>
      <c r="MHW118" s="1200"/>
      <c r="MHX118" s="1200"/>
      <c r="MHY118" s="1200"/>
      <c r="MHZ118" s="1200"/>
      <c r="MIA118" s="1200"/>
      <c r="MIB118" s="1200"/>
      <c r="MIC118" s="1200"/>
      <c r="MID118" s="1200"/>
      <c r="MIE118" s="1200"/>
      <c r="MIF118" s="1200"/>
      <c r="MIG118" s="1200"/>
      <c r="MIH118" s="1200"/>
      <c r="MII118" s="1200"/>
      <c r="MIJ118" s="1200"/>
      <c r="MIK118" s="1200"/>
      <c r="MIL118" s="1200"/>
      <c r="MIM118" s="1200"/>
      <c r="MIN118" s="1200"/>
      <c r="MIO118" s="1200"/>
      <c r="MIP118" s="1200"/>
      <c r="MIQ118" s="1200"/>
      <c r="MIR118" s="1200"/>
      <c r="MIS118" s="1200"/>
      <c r="MIT118" s="1200"/>
      <c r="MIU118" s="1200"/>
      <c r="MIV118" s="1200"/>
      <c r="MIW118" s="1200"/>
      <c r="MIX118" s="1200"/>
      <c r="MIY118" s="1200"/>
      <c r="MIZ118" s="1200"/>
      <c r="MJA118" s="1200"/>
      <c r="MJB118" s="1200"/>
      <c r="MJC118" s="1200"/>
      <c r="MJD118" s="1200"/>
      <c r="MJE118" s="1200"/>
      <c r="MJF118" s="1200"/>
      <c r="MJG118" s="1200"/>
      <c r="MJH118" s="1200"/>
      <c r="MJI118" s="1200"/>
      <c r="MJJ118" s="1200"/>
      <c r="MJK118" s="1200"/>
      <c r="MJL118" s="1200"/>
      <c r="MJM118" s="1200"/>
      <c r="MJN118" s="1200"/>
      <c r="MJO118" s="1200"/>
      <c r="MJP118" s="1200"/>
      <c r="MJQ118" s="1200"/>
      <c r="MJR118" s="1200"/>
      <c r="MJS118" s="1200"/>
      <c r="MJT118" s="1200"/>
      <c r="MJU118" s="1200"/>
      <c r="MJV118" s="1200"/>
      <c r="MJW118" s="1200"/>
      <c r="MJX118" s="1200"/>
      <c r="MJY118" s="1200"/>
      <c r="MJZ118" s="1200"/>
      <c r="MKA118" s="1200"/>
      <c r="MKB118" s="1200"/>
      <c r="MKC118" s="1200"/>
      <c r="MKD118" s="1200"/>
      <c r="MKE118" s="1200"/>
      <c r="MKF118" s="1200"/>
      <c r="MKG118" s="1200"/>
      <c r="MKH118" s="1200"/>
      <c r="MKI118" s="1200"/>
      <c r="MKJ118" s="1200"/>
      <c r="MKK118" s="1200"/>
      <c r="MKL118" s="1200"/>
      <c r="MKM118" s="1200"/>
      <c r="MKN118" s="1200"/>
      <c r="MKO118" s="1200"/>
      <c r="MKP118" s="1200"/>
      <c r="MKQ118" s="1200"/>
      <c r="MKR118" s="1200"/>
      <c r="MKS118" s="1200"/>
      <c r="MKT118" s="1200"/>
      <c r="MKU118" s="1200"/>
      <c r="MKV118" s="1200"/>
      <c r="MKW118" s="1200"/>
      <c r="MKX118" s="1200"/>
      <c r="MKY118" s="1200"/>
      <c r="MKZ118" s="1200"/>
      <c r="MLA118" s="1200"/>
      <c r="MLB118" s="1200"/>
      <c r="MLC118" s="1200"/>
      <c r="MLD118" s="1200"/>
      <c r="MLE118" s="1200"/>
      <c r="MLF118" s="1200"/>
      <c r="MLG118" s="1200"/>
      <c r="MLH118" s="1200"/>
      <c r="MLI118" s="1200"/>
      <c r="MLJ118" s="1200"/>
      <c r="MLK118" s="1200"/>
      <c r="MLL118" s="1200"/>
      <c r="MLM118" s="1200"/>
      <c r="MLN118" s="1200"/>
      <c r="MLO118" s="1200"/>
      <c r="MLP118" s="1200"/>
      <c r="MLQ118" s="1200"/>
      <c r="MLR118" s="1200"/>
      <c r="MLS118" s="1200"/>
      <c r="MLT118" s="1200"/>
      <c r="MLU118" s="1200"/>
      <c r="MLV118" s="1200"/>
      <c r="MLW118" s="1200"/>
      <c r="MLX118" s="1200"/>
      <c r="MLY118" s="1200"/>
      <c r="MLZ118" s="1200"/>
      <c r="MMA118" s="1200"/>
      <c r="MMB118" s="1200"/>
      <c r="MMC118" s="1200"/>
      <c r="MMD118" s="1200"/>
      <c r="MME118" s="1200"/>
      <c r="MMF118" s="1200"/>
      <c r="MMG118" s="1200"/>
      <c r="MMH118" s="1200"/>
      <c r="MMI118" s="1200"/>
      <c r="MMJ118" s="1200"/>
      <c r="MMK118" s="1200"/>
      <c r="MML118" s="1200"/>
      <c r="MMM118" s="1200"/>
      <c r="MMN118" s="1200"/>
      <c r="MMO118" s="1200"/>
      <c r="MMP118" s="1200"/>
      <c r="MMQ118" s="1200"/>
      <c r="MMR118" s="1200"/>
      <c r="MMS118" s="1200"/>
      <c r="MMT118" s="1200"/>
      <c r="MMU118" s="1200"/>
      <c r="MMV118" s="1200"/>
      <c r="MMW118" s="1200"/>
      <c r="MMX118" s="1200"/>
      <c r="MMY118" s="1200"/>
      <c r="MMZ118" s="1200"/>
      <c r="MNA118" s="1200"/>
      <c r="MNB118" s="1200"/>
      <c r="MNC118" s="1200"/>
      <c r="MND118" s="1200"/>
      <c r="MNE118" s="1200"/>
      <c r="MNF118" s="1200"/>
      <c r="MNG118" s="1200"/>
      <c r="MNH118" s="1200"/>
      <c r="MNI118" s="1200"/>
      <c r="MNJ118" s="1200"/>
      <c r="MNK118" s="1200"/>
      <c r="MNL118" s="1200"/>
      <c r="MNM118" s="1200"/>
      <c r="MNN118" s="1200"/>
      <c r="MNO118" s="1200"/>
      <c r="MNP118" s="1200"/>
      <c r="MNQ118" s="1200"/>
      <c r="MNR118" s="1200"/>
      <c r="MNS118" s="1200"/>
      <c r="MNT118" s="1200"/>
      <c r="MNU118" s="1200"/>
      <c r="MNV118" s="1200"/>
      <c r="MNW118" s="1200"/>
      <c r="MNX118" s="1200"/>
      <c r="MNY118" s="1200"/>
      <c r="MNZ118" s="1200"/>
      <c r="MOA118" s="1200"/>
      <c r="MOB118" s="1200"/>
      <c r="MOC118" s="1200"/>
      <c r="MOD118" s="1200"/>
      <c r="MOE118" s="1200"/>
      <c r="MOF118" s="1200"/>
      <c r="MOG118" s="1200"/>
      <c r="MOH118" s="1200"/>
      <c r="MOI118" s="1200"/>
      <c r="MOJ118" s="1200"/>
      <c r="MOK118" s="1200"/>
      <c r="MOL118" s="1200"/>
      <c r="MOM118" s="1200"/>
      <c r="MON118" s="1200"/>
      <c r="MOO118" s="1200"/>
      <c r="MOP118" s="1200"/>
      <c r="MOQ118" s="1200"/>
      <c r="MOR118" s="1200"/>
      <c r="MOS118" s="1200"/>
      <c r="MOT118" s="1200"/>
      <c r="MOU118" s="1200"/>
      <c r="MOV118" s="1200"/>
      <c r="MOW118" s="1200"/>
      <c r="MOX118" s="1200"/>
      <c r="MOY118" s="1200"/>
      <c r="MOZ118" s="1200"/>
      <c r="MPA118" s="1200"/>
      <c r="MPB118" s="1200"/>
      <c r="MPC118" s="1200"/>
      <c r="MPD118" s="1200"/>
      <c r="MPE118" s="1200"/>
      <c r="MPF118" s="1200"/>
      <c r="MPG118" s="1200"/>
      <c r="MPH118" s="1200"/>
      <c r="MPI118" s="1200"/>
      <c r="MPJ118" s="1200"/>
      <c r="MPK118" s="1200"/>
      <c r="MPL118" s="1200"/>
      <c r="MPM118" s="1200"/>
      <c r="MPN118" s="1200"/>
      <c r="MPO118" s="1200"/>
      <c r="MPP118" s="1200"/>
      <c r="MPQ118" s="1200"/>
      <c r="MPR118" s="1200"/>
      <c r="MPS118" s="1200"/>
      <c r="MPT118" s="1200"/>
      <c r="MPU118" s="1200"/>
      <c r="MPV118" s="1200"/>
      <c r="MPW118" s="1200"/>
      <c r="MPX118" s="1200"/>
      <c r="MPY118" s="1200"/>
      <c r="MPZ118" s="1200"/>
      <c r="MQA118" s="1200"/>
      <c r="MQB118" s="1200"/>
      <c r="MQC118" s="1200"/>
      <c r="MQD118" s="1200"/>
      <c r="MQE118" s="1200"/>
      <c r="MQF118" s="1200"/>
      <c r="MQG118" s="1200"/>
      <c r="MQH118" s="1200"/>
      <c r="MQI118" s="1200"/>
      <c r="MQJ118" s="1200"/>
      <c r="MQK118" s="1200"/>
      <c r="MQL118" s="1200"/>
      <c r="MQM118" s="1200"/>
      <c r="MQN118" s="1200"/>
      <c r="MQO118" s="1200"/>
      <c r="MQP118" s="1200"/>
      <c r="MQQ118" s="1200"/>
      <c r="MQR118" s="1200"/>
      <c r="MQS118" s="1200"/>
      <c r="MQT118" s="1200"/>
      <c r="MQU118" s="1200"/>
      <c r="MQV118" s="1200"/>
      <c r="MQW118" s="1200"/>
      <c r="MQX118" s="1200"/>
      <c r="MQY118" s="1200"/>
      <c r="MQZ118" s="1200"/>
      <c r="MRA118" s="1200"/>
      <c r="MRB118" s="1200"/>
      <c r="MRC118" s="1200"/>
      <c r="MRD118" s="1200"/>
      <c r="MRE118" s="1200"/>
      <c r="MRF118" s="1200"/>
      <c r="MRG118" s="1200"/>
      <c r="MRH118" s="1200"/>
      <c r="MRI118" s="1200"/>
      <c r="MRJ118" s="1200"/>
      <c r="MRK118" s="1200"/>
      <c r="MRL118" s="1200"/>
      <c r="MRM118" s="1200"/>
      <c r="MRN118" s="1200"/>
      <c r="MRO118" s="1200"/>
      <c r="MRP118" s="1200"/>
      <c r="MRQ118" s="1200"/>
      <c r="MRR118" s="1200"/>
      <c r="MRS118" s="1200"/>
      <c r="MRT118" s="1200"/>
      <c r="MRU118" s="1200"/>
      <c r="MRV118" s="1200"/>
      <c r="MRW118" s="1200"/>
      <c r="MRX118" s="1200"/>
      <c r="MRY118" s="1200"/>
      <c r="MRZ118" s="1200"/>
      <c r="MSA118" s="1200"/>
      <c r="MSB118" s="1200"/>
      <c r="MSC118" s="1200"/>
      <c r="MSD118" s="1200"/>
      <c r="MSE118" s="1200"/>
      <c r="MSF118" s="1200"/>
      <c r="MSG118" s="1200"/>
      <c r="MSH118" s="1200"/>
      <c r="MSI118" s="1200"/>
      <c r="MSJ118" s="1200"/>
      <c r="MSK118" s="1200"/>
      <c r="MSL118" s="1200"/>
      <c r="MSM118" s="1200"/>
      <c r="MSN118" s="1200"/>
      <c r="MSO118" s="1200"/>
      <c r="MSP118" s="1200"/>
      <c r="MSQ118" s="1200"/>
      <c r="MSR118" s="1200"/>
      <c r="MSS118" s="1200"/>
      <c r="MST118" s="1200"/>
      <c r="MSU118" s="1200"/>
      <c r="MSV118" s="1200"/>
      <c r="MSW118" s="1200"/>
      <c r="MSX118" s="1200"/>
      <c r="MSY118" s="1200"/>
      <c r="MSZ118" s="1200"/>
      <c r="MTA118" s="1200"/>
      <c r="MTB118" s="1200"/>
      <c r="MTC118" s="1200"/>
      <c r="MTD118" s="1200"/>
      <c r="MTE118" s="1200"/>
      <c r="MTF118" s="1200"/>
      <c r="MTG118" s="1200"/>
      <c r="MTH118" s="1200"/>
      <c r="MTI118" s="1200"/>
      <c r="MTJ118" s="1200"/>
      <c r="MTK118" s="1200"/>
      <c r="MTL118" s="1200"/>
      <c r="MTM118" s="1200"/>
      <c r="MTN118" s="1200"/>
      <c r="MTO118" s="1200"/>
      <c r="MTP118" s="1200"/>
      <c r="MTQ118" s="1200"/>
      <c r="MTR118" s="1200"/>
      <c r="MTS118" s="1200"/>
      <c r="MTT118" s="1200"/>
      <c r="MTU118" s="1200"/>
      <c r="MTV118" s="1200"/>
      <c r="MTW118" s="1200"/>
      <c r="MTX118" s="1200"/>
      <c r="MTY118" s="1200"/>
      <c r="MTZ118" s="1200"/>
      <c r="MUA118" s="1200"/>
      <c r="MUB118" s="1200"/>
      <c r="MUC118" s="1200"/>
      <c r="MUD118" s="1200"/>
      <c r="MUE118" s="1200"/>
      <c r="MUF118" s="1200"/>
      <c r="MUG118" s="1200"/>
      <c r="MUH118" s="1200"/>
      <c r="MUI118" s="1200"/>
      <c r="MUJ118" s="1200"/>
      <c r="MUK118" s="1200"/>
      <c r="MUL118" s="1200"/>
      <c r="MUM118" s="1200"/>
      <c r="MUN118" s="1200"/>
      <c r="MUO118" s="1200"/>
      <c r="MUP118" s="1200"/>
      <c r="MUQ118" s="1200"/>
      <c r="MUR118" s="1200"/>
      <c r="MUS118" s="1200"/>
      <c r="MUT118" s="1200"/>
      <c r="MUU118" s="1200"/>
      <c r="MUV118" s="1200"/>
      <c r="MUW118" s="1200"/>
      <c r="MUX118" s="1200"/>
      <c r="MUY118" s="1200"/>
      <c r="MUZ118" s="1200"/>
      <c r="MVA118" s="1200"/>
      <c r="MVB118" s="1200"/>
      <c r="MVC118" s="1200"/>
      <c r="MVD118" s="1200"/>
      <c r="MVE118" s="1200"/>
      <c r="MVF118" s="1200"/>
      <c r="MVG118" s="1200"/>
      <c r="MVH118" s="1200"/>
      <c r="MVI118" s="1200"/>
      <c r="MVJ118" s="1200"/>
      <c r="MVK118" s="1200"/>
      <c r="MVL118" s="1200"/>
      <c r="MVM118" s="1200"/>
      <c r="MVN118" s="1200"/>
      <c r="MVO118" s="1200"/>
      <c r="MVP118" s="1200"/>
      <c r="MVQ118" s="1200"/>
      <c r="MVR118" s="1200"/>
      <c r="MVS118" s="1200"/>
      <c r="MVT118" s="1200"/>
      <c r="MVU118" s="1200"/>
      <c r="MVV118" s="1200"/>
      <c r="MVW118" s="1200"/>
      <c r="MVX118" s="1200"/>
      <c r="MVY118" s="1200"/>
      <c r="MVZ118" s="1200"/>
      <c r="MWA118" s="1200"/>
      <c r="MWB118" s="1200"/>
      <c r="MWC118" s="1200"/>
      <c r="MWD118" s="1200"/>
      <c r="MWE118" s="1200"/>
      <c r="MWF118" s="1200"/>
      <c r="MWG118" s="1200"/>
      <c r="MWH118" s="1200"/>
      <c r="MWI118" s="1200"/>
      <c r="MWJ118" s="1200"/>
      <c r="MWK118" s="1200"/>
      <c r="MWL118" s="1200"/>
      <c r="MWM118" s="1200"/>
      <c r="MWN118" s="1200"/>
      <c r="MWO118" s="1200"/>
      <c r="MWP118" s="1200"/>
      <c r="MWQ118" s="1200"/>
      <c r="MWR118" s="1200"/>
      <c r="MWS118" s="1200"/>
      <c r="MWT118" s="1200"/>
      <c r="MWU118" s="1200"/>
      <c r="MWV118" s="1200"/>
      <c r="MWW118" s="1200"/>
      <c r="MWX118" s="1200"/>
      <c r="MWY118" s="1200"/>
      <c r="MWZ118" s="1200"/>
      <c r="MXA118" s="1200"/>
      <c r="MXB118" s="1200"/>
      <c r="MXC118" s="1200"/>
      <c r="MXD118" s="1200"/>
      <c r="MXE118" s="1200"/>
      <c r="MXF118" s="1200"/>
      <c r="MXG118" s="1200"/>
      <c r="MXH118" s="1200"/>
      <c r="MXI118" s="1200"/>
      <c r="MXJ118" s="1200"/>
      <c r="MXK118" s="1200"/>
      <c r="MXL118" s="1200"/>
      <c r="MXM118" s="1200"/>
      <c r="MXN118" s="1200"/>
      <c r="MXO118" s="1200"/>
      <c r="MXP118" s="1200"/>
      <c r="MXQ118" s="1200"/>
      <c r="MXR118" s="1200"/>
      <c r="MXS118" s="1200"/>
      <c r="MXT118" s="1200"/>
      <c r="MXU118" s="1200"/>
      <c r="MXV118" s="1200"/>
      <c r="MXW118" s="1200"/>
      <c r="MXX118" s="1200"/>
      <c r="MXY118" s="1200"/>
      <c r="MXZ118" s="1200"/>
      <c r="MYA118" s="1200"/>
      <c r="MYB118" s="1200"/>
      <c r="MYC118" s="1200"/>
      <c r="MYD118" s="1200"/>
      <c r="MYE118" s="1200"/>
      <c r="MYF118" s="1200"/>
      <c r="MYG118" s="1200"/>
      <c r="MYH118" s="1200"/>
      <c r="MYI118" s="1200"/>
      <c r="MYJ118" s="1200"/>
      <c r="MYK118" s="1200"/>
      <c r="MYL118" s="1200"/>
      <c r="MYM118" s="1200"/>
      <c r="MYN118" s="1200"/>
      <c r="MYO118" s="1200"/>
      <c r="MYP118" s="1200"/>
      <c r="MYQ118" s="1200"/>
      <c r="MYR118" s="1200"/>
      <c r="MYS118" s="1200"/>
      <c r="MYT118" s="1200"/>
      <c r="MYU118" s="1200"/>
      <c r="MYV118" s="1200"/>
      <c r="MYW118" s="1200"/>
      <c r="MYX118" s="1200"/>
      <c r="MYY118" s="1200"/>
      <c r="MYZ118" s="1200"/>
      <c r="MZA118" s="1200"/>
      <c r="MZB118" s="1200"/>
      <c r="MZC118" s="1200"/>
      <c r="MZD118" s="1200"/>
      <c r="MZE118" s="1200"/>
      <c r="MZF118" s="1200"/>
      <c r="MZG118" s="1200"/>
      <c r="MZH118" s="1200"/>
      <c r="MZI118" s="1200"/>
      <c r="MZJ118" s="1200"/>
      <c r="MZK118" s="1200"/>
      <c r="MZL118" s="1200"/>
      <c r="MZM118" s="1200"/>
      <c r="MZN118" s="1200"/>
      <c r="MZO118" s="1200"/>
      <c r="MZP118" s="1200"/>
      <c r="MZQ118" s="1200"/>
      <c r="MZR118" s="1200"/>
      <c r="MZS118" s="1200"/>
      <c r="MZT118" s="1200"/>
      <c r="MZU118" s="1200"/>
      <c r="MZV118" s="1200"/>
      <c r="MZW118" s="1200"/>
      <c r="MZX118" s="1200"/>
      <c r="MZY118" s="1200"/>
      <c r="MZZ118" s="1200"/>
      <c r="NAA118" s="1200"/>
      <c r="NAB118" s="1200"/>
      <c r="NAC118" s="1200"/>
      <c r="NAD118" s="1200"/>
      <c r="NAE118" s="1200"/>
      <c r="NAF118" s="1200"/>
      <c r="NAG118" s="1200"/>
      <c r="NAH118" s="1200"/>
      <c r="NAI118" s="1200"/>
      <c r="NAJ118" s="1200"/>
      <c r="NAK118" s="1200"/>
      <c r="NAL118" s="1200"/>
      <c r="NAM118" s="1200"/>
      <c r="NAN118" s="1200"/>
      <c r="NAO118" s="1200"/>
      <c r="NAP118" s="1200"/>
      <c r="NAQ118" s="1200"/>
      <c r="NAR118" s="1200"/>
      <c r="NAS118" s="1200"/>
      <c r="NAT118" s="1200"/>
      <c r="NAU118" s="1200"/>
      <c r="NAV118" s="1200"/>
      <c r="NAW118" s="1200"/>
      <c r="NAX118" s="1200"/>
      <c r="NAY118" s="1200"/>
      <c r="NAZ118" s="1200"/>
      <c r="NBA118" s="1200"/>
      <c r="NBB118" s="1200"/>
      <c r="NBC118" s="1200"/>
      <c r="NBD118" s="1200"/>
      <c r="NBE118" s="1200"/>
      <c r="NBF118" s="1200"/>
      <c r="NBG118" s="1200"/>
      <c r="NBH118" s="1200"/>
      <c r="NBI118" s="1200"/>
      <c r="NBJ118" s="1200"/>
      <c r="NBK118" s="1200"/>
      <c r="NBL118" s="1200"/>
      <c r="NBM118" s="1200"/>
      <c r="NBN118" s="1200"/>
      <c r="NBO118" s="1200"/>
      <c r="NBP118" s="1200"/>
      <c r="NBQ118" s="1200"/>
      <c r="NBR118" s="1200"/>
      <c r="NBS118" s="1200"/>
      <c r="NBT118" s="1200"/>
      <c r="NBU118" s="1200"/>
      <c r="NBV118" s="1200"/>
      <c r="NBW118" s="1200"/>
      <c r="NBX118" s="1200"/>
      <c r="NBY118" s="1200"/>
      <c r="NBZ118" s="1200"/>
      <c r="NCA118" s="1200"/>
      <c r="NCB118" s="1200"/>
      <c r="NCC118" s="1200"/>
      <c r="NCD118" s="1200"/>
      <c r="NCE118" s="1200"/>
      <c r="NCF118" s="1200"/>
      <c r="NCG118" s="1200"/>
      <c r="NCH118" s="1200"/>
      <c r="NCI118" s="1200"/>
      <c r="NCJ118" s="1200"/>
      <c r="NCK118" s="1200"/>
      <c r="NCL118" s="1200"/>
      <c r="NCM118" s="1200"/>
      <c r="NCN118" s="1200"/>
      <c r="NCO118" s="1200"/>
      <c r="NCP118" s="1200"/>
      <c r="NCQ118" s="1200"/>
      <c r="NCR118" s="1200"/>
      <c r="NCS118" s="1200"/>
      <c r="NCT118" s="1200"/>
      <c r="NCU118" s="1200"/>
      <c r="NCV118" s="1200"/>
      <c r="NCW118" s="1200"/>
      <c r="NCX118" s="1200"/>
      <c r="NCY118" s="1200"/>
      <c r="NCZ118" s="1200"/>
      <c r="NDA118" s="1200"/>
      <c r="NDB118" s="1200"/>
      <c r="NDC118" s="1200"/>
      <c r="NDD118" s="1200"/>
      <c r="NDE118" s="1200"/>
      <c r="NDF118" s="1200"/>
      <c r="NDG118" s="1200"/>
      <c r="NDH118" s="1200"/>
      <c r="NDI118" s="1200"/>
      <c r="NDJ118" s="1200"/>
      <c r="NDK118" s="1200"/>
      <c r="NDL118" s="1200"/>
      <c r="NDM118" s="1200"/>
      <c r="NDN118" s="1200"/>
      <c r="NDO118" s="1200"/>
      <c r="NDP118" s="1200"/>
      <c r="NDQ118" s="1200"/>
      <c r="NDR118" s="1200"/>
      <c r="NDS118" s="1200"/>
      <c r="NDT118" s="1200"/>
      <c r="NDU118" s="1200"/>
      <c r="NDV118" s="1200"/>
      <c r="NDW118" s="1200"/>
      <c r="NDX118" s="1200"/>
      <c r="NDY118" s="1200"/>
      <c r="NDZ118" s="1200"/>
      <c r="NEA118" s="1200"/>
      <c r="NEB118" s="1200"/>
      <c r="NEC118" s="1200"/>
      <c r="NED118" s="1200"/>
      <c r="NEE118" s="1200"/>
      <c r="NEF118" s="1200"/>
      <c r="NEG118" s="1200"/>
      <c r="NEH118" s="1200"/>
      <c r="NEI118" s="1200"/>
      <c r="NEJ118" s="1200"/>
      <c r="NEK118" s="1200"/>
      <c r="NEL118" s="1200"/>
      <c r="NEM118" s="1200"/>
      <c r="NEN118" s="1200"/>
      <c r="NEO118" s="1200"/>
      <c r="NEP118" s="1200"/>
      <c r="NEQ118" s="1200"/>
      <c r="NER118" s="1200"/>
      <c r="NES118" s="1200"/>
      <c r="NET118" s="1200"/>
      <c r="NEU118" s="1200"/>
      <c r="NEV118" s="1200"/>
      <c r="NEW118" s="1200"/>
      <c r="NEX118" s="1200"/>
      <c r="NEY118" s="1200"/>
      <c r="NEZ118" s="1200"/>
      <c r="NFA118" s="1200"/>
      <c r="NFB118" s="1200"/>
      <c r="NFC118" s="1200"/>
      <c r="NFD118" s="1200"/>
      <c r="NFE118" s="1200"/>
      <c r="NFF118" s="1200"/>
      <c r="NFG118" s="1200"/>
      <c r="NFH118" s="1200"/>
      <c r="NFI118" s="1200"/>
      <c r="NFJ118" s="1200"/>
      <c r="NFK118" s="1200"/>
      <c r="NFL118" s="1200"/>
      <c r="NFM118" s="1200"/>
      <c r="NFN118" s="1200"/>
      <c r="NFO118" s="1200"/>
      <c r="NFP118" s="1200"/>
      <c r="NFQ118" s="1200"/>
      <c r="NFR118" s="1200"/>
      <c r="NFS118" s="1200"/>
      <c r="NFT118" s="1200"/>
      <c r="NFU118" s="1200"/>
      <c r="NFV118" s="1200"/>
      <c r="NFW118" s="1200"/>
      <c r="NFX118" s="1200"/>
      <c r="NFY118" s="1200"/>
      <c r="NFZ118" s="1200"/>
      <c r="NGA118" s="1200"/>
      <c r="NGB118" s="1200"/>
      <c r="NGC118" s="1200"/>
      <c r="NGD118" s="1200"/>
      <c r="NGE118" s="1200"/>
      <c r="NGF118" s="1200"/>
      <c r="NGG118" s="1200"/>
      <c r="NGH118" s="1200"/>
      <c r="NGI118" s="1200"/>
      <c r="NGJ118" s="1200"/>
      <c r="NGK118" s="1200"/>
      <c r="NGL118" s="1200"/>
      <c r="NGM118" s="1200"/>
      <c r="NGN118" s="1200"/>
      <c r="NGO118" s="1200"/>
      <c r="NGP118" s="1200"/>
      <c r="NGQ118" s="1200"/>
      <c r="NGR118" s="1200"/>
      <c r="NGS118" s="1200"/>
      <c r="NGT118" s="1200"/>
      <c r="NGU118" s="1200"/>
      <c r="NGV118" s="1200"/>
      <c r="NGW118" s="1200"/>
      <c r="NGX118" s="1200"/>
      <c r="NGY118" s="1200"/>
      <c r="NGZ118" s="1200"/>
      <c r="NHA118" s="1200"/>
      <c r="NHB118" s="1200"/>
      <c r="NHC118" s="1200"/>
      <c r="NHD118" s="1200"/>
      <c r="NHE118" s="1200"/>
      <c r="NHF118" s="1200"/>
      <c r="NHG118" s="1200"/>
      <c r="NHH118" s="1200"/>
      <c r="NHI118" s="1200"/>
      <c r="NHJ118" s="1200"/>
      <c r="NHK118" s="1200"/>
      <c r="NHL118" s="1200"/>
      <c r="NHM118" s="1200"/>
      <c r="NHN118" s="1200"/>
      <c r="NHO118" s="1200"/>
      <c r="NHP118" s="1200"/>
      <c r="NHQ118" s="1200"/>
      <c r="NHR118" s="1200"/>
      <c r="NHS118" s="1200"/>
      <c r="NHT118" s="1200"/>
      <c r="NHU118" s="1200"/>
      <c r="NHV118" s="1200"/>
      <c r="NHW118" s="1200"/>
      <c r="NHX118" s="1200"/>
      <c r="NHY118" s="1200"/>
      <c r="NHZ118" s="1200"/>
      <c r="NIA118" s="1200"/>
      <c r="NIB118" s="1200"/>
      <c r="NIC118" s="1200"/>
      <c r="NID118" s="1200"/>
      <c r="NIE118" s="1200"/>
      <c r="NIF118" s="1200"/>
      <c r="NIG118" s="1200"/>
      <c r="NIH118" s="1200"/>
      <c r="NII118" s="1200"/>
      <c r="NIJ118" s="1200"/>
      <c r="NIK118" s="1200"/>
      <c r="NIL118" s="1200"/>
      <c r="NIM118" s="1200"/>
      <c r="NIN118" s="1200"/>
      <c r="NIO118" s="1200"/>
      <c r="NIP118" s="1200"/>
      <c r="NIQ118" s="1200"/>
      <c r="NIR118" s="1200"/>
      <c r="NIS118" s="1200"/>
      <c r="NIT118" s="1200"/>
      <c r="NIU118" s="1200"/>
      <c r="NIV118" s="1200"/>
      <c r="NIW118" s="1200"/>
      <c r="NIX118" s="1200"/>
      <c r="NIY118" s="1200"/>
      <c r="NIZ118" s="1200"/>
      <c r="NJA118" s="1200"/>
      <c r="NJB118" s="1200"/>
      <c r="NJC118" s="1200"/>
      <c r="NJD118" s="1200"/>
      <c r="NJE118" s="1200"/>
      <c r="NJF118" s="1200"/>
      <c r="NJG118" s="1200"/>
      <c r="NJH118" s="1200"/>
      <c r="NJI118" s="1200"/>
      <c r="NJJ118" s="1200"/>
      <c r="NJK118" s="1200"/>
      <c r="NJL118" s="1200"/>
      <c r="NJM118" s="1200"/>
      <c r="NJN118" s="1200"/>
      <c r="NJO118" s="1200"/>
      <c r="NJP118" s="1200"/>
      <c r="NJQ118" s="1200"/>
      <c r="NJR118" s="1200"/>
      <c r="NJS118" s="1200"/>
      <c r="NJT118" s="1200"/>
      <c r="NJU118" s="1200"/>
      <c r="NJV118" s="1200"/>
      <c r="NJW118" s="1200"/>
      <c r="NJX118" s="1200"/>
      <c r="NJY118" s="1200"/>
      <c r="NJZ118" s="1200"/>
      <c r="NKA118" s="1200"/>
      <c r="NKB118" s="1200"/>
      <c r="NKC118" s="1200"/>
      <c r="NKD118" s="1200"/>
      <c r="NKE118" s="1200"/>
      <c r="NKF118" s="1200"/>
      <c r="NKG118" s="1200"/>
      <c r="NKH118" s="1200"/>
      <c r="NKI118" s="1200"/>
      <c r="NKJ118" s="1200"/>
      <c r="NKK118" s="1200"/>
      <c r="NKL118" s="1200"/>
      <c r="NKM118" s="1200"/>
      <c r="NKN118" s="1200"/>
      <c r="NKO118" s="1200"/>
      <c r="NKP118" s="1200"/>
      <c r="NKQ118" s="1200"/>
      <c r="NKR118" s="1200"/>
      <c r="NKS118" s="1200"/>
      <c r="NKT118" s="1200"/>
      <c r="NKU118" s="1200"/>
      <c r="NKV118" s="1200"/>
      <c r="NKW118" s="1200"/>
      <c r="NKX118" s="1200"/>
      <c r="NKY118" s="1200"/>
      <c r="NKZ118" s="1200"/>
      <c r="NLA118" s="1200"/>
      <c r="NLB118" s="1200"/>
      <c r="NLC118" s="1200"/>
      <c r="NLD118" s="1200"/>
      <c r="NLE118" s="1200"/>
      <c r="NLF118" s="1200"/>
      <c r="NLG118" s="1200"/>
      <c r="NLH118" s="1200"/>
      <c r="NLI118" s="1200"/>
      <c r="NLJ118" s="1200"/>
      <c r="NLK118" s="1200"/>
      <c r="NLL118" s="1200"/>
      <c r="NLM118" s="1200"/>
      <c r="NLN118" s="1200"/>
      <c r="NLO118" s="1200"/>
      <c r="NLP118" s="1200"/>
      <c r="NLQ118" s="1200"/>
      <c r="NLR118" s="1200"/>
      <c r="NLS118" s="1200"/>
      <c r="NLT118" s="1200"/>
      <c r="NLU118" s="1200"/>
      <c r="NLV118" s="1200"/>
      <c r="NLW118" s="1200"/>
      <c r="NLX118" s="1200"/>
      <c r="NLY118" s="1200"/>
      <c r="NLZ118" s="1200"/>
      <c r="NMA118" s="1200"/>
      <c r="NMB118" s="1200"/>
      <c r="NMC118" s="1200"/>
      <c r="NMD118" s="1200"/>
      <c r="NME118" s="1200"/>
      <c r="NMF118" s="1200"/>
      <c r="NMG118" s="1200"/>
      <c r="NMH118" s="1200"/>
      <c r="NMI118" s="1200"/>
      <c r="NMJ118" s="1200"/>
      <c r="NMK118" s="1200"/>
      <c r="NML118" s="1200"/>
      <c r="NMM118" s="1200"/>
      <c r="NMN118" s="1200"/>
      <c r="NMO118" s="1200"/>
      <c r="NMP118" s="1200"/>
      <c r="NMQ118" s="1200"/>
      <c r="NMR118" s="1200"/>
      <c r="NMS118" s="1200"/>
      <c r="NMT118" s="1200"/>
      <c r="NMU118" s="1200"/>
      <c r="NMV118" s="1200"/>
      <c r="NMW118" s="1200"/>
      <c r="NMX118" s="1200"/>
      <c r="NMY118" s="1200"/>
      <c r="NMZ118" s="1200"/>
      <c r="NNA118" s="1200"/>
      <c r="NNB118" s="1200"/>
      <c r="NNC118" s="1200"/>
      <c r="NND118" s="1200"/>
      <c r="NNE118" s="1200"/>
      <c r="NNF118" s="1200"/>
      <c r="NNG118" s="1200"/>
      <c r="NNH118" s="1200"/>
      <c r="NNI118" s="1200"/>
      <c r="NNJ118" s="1200"/>
      <c r="NNK118" s="1200"/>
      <c r="NNL118" s="1200"/>
      <c r="NNM118" s="1200"/>
      <c r="NNN118" s="1200"/>
      <c r="NNO118" s="1200"/>
      <c r="NNP118" s="1200"/>
      <c r="NNQ118" s="1200"/>
      <c r="NNR118" s="1200"/>
      <c r="NNS118" s="1200"/>
      <c r="NNT118" s="1200"/>
      <c r="NNU118" s="1200"/>
      <c r="NNV118" s="1200"/>
      <c r="NNW118" s="1200"/>
      <c r="NNX118" s="1200"/>
      <c r="NNY118" s="1200"/>
      <c r="NNZ118" s="1200"/>
      <c r="NOA118" s="1200"/>
      <c r="NOB118" s="1200"/>
      <c r="NOC118" s="1200"/>
      <c r="NOD118" s="1200"/>
      <c r="NOE118" s="1200"/>
      <c r="NOF118" s="1200"/>
      <c r="NOG118" s="1200"/>
      <c r="NOH118" s="1200"/>
      <c r="NOI118" s="1200"/>
      <c r="NOJ118" s="1200"/>
      <c r="NOK118" s="1200"/>
      <c r="NOL118" s="1200"/>
      <c r="NOM118" s="1200"/>
      <c r="NON118" s="1200"/>
      <c r="NOO118" s="1200"/>
      <c r="NOP118" s="1200"/>
      <c r="NOQ118" s="1200"/>
      <c r="NOR118" s="1200"/>
      <c r="NOS118" s="1200"/>
      <c r="NOT118" s="1200"/>
      <c r="NOU118" s="1200"/>
      <c r="NOV118" s="1200"/>
      <c r="NOW118" s="1200"/>
      <c r="NOX118" s="1200"/>
      <c r="NOY118" s="1200"/>
      <c r="NOZ118" s="1200"/>
      <c r="NPA118" s="1200"/>
      <c r="NPB118" s="1200"/>
      <c r="NPC118" s="1200"/>
      <c r="NPD118" s="1200"/>
      <c r="NPE118" s="1200"/>
      <c r="NPF118" s="1200"/>
      <c r="NPG118" s="1200"/>
      <c r="NPH118" s="1200"/>
      <c r="NPI118" s="1200"/>
      <c r="NPJ118" s="1200"/>
      <c r="NPK118" s="1200"/>
      <c r="NPL118" s="1200"/>
      <c r="NPM118" s="1200"/>
      <c r="NPN118" s="1200"/>
      <c r="NPO118" s="1200"/>
      <c r="NPP118" s="1200"/>
      <c r="NPQ118" s="1200"/>
      <c r="NPR118" s="1200"/>
      <c r="NPS118" s="1200"/>
      <c r="NPT118" s="1200"/>
      <c r="NPU118" s="1200"/>
      <c r="NPV118" s="1200"/>
      <c r="NPW118" s="1200"/>
      <c r="NPX118" s="1200"/>
      <c r="NPY118" s="1200"/>
      <c r="NPZ118" s="1200"/>
      <c r="NQA118" s="1200"/>
      <c r="NQB118" s="1200"/>
      <c r="NQC118" s="1200"/>
      <c r="NQD118" s="1200"/>
      <c r="NQE118" s="1200"/>
      <c r="NQF118" s="1200"/>
      <c r="NQG118" s="1200"/>
      <c r="NQH118" s="1200"/>
      <c r="NQI118" s="1200"/>
      <c r="NQJ118" s="1200"/>
      <c r="NQK118" s="1200"/>
      <c r="NQL118" s="1200"/>
      <c r="NQM118" s="1200"/>
      <c r="NQN118" s="1200"/>
      <c r="NQO118" s="1200"/>
      <c r="NQP118" s="1200"/>
      <c r="NQQ118" s="1200"/>
      <c r="NQR118" s="1200"/>
      <c r="NQS118" s="1200"/>
      <c r="NQT118" s="1200"/>
      <c r="NQU118" s="1200"/>
      <c r="NQV118" s="1200"/>
      <c r="NQW118" s="1200"/>
      <c r="NQX118" s="1200"/>
      <c r="NQY118" s="1200"/>
      <c r="NQZ118" s="1200"/>
      <c r="NRA118" s="1200"/>
      <c r="NRB118" s="1200"/>
      <c r="NRC118" s="1200"/>
      <c r="NRD118" s="1200"/>
      <c r="NRE118" s="1200"/>
      <c r="NRF118" s="1200"/>
      <c r="NRG118" s="1200"/>
      <c r="NRH118" s="1200"/>
      <c r="NRI118" s="1200"/>
      <c r="NRJ118" s="1200"/>
      <c r="NRK118" s="1200"/>
      <c r="NRL118" s="1200"/>
      <c r="NRM118" s="1200"/>
      <c r="NRN118" s="1200"/>
      <c r="NRO118" s="1200"/>
      <c r="NRP118" s="1200"/>
      <c r="NRQ118" s="1200"/>
      <c r="NRR118" s="1200"/>
      <c r="NRS118" s="1200"/>
      <c r="NRT118" s="1200"/>
      <c r="NRU118" s="1200"/>
      <c r="NRV118" s="1200"/>
      <c r="NRW118" s="1200"/>
      <c r="NRX118" s="1200"/>
      <c r="NRY118" s="1200"/>
      <c r="NRZ118" s="1200"/>
      <c r="NSA118" s="1200"/>
      <c r="NSB118" s="1200"/>
      <c r="NSC118" s="1200"/>
      <c r="NSD118" s="1200"/>
      <c r="NSE118" s="1200"/>
      <c r="NSF118" s="1200"/>
      <c r="NSG118" s="1200"/>
      <c r="NSH118" s="1200"/>
      <c r="NSI118" s="1200"/>
      <c r="NSJ118" s="1200"/>
      <c r="NSK118" s="1200"/>
      <c r="NSL118" s="1200"/>
      <c r="NSM118" s="1200"/>
      <c r="NSN118" s="1200"/>
      <c r="NSO118" s="1200"/>
      <c r="NSP118" s="1200"/>
      <c r="NSQ118" s="1200"/>
      <c r="NSR118" s="1200"/>
      <c r="NSS118" s="1200"/>
      <c r="NST118" s="1200"/>
      <c r="NSU118" s="1200"/>
      <c r="NSV118" s="1200"/>
      <c r="NSW118" s="1200"/>
      <c r="NSX118" s="1200"/>
      <c r="NSY118" s="1200"/>
      <c r="NSZ118" s="1200"/>
      <c r="NTA118" s="1200"/>
      <c r="NTB118" s="1200"/>
      <c r="NTC118" s="1200"/>
      <c r="NTD118" s="1200"/>
      <c r="NTE118" s="1200"/>
      <c r="NTF118" s="1200"/>
      <c r="NTG118" s="1200"/>
      <c r="NTH118" s="1200"/>
      <c r="NTI118" s="1200"/>
      <c r="NTJ118" s="1200"/>
      <c r="NTK118" s="1200"/>
      <c r="NTL118" s="1200"/>
      <c r="NTM118" s="1200"/>
      <c r="NTN118" s="1200"/>
      <c r="NTO118" s="1200"/>
      <c r="NTP118" s="1200"/>
      <c r="NTQ118" s="1200"/>
      <c r="NTR118" s="1200"/>
      <c r="NTS118" s="1200"/>
      <c r="NTT118" s="1200"/>
      <c r="NTU118" s="1200"/>
      <c r="NTV118" s="1200"/>
      <c r="NTW118" s="1200"/>
      <c r="NTX118" s="1200"/>
      <c r="NTY118" s="1200"/>
      <c r="NTZ118" s="1200"/>
      <c r="NUA118" s="1200"/>
      <c r="NUB118" s="1200"/>
      <c r="NUC118" s="1200"/>
      <c r="NUD118" s="1200"/>
      <c r="NUE118" s="1200"/>
      <c r="NUF118" s="1200"/>
      <c r="NUG118" s="1200"/>
      <c r="NUH118" s="1200"/>
      <c r="NUI118" s="1200"/>
      <c r="NUJ118" s="1200"/>
      <c r="NUK118" s="1200"/>
      <c r="NUL118" s="1200"/>
      <c r="NUM118" s="1200"/>
      <c r="NUN118" s="1200"/>
      <c r="NUO118" s="1200"/>
      <c r="NUP118" s="1200"/>
      <c r="NUQ118" s="1200"/>
      <c r="NUR118" s="1200"/>
      <c r="NUS118" s="1200"/>
      <c r="NUT118" s="1200"/>
      <c r="NUU118" s="1200"/>
      <c r="NUV118" s="1200"/>
      <c r="NUW118" s="1200"/>
      <c r="NUX118" s="1200"/>
      <c r="NUY118" s="1200"/>
      <c r="NUZ118" s="1200"/>
      <c r="NVA118" s="1200"/>
      <c r="NVB118" s="1200"/>
      <c r="NVC118" s="1200"/>
      <c r="NVD118" s="1200"/>
      <c r="NVE118" s="1200"/>
      <c r="NVF118" s="1200"/>
      <c r="NVG118" s="1200"/>
      <c r="NVH118" s="1200"/>
      <c r="NVI118" s="1200"/>
      <c r="NVJ118" s="1200"/>
      <c r="NVK118" s="1200"/>
      <c r="NVL118" s="1200"/>
      <c r="NVM118" s="1200"/>
      <c r="NVN118" s="1200"/>
      <c r="NVO118" s="1200"/>
      <c r="NVP118" s="1200"/>
      <c r="NVQ118" s="1200"/>
      <c r="NVR118" s="1200"/>
      <c r="NVS118" s="1200"/>
      <c r="NVT118" s="1200"/>
      <c r="NVU118" s="1200"/>
      <c r="NVV118" s="1200"/>
      <c r="NVW118" s="1200"/>
      <c r="NVX118" s="1200"/>
      <c r="NVY118" s="1200"/>
      <c r="NVZ118" s="1200"/>
      <c r="NWA118" s="1200"/>
      <c r="NWB118" s="1200"/>
      <c r="NWC118" s="1200"/>
      <c r="NWD118" s="1200"/>
      <c r="NWE118" s="1200"/>
      <c r="NWF118" s="1200"/>
      <c r="NWG118" s="1200"/>
      <c r="NWH118" s="1200"/>
      <c r="NWI118" s="1200"/>
      <c r="NWJ118" s="1200"/>
      <c r="NWK118" s="1200"/>
      <c r="NWL118" s="1200"/>
      <c r="NWM118" s="1200"/>
      <c r="NWN118" s="1200"/>
      <c r="NWO118" s="1200"/>
      <c r="NWP118" s="1200"/>
      <c r="NWQ118" s="1200"/>
      <c r="NWR118" s="1200"/>
      <c r="NWS118" s="1200"/>
      <c r="NWT118" s="1200"/>
      <c r="NWU118" s="1200"/>
      <c r="NWV118" s="1200"/>
      <c r="NWW118" s="1200"/>
      <c r="NWX118" s="1200"/>
      <c r="NWY118" s="1200"/>
      <c r="NWZ118" s="1200"/>
      <c r="NXA118" s="1200"/>
      <c r="NXB118" s="1200"/>
      <c r="NXC118" s="1200"/>
      <c r="NXD118" s="1200"/>
      <c r="NXE118" s="1200"/>
      <c r="NXF118" s="1200"/>
      <c r="NXG118" s="1200"/>
      <c r="NXH118" s="1200"/>
      <c r="NXI118" s="1200"/>
      <c r="NXJ118" s="1200"/>
      <c r="NXK118" s="1200"/>
      <c r="NXL118" s="1200"/>
      <c r="NXM118" s="1200"/>
      <c r="NXN118" s="1200"/>
      <c r="NXO118" s="1200"/>
      <c r="NXP118" s="1200"/>
      <c r="NXQ118" s="1200"/>
      <c r="NXR118" s="1200"/>
      <c r="NXS118" s="1200"/>
      <c r="NXT118" s="1200"/>
      <c r="NXU118" s="1200"/>
      <c r="NXV118" s="1200"/>
      <c r="NXW118" s="1200"/>
      <c r="NXX118" s="1200"/>
      <c r="NXY118" s="1200"/>
      <c r="NXZ118" s="1200"/>
      <c r="NYA118" s="1200"/>
      <c r="NYB118" s="1200"/>
      <c r="NYC118" s="1200"/>
      <c r="NYD118" s="1200"/>
      <c r="NYE118" s="1200"/>
      <c r="NYF118" s="1200"/>
      <c r="NYG118" s="1200"/>
      <c r="NYH118" s="1200"/>
      <c r="NYI118" s="1200"/>
      <c r="NYJ118" s="1200"/>
      <c r="NYK118" s="1200"/>
      <c r="NYL118" s="1200"/>
      <c r="NYM118" s="1200"/>
      <c r="NYN118" s="1200"/>
      <c r="NYO118" s="1200"/>
      <c r="NYP118" s="1200"/>
      <c r="NYQ118" s="1200"/>
      <c r="NYR118" s="1200"/>
      <c r="NYS118" s="1200"/>
      <c r="NYT118" s="1200"/>
      <c r="NYU118" s="1200"/>
      <c r="NYV118" s="1200"/>
      <c r="NYW118" s="1200"/>
      <c r="NYX118" s="1200"/>
      <c r="NYY118" s="1200"/>
      <c r="NYZ118" s="1200"/>
      <c r="NZA118" s="1200"/>
      <c r="NZB118" s="1200"/>
      <c r="NZC118" s="1200"/>
      <c r="NZD118" s="1200"/>
      <c r="NZE118" s="1200"/>
      <c r="NZF118" s="1200"/>
      <c r="NZG118" s="1200"/>
      <c r="NZH118" s="1200"/>
      <c r="NZI118" s="1200"/>
      <c r="NZJ118" s="1200"/>
      <c r="NZK118" s="1200"/>
      <c r="NZL118" s="1200"/>
      <c r="NZM118" s="1200"/>
      <c r="NZN118" s="1200"/>
      <c r="NZO118" s="1200"/>
      <c r="NZP118" s="1200"/>
      <c r="NZQ118" s="1200"/>
      <c r="NZR118" s="1200"/>
      <c r="NZS118" s="1200"/>
      <c r="NZT118" s="1200"/>
      <c r="NZU118" s="1200"/>
      <c r="NZV118" s="1200"/>
      <c r="NZW118" s="1200"/>
      <c r="NZX118" s="1200"/>
      <c r="NZY118" s="1200"/>
      <c r="NZZ118" s="1200"/>
      <c r="OAA118" s="1200"/>
      <c r="OAB118" s="1200"/>
      <c r="OAC118" s="1200"/>
      <c r="OAD118" s="1200"/>
      <c r="OAE118" s="1200"/>
      <c r="OAF118" s="1200"/>
      <c r="OAG118" s="1200"/>
      <c r="OAH118" s="1200"/>
      <c r="OAI118" s="1200"/>
      <c r="OAJ118" s="1200"/>
      <c r="OAK118" s="1200"/>
      <c r="OAL118" s="1200"/>
      <c r="OAM118" s="1200"/>
      <c r="OAN118" s="1200"/>
      <c r="OAO118" s="1200"/>
      <c r="OAP118" s="1200"/>
      <c r="OAQ118" s="1200"/>
      <c r="OAR118" s="1200"/>
      <c r="OAS118" s="1200"/>
      <c r="OAT118" s="1200"/>
      <c r="OAU118" s="1200"/>
      <c r="OAV118" s="1200"/>
      <c r="OAW118" s="1200"/>
      <c r="OAX118" s="1200"/>
      <c r="OAY118" s="1200"/>
      <c r="OAZ118" s="1200"/>
      <c r="OBA118" s="1200"/>
      <c r="OBB118" s="1200"/>
      <c r="OBC118" s="1200"/>
      <c r="OBD118" s="1200"/>
      <c r="OBE118" s="1200"/>
      <c r="OBF118" s="1200"/>
      <c r="OBG118" s="1200"/>
      <c r="OBH118" s="1200"/>
      <c r="OBI118" s="1200"/>
      <c r="OBJ118" s="1200"/>
      <c r="OBK118" s="1200"/>
      <c r="OBL118" s="1200"/>
      <c r="OBM118" s="1200"/>
      <c r="OBN118" s="1200"/>
      <c r="OBO118" s="1200"/>
      <c r="OBP118" s="1200"/>
      <c r="OBQ118" s="1200"/>
      <c r="OBR118" s="1200"/>
      <c r="OBS118" s="1200"/>
      <c r="OBT118" s="1200"/>
      <c r="OBU118" s="1200"/>
      <c r="OBV118" s="1200"/>
      <c r="OBW118" s="1200"/>
      <c r="OBX118" s="1200"/>
      <c r="OBY118" s="1200"/>
      <c r="OBZ118" s="1200"/>
      <c r="OCA118" s="1200"/>
      <c r="OCB118" s="1200"/>
      <c r="OCC118" s="1200"/>
      <c r="OCD118" s="1200"/>
      <c r="OCE118" s="1200"/>
      <c r="OCF118" s="1200"/>
      <c r="OCG118" s="1200"/>
      <c r="OCH118" s="1200"/>
      <c r="OCI118" s="1200"/>
      <c r="OCJ118" s="1200"/>
      <c r="OCK118" s="1200"/>
      <c r="OCL118" s="1200"/>
      <c r="OCM118" s="1200"/>
      <c r="OCN118" s="1200"/>
      <c r="OCO118" s="1200"/>
      <c r="OCP118" s="1200"/>
      <c r="OCQ118" s="1200"/>
      <c r="OCR118" s="1200"/>
      <c r="OCS118" s="1200"/>
      <c r="OCT118" s="1200"/>
      <c r="OCU118" s="1200"/>
      <c r="OCV118" s="1200"/>
      <c r="OCW118" s="1200"/>
      <c r="OCX118" s="1200"/>
      <c r="OCY118" s="1200"/>
      <c r="OCZ118" s="1200"/>
      <c r="ODA118" s="1200"/>
      <c r="ODB118" s="1200"/>
      <c r="ODC118" s="1200"/>
      <c r="ODD118" s="1200"/>
      <c r="ODE118" s="1200"/>
      <c r="ODF118" s="1200"/>
      <c r="ODG118" s="1200"/>
      <c r="ODH118" s="1200"/>
      <c r="ODI118" s="1200"/>
      <c r="ODJ118" s="1200"/>
      <c r="ODK118" s="1200"/>
      <c r="ODL118" s="1200"/>
      <c r="ODM118" s="1200"/>
      <c r="ODN118" s="1200"/>
      <c r="ODO118" s="1200"/>
      <c r="ODP118" s="1200"/>
      <c r="ODQ118" s="1200"/>
      <c r="ODR118" s="1200"/>
      <c r="ODS118" s="1200"/>
      <c r="ODT118" s="1200"/>
      <c r="ODU118" s="1200"/>
      <c r="ODV118" s="1200"/>
      <c r="ODW118" s="1200"/>
      <c r="ODX118" s="1200"/>
      <c r="ODY118" s="1200"/>
      <c r="ODZ118" s="1200"/>
      <c r="OEA118" s="1200"/>
      <c r="OEB118" s="1200"/>
      <c r="OEC118" s="1200"/>
      <c r="OED118" s="1200"/>
      <c r="OEE118" s="1200"/>
      <c r="OEF118" s="1200"/>
      <c r="OEG118" s="1200"/>
      <c r="OEH118" s="1200"/>
      <c r="OEI118" s="1200"/>
      <c r="OEJ118" s="1200"/>
      <c r="OEK118" s="1200"/>
      <c r="OEL118" s="1200"/>
      <c r="OEM118" s="1200"/>
      <c r="OEN118" s="1200"/>
      <c r="OEO118" s="1200"/>
      <c r="OEP118" s="1200"/>
      <c r="OEQ118" s="1200"/>
      <c r="OER118" s="1200"/>
      <c r="OES118" s="1200"/>
      <c r="OET118" s="1200"/>
      <c r="OEU118" s="1200"/>
      <c r="OEV118" s="1200"/>
      <c r="OEW118" s="1200"/>
      <c r="OEX118" s="1200"/>
      <c r="OEY118" s="1200"/>
      <c r="OEZ118" s="1200"/>
      <c r="OFA118" s="1200"/>
      <c r="OFB118" s="1200"/>
      <c r="OFC118" s="1200"/>
      <c r="OFD118" s="1200"/>
      <c r="OFE118" s="1200"/>
      <c r="OFF118" s="1200"/>
      <c r="OFG118" s="1200"/>
      <c r="OFH118" s="1200"/>
      <c r="OFI118" s="1200"/>
      <c r="OFJ118" s="1200"/>
      <c r="OFK118" s="1200"/>
      <c r="OFL118" s="1200"/>
      <c r="OFM118" s="1200"/>
      <c r="OFN118" s="1200"/>
      <c r="OFO118" s="1200"/>
      <c r="OFP118" s="1200"/>
      <c r="OFQ118" s="1200"/>
      <c r="OFR118" s="1200"/>
      <c r="OFS118" s="1200"/>
      <c r="OFT118" s="1200"/>
      <c r="OFU118" s="1200"/>
      <c r="OFV118" s="1200"/>
      <c r="OFW118" s="1200"/>
      <c r="OFX118" s="1200"/>
      <c r="OFY118" s="1200"/>
      <c r="OFZ118" s="1200"/>
      <c r="OGA118" s="1200"/>
      <c r="OGB118" s="1200"/>
      <c r="OGC118" s="1200"/>
      <c r="OGD118" s="1200"/>
      <c r="OGE118" s="1200"/>
      <c r="OGF118" s="1200"/>
      <c r="OGG118" s="1200"/>
      <c r="OGH118" s="1200"/>
      <c r="OGI118" s="1200"/>
      <c r="OGJ118" s="1200"/>
      <c r="OGK118" s="1200"/>
      <c r="OGL118" s="1200"/>
      <c r="OGM118" s="1200"/>
      <c r="OGN118" s="1200"/>
      <c r="OGO118" s="1200"/>
      <c r="OGP118" s="1200"/>
      <c r="OGQ118" s="1200"/>
      <c r="OGR118" s="1200"/>
      <c r="OGS118" s="1200"/>
      <c r="OGT118" s="1200"/>
      <c r="OGU118" s="1200"/>
      <c r="OGV118" s="1200"/>
      <c r="OGW118" s="1200"/>
      <c r="OGX118" s="1200"/>
      <c r="OGY118" s="1200"/>
      <c r="OGZ118" s="1200"/>
      <c r="OHA118" s="1200"/>
      <c r="OHB118" s="1200"/>
      <c r="OHC118" s="1200"/>
      <c r="OHD118" s="1200"/>
      <c r="OHE118" s="1200"/>
      <c r="OHF118" s="1200"/>
      <c r="OHG118" s="1200"/>
      <c r="OHH118" s="1200"/>
      <c r="OHI118" s="1200"/>
      <c r="OHJ118" s="1200"/>
      <c r="OHK118" s="1200"/>
      <c r="OHL118" s="1200"/>
      <c r="OHM118" s="1200"/>
      <c r="OHN118" s="1200"/>
      <c r="OHO118" s="1200"/>
      <c r="OHP118" s="1200"/>
      <c r="OHQ118" s="1200"/>
      <c r="OHR118" s="1200"/>
      <c r="OHS118" s="1200"/>
      <c r="OHT118" s="1200"/>
      <c r="OHU118" s="1200"/>
      <c r="OHV118" s="1200"/>
      <c r="OHW118" s="1200"/>
      <c r="OHX118" s="1200"/>
      <c r="OHY118" s="1200"/>
      <c r="OHZ118" s="1200"/>
      <c r="OIA118" s="1200"/>
      <c r="OIB118" s="1200"/>
      <c r="OIC118" s="1200"/>
      <c r="OID118" s="1200"/>
      <c r="OIE118" s="1200"/>
      <c r="OIF118" s="1200"/>
      <c r="OIG118" s="1200"/>
      <c r="OIH118" s="1200"/>
      <c r="OII118" s="1200"/>
      <c r="OIJ118" s="1200"/>
      <c r="OIK118" s="1200"/>
      <c r="OIL118" s="1200"/>
      <c r="OIM118" s="1200"/>
      <c r="OIN118" s="1200"/>
      <c r="OIO118" s="1200"/>
      <c r="OIP118" s="1200"/>
      <c r="OIQ118" s="1200"/>
      <c r="OIR118" s="1200"/>
      <c r="OIS118" s="1200"/>
      <c r="OIT118" s="1200"/>
      <c r="OIU118" s="1200"/>
      <c r="OIV118" s="1200"/>
      <c r="OIW118" s="1200"/>
      <c r="OIX118" s="1200"/>
      <c r="OIY118" s="1200"/>
      <c r="OIZ118" s="1200"/>
      <c r="OJA118" s="1200"/>
      <c r="OJB118" s="1200"/>
      <c r="OJC118" s="1200"/>
      <c r="OJD118" s="1200"/>
      <c r="OJE118" s="1200"/>
      <c r="OJF118" s="1200"/>
      <c r="OJG118" s="1200"/>
      <c r="OJH118" s="1200"/>
      <c r="OJI118" s="1200"/>
      <c r="OJJ118" s="1200"/>
      <c r="OJK118" s="1200"/>
      <c r="OJL118" s="1200"/>
      <c r="OJM118" s="1200"/>
      <c r="OJN118" s="1200"/>
      <c r="OJO118" s="1200"/>
      <c r="OJP118" s="1200"/>
      <c r="OJQ118" s="1200"/>
      <c r="OJR118" s="1200"/>
      <c r="OJS118" s="1200"/>
      <c r="OJT118" s="1200"/>
      <c r="OJU118" s="1200"/>
      <c r="OJV118" s="1200"/>
      <c r="OJW118" s="1200"/>
      <c r="OJX118" s="1200"/>
      <c r="OJY118" s="1200"/>
      <c r="OJZ118" s="1200"/>
      <c r="OKA118" s="1200"/>
      <c r="OKB118" s="1200"/>
      <c r="OKC118" s="1200"/>
      <c r="OKD118" s="1200"/>
      <c r="OKE118" s="1200"/>
      <c r="OKF118" s="1200"/>
      <c r="OKG118" s="1200"/>
      <c r="OKH118" s="1200"/>
      <c r="OKI118" s="1200"/>
      <c r="OKJ118" s="1200"/>
      <c r="OKK118" s="1200"/>
      <c r="OKL118" s="1200"/>
      <c r="OKM118" s="1200"/>
      <c r="OKN118" s="1200"/>
      <c r="OKO118" s="1200"/>
      <c r="OKP118" s="1200"/>
      <c r="OKQ118" s="1200"/>
      <c r="OKR118" s="1200"/>
      <c r="OKS118" s="1200"/>
      <c r="OKT118" s="1200"/>
      <c r="OKU118" s="1200"/>
      <c r="OKV118" s="1200"/>
      <c r="OKW118" s="1200"/>
      <c r="OKX118" s="1200"/>
      <c r="OKY118" s="1200"/>
      <c r="OKZ118" s="1200"/>
      <c r="OLA118" s="1200"/>
      <c r="OLB118" s="1200"/>
      <c r="OLC118" s="1200"/>
      <c r="OLD118" s="1200"/>
      <c r="OLE118" s="1200"/>
      <c r="OLF118" s="1200"/>
      <c r="OLG118" s="1200"/>
      <c r="OLH118" s="1200"/>
      <c r="OLI118" s="1200"/>
      <c r="OLJ118" s="1200"/>
      <c r="OLK118" s="1200"/>
      <c r="OLL118" s="1200"/>
      <c r="OLM118" s="1200"/>
      <c r="OLN118" s="1200"/>
      <c r="OLO118" s="1200"/>
      <c r="OLP118" s="1200"/>
      <c r="OLQ118" s="1200"/>
      <c r="OLR118" s="1200"/>
      <c r="OLS118" s="1200"/>
      <c r="OLT118" s="1200"/>
      <c r="OLU118" s="1200"/>
      <c r="OLV118" s="1200"/>
      <c r="OLW118" s="1200"/>
      <c r="OLX118" s="1200"/>
      <c r="OLY118" s="1200"/>
      <c r="OLZ118" s="1200"/>
      <c r="OMA118" s="1200"/>
      <c r="OMB118" s="1200"/>
      <c r="OMC118" s="1200"/>
      <c r="OMD118" s="1200"/>
      <c r="OME118" s="1200"/>
      <c r="OMF118" s="1200"/>
      <c r="OMG118" s="1200"/>
      <c r="OMH118" s="1200"/>
      <c r="OMI118" s="1200"/>
      <c r="OMJ118" s="1200"/>
      <c r="OMK118" s="1200"/>
      <c r="OML118" s="1200"/>
      <c r="OMM118" s="1200"/>
      <c r="OMN118" s="1200"/>
      <c r="OMO118" s="1200"/>
      <c r="OMP118" s="1200"/>
      <c r="OMQ118" s="1200"/>
      <c r="OMR118" s="1200"/>
      <c r="OMS118" s="1200"/>
      <c r="OMT118" s="1200"/>
      <c r="OMU118" s="1200"/>
      <c r="OMV118" s="1200"/>
      <c r="OMW118" s="1200"/>
      <c r="OMX118" s="1200"/>
      <c r="OMY118" s="1200"/>
      <c r="OMZ118" s="1200"/>
      <c r="ONA118" s="1200"/>
      <c r="ONB118" s="1200"/>
      <c r="ONC118" s="1200"/>
      <c r="OND118" s="1200"/>
      <c r="ONE118" s="1200"/>
      <c r="ONF118" s="1200"/>
      <c r="ONG118" s="1200"/>
      <c r="ONH118" s="1200"/>
      <c r="ONI118" s="1200"/>
      <c r="ONJ118" s="1200"/>
      <c r="ONK118" s="1200"/>
      <c r="ONL118" s="1200"/>
      <c r="ONM118" s="1200"/>
      <c r="ONN118" s="1200"/>
      <c r="ONO118" s="1200"/>
      <c r="ONP118" s="1200"/>
      <c r="ONQ118" s="1200"/>
      <c r="ONR118" s="1200"/>
      <c r="ONS118" s="1200"/>
      <c r="ONT118" s="1200"/>
      <c r="ONU118" s="1200"/>
      <c r="ONV118" s="1200"/>
      <c r="ONW118" s="1200"/>
      <c r="ONX118" s="1200"/>
      <c r="ONY118" s="1200"/>
      <c r="ONZ118" s="1200"/>
      <c r="OOA118" s="1200"/>
      <c r="OOB118" s="1200"/>
      <c r="OOC118" s="1200"/>
      <c r="OOD118" s="1200"/>
      <c r="OOE118" s="1200"/>
      <c r="OOF118" s="1200"/>
      <c r="OOG118" s="1200"/>
      <c r="OOH118" s="1200"/>
      <c r="OOI118" s="1200"/>
      <c r="OOJ118" s="1200"/>
      <c r="OOK118" s="1200"/>
      <c r="OOL118" s="1200"/>
      <c r="OOM118" s="1200"/>
      <c r="OON118" s="1200"/>
      <c r="OOO118" s="1200"/>
      <c r="OOP118" s="1200"/>
      <c r="OOQ118" s="1200"/>
      <c r="OOR118" s="1200"/>
      <c r="OOS118" s="1200"/>
      <c r="OOT118" s="1200"/>
      <c r="OOU118" s="1200"/>
      <c r="OOV118" s="1200"/>
      <c r="OOW118" s="1200"/>
      <c r="OOX118" s="1200"/>
      <c r="OOY118" s="1200"/>
      <c r="OOZ118" s="1200"/>
      <c r="OPA118" s="1200"/>
      <c r="OPB118" s="1200"/>
      <c r="OPC118" s="1200"/>
      <c r="OPD118" s="1200"/>
      <c r="OPE118" s="1200"/>
      <c r="OPF118" s="1200"/>
      <c r="OPG118" s="1200"/>
      <c r="OPH118" s="1200"/>
      <c r="OPI118" s="1200"/>
      <c r="OPJ118" s="1200"/>
      <c r="OPK118" s="1200"/>
      <c r="OPL118" s="1200"/>
      <c r="OPM118" s="1200"/>
      <c r="OPN118" s="1200"/>
      <c r="OPO118" s="1200"/>
      <c r="OPP118" s="1200"/>
      <c r="OPQ118" s="1200"/>
      <c r="OPR118" s="1200"/>
      <c r="OPS118" s="1200"/>
      <c r="OPT118" s="1200"/>
      <c r="OPU118" s="1200"/>
      <c r="OPV118" s="1200"/>
      <c r="OPW118" s="1200"/>
      <c r="OPX118" s="1200"/>
      <c r="OPY118" s="1200"/>
      <c r="OPZ118" s="1200"/>
      <c r="OQA118" s="1200"/>
      <c r="OQB118" s="1200"/>
      <c r="OQC118" s="1200"/>
      <c r="OQD118" s="1200"/>
      <c r="OQE118" s="1200"/>
      <c r="OQF118" s="1200"/>
      <c r="OQG118" s="1200"/>
      <c r="OQH118" s="1200"/>
      <c r="OQI118" s="1200"/>
      <c r="OQJ118" s="1200"/>
      <c r="OQK118" s="1200"/>
      <c r="OQL118" s="1200"/>
      <c r="OQM118" s="1200"/>
      <c r="OQN118" s="1200"/>
      <c r="OQO118" s="1200"/>
      <c r="OQP118" s="1200"/>
      <c r="OQQ118" s="1200"/>
      <c r="OQR118" s="1200"/>
      <c r="OQS118" s="1200"/>
      <c r="OQT118" s="1200"/>
      <c r="OQU118" s="1200"/>
      <c r="OQV118" s="1200"/>
      <c r="OQW118" s="1200"/>
      <c r="OQX118" s="1200"/>
      <c r="OQY118" s="1200"/>
      <c r="OQZ118" s="1200"/>
      <c r="ORA118" s="1200"/>
      <c r="ORB118" s="1200"/>
      <c r="ORC118" s="1200"/>
      <c r="ORD118" s="1200"/>
      <c r="ORE118" s="1200"/>
      <c r="ORF118" s="1200"/>
      <c r="ORG118" s="1200"/>
      <c r="ORH118" s="1200"/>
      <c r="ORI118" s="1200"/>
      <c r="ORJ118" s="1200"/>
      <c r="ORK118" s="1200"/>
      <c r="ORL118" s="1200"/>
      <c r="ORM118" s="1200"/>
      <c r="ORN118" s="1200"/>
      <c r="ORO118" s="1200"/>
      <c r="ORP118" s="1200"/>
      <c r="ORQ118" s="1200"/>
      <c r="ORR118" s="1200"/>
      <c r="ORS118" s="1200"/>
      <c r="ORT118" s="1200"/>
      <c r="ORU118" s="1200"/>
      <c r="ORV118" s="1200"/>
      <c r="ORW118" s="1200"/>
      <c r="ORX118" s="1200"/>
      <c r="ORY118" s="1200"/>
      <c r="ORZ118" s="1200"/>
      <c r="OSA118" s="1200"/>
      <c r="OSB118" s="1200"/>
      <c r="OSC118" s="1200"/>
      <c r="OSD118" s="1200"/>
      <c r="OSE118" s="1200"/>
      <c r="OSF118" s="1200"/>
      <c r="OSG118" s="1200"/>
      <c r="OSH118" s="1200"/>
      <c r="OSI118" s="1200"/>
      <c r="OSJ118" s="1200"/>
      <c r="OSK118" s="1200"/>
      <c r="OSL118" s="1200"/>
      <c r="OSM118" s="1200"/>
      <c r="OSN118" s="1200"/>
      <c r="OSO118" s="1200"/>
      <c r="OSP118" s="1200"/>
      <c r="OSQ118" s="1200"/>
      <c r="OSR118" s="1200"/>
      <c r="OSS118" s="1200"/>
      <c r="OST118" s="1200"/>
      <c r="OSU118" s="1200"/>
      <c r="OSV118" s="1200"/>
      <c r="OSW118" s="1200"/>
      <c r="OSX118" s="1200"/>
      <c r="OSY118" s="1200"/>
      <c r="OSZ118" s="1200"/>
      <c r="OTA118" s="1200"/>
      <c r="OTB118" s="1200"/>
      <c r="OTC118" s="1200"/>
      <c r="OTD118" s="1200"/>
      <c r="OTE118" s="1200"/>
      <c r="OTF118" s="1200"/>
      <c r="OTG118" s="1200"/>
      <c r="OTH118" s="1200"/>
      <c r="OTI118" s="1200"/>
      <c r="OTJ118" s="1200"/>
      <c r="OTK118" s="1200"/>
      <c r="OTL118" s="1200"/>
      <c r="OTM118" s="1200"/>
      <c r="OTN118" s="1200"/>
      <c r="OTO118" s="1200"/>
      <c r="OTP118" s="1200"/>
      <c r="OTQ118" s="1200"/>
      <c r="OTR118" s="1200"/>
      <c r="OTS118" s="1200"/>
      <c r="OTT118" s="1200"/>
      <c r="OTU118" s="1200"/>
      <c r="OTV118" s="1200"/>
      <c r="OTW118" s="1200"/>
      <c r="OTX118" s="1200"/>
      <c r="OTY118" s="1200"/>
      <c r="OTZ118" s="1200"/>
      <c r="OUA118" s="1200"/>
      <c r="OUB118" s="1200"/>
      <c r="OUC118" s="1200"/>
      <c r="OUD118" s="1200"/>
      <c r="OUE118" s="1200"/>
      <c r="OUF118" s="1200"/>
      <c r="OUG118" s="1200"/>
      <c r="OUH118" s="1200"/>
      <c r="OUI118" s="1200"/>
      <c r="OUJ118" s="1200"/>
      <c r="OUK118" s="1200"/>
      <c r="OUL118" s="1200"/>
      <c r="OUM118" s="1200"/>
      <c r="OUN118" s="1200"/>
      <c r="OUO118" s="1200"/>
      <c r="OUP118" s="1200"/>
      <c r="OUQ118" s="1200"/>
      <c r="OUR118" s="1200"/>
      <c r="OUS118" s="1200"/>
      <c r="OUT118" s="1200"/>
      <c r="OUU118" s="1200"/>
      <c r="OUV118" s="1200"/>
      <c r="OUW118" s="1200"/>
      <c r="OUX118" s="1200"/>
      <c r="OUY118" s="1200"/>
      <c r="OUZ118" s="1200"/>
      <c r="OVA118" s="1200"/>
      <c r="OVB118" s="1200"/>
      <c r="OVC118" s="1200"/>
      <c r="OVD118" s="1200"/>
      <c r="OVE118" s="1200"/>
      <c r="OVF118" s="1200"/>
      <c r="OVG118" s="1200"/>
      <c r="OVH118" s="1200"/>
      <c r="OVI118" s="1200"/>
      <c r="OVJ118" s="1200"/>
      <c r="OVK118" s="1200"/>
      <c r="OVL118" s="1200"/>
      <c r="OVM118" s="1200"/>
      <c r="OVN118" s="1200"/>
      <c r="OVO118" s="1200"/>
      <c r="OVP118" s="1200"/>
      <c r="OVQ118" s="1200"/>
      <c r="OVR118" s="1200"/>
      <c r="OVS118" s="1200"/>
      <c r="OVT118" s="1200"/>
      <c r="OVU118" s="1200"/>
      <c r="OVV118" s="1200"/>
      <c r="OVW118" s="1200"/>
      <c r="OVX118" s="1200"/>
      <c r="OVY118" s="1200"/>
      <c r="OVZ118" s="1200"/>
      <c r="OWA118" s="1200"/>
      <c r="OWB118" s="1200"/>
      <c r="OWC118" s="1200"/>
      <c r="OWD118" s="1200"/>
      <c r="OWE118" s="1200"/>
      <c r="OWF118" s="1200"/>
      <c r="OWG118" s="1200"/>
      <c r="OWH118" s="1200"/>
      <c r="OWI118" s="1200"/>
      <c r="OWJ118" s="1200"/>
      <c r="OWK118" s="1200"/>
      <c r="OWL118" s="1200"/>
      <c r="OWM118" s="1200"/>
      <c r="OWN118" s="1200"/>
      <c r="OWO118" s="1200"/>
      <c r="OWP118" s="1200"/>
      <c r="OWQ118" s="1200"/>
      <c r="OWR118" s="1200"/>
      <c r="OWS118" s="1200"/>
      <c r="OWT118" s="1200"/>
      <c r="OWU118" s="1200"/>
      <c r="OWV118" s="1200"/>
      <c r="OWW118" s="1200"/>
      <c r="OWX118" s="1200"/>
      <c r="OWY118" s="1200"/>
      <c r="OWZ118" s="1200"/>
      <c r="OXA118" s="1200"/>
      <c r="OXB118" s="1200"/>
      <c r="OXC118" s="1200"/>
      <c r="OXD118" s="1200"/>
      <c r="OXE118" s="1200"/>
      <c r="OXF118" s="1200"/>
      <c r="OXG118" s="1200"/>
      <c r="OXH118" s="1200"/>
      <c r="OXI118" s="1200"/>
      <c r="OXJ118" s="1200"/>
      <c r="OXK118" s="1200"/>
      <c r="OXL118" s="1200"/>
      <c r="OXM118" s="1200"/>
      <c r="OXN118" s="1200"/>
      <c r="OXO118" s="1200"/>
      <c r="OXP118" s="1200"/>
      <c r="OXQ118" s="1200"/>
      <c r="OXR118" s="1200"/>
      <c r="OXS118" s="1200"/>
      <c r="OXT118" s="1200"/>
      <c r="OXU118" s="1200"/>
      <c r="OXV118" s="1200"/>
      <c r="OXW118" s="1200"/>
      <c r="OXX118" s="1200"/>
      <c r="OXY118" s="1200"/>
      <c r="OXZ118" s="1200"/>
      <c r="OYA118" s="1200"/>
      <c r="OYB118" s="1200"/>
      <c r="OYC118" s="1200"/>
      <c r="OYD118" s="1200"/>
      <c r="OYE118" s="1200"/>
      <c r="OYF118" s="1200"/>
      <c r="OYG118" s="1200"/>
      <c r="OYH118" s="1200"/>
      <c r="OYI118" s="1200"/>
      <c r="OYJ118" s="1200"/>
      <c r="OYK118" s="1200"/>
      <c r="OYL118" s="1200"/>
      <c r="OYM118" s="1200"/>
      <c r="OYN118" s="1200"/>
      <c r="OYO118" s="1200"/>
      <c r="OYP118" s="1200"/>
      <c r="OYQ118" s="1200"/>
      <c r="OYR118" s="1200"/>
      <c r="OYS118" s="1200"/>
      <c r="OYT118" s="1200"/>
      <c r="OYU118" s="1200"/>
      <c r="OYV118" s="1200"/>
      <c r="OYW118" s="1200"/>
      <c r="OYX118" s="1200"/>
      <c r="OYY118" s="1200"/>
      <c r="OYZ118" s="1200"/>
      <c r="OZA118" s="1200"/>
      <c r="OZB118" s="1200"/>
      <c r="OZC118" s="1200"/>
      <c r="OZD118" s="1200"/>
      <c r="OZE118" s="1200"/>
      <c r="OZF118" s="1200"/>
      <c r="OZG118" s="1200"/>
      <c r="OZH118" s="1200"/>
      <c r="OZI118" s="1200"/>
      <c r="OZJ118" s="1200"/>
      <c r="OZK118" s="1200"/>
      <c r="OZL118" s="1200"/>
      <c r="OZM118" s="1200"/>
      <c r="OZN118" s="1200"/>
      <c r="OZO118" s="1200"/>
      <c r="OZP118" s="1200"/>
      <c r="OZQ118" s="1200"/>
      <c r="OZR118" s="1200"/>
      <c r="OZS118" s="1200"/>
      <c r="OZT118" s="1200"/>
      <c r="OZU118" s="1200"/>
      <c r="OZV118" s="1200"/>
      <c r="OZW118" s="1200"/>
      <c r="OZX118" s="1200"/>
      <c r="OZY118" s="1200"/>
      <c r="OZZ118" s="1200"/>
      <c r="PAA118" s="1200"/>
      <c r="PAB118" s="1200"/>
      <c r="PAC118" s="1200"/>
      <c r="PAD118" s="1200"/>
      <c r="PAE118" s="1200"/>
      <c r="PAF118" s="1200"/>
      <c r="PAG118" s="1200"/>
      <c r="PAH118" s="1200"/>
      <c r="PAI118" s="1200"/>
      <c r="PAJ118" s="1200"/>
      <c r="PAK118" s="1200"/>
      <c r="PAL118" s="1200"/>
      <c r="PAM118" s="1200"/>
      <c r="PAN118" s="1200"/>
      <c r="PAO118" s="1200"/>
      <c r="PAP118" s="1200"/>
      <c r="PAQ118" s="1200"/>
      <c r="PAR118" s="1200"/>
      <c r="PAS118" s="1200"/>
      <c r="PAT118" s="1200"/>
      <c r="PAU118" s="1200"/>
      <c r="PAV118" s="1200"/>
      <c r="PAW118" s="1200"/>
      <c r="PAX118" s="1200"/>
      <c r="PAY118" s="1200"/>
      <c r="PAZ118" s="1200"/>
      <c r="PBA118" s="1200"/>
      <c r="PBB118" s="1200"/>
      <c r="PBC118" s="1200"/>
      <c r="PBD118" s="1200"/>
      <c r="PBE118" s="1200"/>
      <c r="PBF118" s="1200"/>
      <c r="PBG118" s="1200"/>
      <c r="PBH118" s="1200"/>
      <c r="PBI118" s="1200"/>
      <c r="PBJ118" s="1200"/>
      <c r="PBK118" s="1200"/>
      <c r="PBL118" s="1200"/>
      <c r="PBM118" s="1200"/>
      <c r="PBN118" s="1200"/>
      <c r="PBO118" s="1200"/>
      <c r="PBP118" s="1200"/>
      <c r="PBQ118" s="1200"/>
      <c r="PBR118" s="1200"/>
      <c r="PBS118" s="1200"/>
      <c r="PBT118" s="1200"/>
      <c r="PBU118" s="1200"/>
      <c r="PBV118" s="1200"/>
      <c r="PBW118" s="1200"/>
      <c r="PBX118" s="1200"/>
      <c r="PBY118" s="1200"/>
      <c r="PBZ118" s="1200"/>
      <c r="PCA118" s="1200"/>
      <c r="PCB118" s="1200"/>
      <c r="PCC118" s="1200"/>
      <c r="PCD118" s="1200"/>
      <c r="PCE118" s="1200"/>
      <c r="PCF118" s="1200"/>
      <c r="PCG118" s="1200"/>
      <c r="PCH118" s="1200"/>
      <c r="PCI118" s="1200"/>
      <c r="PCJ118" s="1200"/>
      <c r="PCK118" s="1200"/>
      <c r="PCL118" s="1200"/>
      <c r="PCM118" s="1200"/>
      <c r="PCN118" s="1200"/>
      <c r="PCO118" s="1200"/>
      <c r="PCP118" s="1200"/>
      <c r="PCQ118" s="1200"/>
      <c r="PCR118" s="1200"/>
      <c r="PCS118" s="1200"/>
      <c r="PCT118" s="1200"/>
      <c r="PCU118" s="1200"/>
      <c r="PCV118" s="1200"/>
      <c r="PCW118" s="1200"/>
      <c r="PCX118" s="1200"/>
      <c r="PCY118" s="1200"/>
      <c r="PCZ118" s="1200"/>
      <c r="PDA118" s="1200"/>
      <c r="PDB118" s="1200"/>
      <c r="PDC118" s="1200"/>
      <c r="PDD118" s="1200"/>
      <c r="PDE118" s="1200"/>
      <c r="PDF118" s="1200"/>
      <c r="PDG118" s="1200"/>
      <c r="PDH118" s="1200"/>
      <c r="PDI118" s="1200"/>
      <c r="PDJ118" s="1200"/>
      <c r="PDK118" s="1200"/>
      <c r="PDL118" s="1200"/>
      <c r="PDM118" s="1200"/>
      <c r="PDN118" s="1200"/>
      <c r="PDO118" s="1200"/>
      <c r="PDP118" s="1200"/>
      <c r="PDQ118" s="1200"/>
      <c r="PDR118" s="1200"/>
      <c r="PDS118" s="1200"/>
      <c r="PDT118" s="1200"/>
      <c r="PDU118" s="1200"/>
      <c r="PDV118" s="1200"/>
      <c r="PDW118" s="1200"/>
      <c r="PDX118" s="1200"/>
      <c r="PDY118" s="1200"/>
      <c r="PDZ118" s="1200"/>
      <c r="PEA118" s="1200"/>
      <c r="PEB118" s="1200"/>
      <c r="PEC118" s="1200"/>
      <c r="PED118" s="1200"/>
      <c r="PEE118" s="1200"/>
      <c r="PEF118" s="1200"/>
      <c r="PEG118" s="1200"/>
      <c r="PEH118" s="1200"/>
      <c r="PEI118" s="1200"/>
      <c r="PEJ118" s="1200"/>
      <c r="PEK118" s="1200"/>
      <c r="PEL118" s="1200"/>
      <c r="PEM118" s="1200"/>
      <c r="PEN118" s="1200"/>
      <c r="PEO118" s="1200"/>
      <c r="PEP118" s="1200"/>
      <c r="PEQ118" s="1200"/>
      <c r="PER118" s="1200"/>
      <c r="PES118" s="1200"/>
      <c r="PET118" s="1200"/>
      <c r="PEU118" s="1200"/>
      <c r="PEV118" s="1200"/>
      <c r="PEW118" s="1200"/>
      <c r="PEX118" s="1200"/>
      <c r="PEY118" s="1200"/>
      <c r="PEZ118" s="1200"/>
      <c r="PFA118" s="1200"/>
      <c r="PFB118" s="1200"/>
      <c r="PFC118" s="1200"/>
      <c r="PFD118" s="1200"/>
      <c r="PFE118" s="1200"/>
      <c r="PFF118" s="1200"/>
      <c r="PFG118" s="1200"/>
      <c r="PFH118" s="1200"/>
      <c r="PFI118" s="1200"/>
      <c r="PFJ118" s="1200"/>
      <c r="PFK118" s="1200"/>
      <c r="PFL118" s="1200"/>
      <c r="PFM118" s="1200"/>
      <c r="PFN118" s="1200"/>
      <c r="PFO118" s="1200"/>
      <c r="PFP118" s="1200"/>
      <c r="PFQ118" s="1200"/>
      <c r="PFR118" s="1200"/>
      <c r="PFS118" s="1200"/>
      <c r="PFT118" s="1200"/>
      <c r="PFU118" s="1200"/>
      <c r="PFV118" s="1200"/>
      <c r="PFW118" s="1200"/>
      <c r="PFX118" s="1200"/>
      <c r="PFY118" s="1200"/>
      <c r="PFZ118" s="1200"/>
      <c r="PGA118" s="1200"/>
      <c r="PGB118" s="1200"/>
      <c r="PGC118" s="1200"/>
      <c r="PGD118" s="1200"/>
      <c r="PGE118" s="1200"/>
      <c r="PGF118" s="1200"/>
      <c r="PGG118" s="1200"/>
      <c r="PGH118" s="1200"/>
      <c r="PGI118" s="1200"/>
      <c r="PGJ118" s="1200"/>
      <c r="PGK118" s="1200"/>
      <c r="PGL118" s="1200"/>
      <c r="PGM118" s="1200"/>
      <c r="PGN118" s="1200"/>
      <c r="PGO118" s="1200"/>
      <c r="PGP118" s="1200"/>
      <c r="PGQ118" s="1200"/>
      <c r="PGR118" s="1200"/>
      <c r="PGS118" s="1200"/>
      <c r="PGT118" s="1200"/>
      <c r="PGU118" s="1200"/>
      <c r="PGV118" s="1200"/>
      <c r="PGW118" s="1200"/>
      <c r="PGX118" s="1200"/>
      <c r="PGY118" s="1200"/>
      <c r="PGZ118" s="1200"/>
      <c r="PHA118" s="1200"/>
      <c r="PHB118" s="1200"/>
      <c r="PHC118" s="1200"/>
      <c r="PHD118" s="1200"/>
      <c r="PHE118" s="1200"/>
      <c r="PHF118" s="1200"/>
      <c r="PHG118" s="1200"/>
      <c r="PHH118" s="1200"/>
      <c r="PHI118" s="1200"/>
      <c r="PHJ118" s="1200"/>
      <c r="PHK118" s="1200"/>
      <c r="PHL118" s="1200"/>
      <c r="PHM118" s="1200"/>
      <c r="PHN118" s="1200"/>
      <c r="PHO118" s="1200"/>
      <c r="PHP118" s="1200"/>
      <c r="PHQ118" s="1200"/>
      <c r="PHR118" s="1200"/>
      <c r="PHS118" s="1200"/>
      <c r="PHT118" s="1200"/>
      <c r="PHU118" s="1200"/>
      <c r="PHV118" s="1200"/>
      <c r="PHW118" s="1200"/>
      <c r="PHX118" s="1200"/>
      <c r="PHY118" s="1200"/>
      <c r="PHZ118" s="1200"/>
      <c r="PIA118" s="1200"/>
      <c r="PIB118" s="1200"/>
      <c r="PIC118" s="1200"/>
      <c r="PID118" s="1200"/>
      <c r="PIE118" s="1200"/>
      <c r="PIF118" s="1200"/>
      <c r="PIG118" s="1200"/>
      <c r="PIH118" s="1200"/>
      <c r="PII118" s="1200"/>
      <c r="PIJ118" s="1200"/>
      <c r="PIK118" s="1200"/>
      <c r="PIL118" s="1200"/>
      <c r="PIM118" s="1200"/>
      <c r="PIN118" s="1200"/>
      <c r="PIO118" s="1200"/>
      <c r="PIP118" s="1200"/>
      <c r="PIQ118" s="1200"/>
      <c r="PIR118" s="1200"/>
      <c r="PIS118" s="1200"/>
      <c r="PIT118" s="1200"/>
      <c r="PIU118" s="1200"/>
      <c r="PIV118" s="1200"/>
      <c r="PIW118" s="1200"/>
      <c r="PIX118" s="1200"/>
      <c r="PIY118" s="1200"/>
      <c r="PIZ118" s="1200"/>
      <c r="PJA118" s="1200"/>
      <c r="PJB118" s="1200"/>
      <c r="PJC118" s="1200"/>
      <c r="PJD118" s="1200"/>
      <c r="PJE118" s="1200"/>
      <c r="PJF118" s="1200"/>
      <c r="PJG118" s="1200"/>
      <c r="PJH118" s="1200"/>
      <c r="PJI118" s="1200"/>
      <c r="PJJ118" s="1200"/>
      <c r="PJK118" s="1200"/>
      <c r="PJL118" s="1200"/>
      <c r="PJM118" s="1200"/>
      <c r="PJN118" s="1200"/>
      <c r="PJO118" s="1200"/>
      <c r="PJP118" s="1200"/>
      <c r="PJQ118" s="1200"/>
      <c r="PJR118" s="1200"/>
      <c r="PJS118" s="1200"/>
      <c r="PJT118" s="1200"/>
      <c r="PJU118" s="1200"/>
      <c r="PJV118" s="1200"/>
      <c r="PJW118" s="1200"/>
      <c r="PJX118" s="1200"/>
      <c r="PJY118" s="1200"/>
      <c r="PJZ118" s="1200"/>
      <c r="PKA118" s="1200"/>
      <c r="PKB118" s="1200"/>
      <c r="PKC118" s="1200"/>
      <c r="PKD118" s="1200"/>
      <c r="PKE118" s="1200"/>
      <c r="PKF118" s="1200"/>
      <c r="PKG118" s="1200"/>
      <c r="PKH118" s="1200"/>
      <c r="PKI118" s="1200"/>
      <c r="PKJ118" s="1200"/>
      <c r="PKK118" s="1200"/>
      <c r="PKL118" s="1200"/>
      <c r="PKM118" s="1200"/>
      <c r="PKN118" s="1200"/>
      <c r="PKO118" s="1200"/>
      <c r="PKP118" s="1200"/>
      <c r="PKQ118" s="1200"/>
      <c r="PKR118" s="1200"/>
      <c r="PKS118" s="1200"/>
      <c r="PKT118" s="1200"/>
      <c r="PKU118" s="1200"/>
      <c r="PKV118" s="1200"/>
      <c r="PKW118" s="1200"/>
      <c r="PKX118" s="1200"/>
      <c r="PKY118" s="1200"/>
      <c r="PKZ118" s="1200"/>
      <c r="PLA118" s="1200"/>
      <c r="PLB118" s="1200"/>
      <c r="PLC118" s="1200"/>
      <c r="PLD118" s="1200"/>
      <c r="PLE118" s="1200"/>
      <c r="PLF118" s="1200"/>
      <c r="PLG118" s="1200"/>
      <c r="PLH118" s="1200"/>
      <c r="PLI118" s="1200"/>
      <c r="PLJ118" s="1200"/>
      <c r="PLK118" s="1200"/>
      <c r="PLL118" s="1200"/>
      <c r="PLM118" s="1200"/>
      <c r="PLN118" s="1200"/>
      <c r="PLO118" s="1200"/>
      <c r="PLP118" s="1200"/>
      <c r="PLQ118" s="1200"/>
      <c r="PLR118" s="1200"/>
      <c r="PLS118" s="1200"/>
      <c r="PLT118" s="1200"/>
      <c r="PLU118" s="1200"/>
      <c r="PLV118" s="1200"/>
      <c r="PLW118" s="1200"/>
      <c r="PLX118" s="1200"/>
      <c r="PLY118" s="1200"/>
      <c r="PLZ118" s="1200"/>
      <c r="PMA118" s="1200"/>
      <c r="PMB118" s="1200"/>
      <c r="PMC118" s="1200"/>
      <c r="PMD118" s="1200"/>
      <c r="PME118" s="1200"/>
      <c r="PMF118" s="1200"/>
      <c r="PMG118" s="1200"/>
      <c r="PMH118" s="1200"/>
      <c r="PMI118" s="1200"/>
      <c r="PMJ118" s="1200"/>
      <c r="PMK118" s="1200"/>
      <c r="PML118" s="1200"/>
      <c r="PMM118" s="1200"/>
      <c r="PMN118" s="1200"/>
      <c r="PMO118" s="1200"/>
      <c r="PMP118" s="1200"/>
      <c r="PMQ118" s="1200"/>
      <c r="PMR118" s="1200"/>
      <c r="PMS118" s="1200"/>
      <c r="PMT118" s="1200"/>
      <c r="PMU118" s="1200"/>
      <c r="PMV118" s="1200"/>
      <c r="PMW118" s="1200"/>
      <c r="PMX118" s="1200"/>
      <c r="PMY118" s="1200"/>
      <c r="PMZ118" s="1200"/>
      <c r="PNA118" s="1200"/>
      <c r="PNB118" s="1200"/>
      <c r="PNC118" s="1200"/>
      <c r="PND118" s="1200"/>
      <c r="PNE118" s="1200"/>
      <c r="PNF118" s="1200"/>
      <c r="PNG118" s="1200"/>
      <c r="PNH118" s="1200"/>
      <c r="PNI118" s="1200"/>
      <c r="PNJ118" s="1200"/>
      <c r="PNK118" s="1200"/>
      <c r="PNL118" s="1200"/>
      <c r="PNM118" s="1200"/>
      <c r="PNN118" s="1200"/>
      <c r="PNO118" s="1200"/>
      <c r="PNP118" s="1200"/>
      <c r="PNQ118" s="1200"/>
      <c r="PNR118" s="1200"/>
      <c r="PNS118" s="1200"/>
      <c r="PNT118" s="1200"/>
      <c r="PNU118" s="1200"/>
      <c r="PNV118" s="1200"/>
      <c r="PNW118" s="1200"/>
      <c r="PNX118" s="1200"/>
      <c r="PNY118" s="1200"/>
      <c r="PNZ118" s="1200"/>
      <c r="POA118" s="1200"/>
      <c r="POB118" s="1200"/>
      <c r="POC118" s="1200"/>
      <c r="POD118" s="1200"/>
      <c r="POE118" s="1200"/>
      <c r="POF118" s="1200"/>
      <c r="POG118" s="1200"/>
      <c r="POH118" s="1200"/>
      <c r="POI118" s="1200"/>
      <c r="POJ118" s="1200"/>
      <c r="POK118" s="1200"/>
      <c r="POL118" s="1200"/>
      <c r="POM118" s="1200"/>
      <c r="PON118" s="1200"/>
      <c r="POO118" s="1200"/>
      <c r="POP118" s="1200"/>
      <c r="POQ118" s="1200"/>
      <c r="POR118" s="1200"/>
      <c r="POS118" s="1200"/>
      <c r="POT118" s="1200"/>
      <c r="POU118" s="1200"/>
      <c r="POV118" s="1200"/>
      <c r="POW118" s="1200"/>
      <c r="POX118" s="1200"/>
      <c r="POY118" s="1200"/>
      <c r="POZ118" s="1200"/>
      <c r="PPA118" s="1200"/>
      <c r="PPB118" s="1200"/>
      <c r="PPC118" s="1200"/>
      <c r="PPD118" s="1200"/>
      <c r="PPE118" s="1200"/>
      <c r="PPF118" s="1200"/>
      <c r="PPG118" s="1200"/>
      <c r="PPH118" s="1200"/>
      <c r="PPI118" s="1200"/>
      <c r="PPJ118" s="1200"/>
      <c r="PPK118" s="1200"/>
      <c r="PPL118" s="1200"/>
      <c r="PPM118" s="1200"/>
      <c r="PPN118" s="1200"/>
      <c r="PPO118" s="1200"/>
      <c r="PPP118" s="1200"/>
      <c r="PPQ118" s="1200"/>
      <c r="PPR118" s="1200"/>
      <c r="PPS118" s="1200"/>
      <c r="PPT118" s="1200"/>
      <c r="PPU118" s="1200"/>
      <c r="PPV118" s="1200"/>
      <c r="PPW118" s="1200"/>
      <c r="PPX118" s="1200"/>
      <c r="PPY118" s="1200"/>
      <c r="PPZ118" s="1200"/>
      <c r="PQA118" s="1200"/>
      <c r="PQB118" s="1200"/>
      <c r="PQC118" s="1200"/>
      <c r="PQD118" s="1200"/>
      <c r="PQE118" s="1200"/>
      <c r="PQF118" s="1200"/>
      <c r="PQG118" s="1200"/>
      <c r="PQH118" s="1200"/>
      <c r="PQI118" s="1200"/>
      <c r="PQJ118" s="1200"/>
      <c r="PQK118" s="1200"/>
      <c r="PQL118" s="1200"/>
      <c r="PQM118" s="1200"/>
      <c r="PQN118" s="1200"/>
      <c r="PQO118" s="1200"/>
      <c r="PQP118" s="1200"/>
      <c r="PQQ118" s="1200"/>
      <c r="PQR118" s="1200"/>
      <c r="PQS118" s="1200"/>
      <c r="PQT118" s="1200"/>
      <c r="PQU118" s="1200"/>
      <c r="PQV118" s="1200"/>
      <c r="PQW118" s="1200"/>
      <c r="PQX118" s="1200"/>
      <c r="PQY118" s="1200"/>
      <c r="PQZ118" s="1200"/>
      <c r="PRA118" s="1200"/>
      <c r="PRB118" s="1200"/>
      <c r="PRC118" s="1200"/>
      <c r="PRD118" s="1200"/>
      <c r="PRE118" s="1200"/>
      <c r="PRF118" s="1200"/>
      <c r="PRG118" s="1200"/>
      <c r="PRH118" s="1200"/>
      <c r="PRI118" s="1200"/>
      <c r="PRJ118" s="1200"/>
      <c r="PRK118" s="1200"/>
      <c r="PRL118" s="1200"/>
      <c r="PRM118" s="1200"/>
      <c r="PRN118" s="1200"/>
      <c r="PRO118" s="1200"/>
      <c r="PRP118" s="1200"/>
      <c r="PRQ118" s="1200"/>
      <c r="PRR118" s="1200"/>
      <c r="PRS118" s="1200"/>
      <c r="PRT118" s="1200"/>
      <c r="PRU118" s="1200"/>
      <c r="PRV118" s="1200"/>
      <c r="PRW118" s="1200"/>
      <c r="PRX118" s="1200"/>
      <c r="PRY118" s="1200"/>
      <c r="PRZ118" s="1200"/>
      <c r="PSA118" s="1200"/>
      <c r="PSB118" s="1200"/>
      <c r="PSC118" s="1200"/>
      <c r="PSD118" s="1200"/>
      <c r="PSE118" s="1200"/>
      <c r="PSF118" s="1200"/>
      <c r="PSG118" s="1200"/>
      <c r="PSH118" s="1200"/>
      <c r="PSI118" s="1200"/>
      <c r="PSJ118" s="1200"/>
      <c r="PSK118" s="1200"/>
      <c r="PSL118" s="1200"/>
      <c r="PSM118" s="1200"/>
      <c r="PSN118" s="1200"/>
      <c r="PSO118" s="1200"/>
      <c r="PSP118" s="1200"/>
      <c r="PSQ118" s="1200"/>
      <c r="PSR118" s="1200"/>
      <c r="PSS118" s="1200"/>
      <c r="PST118" s="1200"/>
      <c r="PSU118" s="1200"/>
      <c r="PSV118" s="1200"/>
      <c r="PSW118" s="1200"/>
      <c r="PSX118" s="1200"/>
      <c r="PSY118" s="1200"/>
      <c r="PSZ118" s="1200"/>
      <c r="PTA118" s="1200"/>
      <c r="PTB118" s="1200"/>
      <c r="PTC118" s="1200"/>
      <c r="PTD118" s="1200"/>
      <c r="PTE118" s="1200"/>
      <c r="PTF118" s="1200"/>
      <c r="PTG118" s="1200"/>
      <c r="PTH118" s="1200"/>
      <c r="PTI118" s="1200"/>
      <c r="PTJ118" s="1200"/>
      <c r="PTK118" s="1200"/>
      <c r="PTL118" s="1200"/>
      <c r="PTM118" s="1200"/>
      <c r="PTN118" s="1200"/>
      <c r="PTO118" s="1200"/>
      <c r="PTP118" s="1200"/>
      <c r="PTQ118" s="1200"/>
      <c r="PTR118" s="1200"/>
      <c r="PTS118" s="1200"/>
      <c r="PTT118" s="1200"/>
      <c r="PTU118" s="1200"/>
      <c r="PTV118" s="1200"/>
      <c r="PTW118" s="1200"/>
      <c r="PTX118" s="1200"/>
      <c r="PTY118" s="1200"/>
      <c r="PTZ118" s="1200"/>
      <c r="PUA118" s="1200"/>
      <c r="PUB118" s="1200"/>
      <c r="PUC118" s="1200"/>
      <c r="PUD118" s="1200"/>
      <c r="PUE118" s="1200"/>
      <c r="PUF118" s="1200"/>
      <c r="PUG118" s="1200"/>
      <c r="PUH118" s="1200"/>
      <c r="PUI118" s="1200"/>
      <c r="PUJ118" s="1200"/>
      <c r="PUK118" s="1200"/>
      <c r="PUL118" s="1200"/>
      <c r="PUM118" s="1200"/>
      <c r="PUN118" s="1200"/>
      <c r="PUO118" s="1200"/>
      <c r="PUP118" s="1200"/>
      <c r="PUQ118" s="1200"/>
      <c r="PUR118" s="1200"/>
      <c r="PUS118" s="1200"/>
      <c r="PUT118" s="1200"/>
      <c r="PUU118" s="1200"/>
      <c r="PUV118" s="1200"/>
      <c r="PUW118" s="1200"/>
      <c r="PUX118" s="1200"/>
      <c r="PUY118" s="1200"/>
      <c r="PUZ118" s="1200"/>
      <c r="PVA118" s="1200"/>
      <c r="PVB118" s="1200"/>
      <c r="PVC118" s="1200"/>
      <c r="PVD118" s="1200"/>
      <c r="PVE118" s="1200"/>
      <c r="PVF118" s="1200"/>
      <c r="PVG118" s="1200"/>
      <c r="PVH118" s="1200"/>
      <c r="PVI118" s="1200"/>
      <c r="PVJ118" s="1200"/>
      <c r="PVK118" s="1200"/>
      <c r="PVL118" s="1200"/>
      <c r="PVM118" s="1200"/>
      <c r="PVN118" s="1200"/>
      <c r="PVO118" s="1200"/>
      <c r="PVP118" s="1200"/>
      <c r="PVQ118" s="1200"/>
      <c r="PVR118" s="1200"/>
      <c r="PVS118" s="1200"/>
      <c r="PVT118" s="1200"/>
      <c r="PVU118" s="1200"/>
      <c r="PVV118" s="1200"/>
      <c r="PVW118" s="1200"/>
      <c r="PVX118" s="1200"/>
      <c r="PVY118" s="1200"/>
      <c r="PVZ118" s="1200"/>
      <c r="PWA118" s="1200"/>
      <c r="PWB118" s="1200"/>
      <c r="PWC118" s="1200"/>
      <c r="PWD118" s="1200"/>
      <c r="PWE118" s="1200"/>
      <c r="PWF118" s="1200"/>
      <c r="PWG118" s="1200"/>
      <c r="PWH118" s="1200"/>
      <c r="PWI118" s="1200"/>
      <c r="PWJ118" s="1200"/>
      <c r="PWK118" s="1200"/>
      <c r="PWL118" s="1200"/>
      <c r="PWM118" s="1200"/>
      <c r="PWN118" s="1200"/>
      <c r="PWO118" s="1200"/>
      <c r="PWP118" s="1200"/>
      <c r="PWQ118" s="1200"/>
      <c r="PWR118" s="1200"/>
      <c r="PWS118" s="1200"/>
      <c r="PWT118" s="1200"/>
      <c r="PWU118" s="1200"/>
      <c r="PWV118" s="1200"/>
      <c r="PWW118" s="1200"/>
      <c r="PWX118" s="1200"/>
      <c r="PWY118" s="1200"/>
      <c r="PWZ118" s="1200"/>
      <c r="PXA118" s="1200"/>
      <c r="PXB118" s="1200"/>
      <c r="PXC118" s="1200"/>
      <c r="PXD118" s="1200"/>
      <c r="PXE118" s="1200"/>
      <c r="PXF118" s="1200"/>
      <c r="PXG118" s="1200"/>
      <c r="PXH118" s="1200"/>
      <c r="PXI118" s="1200"/>
      <c r="PXJ118" s="1200"/>
      <c r="PXK118" s="1200"/>
      <c r="PXL118" s="1200"/>
      <c r="PXM118" s="1200"/>
      <c r="PXN118" s="1200"/>
      <c r="PXO118" s="1200"/>
      <c r="PXP118" s="1200"/>
      <c r="PXQ118" s="1200"/>
      <c r="PXR118" s="1200"/>
      <c r="PXS118" s="1200"/>
      <c r="PXT118" s="1200"/>
      <c r="PXU118" s="1200"/>
      <c r="PXV118" s="1200"/>
      <c r="PXW118" s="1200"/>
      <c r="PXX118" s="1200"/>
      <c r="PXY118" s="1200"/>
      <c r="PXZ118" s="1200"/>
      <c r="PYA118" s="1200"/>
      <c r="PYB118" s="1200"/>
      <c r="PYC118" s="1200"/>
      <c r="PYD118" s="1200"/>
      <c r="PYE118" s="1200"/>
      <c r="PYF118" s="1200"/>
      <c r="PYG118" s="1200"/>
      <c r="PYH118" s="1200"/>
      <c r="PYI118" s="1200"/>
      <c r="PYJ118" s="1200"/>
      <c r="PYK118" s="1200"/>
      <c r="PYL118" s="1200"/>
      <c r="PYM118" s="1200"/>
      <c r="PYN118" s="1200"/>
      <c r="PYO118" s="1200"/>
      <c r="PYP118" s="1200"/>
      <c r="PYQ118" s="1200"/>
      <c r="PYR118" s="1200"/>
      <c r="PYS118" s="1200"/>
      <c r="PYT118" s="1200"/>
      <c r="PYU118" s="1200"/>
      <c r="PYV118" s="1200"/>
      <c r="PYW118" s="1200"/>
      <c r="PYX118" s="1200"/>
      <c r="PYY118" s="1200"/>
      <c r="PYZ118" s="1200"/>
      <c r="PZA118" s="1200"/>
      <c r="PZB118" s="1200"/>
      <c r="PZC118" s="1200"/>
      <c r="PZD118" s="1200"/>
      <c r="PZE118" s="1200"/>
      <c r="PZF118" s="1200"/>
      <c r="PZG118" s="1200"/>
      <c r="PZH118" s="1200"/>
      <c r="PZI118" s="1200"/>
      <c r="PZJ118" s="1200"/>
      <c r="PZK118" s="1200"/>
      <c r="PZL118" s="1200"/>
      <c r="PZM118" s="1200"/>
      <c r="PZN118" s="1200"/>
      <c r="PZO118" s="1200"/>
      <c r="PZP118" s="1200"/>
      <c r="PZQ118" s="1200"/>
      <c r="PZR118" s="1200"/>
      <c r="PZS118" s="1200"/>
      <c r="PZT118" s="1200"/>
      <c r="PZU118" s="1200"/>
      <c r="PZV118" s="1200"/>
      <c r="PZW118" s="1200"/>
      <c r="PZX118" s="1200"/>
      <c r="PZY118" s="1200"/>
      <c r="PZZ118" s="1200"/>
      <c r="QAA118" s="1200"/>
      <c r="QAB118" s="1200"/>
      <c r="QAC118" s="1200"/>
      <c r="QAD118" s="1200"/>
      <c r="QAE118" s="1200"/>
      <c r="QAF118" s="1200"/>
      <c r="QAG118" s="1200"/>
      <c r="QAH118" s="1200"/>
      <c r="QAI118" s="1200"/>
      <c r="QAJ118" s="1200"/>
      <c r="QAK118" s="1200"/>
      <c r="QAL118" s="1200"/>
      <c r="QAM118" s="1200"/>
      <c r="QAN118" s="1200"/>
      <c r="QAO118" s="1200"/>
      <c r="QAP118" s="1200"/>
      <c r="QAQ118" s="1200"/>
      <c r="QAR118" s="1200"/>
      <c r="QAS118" s="1200"/>
      <c r="QAT118" s="1200"/>
      <c r="QAU118" s="1200"/>
      <c r="QAV118" s="1200"/>
      <c r="QAW118" s="1200"/>
      <c r="QAX118" s="1200"/>
      <c r="QAY118" s="1200"/>
      <c r="QAZ118" s="1200"/>
      <c r="QBA118" s="1200"/>
      <c r="QBB118" s="1200"/>
      <c r="QBC118" s="1200"/>
      <c r="QBD118" s="1200"/>
      <c r="QBE118" s="1200"/>
      <c r="QBF118" s="1200"/>
      <c r="QBG118" s="1200"/>
      <c r="QBH118" s="1200"/>
      <c r="QBI118" s="1200"/>
      <c r="QBJ118" s="1200"/>
      <c r="QBK118" s="1200"/>
      <c r="QBL118" s="1200"/>
      <c r="QBM118" s="1200"/>
      <c r="QBN118" s="1200"/>
      <c r="QBO118" s="1200"/>
      <c r="QBP118" s="1200"/>
      <c r="QBQ118" s="1200"/>
      <c r="QBR118" s="1200"/>
      <c r="QBS118" s="1200"/>
      <c r="QBT118" s="1200"/>
      <c r="QBU118" s="1200"/>
      <c r="QBV118" s="1200"/>
      <c r="QBW118" s="1200"/>
      <c r="QBX118" s="1200"/>
      <c r="QBY118" s="1200"/>
      <c r="QBZ118" s="1200"/>
      <c r="QCA118" s="1200"/>
      <c r="QCB118" s="1200"/>
      <c r="QCC118" s="1200"/>
      <c r="QCD118" s="1200"/>
      <c r="QCE118" s="1200"/>
      <c r="QCF118" s="1200"/>
      <c r="QCG118" s="1200"/>
      <c r="QCH118" s="1200"/>
      <c r="QCI118" s="1200"/>
      <c r="QCJ118" s="1200"/>
      <c r="QCK118" s="1200"/>
      <c r="QCL118" s="1200"/>
      <c r="QCM118" s="1200"/>
      <c r="QCN118" s="1200"/>
      <c r="QCO118" s="1200"/>
      <c r="QCP118" s="1200"/>
      <c r="QCQ118" s="1200"/>
      <c r="QCR118" s="1200"/>
      <c r="QCS118" s="1200"/>
      <c r="QCT118" s="1200"/>
      <c r="QCU118" s="1200"/>
      <c r="QCV118" s="1200"/>
      <c r="QCW118" s="1200"/>
      <c r="QCX118" s="1200"/>
      <c r="QCY118" s="1200"/>
      <c r="QCZ118" s="1200"/>
      <c r="QDA118" s="1200"/>
      <c r="QDB118" s="1200"/>
      <c r="QDC118" s="1200"/>
      <c r="QDD118" s="1200"/>
      <c r="QDE118" s="1200"/>
      <c r="QDF118" s="1200"/>
      <c r="QDG118" s="1200"/>
      <c r="QDH118" s="1200"/>
      <c r="QDI118" s="1200"/>
      <c r="QDJ118" s="1200"/>
      <c r="QDK118" s="1200"/>
      <c r="QDL118" s="1200"/>
      <c r="QDM118" s="1200"/>
      <c r="QDN118" s="1200"/>
      <c r="QDO118" s="1200"/>
      <c r="QDP118" s="1200"/>
      <c r="QDQ118" s="1200"/>
      <c r="QDR118" s="1200"/>
      <c r="QDS118" s="1200"/>
      <c r="QDT118" s="1200"/>
      <c r="QDU118" s="1200"/>
      <c r="QDV118" s="1200"/>
      <c r="QDW118" s="1200"/>
      <c r="QDX118" s="1200"/>
      <c r="QDY118" s="1200"/>
      <c r="QDZ118" s="1200"/>
      <c r="QEA118" s="1200"/>
      <c r="QEB118" s="1200"/>
      <c r="QEC118" s="1200"/>
      <c r="QED118" s="1200"/>
      <c r="QEE118" s="1200"/>
      <c r="QEF118" s="1200"/>
      <c r="QEG118" s="1200"/>
      <c r="QEH118" s="1200"/>
      <c r="QEI118" s="1200"/>
      <c r="QEJ118" s="1200"/>
      <c r="QEK118" s="1200"/>
      <c r="QEL118" s="1200"/>
      <c r="QEM118" s="1200"/>
      <c r="QEN118" s="1200"/>
      <c r="QEO118" s="1200"/>
      <c r="QEP118" s="1200"/>
      <c r="QEQ118" s="1200"/>
      <c r="QER118" s="1200"/>
      <c r="QES118" s="1200"/>
      <c r="QET118" s="1200"/>
      <c r="QEU118" s="1200"/>
      <c r="QEV118" s="1200"/>
      <c r="QEW118" s="1200"/>
      <c r="QEX118" s="1200"/>
      <c r="QEY118" s="1200"/>
      <c r="QEZ118" s="1200"/>
      <c r="QFA118" s="1200"/>
      <c r="QFB118" s="1200"/>
      <c r="QFC118" s="1200"/>
      <c r="QFD118" s="1200"/>
      <c r="QFE118" s="1200"/>
      <c r="QFF118" s="1200"/>
      <c r="QFG118" s="1200"/>
      <c r="QFH118" s="1200"/>
      <c r="QFI118" s="1200"/>
      <c r="QFJ118" s="1200"/>
      <c r="QFK118" s="1200"/>
      <c r="QFL118" s="1200"/>
      <c r="QFM118" s="1200"/>
      <c r="QFN118" s="1200"/>
      <c r="QFO118" s="1200"/>
      <c r="QFP118" s="1200"/>
      <c r="QFQ118" s="1200"/>
      <c r="QFR118" s="1200"/>
      <c r="QFS118" s="1200"/>
      <c r="QFT118" s="1200"/>
      <c r="QFU118" s="1200"/>
      <c r="QFV118" s="1200"/>
      <c r="QFW118" s="1200"/>
      <c r="QFX118" s="1200"/>
      <c r="QFY118" s="1200"/>
      <c r="QFZ118" s="1200"/>
      <c r="QGA118" s="1200"/>
      <c r="QGB118" s="1200"/>
      <c r="QGC118" s="1200"/>
      <c r="QGD118" s="1200"/>
      <c r="QGE118" s="1200"/>
      <c r="QGF118" s="1200"/>
      <c r="QGG118" s="1200"/>
      <c r="QGH118" s="1200"/>
      <c r="QGI118" s="1200"/>
      <c r="QGJ118" s="1200"/>
      <c r="QGK118" s="1200"/>
      <c r="QGL118" s="1200"/>
      <c r="QGM118" s="1200"/>
      <c r="QGN118" s="1200"/>
      <c r="QGO118" s="1200"/>
      <c r="QGP118" s="1200"/>
      <c r="QGQ118" s="1200"/>
      <c r="QGR118" s="1200"/>
      <c r="QGS118" s="1200"/>
      <c r="QGT118" s="1200"/>
      <c r="QGU118" s="1200"/>
      <c r="QGV118" s="1200"/>
      <c r="QGW118" s="1200"/>
      <c r="QGX118" s="1200"/>
      <c r="QGY118" s="1200"/>
      <c r="QGZ118" s="1200"/>
      <c r="QHA118" s="1200"/>
      <c r="QHB118" s="1200"/>
      <c r="QHC118" s="1200"/>
      <c r="QHD118" s="1200"/>
      <c r="QHE118" s="1200"/>
      <c r="QHF118" s="1200"/>
      <c r="QHG118" s="1200"/>
      <c r="QHH118" s="1200"/>
      <c r="QHI118" s="1200"/>
      <c r="QHJ118" s="1200"/>
      <c r="QHK118" s="1200"/>
      <c r="QHL118" s="1200"/>
      <c r="QHM118" s="1200"/>
      <c r="QHN118" s="1200"/>
      <c r="QHO118" s="1200"/>
      <c r="QHP118" s="1200"/>
      <c r="QHQ118" s="1200"/>
      <c r="QHR118" s="1200"/>
      <c r="QHS118" s="1200"/>
      <c r="QHT118" s="1200"/>
      <c r="QHU118" s="1200"/>
      <c r="QHV118" s="1200"/>
      <c r="QHW118" s="1200"/>
      <c r="QHX118" s="1200"/>
      <c r="QHY118" s="1200"/>
      <c r="QHZ118" s="1200"/>
      <c r="QIA118" s="1200"/>
      <c r="QIB118" s="1200"/>
      <c r="QIC118" s="1200"/>
      <c r="QID118" s="1200"/>
      <c r="QIE118" s="1200"/>
      <c r="QIF118" s="1200"/>
      <c r="QIG118" s="1200"/>
      <c r="QIH118" s="1200"/>
      <c r="QII118" s="1200"/>
      <c r="QIJ118" s="1200"/>
      <c r="QIK118" s="1200"/>
      <c r="QIL118" s="1200"/>
      <c r="QIM118" s="1200"/>
      <c r="QIN118" s="1200"/>
      <c r="QIO118" s="1200"/>
      <c r="QIP118" s="1200"/>
      <c r="QIQ118" s="1200"/>
      <c r="QIR118" s="1200"/>
      <c r="QIS118" s="1200"/>
      <c r="QIT118" s="1200"/>
      <c r="QIU118" s="1200"/>
      <c r="QIV118" s="1200"/>
      <c r="QIW118" s="1200"/>
      <c r="QIX118" s="1200"/>
      <c r="QIY118" s="1200"/>
      <c r="QIZ118" s="1200"/>
      <c r="QJA118" s="1200"/>
      <c r="QJB118" s="1200"/>
      <c r="QJC118" s="1200"/>
      <c r="QJD118" s="1200"/>
      <c r="QJE118" s="1200"/>
      <c r="QJF118" s="1200"/>
      <c r="QJG118" s="1200"/>
      <c r="QJH118" s="1200"/>
      <c r="QJI118" s="1200"/>
      <c r="QJJ118" s="1200"/>
      <c r="QJK118" s="1200"/>
      <c r="QJL118" s="1200"/>
      <c r="QJM118" s="1200"/>
      <c r="QJN118" s="1200"/>
      <c r="QJO118" s="1200"/>
      <c r="QJP118" s="1200"/>
      <c r="QJQ118" s="1200"/>
      <c r="QJR118" s="1200"/>
      <c r="QJS118" s="1200"/>
      <c r="QJT118" s="1200"/>
      <c r="QJU118" s="1200"/>
      <c r="QJV118" s="1200"/>
      <c r="QJW118" s="1200"/>
      <c r="QJX118" s="1200"/>
      <c r="QJY118" s="1200"/>
      <c r="QJZ118" s="1200"/>
      <c r="QKA118" s="1200"/>
      <c r="QKB118" s="1200"/>
      <c r="QKC118" s="1200"/>
      <c r="QKD118" s="1200"/>
      <c r="QKE118" s="1200"/>
      <c r="QKF118" s="1200"/>
      <c r="QKG118" s="1200"/>
      <c r="QKH118" s="1200"/>
      <c r="QKI118" s="1200"/>
      <c r="QKJ118" s="1200"/>
      <c r="QKK118" s="1200"/>
      <c r="QKL118" s="1200"/>
      <c r="QKM118" s="1200"/>
      <c r="QKN118" s="1200"/>
      <c r="QKO118" s="1200"/>
      <c r="QKP118" s="1200"/>
      <c r="QKQ118" s="1200"/>
      <c r="QKR118" s="1200"/>
      <c r="QKS118" s="1200"/>
      <c r="QKT118" s="1200"/>
      <c r="QKU118" s="1200"/>
      <c r="QKV118" s="1200"/>
      <c r="QKW118" s="1200"/>
      <c r="QKX118" s="1200"/>
      <c r="QKY118" s="1200"/>
      <c r="QKZ118" s="1200"/>
      <c r="QLA118" s="1200"/>
      <c r="QLB118" s="1200"/>
      <c r="QLC118" s="1200"/>
      <c r="QLD118" s="1200"/>
      <c r="QLE118" s="1200"/>
      <c r="QLF118" s="1200"/>
      <c r="QLG118" s="1200"/>
      <c r="QLH118" s="1200"/>
      <c r="QLI118" s="1200"/>
      <c r="QLJ118" s="1200"/>
      <c r="QLK118" s="1200"/>
      <c r="QLL118" s="1200"/>
      <c r="QLM118" s="1200"/>
      <c r="QLN118" s="1200"/>
      <c r="QLO118" s="1200"/>
      <c r="QLP118" s="1200"/>
      <c r="QLQ118" s="1200"/>
      <c r="QLR118" s="1200"/>
      <c r="QLS118" s="1200"/>
      <c r="QLT118" s="1200"/>
      <c r="QLU118" s="1200"/>
      <c r="QLV118" s="1200"/>
      <c r="QLW118" s="1200"/>
      <c r="QLX118" s="1200"/>
      <c r="QLY118" s="1200"/>
      <c r="QLZ118" s="1200"/>
      <c r="QMA118" s="1200"/>
      <c r="QMB118" s="1200"/>
      <c r="QMC118" s="1200"/>
      <c r="QMD118" s="1200"/>
      <c r="QME118" s="1200"/>
      <c r="QMF118" s="1200"/>
      <c r="QMG118" s="1200"/>
      <c r="QMH118" s="1200"/>
      <c r="QMI118" s="1200"/>
      <c r="QMJ118" s="1200"/>
      <c r="QMK118" s="1200"/>
      <c r="QML118" s="1200"/>
      <c r="QMM118" s="1200"/>
      <c r="QMN118" s="1200"/>
      <c r="QMO118" s="1200"/>
      <c r="QMP118" s="1200"/>
      <c r="QMQ118" s="1200"/>
      <c r="QMR118" s="1200"/>
      <c r="QMS118" s="1200"/>
      <c r="QMT118" s="1200"/>
      <c r="QMU118" s="1200"/>
      <c r="QMV118" s="1200"/>
      <c r="QMW118" s="1200"/>
      <c r="QMX118" s="1200"/>
      <c r="QMY118" s="1200"/>
      <c r="QMZ118" s="1200"/>
      <c r="QNA118" s="1200"/>
      <c r="QNB118" s="1200"/>
      <c r="QNC118" s="1200"/>
      <c r="QND118" s="1200"/>
      <c r="QNE118" s="1200"/>
      <c r="QNF118" s="1200"/>
      <c r="QNG118" s="1200"/>
      <c r="QNH118" s="1200"/>
      <c r="QNI118" s="1200"/>
      <c r="QNJ118" s="1200"/>
      <c r="QNK118" s="1200"/>
      <c r="QNL118" s="1200"/>
      <c r="QNM118" s="1200"/>
      <c r="QNN118" s="1200"/>
      <c r="QNO118" s="1200"/>
      <c r="QNP118" s="1200"/>
      <c r="QNQ118" s="1200"/>
      <c r="QNR118" s="1200"/>
      <c r="QNS118" s="1200"/>
      <c r="QNT118" s="1200"/>
      <c r="QNU118" s="1200"/>
      <c r="QNV118" s="1200"/>
      <c r="QNW118" s="1200"/>
      <c r="QNX118" s="1200"/>
      <c r="QNY118" s="1200"/>
      <c r="QNZ118" s="1200"/>
      <c r="QOA118" s="1200"/>
      <c r="QOB118" s="1200"/>
      <c r="QOC118" s="1200"/>
      <c r="QOD118" s="1200"/>
      <c r="QOE118" s="1200"/>
      <c r="QOF118" s="1200"/>
      <c r="QOG118" s="1200"/>
      <c r="QOH118" s="1200"/>
      <c r="QOI118" s="1200"/>
      <c r="QOJ118" s="1200"/>
      <c r="QOK118" s="1200"/>
      <c r="QOL118" s="1200"/>
      <c r="QOM118" s="1200"/>
      <c r="QON118" s="1200"/>
      <c r="QOO118" s="1200"/>
      <c r="QOP118" s="1200"/>
      <c r="QOQ118" s="1200"/>
      <c r="QOR118" s="1200"/>
      <c r="QOS118" s="1200"/>
      <c r="QOT118" s="1200"/>
      <c r="QOU118" s="1200"/>
      <c r="QOV118" s="1200"/>
      <c r="QOW118" s="1200"/>
      <c r="QOX118" s="1200"/>
      <c r="QOY118" s="1200"/>
      <c r="QOZ118" s="1200"/>
      <c r="QPA118" s="1200"/>
      <c r="QPB118" s="1200"/>
      <c r="QPC118" s="1200"/>
      <c r="QPD118" s="1200"/>
      <c r="QPE118" s="1200"/>
      <c r="QPF118" s="1200"/>
      <c r="QPG118" s="1200"/>
      <c r="QPH118" s="1200"/>
      <c r="QPI118" s="1200"/>
      <c r="QPJ118" s="1200"/>
      <c r="QPK118" s="1200"/>
      <c r="QPL118" s="1200"/>
      <c r="QPM118" s="1200"/>
      <c r="QPN118" s="1200"/>
      <c r="QPO118" s="1200"/>
      <c r="QPP118" s="1200"/>
      <c r="QPQ118" s="1200"/>
      <c r="QPR118" s="1200"/>
      <c r="QPS118" s="1200"/>
      <c r="QPT118" s="1200"/>
      <c r="QPU118" s="1200"/>
      <c r="QPV118" s="1200"/>
      <c r="QPW118" s="1200"/>
      <c r="QPX118" s="1200"/>
      <c r="QPY118" s="1200"/>
      <c r="QPZ118" s="1200"/>
      <c r="QQA118" s="1200"/>
      <c r="QQB118" s="1200"/>
      <c r="QQC118" s="1200"/>
      <c r="QQD118" s="1200"/>
      <c r="QQE118" s="1200"/>
      <c r="QQF118" s="1200"/>
      <c r="QQG118" s="1200"/>
      <c r="QQH118" s="1200"/>
      <c r="QQI118" s="1200"/>
      <c r="QQJ118" s="1200"/>
      <c r="QQK118" s="1200"/>
      <c r="QQL118" s="1200"/>
      <c r="QQM118" s="1200"/>
      <c r="QQN118" s="1200"/>
      <c r="QQO118" s="1200"/>
      <c r="QQP118" s="1200"/>
      <c r="QQQ118" s="1200"/>
      <c r="QQR118" s="1200"/>
      <c r="QQS118" s="1200"/>
      <c r="QQT118" s="1200"/>
      <c r="QQU118" s="1200"/>
      <c r="QQV118" s="1200"/>
      <c r="QQW118" s="1200"/>
      <c r="QQX118" s="1200"/>
      <c r="QQY118" s="1200"/>
      <c r="QQZ118" s="1200"/>
      <c r="QRA118" s="1200"/>
      <c r="QRB118" s="1200"/>
      <c r="QRC118" s="1200"/>
      <c r="QRD118" s="1200"/>
      <c r="QRE118" s="1200"/>
      <c r="QRF118" s="1200"/>
      <c r="QRG118" s="1200"/>
      <c r="QRH118" s="1200"/>
      <c r="QRI118" s="1200"/>
      <c r="QRJ118" s="1200"/>
      <c r="QRK118" s="1200"/>
      <c r="QRL118" s="1200"/>
      <c r="QRM118" s="1200"/>
      <c r="QRN118" s="1200"/>
      <c r="QRO118" s="1200"/>
      <c r="QRP118" s="1200"/>
      <c r="QRQ118" s="1200"/>
      <c r="QRR118" s="1200"/>
      <c r="QRS118" s="1200"/>
      <c r="QRT118" s="1200"/>
      <c r="QRU118" s="1200"/>
      <c r="QRV118" s="1200"/>
      <c r="QRW118" s="1200"/>
      <c r="QRX118" s="1200"/>
      <c r="QRY118" s="1200"/>
      <c r="QRZ118" s="1200"/>
      <c r="QSA118" s="1200"/>
      <c r="QSB118" s="1200"/>
      <c r="QSC118" s="1200"/>
      <c r="QSD118" s="1200"/>
      <c r="QSE118" s="1200"/>
      <c r="QSF118" s="1200"/>
      <c r="QSG118" s="1200"/>
      <c r="QSH118" s="1200"/>
      <c r="QSI118" s="1200"/>
      <c r="QSJ118" s="1200"/>
      <c r="QSK118" s="1200"/>
      <c r="QSL118" s="1200"/>
      <c r="QSM118" s="1200"/>
      <c r="QSN118" s="1200"/>
      <c r="QSO118" s="1200"/>
      <c r="QSP118" s="1200"/>
      <c r="QSQ118" s="1200"/>
      <c r="QSR118" s="1200"/>
      <c r="QSS118" s="1200"/>
      <c r="QST118" s="1200"/>
      <c r="QSU118" s="1200"/>
      <c r="QSV118" s="1200"/>
      <c r="QSW118" s="1200"/>
      <c r="QSX118" s="1200"/>
      <c r="QSY118" s="1200"/>
      <c r="QSZ118" s="1200"/>
      <c r="QTA118" s="1200"/>
      <c r="QTB118" s="1200"/>
      <c r="QTC118" s="1200"/>
      <c r="QTD118" s="1200"/>
      <c r="QTE118" s="1200"/>
      <c r="QTF118" s="1200"/>
      <c r="QTG118" s="1200"/>
      <c r="QTH118" s="1200"/>
      <c r="QTI118" s="1200"/>
      <c r="QTJ118" s="1200"/>
      <c r="QTK118" s="1200"/>
      <c r="QTL118" s="1200"/>
      <c r="QTM118" s="1200"/>
      <c r="QTN118" s="1200"/>
      <c r="QTO118" s="1200"/>
      <c r="QTP118" s="1200"/>
      <c r="QTQ118" s="1200"/>
      <c r="QTR118" s="1200"/>
      <c r="QTS118" s="1200"/>
      <c r="QTT118" s="1200"/>
      <c r="QTU118" s="1200"/>
      <c r="QTV118" s="1200"/>
      <c r="QTW118" s="1200"/>
      <c r="QTX118" s="1200"/>
      <c r="QTY118" s="1200"/>
      <c r="QTZ118" s="1200"/>
      <c r="QUA118" s="1200"/>
      <c r="QUB118" s="1200"/>
      <c r="QUC118" s="1200"/>
      <c r="QUD118" s="1200"/>
      <c r="QUE118" s="1200"/>
      <c r="QUF118" s="1200"/>
      <c r="QUG118" s="1200"/>
      <c r="QUH118" s="1200"/>
      <c r="QUI118" s="1200"/>
      <c r="QUJ118" s="1200"/>
      <c r="QUK118" s="1200"/>
      <c r="QUL118" s="1200"/>
      <c r="QUM118" s="1200"/>
      <c r="QUN118" s="1200"/>
      <c r="QUO118" s="1200"/>
      <c r="QUP118" s="1200"/>
      <c r="QUQ118" s="1200"/>
      <c r="QUR118" s="1200"/>
      <c r="QUS118" s="1200"/>
      <c r="QUT118" s="1200"/>
      <c r="QUU118" s="1200"/>
      <c r="QUV118" s="1200"/>
      <c r="QUW118" s="1200"/>
      <c r="QUX118" s="1200"/>
      <c r="QUY118" s="1200"/>
      <c r="QUZ118" s="1200"/>
      <c r="QVA118" s="1200"/>
      <c r="QVB118" s="1200"/>
      <c r="QVC118" s="1200"/>
      <c r="QVD118" s="1200"/>
      <c r="QVE118" s="1200"/>
      <c r="QVF118" s="1200"/>
      <c r="QVG118" s="1200"/>
      <c r="QVH118" s="1200"/>
      <c r="QVI118" s="1200"/>
      <c r="QVJ118" s="1200"/>
      <c r="QVK118" s="1200"/>
      <c r="QVL118" s="1200"/>
      <c r="QVM118" s="1200"/>
      <c r="QVN118" s="1200"/>
      <c r="QVO118" s="1200"/>
      <c r="QVP118" s="1200"/>
      <c r="QVQ118" s="1200"/>
      <c r="QVR118" s="1200"/>
      <c r="QVS118" s="1200"/>
      <c r="QVT118" s="1200"/>
      <c r="QVU118" s="1200"/>
      <c r="QVV118" s="1200"/>
      <c r="QVW118" s="1200"/>
      <c r="QVX118" s="1200"/>
      <c r="QVY118" s="1200"/>
      <c r="QVZ118" s="1200"/>
      <c r="QWA118" s="1200"/>
      <c r="QWB118" s="1200"/>
      <c r="QWC118" s="1200"/>
      <c r="QWD118" s="1200"/>
      <c r="QWE118" s="1200"/>
      <c r="QWF118" s="1200"/>
      <c r="QWG118" s="1200"/>
      <c r="QWH118" s="1200"/>
      <c r="QWI118" s="1200"/>
      <c r="QWJ118" s="1200"/>
      <c r="QWK118" s="1200"/>
      <c r="QWL118" s="1200"/>
      <c r="QWM118" s="1200"/>
      <c r="QWN118" s="1200"/>
      <c r="QWO118" s="1200"/>
      <c r="QWP118" s="1200"/>
      <c r="QWQ118" s="1200"/>
      <c r="QWR118" s="1200"/>
      <c r="QWS118" s="1200"/>
      <c r="QWT118" s="1200"/>
      <c r="QWU118" s="1200"/>
      <c r="QWV118" s="1200"/>
      <c r="QWW118" s="1200"/>
      <c r="QWX118" s="1200"/>
      <c r="QWY118" s="1200"/>
      <c r="QWZ118" s="1200"/>
      <c r="QXA118" s="1200"/>
      <c r="QXB118" s="1200"/>
      <c r="QXC118" s="1200"/>
      <c r="QXD118" s="1200"/>
      <c r="QXE118" s="1200"/>
      <c r="QXF118" s="1200"/>
      <c r="QXG118" s="1200"/>
      <c r="QXH118" s="1200"/>
      <c r="QXI118" s="1200"/>
      <c r="QXJ118" s="1200"/>
      <c r="QXK118" s="1200"/>
      <c r="QXL118" s="1200"/>
      <c r="QXM118" s="1200"/>
      <c r="QXN118" s="1200"/>
      <c r="QXO118" s="1200"/>
      <c r="QXP118" s="1200"/>
      <c r="QXQ118" s="1200"/>
      <c r="QXR118" s="1200"/>
      <c r="QXS118" s="1200"/>
      <c r="QXT118" s="1200"/>
      <c r="QXU118" s="1200"/>
      <c r="QXV118" s="1200"/>
      <c r="QXW118" s="1200"/>
      <c r="QXX118" s="1200"/>
      <c r="QXY118" s="1200"/>
      <c r="QXZ118" s="1200"/>
      <c r="QYA118" s="1200"/>
      <c r="QYB118" s="1200"/>
      <c r="QYC118" s="1200"/>
      <c r="QYD118" s="1200"/>
      <c r="QYE118" s="1200"/>
      <c r="QYF118" s="1200"/>
      <c r="QYG118" s="1200"/>
      <c r="QYH118" s="1200"/>
      <c r="QYI118" s="1200"/>
      <c r="QYJ118" s="1200"/>
      <c r="QYK118" s="1200"/>
      <c r="QYL118" s="1200"/>
      <c r="QYM118" s="1200"/>
      <c r="QYN118" s="1200"/>
      <c r="QYO118" s="1200"/>
      <c r="QYP118" s="1200"/>
      <c r="QYQ118" s="1200"/>
      <c r="QYR118" s="1200"/>
      <c r="QYS118" s="1200"/>
      <c r="QYT118" s="1200"/>
      <c r="QYU118" s="1200"/>
      <c r="QYV118" s="1200"/>
      <c r="QYW118" s="1200"/>
      <c r="QYX118" s="1200"/>
      <c r="QYY118" s="1200"/>
      <c r="QYZ118" s="1200"/>
      <c r="QZA118" s="1200"/>
      <c r="QZB118" s="1200"/>
      <c r="QZC118" s="1200"/>
      <c r="QZD118" s="1200"/>
      <c r="QZE118" s="1200"/>
      <c r="QZF118" s="1200"/>
      <c r="QZG118" s="1200"/>
      <c r="QZH118" s="1200"/>
      <c r="QZI118" s="1200"/>
      <c r="QZJ118" s="1200"/>
      <c r="QZK118" s="1200"/>
      <c r="QZL118" s="1200"/>
      <c r="QZM118" s="1200"/>
      <c r="QZN118" s="1200"/>
      <c r="QZO118" s="1200"/>
      <c r="QZP118" s="1200"/>
      <c r="QZQ118" s="1200"/>
      <c r="QZR118" s="1200"/>
      <c r="QZS118" s="1200"/>
      <c r="QZT118" s="1200"/>
      <c r="QZU118" s="1200"/>
      <c r="QZV118" s="1200"/>
      <c r="QZW118" s="1200"/>
      <c r="QZX118" s="1200"/>
      <c r="QZY118" s="1200"/>
      <c r="QZZ118" s="1200"/>
      <c r="RAA118" s="1200"/>
      <c r="RAB118" s="1200"/>
      <c r="RAC118" s="1200"/>
      <c r="RAD118" s="1200"/>
      <c r="RAE118" s="1200"/>
      <c r="RAF118" s="1200"/>
      <c r="RAG118" s="1200"/>
      <c r="RAH118" s="1200"/>
      <c r="RAI118" s="1200"/>
      <c r="RAJ118" s="1200"/>
      <c r="RAK118" s="1200"/>
      <c r="RAL118" s="1200"/>
      <c r="RAM118" s="1200"/>
      <c r="RAN118" s="1200"/>
      <c r="RAO118" s="1200"/>
      <c r="RAP118" s="1200"/>
      <c r="RAQ118" s="1200"/>
      <c r="RAR118" s="1200"/>
      <c r="RAS118" s="1200"/>
      <c r="RAT118" s="1200"/>
      <c r="RAU118" s="1200"/>
      <c r="RAV118" s="1200"/>
      <c r="RAW118" s="1200"/>
      <c r="RAX118" s="1200"/>
      <c r="RAY118" s="1200"/>
      <c r="RAZ118" s="1200"/>
      <c r="RBA118" s="1200"/>
      <c r="RBB118" s="1200"/>
      <c r="RBC118" s="1200"/>
      <c r="RBD118" s="1200"/>
      <c r="RBE118" s="1200"/>
      <c r="RBF118" s="1200"/>
      <c r="RBG118" s="1200"/>
      <c r="RBH118" s="1200"/>
      <c r="RBI118" s="1200"/>
      <c r="RBJ118" s="1200"/>
      <c r="RBK118" s="1200"/>
      <c r="RBL118" s="1200"/>
      <c r="RBM118" s="1200"/>
      <c r="RBN118" s="1200"/>
      <c r="RBO118" s="1200"/>
      <c r="RBP118" s="1200"/>
      <c r="RBQ118" s="1200"/>
      <c r="RBR118" s="1200"/>
      <c r="RBS118" s="1200"/>
      <c r="RBT118" s="1200"/>
      <c r="RBU118" s="1200"/>
      <c r="RBV118" s="1200"/>
      <c r="RBW118" s="1200"/>
      <c r="RBX118" s="1200"/>
      <c r="RBY118" s="1200"/>
      <c r="RBZ118" s="1200"/>
      <c r="RCA118" s="1200"/>
      <c r="RCB118" s="1200"/>
      <c r="RCC118" s="1200"/>
      <c r="RCD118" s="1200"/>
      <c r="RCE118" s="1200"/>
      <c r="RCF118" s="1200"/>
      <c r="RCG118" s="1200"/>
      <c r="RCH118" s="1200"/>
      <c r="RCI118" s="1200"/>
      <c r="RCJ118" s="1200"/>
      <c r="RCK118" s="1200"/>
      <c r="RCL118" s="1200"/>
      <c r="RCM118" s="1200"/>
      <c r="RCN118" s="1200"/>
      <c r="RCO118" s="1200"/>
      <c r="RCP118" s="1200"/>
      <c r="RCQ118" s="1200"/>
      <c r="RCR118" s="1200"/>
      <c r="RCS118" s="1200"/>
      <c r="RCT118" s="1200"/>
      <c r="RCU118" s="1200"/>
      <c r="RCV118" s="1200"/>
      <c r="RCW118" s="1200"/>
      <c r="RCX118" s="1200"/>
      <c r="RCY118" s="1200"/>
      <c r="RCZ118" s="1200"/>
      <c r="RDA118" s="1200"/>
      <c r="RDB118" s="1200"/>
      <c r="RDC118" s="1200"/>
      <c r="RDD118" s="1200"/>
      <c r="RDE118" s="1200"/>
      <c r="RDF118" s="1200"/>
      <c r="RDG118" s="1200"/>
      <c r="RDH118" s="1200"/>
      <c r="RDI118" s="1200"/>
      <c r="RDJ118" s="1200"/>
      <c r="RDK118" s="1200"/>
      <c r="RDL118" s="1200"/>
      <c r="RDM118" s="1200"/>
      <c r="RDN118" s="1200"/>
      <c r="RDO118" s="1200"/>
      <c r="RDP118" s="1200"/>
      <c r="RDQ118" s="1200"/>
      <c r="RDR118" s="1200"/>
      <c r="RDS118" s="1200"/>
      <c r="RDT118" s="1200"/>
      <c r="RDU118" s="1200"/>
      <c r="RDV118" s="1200"/>
      <c r="RDW118" s="1200"/>
      <c r="RDX118" s="1200"/>
      <c r="RDY118" s="1200"/>
      <c r="RDZ118" s="1200"/>
      <c r="REA118" s="1200"/>
      <c r="REB118" s="1200"/>
      <c r="REC118" s="1200"/>
      <c r="RED118" s="1200"/>
      <c r="REE118" s="1200"/>
      <c r="REF118" s="1200"/>
      <c r="REG118" s="1200"/>
      <c r="REH118" s="1200"/>
      <c r="REI118" s="1200"/>
      <c r="REJ118" s="1200"/>
      <c r="REK118" s="1200"/>
      <c r="REL118" s="1200"/>
      <c r="REM118" s="1200"/>
      <c r="REN118" s="1200"/>
      <c r="REO118" s="1200"/>
      <c r="REP118" s="1200"/>
      <c r="REQ118" s="1200"/>
      <c r="RER118" s="1200"/>
      <c r="RES118" s="1200"/>
      <c r="RET118" s="1200"/>
      <c r="REU118" s="1200"/>
      <c r="REV118" s="1200"/>
      <c r="REW118" s="1200"/>
      <c r="REX118" s="1200"/>
      <c r="REY118" s="1200"/>
      <c r="REZ118" s="1200"/>
      <c r="RFA118" s="1200"/>
      <c r="RFB118" s="1200"/>
      <c r="RFC118" s="1200"/>
      <c r="RFD118" s="1200"/>
      <c r="RFE118" s="1200"/>
      <c r="RFF118" s="1200"/>
      <c r="RFG118" s="1200"/>
      <c r="RFH118" s="1200"/>
      <c r="RFI118" s="1200"/>
      <c r="RFJ118" s="1200"/>
      <c r="RFK118" s="1200"/>
      <c r="RFL118" s="1200"/>
      <c r="RFM118" s="1200"/>
      <c r="RFN118" s="1200"/>
      <c r="RFO118" s="1200"/>
      <c r="RFP118" s="1200"/>
      <c r="RFQ118" s="1200"/>
      <c r="RFR118" s="1200"/>
      <c r="RFS118" s="1200"/>
      <c r="RFT118" s="1200"/>
      <c r="RFU118" s="1200"/>
      <c r="RFV118" s="1200"/>
      <c r="RFW118" s="1200"/>
      <c r="RFX118" s="1200"/>
      <c r="RFY118" s="1200"/>
      <c r="RFZ118" s="1200"/>
      <c r="RGA118" s="1200"/>
      <c r="RGB118" s="1200"/>
      <c r="RGC118" s="1200"/>
      <c r="RGD118" s="1200"/>
      <c r="RGE118" s="1200"/>
      <c r="RGF118" s="1200"/>
      <c r="RGG118" s="1200"/>
      <c r="RGH118" s="1200"/>
      <c r="RGI118" s="1200"/>
      <c r="RGJ118" s="1200"/>
      <c r="RGK118" s="1200"/>
      <c r="RGL118" s="1200"/>
      <c r="RGM118" s="1200"/>
      <c r="RGN118" s="1200"/>
      <c r="RGO118" s="1200"/>
      <c r="RGP118" s="1200"/>
      <c r="RGQ118" s="1200"/>
      <c r="RGR118" s="1200"/>
      <c r="RGS118" s="1200"/>
      <c r="RGT118" s="1200"/>
      <c r="RGU118" s="1200"/>
      <c r="RGV118" s="1200"/>
      <c r="RGW118" s="1200"/>
      <c r="RGX118" s="1200"/>
      <c r="RGY118" s="1200"/>
      <c r="RGZ118" s="1200"/>
      <c r="RHA118" s="1200"/>
      <c r="RHB118" s="1200"/>
      <c r="RHC118" s="1200"/>
      <c r="RHD118" s="1200"/>
      <c r="RHE118" s="1200"/>
      <c r="RHF118" s="1200"/>
      <c r="RHG118" s="1200"/>
      <c r="RHH118" s="1200"/>
      <c r="RHI118" s="1200"/>
      <c r="RHJ118" s="1200"/>
      <c r="RHK118" s="1200"/>
      <c r="RHL118" s="1200"/>
      <c r="RHM118" s="1200"/>
      <c r="RHN118" s="1200"/>
      <c r="RHO118" s="1200"/>
      <c r="RHP118" s="1200"/>
      <c r="RHQ118" s="1200"/>
      <c r="RHR118" s="1200"/>
      <c r="RHS118" s="1200"/>
      <c r="RHT118" s="1200"/>
      <c r="RHU118" s="1200"/>
      <c r="RHV118" s="1200"/>
      <c r="RHW118" s="1200"/>
      <c r="RHX118" s="1200"/>
      <c r="RHY118" s="1200"/>
      <c r="RHZ118" s="1200"/>
      <c r="RIA118" s="1200"/>
      <c r="RIB118" s="1200"/>
      <c r="RIC118" s="1200"/>
      <c r="RID118" s="1200"/>
      <c r="RIE118" s="1200"/>
      <c r="RIF118" s="1200"/>
      <c r="RIG118" s="1200"/>
      <c r="RIH118" s="1200"/>
      <c r="RII118" s="1200"/>
      <c r="RIJ118" s="1200"/>
      <c r="RIK118" s="1200"/>
      <c r="RIL118" s="1200"/>
      <c r="RIM118" s="1200"/>
      <c r="RIN118" s="1200"/>
      <c r="RIO118" s="1200"/>
      <c r="RIP118" s="1200"/>
      <c r="RIQ118" s="1200"/>
      <c r="RIR118" s="1200"/>
      <c r="RIS118" s="1200"/>
      <c r="RIT118" s="1200"/>
      <c r="RIU118" s="1200"/>
      <c r="RIV118" s="1200"/>
      <c r="RIW118" s="1200"/>
      <c r="RIX118" s="1200"/>
      <c r="RIY118" s="1200"/>
      <c r="RIZ118" s="1200"/>
      <c r="RJA118" s="1200"/>
      <c r="RJB118" s="1200"/>
      <c r="RJC118" s="1200"/>
      <c r="RJD118" s="1200"/>
      <c r="RJE118" s="1200"/>
      <c r="RJF118" s="1200"/>
      <c r="RJG118" s="1200"/>
      <c r="RJH118" s="1200"/>
      <c r="RJI118" s="1200"/>
      <c r="RJJ118" s="1200"/>
      <c r="RJK118" s="1200"/>
      <c r="RJL118" s="1200"/>
      <c r="RJM118" s="1200"/>
      <c r="RJN118" s="1200"/>
      <c r="RJO118" s="1200"/>
      <c r="RJP118" s="1200"/>
      <c r="RJQ118" s="1200"/>
      <c r="RJR118" s="1200"/>
      <c r="RJS118" s="1200"/>
      <c r="RJT118" s="1200"/>
      <c r="RJU118" s="1200"/>
      <c r="RJV118" s="1200"/>
      <c r="RJW118" s="1200"/>
      <c r="RJX118" s="1200"/>
      <c r="RJY118" s="1200"/>
      <c r="RJZ118" s="1200"/>
      <c r="RKA118" s="1200"/>
      <c r="RKB118" s="1200"/>
      <c r="RKC118" s="1200"/>
      <c r="RKD118" s="1200"/>
      <c r="RKE118" s="1200"/>
      <c r="RKF118" s="1200"/>
      <c r="RKG118" s="1200"/>
      <c r="RKH118" s="1200"/>
      <c r="RKI118" s="1200"/>
      <c r="RKJ118" s="1200"/>
      <c r="RKK118" s="1200"/>
      <c r="RKL118" s="1200"/>
      <c r="RKM118" s="1200"/>
      <c r="RKN118" s="1200"/>
      <c r="RKO118" s="1200"/>
      <c r="RKP118" s="1200"/>
      <c r="RKQ118" s="1200"/>
      <c r="RKR118" s="1200"/>
      <c r="RKS118" s="1200"/>
      <c r="RKT118" s="1200"/>
      <c r="RKU118" s="1200"/>
      <c r="RKV118" s="1200"/>
      <c r="RKW118" s="1200"/>
      <c r="RKX118" s="1200"/>
      <c r="RKY118" s="1200"/>
      <c r="RKZ118" s="1200"/>
      <c r="RLA118" s="1200"/>
      <c r="RLB118" s="1200"/>
      <c r="RLC118" s="1200"/>
      <c r="RLD118" s="1200"/>
      <c r="RLE118" s="1200"/>
      <c r="RLF118" s="1200"/>
      <c r="RLG118" s="1200"/>
      <c r="RLH118" s="1200"/>
      <c r="RLI118" s="1200"/>
      <c r="RLJ118" s="1200"/>
      <c r="RLK118" s="1200"/>
      <c r="RLL118" s="1200"/>
      <c r="RLM118" s="1200"/>
      <c r="RLN118" s="1200"/>
      <c r="RLO118" s="1200"/>
      <c r="RLP118" s="1200"/>
      <c r="RLQ118" s="1200"/>
      <c r="RLR118" s="1200"/>
      <c r="RLS118" s="1200"/>
      <c r="RLT118" s="1200"/>
      <c r="RLU118" s="1200"/>
      <c r="RLV118" s="1200"/>
      <c r="RLW118" s="1200"/>
      <c r="RLX118" s="1200"/>
      <c r="RLY118" s="1200"/>
      <c r="RLZ118" s="1200"/>
      <c r="RMA118" s="1200"/>
      <c r="RMB118" s="1200"/>
      <c r="RMC118" s="1200"/>
      <c r="RMD118" s="1200"/>
      <c r="RME118" s="1200"/>
      <c r="RMF118" s="1200"/>
      <c r="RMG118" s="1200"/>
      <c r="RMH118" s="1200"/>
      <c r="RMI118" s="1200"/>
      <c r="RMJ118" s="1200"/>
      <c r="RMK118" s="1200"/>
      <c r="RML118" s="1200"/>
      <c r="RMM118" s="1200"/>
      <c r="RMN118" s="1200"/>
      <c r="RMO118" s="1200"/>
      <c r="RMP118" s="1200"/>
      <c r="RMQ118" s="1200"/>
      <c r="RMR118" s="1200"/>
      <c r="RMS118" s="1200"/>
      <c r="RMT118" s="1200"/>
      <c r="RMU118" s="1200"/>
      <c r="RMV118" s="1200"/>
      <c r="RMW118" s="1200"/>
      <c r="RMX118" s="1200"/>
      <c r="RMY118" s="1200"/>
      <c r="RMZ118" s="1200"/>
      <c r="RNA118" s="1200"/>
      <c r="RNB118" s="1200"/>
      <c r="RNC118" s="1200"/>
      <c r="RND118" s="1200"/>
      <c r="RNE118" s="1200"/>
      <c r="RNF118" s="1200"/>
      <c r="RNG118" s="1200"/>
      <c r="RNH118" s="1200"/>
      <c r="RNI118" s="1200"/>
      <c r="RNJ118" s="1200"/>
      <c r="RNK118" s="1200"/>
      <c r="RNL118" s="1200"/>
      <c r="RNM118" s="1200"/>
      <c r="RNN118" s="1200"/>
      <c r="RNO118" s="1200"/>
      <c r="RNP118" s="1200"/>
      <c r="RNQ118" s="1200"/>
      <c r="RNR118" s="1200"/>
      <c r="RNS118" s="1200"/>
      <c r="RNT118" s="1200"/>
      <c r="RNU118" s="1200"/>
      <c r="RNV118" s="1200"/>
      <c r="RNW118" s="1200"/>
      <c r="RNX118" s="1200"/>
      <c r="RNY118" s="1200"/>
      <c r="RNZ118" s="1200"/>
      <c r="ROA118" s="1200"/>
      <c r="ROB118" s="1200"/>
      <c r="ROC118" s="1200"/>
      <c r="ROD118" s="1200"/>
      <c r="ROE118" s="1200"/>
      <c r="ROF118" s="1200"/>
      <c r="ROG118" s="1200"/>
      <c r="ROH118" s="1200"/>
      <c r="ROI118" s="1200"/>
      <c r="ROJ118" s="1200"/>
      <c r="ROK118" s="1200"/>
      <c r="ROL118" s="1200"/>
      <c r="ROM118" s="1200"/>
      <c r="RON118" s="1200"/>
      <c r="ROO118" s="1200"/>
      <c r="ROP118" s="1200"/>
      <c r="ROQ118" s="1200"/>
      <c r="ROR118" s="1200"/>
      <c r="ROS118" s="1200"/>
      <c r="ROT118" s="1200"/>
      <c r="ROU118" s="1200"/>
      <c r="ROV118" s="1200"/>
      <c r="ROW118" s="1200"/>
      <c r="ROX118" s="1200"/>
      <c r="ROY118" s="1200"/>
      <c r="ROZ118" s="1200"/>
      <c r="RPA118" s="1200"/>
      <c r="RPB118" s="1200"/>
      <c r="RPC118" s="1200"/>
      <c r="RPD118" s="1200"/>
      <c r="RPE118" s="1200"/>
      <c r="RPF118" s="1200"/>
      <c r="RPG118" s="1200"/>
      <c r="RPH118" s="1200"/>
      <c r="RPI118" s="1200"/>
      <c r="RPJ118" s="1200"/>
      <c r="RPK118" s="1200"/>
      <c r="RPL118" s="1200"/>
      <c r="RPM118" s="1200"/>
      <c r="RPN118" s="1200"/>
      <c r="RPO118" s="1200"/>
      <c r="RPP118" s="1200"/>
      <c r="RPQ118" s="1200"/>
      <c r="RPR118" s="1200"/>
      <c r="RPS118" s="1200"/>
      <c r="RPT118" s="1200"/>
      <c r="RPU118" s="1200"/>
      <c r="RPV118" s="1200"/>
      <c r="RPW118" s="1200"/>
      <c r="RPX118" s="1200"/>
      <c r="RPY118" s="1200"/>
      <c r="RPZ118" s="1200"/>
      <c r="RQA118" s="1200"/>
      <c r="RQB118" s="1200"/>
      <c r="RQC118" s="1200"/>
      <c r="RQD118" s="1200"/>
      <c r="RQE118" s="1200"/>
      <c r="RQF118" s="1200"/>
      <c r="RQG118" s="1200"/>
      <c r="RQH118" s="1200"/>
      <c r="RQI118" s="1200"/>
      <c r="RQJ118" s="1200"/>
      <c r="RQK118" s="1200"/>
      <c r="RQL118" s="1200"/>
      <c r="RQM118" s="1200"/>
      <c r="RQN118" s="1200"/>
      <c r="RQO118" s="1200"/>
      <c r="RQP118" s="1200"/>
      <c r="RQQ118" s="1200"/>
      <c r="RQR118" s="1200"/>
      <c r="RQS118" s="1200"/>
      <c r="RQT118" s="1200"/>
      <c r="RQU118" s="1200"/>
      <c r="RQV118" s="1200"/>
      <c r="RQW118" s="1200"/>
      <c r="RQX118" s="1200"/>
      <c r="RQY118" s="1200"/>
      <c r="RQZ118" s="1200"/>
      <c r="RRA118" s="1200"/>
      <c r="RRB118" s="1200"/>
      <c r="RRC118" s="1200"/>
      <c r="RRD118" s="1200"/>
      <c r="RRE118" s="1200"/>
      <c r="RRF118" s="1200"/>
      <c r="RRG118" s="1200"/>
      <c r="RRH118" s="1200"/>
      <c r="RRI118" s="1200"/>
      <c r="RRJ118" s="1200"/>
      <c r="RRK118" s="1200"/>
      <c r="RRL118" s="1200"/>
      <c r="RRM118" s="1200"/>
      <c r="RRN118" s="1200"/>
      <c r="RRO118" s="1200"/>
      <c r="RRP118" s="1200"/>
      <c r="RRQ118" s="1200"/>
      <c r="RRR118" s="1200"/>
      <c r="RRS118" s="1200"/>
      <c r="RRT118" s="1200"/>
      <c r="RRU118" s="1200"/>
      <c r="RRV118" s="1200"/>
      <c r="RRW118" s="1200"/>
      <c r="RRX118" s="1200"/>
      <c r="RRY118" s="1200"/>
      <c r="RRZ118" s="1200"/>
      <c r="RSA118" s="1200"/>
      <c r="RSB118" s="1200"/>
      <c r="RSC118" s="1200"/>
      <c r="RSD118" s="1200"/>
      <c r="RSE118" s="1200"/>
      <c r="RSF118" s="1200"/>
      <c r="RSG118" s="1200"/>
      <c r="RSH118" s="1200"/>
      <c r="RSI118" s="1200"/>
      <c r="RSJ118" s="1200"/>
      <c r="RSK118" s="1200"/>
      <c r="RSL118" s="1200"/>
      <c r="RSM118" s="1200"/>
      <c r="RSN118" s="1200"/>
      <c r="RSO118" s="1200"/>
      <c r="RSP118" s="1200"/>
      <c r="RSQ118" s="1200"/>
      <c r="RSR118" s="1200"/>
      <c r="RSS118" s="1200"/>
      <c r="RST118" s="1200"/>
      <c r="RSU118" s="1200"/>
      <c r="RSV118" s="1200"/>
      <c r="RSW118" s="1200"/>
      <c r="RSX118" s="1200"/>
      <c r="RSY118" s="1200"/>
      <c r="RSZ118" s="1200"/>
      <c r="RTA118" s="1200"/>
      <c r="RTB118" s="1200"/>
      <c r="RTC118" s="1200"/>
      <c r="RTD118" s="1200"/>
      <c r="RTE118" s="1200"/>
      <c r="RTF118" s="1200"/>
      <c r="RTG118" s="1200"/>
      <c r="RTH118" s="1200"/>
      <c r="RTI118" s="1200"/>
      <c r="RTJ118" s="1200"/>
      <c r="RTK118" s="1200"/>
      <c r="RTL118" s="1200"/>
      <c r="RTM118" s="1200"/>
      <c r="RTN118" s="1200"/>
      <c r="RTO118" s="1200"/>
      <c r="RTP118" s="1200"/>
      <c r="RTQ118" s="1200"/>
      <c r="RTR118" s="1200"/>
      <c r="RTS118" s="1200"/>
      <c r="RTT118" s="1200"/>
      <c r="RTU118" s="1200"/>
      <c r="RTV118" s="1200"/>
      <c r="RTW118" s="1200"/>
      <c r="RTX118" s="1200"/>
      <c r="RTY118" s="1200"/>
      <c r="RTZ118" s="1200"/>
      <c r="RUA118" s="1200"/>
      <c r="RUB118" s="1200"/>
      <c r="RUC118" s="1200"/>
      <c r="RUD118" s="1200"/>
      <c r="RUE118" s="1200"/>
      <c r="RUF118" s="1200"/>
      <c r="RUG118" s="1200"/>
      <c r="RUH118" s="1200"/>
      <c r="RUI118" s="1200"/>
      <c r="RUJ118" s="1200"/>
      <c r="RUK118" s="1200"/>
      <c r="RUL118" s="1200"/>
      <c r="RUM118" s="1200"/>
      <c r="RUN118" s="1200"/>
      <c r="RUO118" s="1200"/>
      <c r="RUP118" s="1200"/>
      <c r="RUQ118" s="1200"/>
      <c r="RUR118" s="1200"/>
      <c r="RUS118" s="1200"/>
      <c r="RUT118" s="1200"/>
      <c r="RUU118" s="1200"/>
      <c r="RUV118" s="1200"/>
      <c r="RUW118" s="1200"/>
      <c r="RUX118" s="1200"/>
      <c r="RUY118" s="1200"/>
      <c r="RUZ118" s="1200"/>
      <c r="RVA118" s="1200"/>
      <c r="RVB118" s="1200"/>
      <c r="RVC118" s="1200"/>
      <c r="RVD118" s="1200"/>
      <c r="RVE118" s="1200"/>
      <c r="RVF118" s="1200"/>
      <c r="RVG118" s="1200"/>
      <c r="RVH118" s="1200"/>
      <c r="RVI118" s="1200"/>
      <c r="RVJ118" s="1200"/>
      <c r="RVK118" s="1200"/>
      <c r="RVL118" s="1200"/>
      <c r="RVM118" s="1200"/>
      <c r="RVN118" s="1200"/>
      <c r="RVO118" s="1200"/>
      <c r="RVP118" s="1200"/>
      <c r="RVQ118" s="1200"/>
      <c r="RVR118" s="1200"/>
      <c r="RVS118" s="1200"/>
      <c r="RVT118" s="1200"/>
      <c r="RVU118" s="1200"/>
      <c r="RVV118" s="1200"/>
      <c r="RVW118" s="1200"/>
      <c r="RVX118" s="1200"/>
      <c r="RVY118" s="1200"/>
      <c r="RVZ118" s="1200"/>
      <c r="RWA118" s="1200"/>
      <c r="RWB118" s="1200"/>
      <c r="RWC118" s="1200"/>
      <c r="RWD118" s="1200"/>
      <c r="RWE118" s="1200"/>
      <c r="RWF118" s="1200"/>
      <c r="RWG118" s="1200"/>
      <c r="RWH118" s="1200"/>
      <c r="RWI118" s="1200"/>
      <c r="RWJ118" s="1200"/>
      <c r="RWK118" s="1200"/>
      <c r="RWL118" s="1200"/>
      <c r="RWM118" s="1200"/>
      <c r="RWN118" s="1200"/>
      <c r="RWO118" s="1200"/>
      <c r="RWP118" s="1200"/>
      <c r="RWQ118" s="1200"/>
      <c r="RWR118" s="1200"/>
      <c r="RWS118" s="1200"/>
      <c r="RWT118" s="1200"/>
      <c r="RWU118" s="1200"/>
      <c r="RWV118" s="1200"/>
      <c r="RWW118" s="1200"/>
      <c r="RWX118" s="1200"/>
      <c r="RWY118" s="1200"/>
      <c r="RWZ118" s="1200"/>
      <c r="RXA118" s="1200"/>
      <c r="RXB118" s="1200"/>
      <c r="RXC118" s="1200"/>
      <c r="RXD118" s="1200"/>
      <c r="RXE118" s="1200"/>
      <c r="RXF118" s="1200"/>
      <c r="RXG118" s="1200"/>
      <c r="RXH118" s="1200"/>
      <c r="RXI118" s="1200"/>
      <c r="RXJ118" s="1200"/>
      <c r="RXK118" s="1200"/>
      <c r="RXL118" s="1200"/>
      <c r="RXM118" s="1200"/>
      <c r="RXN118" s="1200"/>
      <c r="RXO118" s="1200"/>
      <c r="RXP118" s="1200"/>
      <c r="RXQ118" s="1200"/>
      <c r="RXR118" s="1200"/>
      <c r="RXS118" s="1200"/>
      <c r="RXT118" s="1200"/>
      <c r="RXU118" s="1200"/>
      <c r="RXV118" s="1200"/>
      <c r="RXW118" s="1200"/>
      <c r="RXX118" s="1200"/>
      <c r="RXY118" s="1200"/>
      <c r="RXZ118" s="1200"/>
      <c r="RYA118" s="1200"/>
      <c r="RYB118" s="1200"/>
      <c r="RYC118" s="1200"/>
      <c r="RYD118" s="1200"/>
      <c r="RYE118" s="1200"/>
      <c r="RYF118" s="1200"/>
      <c r="RYG118" s="1200"/>
      <c r="RYH118" s="1200"/>
      <c r="RYI118" s="1200"/>
      <c r="RYJ118" s="1200"/>
      <c r="RYK118" s="1200"/>
      <c r="RYL118" s="1200"/>
      <c r="RYM118" s="1200"/>
      <c r="RYN118" s="1200"/>
      <c r="RYO118" s="1200"/>
      <c r="RYP118" s="1200"/>
      <c r="RYQ118" s="1200"/>
      <c r="RYR118" s="1200"/>
      <c r="RYS118" s="1200"/>
      <c r="RYT118" s="1200"/>
      <c r="RYU118" s="1200"/>
      <c r="RYV118" s="1200"/>
      <c r="RYW118" s="1200"/>
      <c r="RYX118" s="1200"/>
      <c r="RYY118" s="1200"/>
      <c r="RYZ118" s="1200"/>
      <c r="RZA118" s="1200"/>
      <c r="RZB118" s="1200"/>
      <c r="RZC118" s="1200"/>
      <c r="RZD118" s="1200"/>
      <c r="RZE118" s="1200"/>
      <c r="RZF118" s="1200"/>
      <c r="RZG118" s="1200"/>
      <c r="RZH118" s="1200"/>
      <c r="RZI118" s="1200"/>
      <c r="RZJ118" s="1200"/>
      <c r="RZK118" s="1200"/>
      <c r="RZL118" s="1200"/>
      <c r="RZM118" s="1200"/>
      <c r="RZN118" s="1200"/>
      <c r="RZO118" s="1200"/>
      <c r="RZP118" s="1200"/>
      <c r="RZQ118" s="1200"/>
      <c r="RZR118" s="1200"/>
      <c r="RZS118" s="1200"/>
      <c r="RZT118" s="1200"/>
      <c r="RZU118" s="1200"/>
      <c r="RZV118" s="1200"/>
      <c r="RZW118" s="1200"/>
      <c r="RZX118" s="1200"/>
      <c r="RZY118" s="1200"/>
      <c r="RZZ118" s="1200"/>
      <c r="SAA118" s="1200"/>
      <c r="SAB118" s="1200"/>
      <c r="SAC118" s="1200"/>
      <c r="SAD118" s="1200"/>
      <c r="SAE118" s="1200"/>
      <c r="SAF118" s="1200"/>
      <c r="SAG118" s="1200"/>
      <c r="SAH118" s="1200"/>
      <c r="SAI118" s="1200"/>
      <c r="SAJ118" s="1200"/>
      <c r="SAK118" s="1200"/>
      <c r="SAL118" s="1200"/>
      <c r="SAM118" s="1200"/>
      <c r="SAN118" s="1200"/>
      <c r="SAO118" s="1200"/>
      <c r="SAP118" s="1200"/>
      <c r="SAQ118" s="1200"/>
      <c r="SAR118" s="1200"/>
      <c r="SAS118" s="1200"/>
      <c r="SAT118" s="1200"/>
      <c r="SAU118" s="1200"/>
      <c r="SAV118" s="1200"/>
      <c r="SAW118" s="1200"/>
      <c r="SAX118" s="1200"/>
      <c r="SAY118" s="1200"/>
      <c r="SAZ118" s="1200"/>
      <c r="SBA118" s="1200"/>
      <c r="SBB118" s="1200"/>
      <c r="SBC118" s="1200"/>
      <c r="SBD118" s="1200"/>
      <c r="SBE118" s="1200"/>
      <c r="SBF118" s="1200"/>
      <c r="SBG118" s="1200"/>
      <c r="SBH118" s="1200"/>
      <c r="SBI118" s="1200"/>
      <c r="SBJ118" s="1200"/>
      <c r="SBK118" s="1200"/>
      <c r="SBL118" s="1200"/>
      <c r="SBM118" s="1200"/>
      <c r="SBN118" s="1200"/>
      <c r="SBO118" s="1200"/>
      <c r="SBP118" s="1200"/>
      <c r="SBQ118" s="1200"/>
      <c r="SBR118" s="1200"/>
      <c r="SBS118" s="1200"/>
      <c r="SBT118" s="1200"/>
      <c r="SBU118" s="1200"/>
      <c r="SBV118" s="1200"/>
      <c r="SBW118" s="1200"/>
      <c r="SBX118" s="1200"/>
      <c r="SBY118" s="1200"/>
      <c r="SBZ118" s="1200"/>
      <c r="SCA118" s="1200"/>
      <c r="SCB118" s="1200"/>
      <c r="SCC118" s="1200"/>
      <c r="SCD118" s="1200"/>
      <c r="SCE118" s="1200"/>
      <c r="SCF118" s="1200"/>
      <c r="SCG118" s="1200"/>
      <c r="SCH118" s="1200"/>
      <c r="SCI118" s="1200"/>
      <c r="SCJ118" s="1200"/>
      <c r="SCK118" s="1200"/>
      <c r="SCL118" s="1200"/>
      <c r="SCM118" s="1200"/>
      <c r="SCN118" s="1200"/>
      <c r="SCO118" s="1200"/>
      <c r="SCP118" s="1200"/>
      <c r="SCQ118" s="1200"/>
      <c r="SCR118" s="1200"/>
      <c r="SCS118" s="1200"/>
      <c r="SCT118" s="1200"/>
      <c r="SCU118" s="1200"/>
      <c r="SCV118" s="1200"/>
      <c r="SCW118" s="1200"/>
      <c r="SCX118" s="1200"/>
      <c r="SCY118" s="1200"/>
      <c r="SCZ118" s="1200"/>
      <c r="SDA118" s="1200"/>
      <c r="SDB118" s="1200"/>
      <c r="SDC118" s="1200"/>
      <c r="SDD118" s="1200"/>
      <c r="SDE118" s="1200"/>
      <c r="SDF118" s="1200"/>
      <c r="SDG118" s="1200"/>
      <c r="SDH118" s="1200"/>
      <c r="SDI118" s="1200"/>
      <c r="SDJ118" s="1200"/>
      <c r="SDK118" s="1200"/>
      <c r="SDL118" s="1200"/>
      <c r="SDM118" s="1200"/>
      <c r="SDN118" s="1200"/>
      <c r="SDO118" s="1200"/>
      <c r="SDP118" s="1200"/>
      <c r="SDQ118" s="1200"/>
      <c r="SDR118" s="1200"/>
      <c r="SDS118" s="1200"/>
      <c r="SDT118" s="1200"/>
      <c r="SDU118" s="1200"/>
      <c r="SDV118" s="1200"/>
      <c r="SDW118" s="1200"/>
      <c r="SDX118" s="1200"/>
      <c r="SDY118" s="1200"/>
      <c r="SDZ118" s="1200"/>
      <c r="SEA118" s="1200"/>
      <c r="SEB118" s="1200"/>
      <c r="SEC118" s="1200"/>
      <c r="SED118" s="1200"/>
      <c r="SEE118" s="1200"/>
      <c r="SEF118" s="1200"/>
      <c r="SEG118" s="1200"/>
      <c r="SEH118" s="1200"/>
      <c r="SEI118" s="1200"/>
      <c r="SEJ118" s="1200"/>
      <c r="SEK118" s="1200"/>
      <c r="SEL118" s="1200"/>
      <c r="SEM118" s="1200"/>
      <c r="SEN118" s="1200"/>
      <c r="SEO118" s="1200"/>
      <c r="SEP118" s="1200"/>
      <c r="SEQ118" s="1200"/>
      <c r="SER118" s="1200"/>
      <c r="SES118" s="1200"/>
      <c r="SET118" s="1200"/>
      <c r="SEU118" s="1200"/>
      <c r="SEV118" s="1200"/>
      <c r="SEW118" s="1200"/>
      <c r="SEX118" s="1200"/>
      <c r="SEY118" s="1200"/>
      <c r="SEZ118" s="1200"/>
      <c r="SFA118" s="1200"/>
      <c r="SFB118" s="1200"/>
      <c r="SFC118" s="1200"/>
      <c r="SFD118" s="1200"/>
      <c r="SFE118" s="1200"/>
      <c r="SFF118" s="1200"/>
      <c r="SFG118" s="1200"/>
      <c r="SFH118" s="1200"/>
      <c r="SFI118" s="1200"/>
      <c r="SFJ118" s="1200"/>
      <c r="SFK118" s="1200"/>
      <c r="SFL118" s="1200"/>
      <c r="SFM118" s="1200"/>
      <c r="SFN118" s="1200"/>
      <c r="SFO118" s="1200"/>
      <c r="SFP118" s="1200"/>
      <c r="SFQ118" s="1200"/>
      <c r="SFR118" s="1200"/>
      <c r="SFS118" s="1200"/>
      <c r="SFT118" s="1200"/>
      <c r="SFU118" s="1200"/>
      <c r="SFV118" s="1200"/>
      <c r="SFW118" s="1200"/>
      <c r="SFX118" s="1200"/>
      <c r="SFY118" s="1200"/>
      <c r="SFZ118" s="1200"/>
      <c r="SGA118" s="1200"/>
      <c r="SGB118" s="1200"/>
      <c r="SGC118" s="1200"/>
      <c r="SGD118" s="1200"/>
      <c r="SGE118" s="1200"/>
      <c r="SGF118" s="1200"/>
      <c r="SGG118" s="1200"/>
      <c r="SGH118" s="1200"/>
      <c r="SGI118" s="1200"/>
      <c r="SGJ118" s="1200"/>
      <c r="SGK118" s="1200"/>
      <c r="SGL118" s="1200"/>
      <c r="SGM118" s="1200"/>
      <c r="SGN118" s="1200"/>
      <c r="SGO118" s="1200"/>
      <c r="SGP118" s="1200"/>
      <c r="SGQ118" s="1200"/>
      <c r="SGR118" s="1200"/>
      <c r="SGS118" s="1200"/>
      <c r="SGT118" s="1200"/>
      <c r="SGU118" s="1200"/>
      <c r="SGV118" s="1200"/>
      <c r="SGW118" s="1200"/>
      <c r="SGX118" s="1200"/>
      <c r="SGY118" s="1200"/>
      <c r="SGZ118" s="1200"/>
      <c r="SHA118" s="1200"/>
      <c r="SHB118" s="1200"/>
      <c r="SHC118" s="1200"/>
      <c r="SHD118" s="1200"/>
      <c r="SHE118" s="1200"/>
      <c r="SHF118" s="1200"/>
      <c r="SHG118" s="1200"/>
      <c r="SHH118" s="1200"/>
      <c r="SHI118" s="1200"/>
      <c r="SHJ118" s="1200"/>
      <c r="SHK118" s="1200"/>
      <c r="SHL118" s="1200"/>
      <c r="SHM118" s="1200"/>
      <c r="SHN118" s="1200"/>
      <c r="SHO118" s="1200"/>
      <c r="SHP118" s="1200"/>
      <c r="SHQ118" s="1200"/>
      <c r="SHR118" s="1200"/>
      <c r="SHS118" s="1200"/>
      <c r="SHT118" s="1200"/>
      <c r="SHU118" s="1200"/>
      <c r="SHV118" s="1200"/>
      <c r="SHW118" s="1200"/>
      <c r="SHX118" s="1200"/>
      <c r="SHY118" s="1200"/>
      <c r="SHZ118" s="1200"/>
      <c r="SIA118" s="1200"/>
      <c r="SIB118" s="1200"/>
      <c r="SIC118" s="1200"/>
      <c r="SID118" s="1200"/>
      <c r="SIE118" s="1200"/>
      <c r="SIF118" s="1200"/>
      <c r="SIG118" s="1200"/>
      <c r="SIH118" s="1200"/>
      <c r="SII118" s="1200"/>
      <c r="SIJ118" s="1200"/>
      <c r="SIK118" s="1200"/>
      <c r="SIL118" s="1200"/>
      <c r="SIM118" s="1200"/>
      <c r="SIN118" s="1200"/>
      <c r="SIO118" s="1200"/>
      <c r="SIP118" s="1200"/>
      <c r="SIQ118" s="1200"/>
      <c r="SIR118" s="1200"/>
      <c r="SIS118" s="1200"/>
      <c r="SIT118" s="1200"/>
      <c r="SIU118" s="1200"/>
      <c r="SIV118" s="1200"/>
      <c r="SIW118" s="1200"/>
      <c r="SIX118" s="1200"/>
      <c r="SIY118" s="1200"/>
      <c r="SIZ118" s="1200"/>
      <c r="SJA118" s="1200"/>
      <c r="SJB118" s="1200"/>
      <c r="SJC118" s="1200"/>
      <c r="SJD118" s="1200"/>
      <c r="SJE118" s="1200"/>
      <c r="SJF118" s="1200"/>
      <c r="SJG118" s="1200"/>
      <c r="SJH118" s="1200"/>
      <c r="SJI118" s="1200"/>
      <c r="SJJ118" s="1200"/>
      <c r="SJK118" s="1200"/>
      <c r="SJL118" s="1200"/>
      <c r="SJM118" s="1200"/>
      <c r="SJN118" s="1200"/>
      <c r="SJO118" s="1200"/>
      <c r="SJP118" s="1200"/>
      <c r="SJQ118" s="1200"/>
      <c r="SJR118" s="1200"/>
      <c r="SJS118" s="1200"/>
      <c r="SJT118" s="1200"/>
      <c r="SJU118" s="1200"/>
      <c r="SJV118" s="1200"/>
      <c r="SJW118" s="1200"/>
      <c r="SJX118" s="1200"/>
      <c r="SJY118" s="1200"/>
      <c r="SJZ118" s="1200"/>
      <c r="SKA118" s="1200"/>
      <c r="SKB118" s="1200"/>
      <c r="SKC118" s="1200"/>
      <c r="SKD118" s="1200"/>
      <c r="SKE118" s="1200"/>
      <c r="SKF118" s="1200"/>
      <c r="SKG118" s="1200"/>
      <c r="SKH118" s="1200"/>
      <c r="SKI118" s="1200"/>
      <c r="SKJ118" s="1200"/>
      <c r="SKK118" s="1200"/>
      <c r="SKL118" s="1200"/>
      <c r="SKM118" s="1200"/>
      <c r="SKN118" s="1200"/>
      <c r="SKO118" s="1200"/>
      <c r="SKP118" s="1200"/>
      <c r="SKQ118" s="1200"/>
      <c r="SKR118" s="1200"/>
      <c r="SKS118" s="1200"/>
      <c r="SKT118" s="1200"/>
      <c r="SKU118" s="1200"/>
      <c r="SKV118" s="1200"/>
      <c r="SKW118" s="1200"/>
      <c r="SKX118" s="1200"/>
      <c r="SKY118" s="1200"/>
      <c r="SKZ118" s="1200"/>
      <c r="SLA118" s="1200"/>
      <c r="SLB118" s="1200"/>
      <c r="SLC118" s="1200"/>
      <c r="SLD118" s="1200"/>
      <c r="SLE118" s="1200"/>
      <c r="SLF118" s="1200"/>
      <c r="SLG118" s="1200"/>
      <c r="SLH118" s="1200"/>
      <c r="SLI118" s="1200"/>
      <c r="SLJ118" s="1200"/>
      <c r="SLK118" s="1200"/>
      <c r="SLL118" s="1200"/>
      <c r="SLM118" s="1200"/>
      <c r="SLN118" s="1200"/>
      <c r="SLO118" s="1200"/>
      <c r="SLP118" s="1200"/>
      <c r="SLQ118" s="1200"/>
      <c r="SLR118" s="1200"/>
      <c r="SLS118" s="1200"/>
      <c r="SLT118" s="1200"/>
      <c r="SLU118" s="1200"/>
      <c r="SLV118" s="1200"/>
      <c r="SLW118" s="1200"/>
      <c r="SLX118" s="1200"/>
      <c r="SLY118" s="1200"/>
      <c r="SLZ118" s="1200"/>
      <c r="SMA118" s="1200"/>
      <c r="SMB118" s="1200"/>
      <c r="SMC118" s="1200"/>
      <c r="SMD118" s="1200"/>
      <c r="SME118" s="1200"/>
      <c r="SMF118" s="1200"/>
      <c r="SMG118" s="1200"/>
      <c r="SMH118" s="1200"/>
      <c r="SMI118" s="1200"/>
      <c r="SMJ118" s="1200"/>
      <c r="SMK118" s="1200"/>
      <c r="SML118" s="1200"/>
      <c r="SMM118" s="1200"/>
      <c r="SMN118" s="1200"/>
      <c r="SMO118" s="1200"/>
      <c r="SMP118" s="1200"/>
      <c r="SMQ118" s="1200"/>
      <c r="SMR118" s="1200"/>
      <c r="SMS118" s="1200"/>
      <c r="SMT118" s="1200"/>
      <c r="SMU118" s="1200"/>
      <c r="SMV118" s="1200"/>
      <c r="SMW118" s="1200"/>
      <c r="SMX118" s="1200"/>
      <c r="SMY118" s="1200"/>
      <c r="SMZ118" s="1200"/>
      <c r="SNA118" s="1200"/>
      <c r="SNB118" s="1200"/>
      <c r="SNC118" s="1200"/>
      <c r="SND118" s="1200"/>
      <c r="SNE118" s="1200"/>
      <c r="SNF118" s="1200"/>
      <c r="SNG118" s="1200"/>
      <c r="SNH118" s="1200"/>
      <c r="SNI118" s="1200"/>
      <c r="SNJ118" s="1200"/>
      <c r="SNK118" s="1200"/>
      <c r="SNL118" s="1200"/>
      <c r="SNM118" s="1200"/>
      <c r="SNN118" s="1200"/>
      <c r="SNO118" s="1200"/>
      <c r="SNP118" s="1200"/>
      <c r="SNQ118" s="1200"/>
      <c r="SNR118" s="1200"/>
      <c r="SNS118" s="1200"/>
      <c r="SNT118" s="1200"/>
      <c r="SNU118" s="1200"/>
      <c r="SNV118" s="1200"/>
      <c r="SNW118" s="1200"/>
      <c r="SNX118" s="1200"/>
      <c r="SNY118" s="1200"/>
      <c r="SNZ118" s="1200"/>
      <c r="SOA118" s="1200"/>
      <c r="SOB118" s="1200"/>
      <c r="SOC118" s="1200"/>
      <c r="SOD118" s="1200"/>
      <c r="SOE118" s="1200"/>
      <c r="SOF118" s="1200"/>
      <c r="SOG118" s="1200"/>
      <c r="SOH118" s="1200"/>
      <c r="SOI118" s="1200"/>
      <c r="SOJ118" s="1200"/>
      <c r="SOK118" s="1200"/>
      <c r="SOL118" s="1200"/>
      <c r="SOM118" s="1200"/>
      <c r="SON118" s="1200"/>
      <c r="SOO118" s="1200"/>
      <c r="SOP118" s="1200"/>
      <c r="SOQ118" s="1200"/>
      <c r="SOR118" s="1200"/>
      <c r="SOS118" s="1200"/>
      <c r="SOT118" s="1200"/>
      <c r="SOU118" s="1200"/>
      <c r="SOV118" s="1200"/>
      <c r="SOW118" s="1200"/>
      <c r="SOX118" s="1200"/>
      <c r="SOY118" s="1200"/>
      <c r="SOZ118" s="1200"/>
      <c r="SPA118" s="1200"/>
      <c r="SPB118" s="1200"/>
      <c r="SPC118" s="1200"/>
      <c r="SPD118" s="1200"/>
      <c r="SPE118" s="1200"/>
      <c r="SPF118" s="1200"/>
      <c r="SPG118" s="1200"/>
      <c r="SPH118" s="1200"/>
      <c r="SPI118" s="1200"/>
      <c r="SPJ118" s="1200"/>
      <c r="SPK118" s="1200"/>
      <c r="SPL118" s="1200"/>
      <c r="SPM118" s="1200"/>
      <c r="SPN118" s="1200"/>
      <c r="SPO118" s="1200"/>
      <c r="SPP118" s="1200"/>
      <c r="SPQ118" s="1200"/>
      <c r="SPR118" s="1200"/>
      <c r="SPS118" s="1200"/>
      <c r="SPT118" s="1200"/>
      <c r="SPU118" s="1200"/>
      <c r="SPV118" s="1200"/>
      <c r="SPW118" s="1200"/>
      <c r="SPX118" s="1200"/>
      <c r="SPY118" s="1200"/>
      <c r="SPZ118" s="1200"/>
      <c r="SQA118" s="1200"/>
      <c r="SQB118" s="1200"/>
      <c r="SQC118" s="1200"/>
      <c r="SQD118" s="1200"/>
      <c r="SQE118" s="1200"/>
      <c r="SQF118" s="1200"/>
      <c r="SQG118" s="1200"/>
      <c r="SQH118" s="1200"/>
      <c r="SQI118" s="1200"/>
      <c r="SQJ118" s="1200"/>
      <c r="SQK118" s="1200"/>
      <c r="SQL118" s="1200"/>
      <c r="SQM118" s="1200"/>
      <c r="SQN118" s="1200"/>
      <c r="SQO118" s="1200"/>
      <c r="SQP118" s="1200"/>
      <c r="SQQ118" s="1200"/>
      <c r="SQR118" s="1200"/>
      <c r="SQS118" s="1200"/>
      <c r="SQT118" s="1200"/>
      <c r="SQU118" s="1200"/>
      <c r="SQV118" s="1200"/>
      <c r="SQW118" s="1200"/>
      <c r="SQX118" s="1200"/>
      <c r="SQY118" s="1200"/>
      <c r="SQZ118" s="1200"/>
      <c r="SRA118" s="1200"/>
      <c r="SRB118" s="1200"/>
      <c r="SRC118" s="1200"/>
      <c r="SRD118" s="1200"/>
      <c r="SRE118" s="1200"/>
      <c r="SRF118" s="1200"/>
      <c r="SRG118" s="1200"/>
      <c r="SRH118" s="1200"/>
      <c r="SRI118" s="1200"/>
      <c r="SRJ118" s="1200"/>
      <c r="SRK118" s="1200"/>
      <c r="SRL118" s="1200"/>
      <c r="SRM118" s="1200"/>
      <c r="SRN118" s="1200"/>
      <c r="SRO118" s="1200"/>
      <c r="SRP118" s="1200"/>
      <c r="SRQ118" s="1200"/>
      <c r="SRR118" s="1200"/>
      <c r="SRS118" s="1200"/>
      <c r="SRT118" s="1200"/>
      <c r="SRU118" s="1200"/>
      <c r="SRV118" s="1200"/>
      <c r="SRW118" s="1200"/>
      <c r="SRX118" s="1200"/>
      <c r="SRY118" s="1200"/>
      <c r="SRZ118" s="1200"/>
      <c r="SSA118" s="1200"/>
      <c r="SSB118" s="1200"/>
      <c r="SSC118" s="1200"/>
      <c r="SSD118" s="1200"/>
      <c r="SSE118" s="1200"/>
      <c r="SSF118" s="1200"/>
      <c r="SSG118" s="1200"/>
      <c r="SSH118" s="1200"/>
      <c r="SSI118" s="1200"/>
      <c r="SSJ118" s="1200"/>
      <c r="SSK118" s="1200"/>
      <c r="SSL118" s="1200"/>
      <c r="SSM118" s="1200"/>
      <c r="SSN118" s="1200"/>
      <c r="SSO118" s="1200"/>
      <c r="SSP118" s="1200"/>
      <c r="SSQ118" s="1200"/>
      <c r="SSR118" s="1200"/>
      <c r="SSS118" s="1200"/>
      <c r="SST118" s="1200"/>
      <c r="SSU118" s="1200"/>
      <c r="SSV118" s="1200"/>
      <c r="SSW118" s="1200"/>
      <c r="SSX118" s="1200"/>
      <c r="SSY118" s="1200"/>
      <c r="SSZ118" s="1200"/>
      <c r="STA118" s="1200"/>
      <c r="STB118" s="1200"/>
      <c r="STC118" s="1200"/>
      <c r="STD118" s="1200"/>
      <c r="STE118" s="1200"/>
      <c r="STF118" s="1200"/>
      <c r="STG118" s="1200"/>
      <c r="STH118" s="1200"/>
      <c r="STI118" s="1200"/>
      <c r="STJ118" s="1200"/>
      <c r="STK118" s="1200"/>
      <c r="STL118" s="1200"/>
      <c r="STM118" s="1200"/>
      <c r="STN118" s="1200"/>
      <c r="STO118" s="1200"/>
      <c r="STP118" s="1200"/>
      <c r="STQ118" s="1200"/>
      <c r="STR118" s="1200"/>
      <c r="STS118" s="1200"/>
      <c r="STT118" s="1200"/>
      <c r="STU118" s="1200"/>
      <c r="STV118" s="1200"/>
      <c r="STW118" s="1200"/>
      <c r="STX118" s="1200"/>
      <c r="STY118" s="1200"/>
      <c r="STZ118" s="1200"/>
      <c r="SUA118" s="1200"/>
      <c r="SUB118" s="1200"/>
      <c r="SUC118" s="1200"/>
      <c r="SUD118" s="1200"/>
      <c r="SUE118" s="1200"/>
      <c r="SUF118" s="1200"/>
      <c r="SUG118" s="1200"/>
      <c r="SUH118" s="1200"/>
      <c r="SUI118" s="1200"/>
      <c r="SUJ118" s="1200"/>
      <c r="SUK118" s="1200"/>
      <c r="SUL118" s="1200"/>
      <c r="SUM118" s="1200"/>
      <c r="SUN118" s="1200"/>
      <c r="SUO118" s="1200"/>
      <c r="SUP118" s="1200"/>
      <c r="SUQ118" s="1200"/>
      <c r="SUR118" s="1200"/>
      <c r="SUS118" s="1200"/>
      <c r="SUT118" s="1200"/>
      <c r="SUU118" s="1200"/>
      <c r="SUV118" s="1200"/>
      <c r="SUW118" s="1200"/>
      <c r="SUX118" s="1200"/>
      <c r="SUY118" s="1200"/>
      <c r="SUZ118" s="1200"/>
      <c r="SVA118" s="1200"/>
      <c r="SVB118" s="1200"/>
      <c r="SVC118" s="1200"/>
      <c r="SVD118" s="1200"/>
      <c r="SVE118" s="1200"/>
      <c r="SVF118" s="1200"/>
      <c r="SVG118" s="1200"/>
      <c r="SVH118" s="1200"/>
      <c r="SVI118" s="1200"/>
      <c r="SVJ118" s="1200"/>
      <c r="SVK118" s="1200"/>
      <c r="SVL118" s="1200"/>
      <c r="SVM118" s="1200"/>
      <c r="SVN118" s="1200"/>
      <c r="SVO118" s="1200"/>
      <c r="SVP118" s="1200"/>
      <c r="SVQ118" s="1200"/>
      <c r="SVR118" s="1200"/>
      <c r="SVS118" s="1200"/>
      <c r="SVT118" s="1200"/>
      <c r="SVU118" s="1200"/>
      <c r="SVV118" s="1200"/>
      <c r="SVW118" s="1200"/>
      <c r="SVX118" s="1200"/>
      <c r="SVY118" s="1200"/>
      <c r="SVZ118" s="1200"/>
      <c r="SWA118" s="1200"/>
      <c r="SWB118" s="1200"/>
      <c r="SWC118" s="1200"/>
      <c r="SWD118" s="1200"/>
      <c r="SWE118" s="1200"/>
      <c r="SWF118" s="1200"/>
      <c r="SWG118" s="1200"/>
      <c r="SWH118" s="1200"/>
      <c r="SWI118" s="1200"/>
      <c r="SWJ118" s="1200"/>
      <c r="SWK118" s="1200"/>
      <c r="SWL118" s="1200"/>
      <c r="SWM118" s="1200"/>
      <c r="SWN118" s="1200"/>
      <c r="SWO118" s="1200"/>
      <c r="SWP118" s="1200"/>
      <c r="SWQ118" s="1200"/>
      <c r="SWR118" s="1200"/>
      <c r="SWS118" s="1200"/>
      <c r="SWT118" s="1200"/>
      <c r="SWU118" s="1200"/>
      <c r="SWV118" s="1200"/>
      <c r="SWW118" s="1200"/>
      <c r="SWX118" s="1200"/>
      <c r="SWY118" s="1200"/>
      <c r="SWZ118" s="1200"/>
      <c r="SXA118" s="1200"/>
      <c r="SXB118" s="1200"/>
      <c r="SXC118" s="1200"/>
      <c r="SXD118" s="1200"/>
      <c r="SXE118" s="1200"/>
      <c r="SXF118" s="1200"/>
      <c r="SXG118" s="1200"/>
      <c r="SXH118" s="1200"/>
      <c r="SXI118" s="1200"/>
      <c r="SXJ118" s="1200"/>
      <c r="SXK118" s="1200"/>
      <c r="SXL118" s="1200"/>
      <c r="SXM118" s="1200"/>
      <c r="SXN118" s="1200"/>
      <c r="SXO118" s="1200"/>
      <c r="SXP118" s="1200"/>
      <c r="SXQ118" s="1200"/>
      <c r="SXR118" s="1200"/>
      <c r="SXS118" s="1200"/>
      <c r="SXT118" s="1200"/>
      <c r="SXU118" s="1200"/>
      <c r="SXV118" s="1200"/>
      <c r="SXW118" s="1200"/>
      <c r="SXX118" s="1200"/>
      <c r="SXY118" s="1200"/>
      <c r="SXZ118" s="1200"/>
      <c r="SYA118" s="1200"/>
      <c r="SYB118" s="1200"/>
      <c r="SYC118" s="1200"/>
      <c r="SYD118" s="1200"/>
      <c r="SYE118" s="1200"/>
      <c r="SYF118" s="1200"/>
      <c r="SYG118" s="1200"/>
      <c r="SYH118" s="1200"/>
      <c r="SYI118" s="1200"/>
      <c r="SYJ118" s="1200"/>
      <c r="SYK118" s="1200"/>
      <c r="SYL118" s="1200"/>
      <c r="SYM118" s="1200"/>
      <c r="SYN118" s="1200"/>
      <c r="SYO118" s="1200"/>
      <c r="SYP118" s="1200"/>
      <c r="SYQ118" s="1200"/>
      <c r="SYR118" s="1200"/>
      <c r="SYS118" s="1200"/>
      <c r="SYT118" s="1200"/>
      <c r="SYU118" s="1200"/>
      <c r="SYV118" s="1200"/>
      <c r="SYW118" s="1200"/>
      <c r="SYX118" s="1200"/>
      <c r="SYY118" s="1200"/>
      <c r="SYZ118" s="1200"/>
      <c r="SZA118" s="1200"/>
      <c r="SZB118" s="1200"/>
      <c r="SZC118" s="1200"/>
      <c r="SZD118" s="1200"/>
      <c r="SZE118" s="1200"/>
      <c r="SZF118" s="1200"/>
      <c r="SZG118" s="1200"/>
      <c r="SZH118" s="1200"/>
      <c r="SZI118" s="1200"/>
      <c r="SZJ118" s="1200"/>
      <c r="SZK118" s="1200"/>
      <c r="SZL118" s="1200"/>
      <c r="SZM118" s="1200"/>
      <c r="SZN118" s="1200"/>
      <c r="SZO118" s="1200"/>
      <c r="SZP118" s="1200"/>
      <c r="SZQ118" s="1200"/>
      <c r="SZR118" s="1200"/>
      <c r="SZS118" s="1200"/>
      <c r="SZT118" s="1200"/>
      <c r="SZU118" s="1200"/>
      <c r="SZV118" s="1200"/>
      <c r="SZW118" s="1200"/>
      <c r="SZX118" s="1200"/>
      <c r="SZY118" s="1200"/>
      <c r="SZZ118" s="1200"/>
      <c r="TAA118" s="1200"/>
      <c r="TAB118" s="1200"/>
      <c r="TAC118" s="1200"/>
      <c r="TAD118" s="1200"/>
      <c r="TAE118" s="1200"/>
      <c r="TAF118" s="1200"/>
      <c r="TAG118" s="1200"/>
      <c r="TAH118" s="1200"/>
      <c r="TAI118" s="1200"/>
      <c r="TAJ118" s="1200"/>
      <c r="TAK118" s="1200"/>
      <c r="TAL118" s="1200"/>
      <c r="TAM118" s="1200"/>
      <c r="TAN118" s="1200"/>
      <c r="TAO118" s="1200"/>
      <c r="TAP118" s="1200"/>
      <c r="TAQ118" s="1200"/>
      <c r="TAR118" s="1200"/>
      <c r="TAS118" s="1200"/>
      <c r="TAT118" s="1200"/>
      <c r="TAU118" s="1200"/>
      <c r="TAV118" s="1200"/>
      <c r="TAW118" s="1200"/>
      <c r="TAX118" s="1200"/>
      <c r="TAY118" s="1200"/>
      <c r="TAZ118" s="1200"/>
      <c r="TBA118" s="1200"/>
      <c r="TBB118" s="1200"/>
      <c r="TBC118" s="1200"/>
      <c r="TBD118" s="1200"/>
      <c r="TBE118" s="1200"/>
      <c r="TBF118" s="1200"/>
      <c r="TBG118" s="1200"/>
      <c r="TBH118" s="1200"/>
      <c r="TBI118" s="1200"/>
      <c r="TBJ118" s="1200"/>
      <c r="TBK118" s="1200"/>
      <c r="TBL118" s="1200"/>
      <c r="TBM118" s="1200"/>
      <c r="TBN118" s="1200"/>
      <c r="TBO118" s="1200"/>
      <c r="TBP118" s="1200"/>
      <c r="TBQ118" s="1200"/>
      <c r="TBR118" s="1200"/>
      <c r="TBS118" s="1200"/>
      <c r="TBT118" s="1200"/>
      <c r="TBU118" s="1200"/>
      <c r="TBV118" s="1200"/>
      <c r="TBW118" s="1200"/>
      <c r="TBX118" s="1200"/>
      <c r="TBY118" s="1200"/>
      <c r="TBZ118" s="1200"/>
      <c r="TCA118" s="1200"/>
      <c r="TCB118" s="1200"/>
      <c r="TCC118" s="1200"/>
      <c r="TCD118" s="1200"/>
      <c r="TCE118" s="1200"/>
      <c r="TCF118" s="1200"/>
      <c r="TCG118" s="1200"/>
      <c r="TCH118" s="1200"/>
      <c r="TCI118" s="1200"/>
      <c r="TCJ118" s="1200"/>
      <c r="TCK118" s="1200"/>
      <c r="TCL118" s="1200"/>
      <c r="TCM118" s="1200"/>
      <c r="TCN118" s="1200"/>
      <c r="TCO118" s="1200"/>
      <c r="TCP118" s="1200"/>
      <c r="TCQ118" s="1200"/>
      <c r="TCR118" s="1200"/>
      <c r="TCS118" s="1200"/>
      <c r="TCT118" s="1200"/>
      <c r="TCU118" s="1200"/>
      <c r="TCV118" s="1200"/>
      <c r="TCW118" s="1200"/>
      <c r="TCX118" s="1200"/>
      <c r="TCY118" s="1200"/>
      <c r="TCZ118" s="1200"/>
      <c r="TDA118" s="1200"/>
      <c r="TDB118" s="1200"/>
      <c r="TDC118" s="1200"/>
      <c r="TDD118" s="1200"/>
      <c r="TDE118" s="1200"/>
      <c r="TDF118" s="1200"/>
      <c r="TDG118" s="1200"/>
      <c r="TDH118" s="1200"/>
      <c r="TDI118" s="1200"/>
      <c r="TDJ118" s="1200"/>
      <c r="TDK118" s="1200"/>
      <c r="TDL118" s="1200"/>
      <c r="TDM118" s="1200"/>
      <c r="TDN118" s="1200"/>
      <c r="TDO118" s="1200"/>
      <c r="TDP118" s="1200"/>
      <c r="TDQ118" s="1200"/>
      <c r="TDR118" s="1200"/>
      <c r="TDS118" s="1200"/>
      <c r="TDT118" s="1200"/>
      <c r="TDU118" s="1200"/>
      <c r="TDV118" s="1200"/>
      <c r="TDW118" s="1200"/>
      <c r="TDX118" s="1200"/>
      <c r="TDY118" s="1200"/>
      <c r="TDZ118" s="1200"/>
      <c r="TEA118" s="1200"/>
      <c r="TEB118" s="1200"/>
      <c r="TEC118" s="1200"/>
      <c r="TED118" s="1200"/>
      <c r="TEE118" s="1200"/>
      <c r="TEF118" s="1200"/>
      <c r="TEG118" s="1200"/>
      <c r="TEH118" s="1200"/>
      <c r="TEI118" s="1200"/>
      <c r="TEJ118" s="1200"/>
      <c r="TEK118" s="1200"/>
      <c r="TEL118" s="1200"/>
      <c r="TEM118" s="1200"/>
      <c r="TEN118" s="1200"/>
      <c r="TEO118" s="1200"/>
      <c r="TEP118" s="1200"/>
      <c r="TEQ118" s="1200"/>
      <c r="TER118" s="1200"/>
      <c r="TES118" s="1200"/>
      <c r="TET118" s="1200"/>
      <c r="TEU118" s="1200"/>
      <c r="TEV118" s="1200"/>
      <c r="TEW118" s="1200"/>
      <c r="TEX118" s="1200"/>
      <c r="TEY118" s="1200"/>
      <c r="TEZ118" s="1200"/>
      <c r="TFA118" s="1200"/>
      <c r="TFB118" s="1200"/>
      <c r="TFC118" s="1200"/>
      <c r="TFD118" s="1200"/>
      <c r="TFE118" s="1200"/>
      <c r="TFF118" s="1200"/>
      <c r="TFG118" s="1200"/>
      <c r="TFH118" s="1200"/>
      <c r="TFI118" s="1200"/>
      <c r="TFJ118" s="1200"/>
      <c r="TFK118" s="1200"/>
      <c r="TFL118" s="1200"/>
      <c r="TFM118" s="1200"/>
      <c r="TFN118" s="1200"/>
      <c r="TFO118" s="1200"/>
      <c r="TFP118" s="1200"/>
      <c r="TFQ118" s="1200"/>
      <c r="TFR118" s="1200"/>
      <c r="TFS118" s="1200"/>
      <c r="TFT118" s="1200"/>
      <c r="TFU118" s="1200"/>
      <c r="TFV118" s="1200"/>
      <c r="TFW118" s="1200"/>
      <c r="TFX118" s="1200"/>
      <c r="TFY118" s="1200"/>
      <c r="TFZ118" s="1200"/>
      <c r="TGA118" s="1200"/>
      <c r="TGB118" s="1200"/>
      <c r="TGC118" s="1200"/>
      <c r="TGD118" s="1200"/>
      <c r="TGE118" s="1200"/>
      <c r="TGF118" s="1200"/>
      <c r="TGG118" s="1200"/>
      <c r="TGH118" s="1200"/>
      <c r="TGI118" s="1200"/>
      <c r="TGJ118" s="1200"/>
      <c r="TGK118" s="1200"/>
      <c r="TGL118" s="1200"/>
      <c r="TGM118" s="1200"/>
      <c r="TGN118" s="1200"/>
      <c r="TGO118" s="1200"/>
      <c r="TGP118" s="1200"/>
      <c r="TGQ118" s="1200"/>
      <c r="TGR118" s="1200"/>
      <c r="TGS118" s="1200"/>
      <c r="TGT118" s="1200"/>
      <c r="TGU118" s="1200"/>
      <c r="TGV118" s="1200"/>
      <c r="TGW118" s="1200"/>
      <c r="TGX118" s="1200"/>
      <c r="TGY118" s="1200"/>
      <c r="TGZ118" s="1200"/>
      <c r="THA118" s="1200"/>
      <c r="THB118" s="1200"/>
      <c r="THC118" s="1200"/>
      <c r="THD118" s="1200"/>
      <c r="THE118" s="1200"/>
      <c r="THF118" s="1200"/>
      <c r="THG118" s="1200"/>
      <c r="THH118" s="1200"/>
      <c r="THI118" s="1200"/>
      <c r="THJ118" s="1200"/>
      <c r="THK118" s="1200"/>
      <c r="THL118" s="1200"/>
      <c r="THM118" s="1200"/>
      <c r="THN118" s="1200"/>
      <c r="THO118" s="1200"/>
      <c r="THP118" s="1200"/>
      <c r="THQ118" s="1200"/>
      <c r="THR118" s="1200"/>
      <c r="THS118" s="1200"/>
      <c r="THT118" s="1200"/>
      <c r="THU118" s="1200"/>
      <c r="THV118" s="1200"/>
      <c r="THW118" s="1200"/>
      <c r="THX118" s="1200"/>
      <c r="THY118" s="1200"/>
      <c r="THZ118" s="1200"/>
      <c r="TIA118" s="1200"/>
      <c r="TIB118" s="1200"/>
      <c r="TIC118" s="1200"/>
      <c r="TID118" s="1200"/>
      <c r="TIE118" s="1200"/>
      <c r="TIF118" s="1200"/>
      <c r="TIG118" s="1200"/>
      <c r="TIH118" s="1200"/>
      <c r="TII118" s="1200"/>
      <c r="TIJ118" s="1200"/>
      <c r="TIK118" s="1200"/>
      <c r="TIL118" s="1200"/>
      <c r="TIM118" s="1200"/>
      <c r="TIN118" s="1200"/>
      <c r="TIO118" s="1200"/>
      <c r="TIP118" s="1200"/>
      <c r="TIQ118" s="1200"/>
      <c r="TIR118" s="1200"/>
      <c r="TIS118" s="1200"/>
      <c r="TIT118" s="1200"/>
      <c r="TIU118" s="1200"/>
      <c r="TIV118" s="1200"/>
      <c r="TIW118" s="1200"/>
      <c r="TIX118" s="1200"/>
      <c r="TIY118" s="1200"/>
      <c r="TIZ118" s="1200"/>
      <c r="TJA118" s="1200"/>
      <c r="TJB118" s="1200"/>
      <c r="TJC118" s="1200"/>
      <c r="TJD118" s="1200"/>
      <c r="TJE118" s="1200"/>
      <c r="TJF118" s="1200"/>
      <c r="TJG118" s="1200"/>
      <c r="TJH118" s="1200"/>
      <c r="TJI118" s="1200"/>
      <c r="TJJ118" s="1200"/>
      <c r="TJK118" s="1200"/>
      <c r="TJL118" s="1200"/>
      <c r="TJM118" s="1200"/>
      <c r="TJN118" s="1200"/>
      <c r="TJO118" s="1200"/>
      <c r="TJP118" s="1200"/>
      <c r="TJQ118" s="1200"/>
      <c r="TJR118" s="1200"/>
      <c r="TJS118" s="1200"/>
      <c r="TJT118" s="1200"/>
      <c r="TJU118" s="1200"/>
      <c r="TJV118" s="1200"/>
      <c r="TJW118" s="1200"/>
      <c r="TJX118" s="1200"/>
      <c r="TJY118" s="1200"/>
      <c r="TJZ118" s="1200"/>
      <c r="TKA118" s="1200"/>
      <c r="TKB118" s="1200"/>
      <c r="TKC118" s="1200"/>
      <c r="TKD118" s="1200"/>
      <c r="TKE118" s="1200"/>
      <c r="TKF118" s="1200"/>
      <c r="TKG118" s="1200"/>
      <c r="TKH118" s="1200"/>
      <c r="TKI118" s="1200"/>
      <c r="TKJ118" s="1200"/>
      <c r="TKK118" s="1200"/>
      <c r="TKL118" s="1200"/>
      <c r="TKM118" s="1200"/>
      <c r="TKN118" s="1200"/>
      <c r="TKO118" s="1200"/>
      <c r="TKP118" s="1200"/>
      <c r="TKQ118" s="1200"/>
      <c r="TKR118" s="1200"/>
      <c r="TKS118" s="1200"/>
      <c r="TKT118" s="1200"/>
      <c r="TKU118" s="1200"/>
      <c r="TKV118" s="1200"/>
      <c r="TKW118" s="1200"/>
      <c r="TKX118" s="1200"/>
      <c r="TKY118" s="1200"/>
      <c r="TKZ118" s="1200"/>
      <c r="TLA118" s="1200"/>
      <c r="TLB118" s="1200"/>
      <c r="TLC118" s="1200"/>
      <c r="TLD118" s="1200"/>
      <c r="TLE118" s="1200"/>
      <c r="TLF118" s="1200"/>
      <c r="TLG118" s="1200"/>
      <c r="TLH118" s="1200"/>
      <c r="TLI118" s="1200"/>
      <c r="TLJ118" s="1200"/>
      <c r="TLK118" s="1200"/>
      <c r="TLL118" s="1200"/>
      <c r="TLM118" s="1200"/>
      <c r="TLN118" s="1200"/>
      <c r="TLO118" s="1200"/>
      <c r="TLP118" s="1200"/>
      <c r="TLQ118" s="1200"/>
      <c r="TLR118" s="1200"/>
      <c r="TLS118" s="1200"/>
      <c r="TLT118" s="1200"/>
      <c r="TLU118" s="1200"/>
      <c r="TLV118" s="1200"/>
      <c r="TLW118" s="1200"/>
      <c r="TLX118" s="1200"/>
      <c r="TLY118" s="1200"/>
      <c r="TLZ118" s="1200"/>
      <c r="TMA118" s="1200"/>
      <c r="TMB118" s="1200"/>
      <c r="TMC118" s="1200"/>
      <c r="TMD118" s="1200"/>
      <c r="TME118" s="1200"/>
      <c r="TMF118" s="1200"/>
      <c r="TMG118" s="1200"/>
      <c r="TMH118" s="1200"/>
      <c r="TMI118" s="1200"/>
      <c r="TMJ118" s="1200"/>
      <c r="TMK118" s="1200"/>
      <c r="TML118" s="1200"/>
      <c r="TMM118" s="1200"/>
      <c r="TMN118" s="1200"/>
      <c r="TMO118" s="1200"/>
      <c r="TMP118" s="1200"/>
      <c r="TMQ118" s="1200"/>
      <c r="TMR118" s="1200"/>
      <c r="TMS118" s="1200"/>
      <c r="TMT118" s="1200"/>
      <c r="TMU118" s="1200"/>
      <c r="TMV118" s="1200"/>
      <c r="TMW118" s="1200"/>
      <c r="TMX118" s="1200"/>
      <c r="TMY118" s="1200"/>
      <c r="TMZ118" s="1200"/>
      <c r="TNA118" s="1200"/>
      <c r="TNB118" s="1200"/>
      <c r="TNC118" s="1200"/>
      <c r="TND118" s="1200"/>
      <c r="TNE118" s="1200"/>
      <c r="TNF118" s="1200"/>
      <c r="TNG118" s="1200"/>
      <c r="TNH118" s="1200"/>
      <c r="TNI118" s="1200"/>
      <c r="TNJ118" s="1200"/>
      <c r="TNK118" s="1200"/>
      <c r="TNL118" s="1200"/>
      <c r="TNM118" s="1200"/>
      <c r="TNN118" s="1200"/>
      <c r="TNO118" s="1200"/>
      <c r="TNP118" s="1200"/>
      <c r="TNQ118" s="1200"/>
      <c r="TNR118" s="1200"/>
      <c r="TNS118" s="1200"/>
      <c r="TNT118" s="1200"/>
      <c r="TNU118" s="1200"/>
      <c r="TNV118" s="1200"/>
      <c r="TNW118" s="1200"/>
      <c r="TNX118" s="1200"/>
      <c r="TNY118" s="1200"/>
      <c r="TNZ118" s="1200"/>
      <c r="TOA118" s="1200"/>
      <c r="TOB118" s="1200"/>
      <c r="TOC118" s="1200"/>
      <c r="TOD118" s="1200"/>
      <c r="TOE118" s="1200"/>
      <c r="TOF118" s="1200"/>
      <c r="TOG118" s="1200"/>
      <c r="TOH118" s="1200"/>
      <c r="TOI118" s="1200"/>
      <c r="TOJ118" s="1200"/>
      <c r="TOK118" s="1200"/>
      <c r="TOL118" s="1200"/>
      <c r="TOM118" s="1200"/>
      <c r="TON118" s="1200"/>
      <c r="TOO118" s="1200"/>
      <c r="TOP118" s="1200"/>
      <c r="TOQ118" s="1200"/>
      <c r="TOR118" s="1200"/>
      <c r="TOS118" s="1200"/>
      <c r="TOT118" s="1200"/>
      <c r="TOU118" s="1200"/>
      <c r="TOV118" s="1200"/>
      <c r="TOW118" s="1200"/>
      <c r="TOX118" s="1200"/>
      <c r="TOY118" s="1200"/>
      <c r="TOZ118" s="1200"/>
      <c r="TPA118" s="1200"/>
      <c r="TPB118" s="1200"/>
      <c r="TPC118" s="1200"/>
      <c r="TPD118" s="1200"/>
      <c r="TPE118" s="1200"/>
      <c r="TPF118" s="1200"/>
      <c r="TPG118" s="1200"/>
      <c r="TPH118" s="1200"/>
      <c r="TPI118" s="1200"/>
      <c r="TPJ118" s="1200"/>
      <c r="TPK118" s="1200"/>
      <c r="TPL118" s="1200"/>
      <c r="TPM118" s="1200"/>
      <c r="TPN118" s="1200"/>
      <c r="TPO118" s="1200"/>
      <c r="TPP118" s="1200"/>
      <c r="TPQ118" s="1200"/>
      <c r="TPR118" s="1200"/>
      <c r="TPS118" s="1200"/>
      <c r="TPT118" s="1200"/>
      <c r="TPU118" s="1200"/>
      <c r="TPV118" s="1200"/>
      <c r="TPW118" s="1200"/>
      <c r="TPX118" s="1200"/>
      <c r="TPY118" s="1200"/>
      <c r="TPZ118" s="1200"/>
      <c r="TQA118" s="1200"/>
      <c r="TQB118" s="1200"/>
      <c r="TQC118" s="1200"/>
      <c r="TQD118" s="1200"/>
      <c r="TQE118" s="1200"/>
      <c r="TQF118" s="1200"/>
      <c r="TQG118" s="1200"/>
      <c r="TQH118" s="1200"/>
      <c r="TQI118" s="1200"/>
      <c r="TQJ118" s="1200"/>
      <c r="TQK118" s="1200"/>
      <c r="TQL118" s="1200"/>
      <c r="TQM118" s="1200"/>
      <c r="TQN118" s="1200"/>
      <c r="TQO118" s="1200"/>
      <c r="TQP118" s="1200"/>
      <c r="TQQ118" s="1200"/>
      <c r="TQR118" s="1200"/>
      <c r="TQS118" s="1200"/>
      <c r="TQT118" s="1200"/>
      <c r="TQU118" s="1200"/>
      <c r="TQV118" s="1200"/>
      <c r="TQW118" s="1200"/>
      <c r="TQX118" s="1200"/>
      <c r="TQY118" s="1200"/>
      <c r="TQZ118" s="1200"/>
      <c r="TRA118" s="1200"/>
      <c r="TRB118" s="1200"/>
      <c r="TRC118" s="1200"/>
      <c r="TRD118" s="1200"/>
      <c r="TRE118" s="1200"/>
      <c r="TRF118" s="1200"/>
      <c r="TRG118" s="1200"/>
      <c r="TRH118" s="1200"/>
      <c r="TRI118" s="1200"/>
      <c r="TRJ118" s="1200"/>
      <c r="TRK118" s="1200"/>
      <c r="TRL118" s="1200"/>
      <c r="TRM118" s="1200"/>
      <c r="TRN118" s="1200"/>
      <c r="TRO118" s="1200"/>
      <c r="TRP118" s="1200"/>
      <c r="TRQ118" s="1200"/>
      <c r="TRR118" s="1200"/>
      <c r="TRS118" s="1200"/>
      <c r="TRT118" s="1200"/>
      <c r="TRU118" s="1200"/>
      <c r="TRV118" s="1200"/>
      <c r="TRW118" s="1200"/>
      <c r="TRX118" s="1200"/>
      <c r="TRY118" s="1200"/>
      <c r="TRZ118" s="1200"/>
      <c r="TSA118" s="1200"/>
      <c r="TSB118" s="1200"/>
      <c r="TSC118" s="1200"/>
      <c r="TSD118" s="1200"/>
      <c r="TSE118" s="1200"/>
      <c r="TSF118" s="1200"/>
      <c r="TSG118" s="1200"/>
      <c r="TSH118" s="1200"/>
      <c r="TSI118" s="1200"/>
      <c r="TSJ118" s="1200"/>
      <c r="TSK118" s="1200"/>
      <c r="TSL118" s="1200"/>
      <c r="TSM118" s="1200"/>
      <c r="TSN118" s="1200"/>
      <c r="TSO118" s="1200"/>
      <c r="TSP118" s="1200"/>
      <c r="TSQ118" s="1200"/>
      <c r="TSR118" s="1200"/>
      <c r="TSS118" s="1200"/>
      <c r="TST118" s="1200"/>
      <c r="TSU118" s="1200"/>
      <c r="TSV118" s="1200"/>
      <c r="TSW118" s="1200"/>
      <c r="TSX118" s="1200"/>
      <c r="TSY118" s="1200"/>
      <c r="TSZ118" s="1200"/>
      <c r="TTA118" s="1200"/>
      <c r="TTB118" s="1200"/>
      <c r="TTC118" s="1200"/>
      <c r="TTD118" s="1200"/>
      <c r="TTE118" s="1200"/>
      <c r="TTF118" s="1200"/>
      <c r="TTG118" s="1200"/>
      <c r="TTH118" s="1200"/>
      <c r="TTI118" s="1200"/>
      <c r="TTJ118" s="1200"/>
      <c r="TTK118" s="1200"/>
      <c r="TTL118" s="1200"/>
      <c r="TTM118" s="1200"/>
      <c r="TTN118" s="1200"/>
      <c r="TTO118" s="1200"/>
      <c r="TTP118" s="1200"/>
      <c r="TTQ118" s="1200"/>
      <c r="TTR118" s="1200"/>
      <c r="TTS118" s="1200"/>
      <c r="TTT118" s="1200"/>
      <c r="TTU118" s="1200"/>
      <c r="TTV118" s="1200"/>
      <c r="TTW118" s="1200"/>
      <c r="TTX118" s="1200"/>
      <c r="TTY118" s="1200"/>
      <c r="TTZ118" s="1200"/>
      <c r="TUA118" s="1200"/>
      <c r="TUB118" s="1200"/>
      <c r="TUC118" s="1200"/>
      <c r="TUD118" s="1200"/>
      <c r="TUE118" s="1200"/>
      <c r="TUF118" s="1200"/>
      <c r="TUG118" s="1200"/>
      <c r="TUH118" s="1200"/>
      <c r="TUI118" s="1200"/>
      <c r="TUJ118" s="1200"/>
      <c r="TUK118" s="1200"/>
      <c r="TUL118" s="1200"/>
      <c r="TUM118" s="1200"/>
      <c r="TUN118" s="1200"/>
      <c r="TUO118" s="1200"/>
      <c r="TUP118" s="1200"/>
      <c r="TUQ118" s="1200"/>
      <c r="TUR118" s="1200"/>
      <c r="TUS118" s="1200"/>
      <c r="TUT118" s="1200"/>
      <c r="TUU118" s="1200"/>
      <c r="TUV118" s="1200"/>
      <c r="TUW118" s="1200"/>
      <c r="TUX118" s="1200"/>
      <c r="TUY118" s="1200"/>
      <c r="TUZ118" s="1200"/>
      <c r="TVA118" s="1200"/>
      <c r="TVB118" s="1200"/>
      <c r="TVC118" s="1200"/>
      <c r="TVD118" s="1200"/>
      <c r="TVE118" s="1200"/>
      <c r="TVF118" s="1200"/>
      <c r="TVG118" s="1200"/>
      <c r="TVH118" s="1200"/>
      <c r="TVI118" s="1200"/>
      <c r="TVJ118" s="1200"/>
      <c r="TVK118" s="1200"/>
      <c r="TVL118" s="1200"/>
      <c r="TVM118" s="1200"/>
      <c r="TVN118" s="1200"/>
      <c r="TVO118" s="1200"/>
      <c r="TVP118" s="1200"/>
      <c r="TVQ118" s="1200"/>
      <c r="TVR118" s="1200"/>
      <c r="TVS118" s="1200"/>
      <c r="TVT118" s="1200"/>
      <c r="TVU118" s="1200"/>
      <c r="TVV118" s="1200"/>
      <c r="TVW118" s="1200"/>
      <c r="TVX118" s="1200"/>
      <c r="TVY118" s="1200"/>
      <c r="TVZ118" s="1200"/>
      <c r="TWA118" s="1200"/>
      <c r="TWB118" s="1200"/>
      <c r="TWC118" s="1200"/>
      <c r="TWD118" s="1200"/>
      <c r="TWE118" s="1200"/>
      <c r="TWF118" s="1200"/>
      <c r="TWG118" s="1200"/>
      <c r="TWH118" s="1200"/>
      <c r="TWI118" s="1200"/>
      <c r="TWJ118" s="1200"/>
      <c r="TWK118" s="1200"/>
      <c r="TWL118" s="1200"/>
      <c r="TWM118" s="1200"/>
      <c r="TWN118" s="1200"/>
      <c r="TWO118" s="1200"/>
      <c r="TWP118" s="1200"/>
      <c r="TWQ118" s="1200"/>
      <c r="TWR118" s="1200"/>
      <c r="TWS118" s="1200"/>
      <c r="TWT118" s="1200"/>
      <c r="TWU118" s="1200"/>
      <c r="TWV118" s="1200"/>
      <c r="TWW118" s="1200"/>
      <c r="TWX118" s="1200"/>
      <c r="TWY118" s="1200"/>
      <c r="TWZ118" s="1200"/>
      <c r="TXA118" s="1200"/>
      <c r="TXB118" s="1200"/>
      <c r="TXC118" s="1200"/>
      <c r="TXD118" s="1200"/>
      <c r="TXE118" s="1200"/>
      <c r="TXF118" s="1200"/>
      <c r="TXG118" s="1200"/>
      <c r="TXH118" s="1200"/>
      <c r="TXI118" s="1200"/>
      <c r="TXJ118" s="1200"/>
      <c r="TXK118" s="1200"/>
      <c r="TXL118" s="1200"/>
      <c r="TXM118" s="1200"/>
      <c r="TXN118" s="1200"/>
      <c r="TXO118" s="1200"/>
      <c r="TXP118" s="1200"/>
      <c r="TXQ118" s="1200"/>
      <c r="TXR118" s="1200"/>
      <c r="TXS118" s="1200"/>
      <c r="TXT118" s="1200"/>
      <c r="TXU118" s="1200"/>
      <c r="TXV118" s="1200"/>
      <c r="TXW118" s="1200"/>
      <c r="TXX118" s="1200"/>
      <c r="TXY118" s="1200"/>
      <c r="TXZ118" s="1200"/>
      <c r="TYA118" s="1200"/>
      <c r="TYB118" s="1200"/>
      <c r="TYC118" s="1200"/>
      <c r="TYD118" s="1200"/>
      <c r="TYE118" s="1200"/>
      <c r="TYF118" s="1200"/>
      <c r="TYG118" s="1200"/>
      <c r="TYH118" s="1200"/>
      <c r="TYI118" s="1200"/>
      <c r="TYJ118" s="1200"/>
      <c r="TYK118" s="1200"/>
      <c r="TYL118" s="1200"/>
      <c r="TYM118" s="1200"/>
      <c r="TYN118" s="1200"/>
      <c r="TYO118" s="1200"/>
      <c r="TYP118" s="1200"/>
      <c r="TYQ118" s="1200"/>
      <c r="TYR118" s="1200"/>
      <c r="TYS118" s="1200"/>
      <c r="TYT118" s="1200"/>
      <c r="TYU118" s="1200"/>
      <c r="TYV118" s="1200"/>
      <c r="TYW118" s="1200"/>
      <c r="TYX118" s="1200"/>
      <c r="TYY118" s="1200"/>
      <c r="TYZ118" s="1200"/>
      <c r="TZA118" s="1200"/>
      <c r="TZB118" s="1200"/>
      <c r="TZC118" s="1200"/>
      <c r="TZD118" s="1200"/>
      <c r="TZE118" s="1200"/>
      <c r="TZF118" s="1200"/>
      <c r="TZG118" s="1200"/>
      <c r="TZH118" s="1200"/>
      <c r="TZI118" s="1200"/>
      <c r="TZJ118" s="1200"/>
      <c r="TZK118" s="1200"/>
      <c r="TZL118" s="1200"/>
      <c r="TZM118" s="1200"/>
      <c r="TZN118" s="1200"/>
      <c r="TZO118" s="1200"/>
      <c r="TZP118" s="1200"/>
      <c r="TZQ118" s="1200"/>
      <c r="TZR118" s="1200"/>
      <c r="TZS118" s="1200"/>
      <c r="TZT118" s="1200"/>
      <c r="TZU118" s="1200"/>
      <c r="TZV118" s="1200"/>
      <c r="TZW118" s="1200"/>
      <c r="TZX118" s="1200"/>
      <c r="TZY118" s="1200"/>
      <c r="TZZ118" s="1200"/>
      <c r="UAA118" s="1200"/>
      <c r="UAB118" s="1200"/>
      <c r="UAC118" s="1200"/>
      <c r="UAD118" s="1200"/>
      <c r="UAE118" s="1200"/>
      <c r="UAF118" s="1200"/>
      <c r="UAG118" s="1200"/>
      <c r="UAH118" s="1200"/>
      <c r="UAI118" s="1200"/>
      <c r="UAJ118" s="1200"/>
      <c r="UAK118" s="1200"/>
      <c r="UAL118" s="1200"/>
      <c r="UAM118" s="1200"/>
      <c r="UAN118" s="1200"/>
      <c r="UAO118" s="1200"/>
      <c r="UAP118" s="1200"/>
      <c r="UAQ118" s="1200"/>
      <c r="UAR118" s="1200"/>
      <c r="UAS118" s="1200"/>
      <c r="UAT118" s="1200"/>
      <c r="UAU118" s="1200"/>
      <c r="UAV118" s="1200"/>
      <c r="UAW118" s="1200"/>
      <c r="UAX118" s="1200"/>
      <c r="UAY118" s="1200"/>
      <c r="UAZ118" s="1200"/>
      <c r="UBA118" s="1200"/>
      <c r="UBB118" s="1200"/>
      <c r="UBC118" s="1200"/>
      <c r="UBD118" s="1200"/>
      <c r="UBE118" s="1200"/>
      <c r="UBF118" s="1200"/>
      <c r="UBG118" s="1200"/>
      <c r="UBH118" s="1200"/>
      <c r="UBI118" s="1200"/>
      <c r="UBJ118" s="1200"/>
      <c r="UBK118" s="1200"/>
      <c r="UBL118" s="1200"/>
      <c r="UBM118" s="1200"/>
      <c r="UBN118" s="1200"/>
      <c r="UBO118" s="1200"/>
      <c r="UBP118" s="1200"/>
      <c r="UBQ118" s="1200"/>
      <c r="UBR118" s="1200"/>
      <c r="UBS118" s="1200"/>
      <c r="UBT118" s="1200"/>
      <c r="UBU118" s="1200"/>
      <c r="UBV118" s="1200"/>
      <c r="UBW118" s="1200"/>
      <c r="UBX118" s="1200"/>
      <c r="UBY118" s="1200"/>
      <c r="UBZ118" s="1200"/>
      <c r="UCA118" s="1200"/>
      <c r="UCB118" s="1200"/>
      <c r="UCC118" s="1200"/>
      <c r="UCD118" s="1200"/>
      <c r="UCE118" s="1200"/>
      <c r="UCF118" s="1200"/>
      <c r="UCG118" s="1200"/>
      <c r="UCH118" s="1200"/>
      <c r="UCI118" s="1200"/>
      <c r="UCJ118" s="1200"/>
      <c r="UCK118" s="1200"/>
      <c r="UCL118" s="1200"/>
      <c r="UCM118" s="1200"/>
      <c r="UCN118" s="1200"/>
      <c r="UCO118" s="1200"/>
      <c r="UCP118" s="1200"/>
      <c r="UCQ118" s="1200"/>
      <c r="UCR118" s="1200"/>
      <c r="UCS118" s="1200"/>
      <c r="UCT118" s="1200"/>
      <c r="UCU118" s="1200"/>
      <c r="UCV118" s="1200"/>
      <c r="UCW118" s="1200"/>
      <c r="UCX118" s="1200"/>
      <c r="UCY118" s="1200"/>
      <c r="UCZ118" s="1200"/>
      <c r="UDA118" s="1200"/>
      <c r="UDB118" s="1200"/>
      <c r="UDC118" s="1200"/>
      <c r="UDD118" s="1200"/>
      <c r="UDE118" s="1200"/>
      <c r="UDF118" s="1200"/>
      <c r="UDG118" s="1200"/>
      <c r="UDH118" s="1200"/>
      <c r="UDI118" s="1200"/>
      <c r="UDJ118" s="1200"/>
      <c r="UDK118" s="1200"/>
      <c r="UDL118" s="1200"/>
      <c r="UDM118" s="1200"/>
      <c r="UDN118" s="1200"/>
      <c r="UDO118" s="1200"/>
      <c r="UDP118" s="1200"/>
      <c r="UDQ118" s="1200"/>
      <c r="UDR118" s="1200"/>
      <c r="UDS118" s="1200"/>
      <c r="UDT118" s="1200"/>
      <c r="UDU118" s="1200"/>
      <c r="UDV118" s="1200"/>
      <c r="UDW118" s="1200"/>
      <c r="UDX118" s="1200"/>
      <c r="UDY118" s="1200"/>
      <c r="UDZ118" s="1200"/>
      <c r="UEA118" s="1200"/>
      <c r="UEB118" s="1200"/>
      <c r="UEC118" s="1200"/>
      <c r="UED118" s="1200"/>
      <c r="UEE118" s="1200"/>
      <c r="UEF118" s="1200"/>
      <c r="UEG118" s="1200"/>
      <c r="UEH118" s="1200"/>
      <c r="UEI118" s="1200"/>
      <c r="UEJ118" s="1200"/>
      <c r="UEK118" s="1200"/>
      <c r="UEL118" s="1200"/>
      <c r="UEM118" s="1200"/>
      <c r="UEN118" s="1200"/>
      <c r="UEO118" s="1200"/>
      <c r="UEP118" s="1200"/>
      <c r="UEQ118" s="1200"/>
      <c r="UER118" s="1200"/>
      <c r="UES118" s="1200"/>
      <c r="UET118" s="1200"/>
      <c r="UEU118" s="1200"/>
      <c r="UEV118" s="1200"/>
      <c r="UEW118" s="1200"/>
      <c r="UEX118" s="1200"/>
      <c r="UEY118" s="1200"/>
      <c r="UEZ118" s="1200"/>
      <c r="UFA118" s="1200"/>
      <c r="UFB118" s="1200"/>
      <c r="UFC118" s="1200"/>
      <c r="UFD118" s="1200"/>
      <c r="UFE118" s="1200"/>
      <c r="UFF118" s="1200"/>
      <c r="UFG118" s="1200"/>
      <c r="UFH118" s="1200"/>
      <c r="UFI118" s="1200"/>
      <c r="UFJ118" s="1200"/>
      <c r="UFK118" s="1200"/>
      <c r="UFL118" s="1200"/>
      <c r="UFM118" s="1200"/>
      <c r="UFN118" s="1200"/>
      <c r="UFO118" s="1200"/>
      <c r="UFP118" s="1200"/>
      <c r="UFQ118" s="1200"/>
      <c r="UFR118" s="1200"/>
      <c r="UFS118" s="1200"/>
      <c r="UFT118" s="1200"/>
      <c r="UFU118" s="1200"/>
      <c r="UFV118" s="1200"/>
      <c r="UFW118" s="1200"/>
      <c r="UFX118" s="1200"/>
      <c r="UFY118" s="1200"/>
      <c r="UFZ118" s="1200"/>
      <c r="UGA118" s="1200"/>
      <c r="UGB118" s="1200"/>
      <c r="UGC118" s="1200"/>
      <c r="UGD118" s="1200"/>
      <c r="UGE118" s="1200"/>
      <c r="UGF118" s="1200"/>
      <c r="UGG118" s="1200"/>
      <c r="UGH118" s="1200"/>
      <c r="UGI118" s="1200"/>
      <c r="UGJ118" s="1200"/>
      <c r="UGK118" s="1200"/>
      <c r="UGL118" s="1200"/>
      <c r="UGM118" s="1200"/>
      <c r="UGN118" s="1200"/>
      <c r="UGO118" s="1200"/>
      <c r="UGP118" s="1200"/>
      <c r="UGQ118" s="1200"/>
      <c r="UGR118" s="1200"/>
      <c r="UGS118" s="1200"/>
      <c r="UGT118" s="1200"/>
      <c r="UGU118" s="1200"/>
      <c r="UGV118" s="1200"/>
      <c r="UGW118" s="1200"/>
      <c r="UGX118" s="1200"/>
      <c r="UGY118" s="1200"/>
      <c r="UGZ118" s="1200"/>
      <c r="UHA118" s="1200"/>
      <c r="UHB118" s="1200"/>
      <c r="UHC118" s="1200"/>
      <c r="UHD118" s="1200"/>
      <c r="UHE118" s="1200"/>
      <c r="UHF118" s="1200"/>
      <c r="UHG118" s="1200"/>
      <c r="UHH118" s="1200"/>
      <c r="UHI118" s="1200"/>
      <c r="UHJ118" s="1200"/>
      <c r="UHK118" s="1200"/>
      <c r="UHL118" s="1200"/>
      <c r="UHM118" s="1200"/>
      <c r="UHN118" s="1200"/>
      <c r="UHO118" s="1200"/>
      <c r="UHP118" s="1200"/>
      <c r="UHQ118" s="1200"/>
      <c r="UHR118" s="1200"/>
      <c r="UHS118" s="1200"/>
      <c r="UHT118" s="1200"/>
      <c r="UHU118" s="1200"/>
      <c r="UHV118" s="1200"/>
      <c r="UHW118" s="1200"/>
      <c r="UHX118" s="1200"/>
      <c r="UHY118" s="1200"/>
      <c r="UHZ118" s="1200"/>
      <c r="UIA118" s="1200"/>
      <c r="UIB118" s="1200"/>
      <c r="UIC118" s="1200"/>
      <c r="UID118" s="1200"/>
      <c r="UIE118" s="1200"/>
      <c r="UIF118" s="1200"/>
      <c r="UIG118" s="1200"/>
      <c r="UIH118" s="1200"/>
      <c r="UII118" s="1200"/>
      <c r="UIJ118" s="1200"/>
      <c r="UIK118" s="1200"/>
      <c r="UIL118" s="1200"/>
      <c r="UIM118" s="1200"/>
      <c r="UIN118" s="1200"/>
      <c r="UIO118" s="1200"/>
      <c r="UIP118" s="1200"/>
      <c r="UIQ118" s="1200"/>
      <c r="UIR118" s="1200"/>
      <c r="UIS118" s="1200"/>
      <c r="UIT118" s="1200"/>
      <c r="UIU118" s="1200"/>
      <c r="UIV118" s="1200"/>
      <c r="UIW118" s="1200"/>
      <c r="UIX118" s="1200"/>
      <c r="UIY118" s="1200"/>
      <c r="UIZ118" s="1200"/>
      <c r="UJA118" s="1200"/>
      <c r="UJB118" s="1200"/>
      <c r="UJC118" s="1200"/>
      <c r="UJD118" s="1200"/>
      <c r="UJE118" s="1200"/>
      <c r="UJF118" s="1200"/>
      <c r="UJG118" s="1200"/>
      <c r="UJH118" s="1200"/>
      <c r="UJI118" s="1200"/>
      <c r="UJJ118" s="1200"/>
      <c r="UJK118" s="1200"/>
      <c r="UJL118" s="1200"/>
      <c r="UJM118" s="1200"/>
      <c r="UJN118" s="1200"/>
      <c r="UJO118" s="1200"/>
      <c r="UJP118" s="1200"/>
      <c r="UJQ118" s="1200"/>
      <c r="UJR118" s="1200"/>
      <c r="UJS118" s="1200"/>
      <c r="UJT118" s="1200"/>
      <c r="UJU118" s="1200"/>
      <c r="UJV118" s="1200"/>
      <c r="UJW118" s="1200"/>
      <c r="UJX118" s="1200"/>
      <c r="UJY118" s="1200"/>
      <c r="UJZ118" s="1200"/>
      <c r="UKA118" s="1200"/>
      <c r="UKB118" s="1200"/>
      <c r="UKC118" s="1200"/>
      <c r="UKD118" s="1200"/>
      <c r="UKE118" s="1200"/>
      <c r="UKF118" s="1200"/>
      <c r="UKG118" s="1200"/>
      <c r="UKH118" s="1200"/>
      <c r="UKI118" s="1200"/>
      <c r="UKJ118" s="1200"/>
      <c r="UKK118" s="1200"/>
      <c r="UKL118" s="1200"/>
      <c r="UKM118" s="1200"/>
      <c r="UKN118" s="1200"/>
      <c r="UKO118" s="1200"/>
      <c r="UKP118" s="1200"/>
      <c r="UKQ118" s="1200"/>
      <c r="UKR118" s="1200"/>
      <c r="UKS118" s="1200"/>
      <c r="UKT118" s="1200"/>
      <c r="UKU118" s="1200"/>
      <c r="UKV118" s="1200"/>
      <c r="UKW118" s="1200"/>
      <c r="UKX118" s="1200"/>
      <c r="UKY118" s="1200"/>
      <c r="UKZ118" s="1200"/>
      <c r="ULA118" s="1200"/>
      <c r="ULB118" s="1200"/>
      <c r="ULC118" s="1200"/>
      <c r="ULD118" s="1200"/>
      <c r="ULE118" s="1200"/>
      <c r="ULF118" s="1200"/>
      <c r="ULG118" s="1200"/>
      <c r="ULH118" s="1200"/>
      <c r="ULI118" s="1200"/>
      <c r="ULJ118" s="1200"/>
      <c r="ULK118" s="1200"/>
      <c r="ULL118" s="1200"/>
      <c r="ULM118" s="1200"/>
      <c r="ULN118" s="1200"/>
      <c r="ULO118" s="1200"/>
      <c r="ULP118" s="1200"/>
      <c r="ULQ118" s="1200"/>
      <c r="ULR118" s="1200"/>
      <c r="ULS118" s="1200"/>
      <c r="ULT118" s="1200"/>
      <c r="ULU118" s="1200"/>
      <c r="ULV118" s="1200"/>
      <c r="ULW118" s="1200"/>
      <c r="ULX118" s="1200"/>
      <c r="ULY118" s="1200"/>
      <c r="ULZ118" s="1200"/>
      <c r="UMA118" s="1200"/>
      <c r="UMB118" s="1200"/>
      <c r="UMC118" s="1200"/>
      <c r="UMD118" s="1200"/>
      <c r="UME118" s="1200"/>
      <c r="UMF118" s="1200"/>
      <c r="UMG118" s="1200"/>
      <c r="UMH118" s="1200"/>
      <c r="UMI118" s="1200"/>
      <c r="UMJ118" s="1200"/>
      <c r="UMK118" s="1200"/>
      <c r="UML118" s="1200"/>
      <c r="UMM118" s="1200"/>
      <c r="UMN118" s="1200"/>
      <c r="UMO118" s="1200"/>
      <c r="UMP118" s="1200"/>
      <c r="UMQ118" s="1200"/>
      <c r="UMR118" s="1200"/>
      <c r="UMS118" s="1200"/>
      <c r="UMT118" s="1200"/>
      <c r="UMU118" s="1200"/>
      <c r="UMV118" s="1200"/>
      <c r="UMW118" s="1200"/>
      <c r="UMX118" s="1200"/>
      <c r="UMY118" s="1200"/>
      <c r="UMZ118" s="1200"/>
      <c r="UNA118" s="1200"/>
      <c r="UNB118" s="1200"/>
      <c r="UNC118" s="1200"/>
      <c r="UND118" s="1200"/>
      <c r="UNE118" s="1200"/>
      <c r="UNF118" s="1200"/>
      <c r="UNG118" s="1200"/>
      <c r="UNH118" s="1200"/>
      <c r="UNI118" s="1200"/>
      <c r="UNJ118" s="1200"/>
      <c r="UNK118" s="1200"/>
      <c r="UNL118" s="1200"/>
      <c r="UNM118" s="1200"/>
      <c r="UNN118" s="1200"/>
      <c r="UNO118" s="1200"/>
      <c r="UNP118" s="1200"/>
      <c r="UNQ118" s="1200"/>
      <c r="UNR118" s="1200"/>
      <c r="UNS118" s="1200"/>
      <c r="UNT118" s="1200"/>
      <c r="UNU118" s="1200"/>
      <c r="UNV118" s="1200"/>
      <c r="UNW118" s="1200"/>
      <c r="UNX118" s="1200"/>
      <c r="UNY118" s="1200"/>
      <c r="UNZ118" s="1200"/>
      <c r="UOA118" s="1200"/>
      <c r="UOB118" s="1200"/>
      <c r="UOC118" s="1200"/>
      <c r="UOD118" s="1200"/>
      <c r="UOE118" s="1200"/>
      <c r="UOF118" s="1200"/>
      <c r="UOG118" s="1200"/>
      <c r="UOH118" s="1200"/>
      <c r="UOI118" s="1200"/>
      <c r="UOJ118" s="1200"/>
      <c r="UOK118" s="1200"/>
      <c r="UOL118" s="1200"/>
      <c r="UOM118" s="1200"/>
      <c r="UON118" s="1200"/>
      <c r="UOO118" s="1200"/>
      <c r="UOP118" s="1200"/>
      <c r="UOQ118" s="1200"/>
      <c r="UOR118" s="1200"/>
      <c r="UOS118" s="1200"/>
      <c r="UOT118" s="1200"/>
      <c r="UOU118" s="1200"/>
      <c r="UOV118" s="1200"/>
      <c r="UOW118" s="1200"/>
      <c r="UOX118" s="1200"/>
      <c r="UOY118" s="1200"/>
      <c r="UOZ118" s="1200"/>
      <c r="UPA118" s="1200"/>
      <c r="UPB118" s="1200"/>
      <c r="UPC118" s="1200"/>
      <c r="UPD118" s="1200"/>
      <c r="UPE118" s="1200"/>
      <c r="UPF118" s="1200"/>
      <c r="UPG118" s="1200"/>
      <c r="UPH118" s="1200"/>
      <c r="UPI118" s="1200"/>
      <c r="UPJ118" s="1200"/>
      <c r="UPK118" s="1200"/>
      <c r="UPL118" s="1200"/>
      <c r="UPM118" s="1200"/>
      <c r="UPN118" s="1200"/>
      <c r="UPO118" s="1200"/>
      <c r="UPP118" s="1200"/>
      <c r="UPQ118" s="1200"/>
      <c r="UPR118" s="1200"/>
      <c r="UPS118" s="1200"/>
      <c r="UPT118" s="1200"/>
      <c r="UPU118" s="1200"/>
      <c r="UPV118" s="1200"/>
      <c r="UPW118" s="1200"/>
      <c r="UPX118" s="1200"/>
      <c r="UPY118" s="1200"/>
      <c r="UPZ118" s="1200"/>
      <c r="UQA118" s="1200"/>
      <c r="UQB118" s="1200"/>
      <c r="UQC118" s="1200"/>
      <c r="UQD118" s="1200"/>
      <c r="UQE118" s="1200"/>
      <c r="UQF118" s="1200"/>
      <c r="UQG118" s="1200"/>
      <c r="UQH118" s="1200"/>
      <c r="UQI118" s="1200"/>
      <c r="UQJ118" s="1200"/>
      <c r="UQK118" s="1200"/>
      <c r="UQL118" s="1200"/>
      <c r="UQM118" s="1200"/>
      <c r="UQN118" s="1200"/>
      <c r="UQO118" s="1200"/>
      <c r="UQP118" s="1200"/>
      <c r="UQQ118" s="1200"/>
      <c r="UQR118" s="1200"/>
      <c r="UQS118" s="1200"/>
      <c r="UQT118" s="1200"/>
      <c r="UQU118" s="1200"/>
      <c r="UQV118" s="1200"/>
      <c r="UQW118" s="1200"/>
      <c r="UQX118" s="1200"/>
      <c r="UQY118" s="1200"/>
      <c r="UQZ118" s="1200"/>
      <c r="URA118" s="1200"/>
      <c r="URB118" s="1200"/>
      <c r="URC118" s="1200"/>
      <c r="URD118" s="1200"/>
      <c r="URE118" s="1200"/>
      <c r="URF118" s="1200"/>
      <c r="URG118" s="1200"/>
      <c r="URH118" s="1200"/>
      <c r="URI118" s="1200"/>
      <c r="URJ118" s="1200"/>
      <c r="URK118" s="1200"/>
      <c r="URL118" s="1200"/>
      <c r="URM118" s="1200"/>
      <c r="URN118" s="1200"/>
      <c r="URO118" s="1200"/>
      <c r="URP118" s="1200"/>
      <c r="URQ118" s="1200"/>
      <c r="URR118" s="1200"/>
      <c r="URS118" s="1200"/>
      <c r="URT118" s="1200"/>
      <c r="URU118" s="1200"/>
      <c r="URV118" s="1200"/>
      <c r="URW118" s="1200"/>
      <c r="URX118" s="1200"/>
      <c r="URY118" s="1200"/>
      <c r="URZ118" s="1200"/>
      <c r="USA118" s="1200"/>
      <c r="USB118" s="1200"/>
      <c r="USC118" s="1200"/>
      <c r="USD118" s="1200"/>
      <c r="USE118" s="1200"/>
      <c r="USF118" s="1200"/>
      <c r="USG118" s="1200"/>
      <c r="USH118" s="1200"/>
      <c r="USI118" s="1200"/>
      <c r="USJ118" s="1200"/>
      <c r="USK118" s="1200"/>
      <c r="USL118" s="1200"/>
      <c r="USM118" s="1200"/>
      <c r="USN118" s="1200"/>
      <c r="USO118" s="1200"/>
      <c r="USP118" s="1200"/>
      <c r="USQ118" s="1200"/>
      <c r="USR118" s="1200"/>
      <c r="USS118" s="1200"/>
      <c r="UST118" s="1200"/>
      <c r="USU118" s="1200"/>
      <c r="USV118" s="1200"/>
      <c r="USW118" s="1200"/>
      <c r="USX118" s="1200"/>
      <c r="USY118" s="1200"/>
      <c r="USZ118" s="1200"/>
      <c r="UTA118" s="1200"/>
      <c r="UTB118" s="1200"/>
      <c r="UTC118" s="1200"/>
      <c r="UTD118" s="1200"/>
      <c r="UTE118" s="1200"/>
      <c r="UTF118" s="1200"/>
      <c r="UTG118" s="1200"/>
      <c r="UTH118" s="1200"/>
      <c r="UTI118" s="1200"/>
      <c r="UTJ118" s="1200"/>
      <c r="UTK118" s="1200"/>
      <c r="UTL118" s="1200"/>
      <c r="UTM118" s="1200"/>
      <c r="UTN118" s="1200"/>
      <c r="UTO118" s="1200"/>
      <c r="UTP118" s="1200"/>
      <c r="UTQ118" s="1200"/>
      <c r="UTR118" s="1200"/>
      <c r="UTS118" s="1200"/>
      <c r="UTT118" s="1200"/>
      <c r="UTU118" s="1200"/>
      <c r="UTV118" s="1200"/>
      <c r="UTW118" s="1200"/>
      <c r="UTX118" s="1200"/>
      <c r="UTY118" s="1200"/>
      <c r="UTZ118" s="1200"/>
      <c r="UUA118" s="1200"/>
      <c r="UUB118" s="1200"/>
      <c r="UUC118" s="1200"/>
      <c r="UUD118" s="1200"/>
      <c r="UUE118" s="1200"/>
      <c r="UUF118" s="1200"/>
      <c r="UUG118" s="1200"/>
      <c r="UUH118" s="1200"/>
      <c r="UUI118" s="1200"/>
      <c r="UUJ118" s="1200"/>
      <c r="UUK118" s="1200"/>
      <c r="UUL118" s="1200"/>
      <c r="UUM118" s="1200"/>
      <c r="UUN118" s="1200"/>
      <c r="UUO118" s="1200"/>
      <c r="UUP118" s="1200"/>
      <c r="UUQ118" s="1200"/>
      <c r="UUR118" s="1200"/>
      <c r="UUS118" s="1200"/>
      <c r="UUT118" s="1200"/>
      <c r="UUU118" s="1200"/>
      <c r="UUV118" s="1200"/>
      <c r="UUW118" s="1200"/>
      <c r="UUX118" s="1200"/>
      <c r="UUY118" s="1200"/>
      <c r="UUZ118" s="1200"/>
      <c r="UVA118" s="1200"/>
      <c r="UVB118" s="1200"/>
      <c r="UVC118" s="1200"/>
      <c r="UVD118" s="1200"/>
      <c r="UVE118" s="1200"/>
      <c r="UVF118" s="1200"/>
      <c r="UVG118" s="1200"/>
      <c r="UVH118" s="1200"/>
      <c r="UVI118" s="1200"/>
      <c r="UVJ118" s="1200"/>
      <c r="UVK118" s="1200"/>
      <c r="UVL118" s="1200"/>
      <c r="UVM118" s="1200"/>
      <c r="UVN118" s="1200"/>
      <c r="UVO118" s="1200"/>
      <c r="UVP118" s="1200"/>
      <c r="UVQ118" s="1200"/>
      <c r="UVR118" s="1200"/>
      <c r="UVS118" s="1200"/>
      <c r="UVT118" s="1200"/>
      <c r="UVU118" s="1200"/>
      <c r="UVV118" s="1200"/>
      <c r="UVW118" s="1200"/>
      <c r="UVX118" s="1200"/>
      <c r="UVY118" s="1200"/>
      <c r="UVZ118" s="1200"/>
      <c r="UWA118" s="1200"/>
      <c r="UWB118" s="1200"/>
      <c r="UWC118" s="1200"/>
      <c r="UWD118" s="1200"/>
      <c r="UWE118" s="1200"/>
      <c r="UWF118" s="1200"/>
      <c r="UWG118" s="1200"/>
      <c r="UWH118" s="1200"/>
      <c r="UWI118" s="1200"/>
      <c r="UWJ118" s="1200"/>
      <c r="UWK118" s="1200"/>
      <c r="UWL118" s="1200"/>
      <c r="UWM118" s="1200"/>
      <c r="UWN118" s="1200"/>
      <c r="UWO118" s="1200"/>
      <c r="UWP118" s="1200"/>
      <c r="UWQ118" s="1200"/>
      <c r="UWR118" s="1200"/>
      <c r="UWS118" s="1200"/>
      <c r="UWT118" s="1200"/>
      <c r="UWU118" s="1200"/>
      <c r="UWV118" s="1200"/>
      <c r="UWW118" s="1200"/>
      <c r="UWX118" s="1200"/>
      <c r="UWY118" s="1200"/>
      <c r="UWZ118" s="1200"/>
      <c r="UXA118" s="1200"/>
      <c r="UXB118" s="1200"/>
      <c r="UXC118" s="1200"/>
      <c r="UXD118" s="1200"/>
      <c r="UXE118" s="1200"/>
      <c r="UXF118" s="1200"/>
      <c r="UXG118" s="1200"/>
      <c r="UXH118" s="1200"/>
      <c r="UXI118" s="1200"/>
      <c r="UXJ118" s="1200"/>
      <c r="UXK118" s="1200"/>
      <c r="UXL118" s="1200"/>
      <c r="UXM118" s="1200"/>
      <c r="UXN118" s="1200"/>
      <c r="UXO118" s="1200"/>
      <c r="UXP118" s="1200"/>
      <c r="UXQ118" s="1200"/>
      <c r="UXR118" s="1200"/>
      <c r="UXS118" s="1200"/>
      <c r="UXT118" s="1200"/>
      <c r="UXU118" s="1200"/>
      <c r="UXV118" s="1200"/>
      <c r="UXW118" s="1200"/>
      <c r="UXX118" s="1200"/>
      <c r="UXY118" s="1200"/>
      <c r="UXZ118" s="1200"/>
      <c r="UYA118" s="1200"/>
      <c r="UYB118" s="1200"/>
      <c r="UYC118" s="1200"/>
      <c r="UYD118" s="1200"/>
      <c r="UYE118" s="1200"/>
      <c r="UYF118" s="1200"/>
      <c r="UYG118" s="1200"/>
      <c r="UYH118" s="1200"/>
      <c r="UYI118" s="1200"/>
      <c r="UYJ118" s="1200"/>
      <c r="UYK118" s="1200"/>
      <c r="UYL118" s="1200"/>
      <c r="UYM118" s="1200"/>
      <c r="UYN118" s="1200"/>
      <c r="UYO118" s="1200"/>
      <c r="UYP118" s="1200"/>
      <c r="UYQ118" s="1200"/>
      <c r="UYR118" s="1200"/>
      <c r="UYS118" s="1200"/>
      <c r="UYT118" s="1200"/>
      <c r="UYU118" s="1200"/>
      <c r="UYV118" s="1200"/>
      <c r="UYW118" s="1200"/>
      <c r="UYX118" s="1200"/>
      <c r="UYY118" s="1200"/>
      <c r="UYZ118" s="1200"/>
      <c r="UZA118" s="1200"/>
      <c r="UZB118" s="1200"/>
      <c r="UZC118" s="1200"/>
      <c r="UZD118" s="1200"/>
      <c r="UZE118" s="1200"/>
      <c r="UZF118" s="1200"/>
      <c r="UZG118" s="1200"/>
      <c r="UZH118" s="1200"/>
      <c r="UZI118" s="1200"/>
      <c r="UZJ118" s="1200"/>
      <c r="UZK118" s="1200"/>
      <c r="UZL118" s="1200"/>
      <c r="UZM118" s="1200"/>
      <c r="UZN118" s="1200"/>
      <c r="UZO118" s="1200"/>
      <c r="UZP118" s="1200"/>
      <c r="UZQ118" s="1200"/>
      <c r="UZR118" s="1200"/>
      <c r="UZS118" s="1200"/>
      <c r="UZT118" s="1200"/>
      <c r="UZU118" s="1200"/>
      <c r="UZV118" s="1200"/>
      <c r="UZW118" s="1200"/>
      <c r="UZX118" s="1200"/>
      <c r="UZY118" s="1200"/>
      <c r="UZZ118" s="1200"/>
      <c r="VAA118" s="1200"/>
      <c r="VAB118" s="1200"/>
      <c r="VAC118" s="1200"/>
      <c r="VAD118" s="1200"/>
      <c r="VAE118" s="1200"/>
      <c r="VAF118" s="1200"/>
      <c r="VAG118" s="1200"/>
      <c r="VAH118" s="1200"/>
      <c r="VAI118" s="1200"/>
      <c r="VAJ118" s="1200"/>
      <c r="VAK118" s="1200"/>
      <c r="VAL118" s="1200"/>
      <c r="VAM118" s="1200"/>
      <c r="VAN118" s="1200"/>
      <c r="VAO118" s="1200"/>
      <c r="VAP118" s="1200"/>
      <c r="VAQ118" s="1200"/>
      <c r="VAR118" s="1200"/>
      <c r="VAS118" s="1200"/>
      <c r="VAT118" s="1200"/>
      <c r="VAU118" s="1200"/>
      <c r="VAV118" s="1200"/>
      <c r="VAW118" s="1200"/>
      <c r="VAX118" s="1200"/>
      <c r="VAY118" s="1200"/>
      <c r="VAZ118" s="1200"/>
      <c r="VBA118" s="1200"/>
      <c r="VBB118" s="1200"/>
      <c r="VBC118" s="1200"/>
      <c r="VBD118" s="1200"/>
      <c r="VBE118" s="1200"/>
      <c r="VBF118" s="1200"/>
      <c r="VBG118" s="1200"/>
      <c r="VBH118" s="1200"/>
      <c r="VBI118" s="1200"/>
      <c r="VBJ118" s="1200"/>
      <c r="VBK118" s="1200"/>
      <c r="VBL118" s="1200"/>
      <c r="VBM118" s="1200"/>
      <c r="VBN118" s="1200"/>
      <c r="VBO118" s="1200"/>
      <c r="VBP118" s="1200"/>
      <c r="VBQ118" s="1200"/>
      <c r="VBR118" s="1200"/>
      <c r="VBS118" s="1200"/>
      <c r="VBT118" s="1200"/>
      <c r="VBU118" s="1200"/>
      <c r="VBV118" s="1200"/>
      <c r="VBW118" s="1200"/>
      <c r="VBX118" s="1200"/>
      <c r="VBY118" s="1200"/>
      <c r="VBZ118" s="1200"/>
      <c r="VCA118" s="1200"/>
      <c r="VCB118" s="1200"/>
      <c r="VCC118" s="1200"/>
      <c r="VCD118" s="1200"/>
      <c r="VCE118" s="1200"/>
      <c r="VCF118" s="1200"/>
      <c r="VCG118" s="1200"/>
      <c r="VCH118" s="1200"/>
      <c r="VCI118" s="1200"/>
      <c r="VCJ118" s="1200"/>
      <c r="VCK118" s="1200"/>
      <c r="VCL118" s="1200"/>
      <c r="VCM118" s="1200"/>
      <c r="VCN118" s="1200"/>
      <c r="VCO118" s="1200"/>
      <c r="VCP118" s="1200"/>
      <c r="VCQ118" s="1200"/>
      <c r="VCR118" s="1200"/>
      <c r="VCS118" s="1200"/>
      <c r="VCT118" s="1200"/>
      <c r="VCU118" s="1200"/>
      <c r="VCV118" s="1200"/>
      <c r="VCW118" s="1200"/>
      <c r="VCX118" s="1200"/>
      <c r="VCY118" s="1200"/>
      <c r="VCZ118" s="1200"/>
      <c r="VDA118" s="1200"/>
      <c r="VDB118" s="1200"/>
      <c r="VDC118" s="1200"/>
      <c r="VDD118" s="1200"/>
      <c r="VDE118" s="1200"/>
      <c r="VDF118" s="1200"/>
      <c r="VDG118" s="1200"/>
      <c r="VDH118" s="1200"/>
      <c r="VDI118" s="1200"/>
      <c r="VDJ118" s="1200"/>
      <c r="VDK118" s="1200"/>
      <c r="VDL118" s="1200"/>
      <c r="VDM118" s="1200"/>
      <c r="VDN118" s="1200"/>
      <c r="VDO118" s="1200"/>
      <c r="VDP118" s="1200"/>
      <c r="VDQ118" s="1200"/>
      <c r="VDR118" s="1200"/>
      <c r="VDS118" s="1200"/>
      <c r="VDT118" s="1200"/>
      <c r="VDU118" s="1200"/>
      <c r="VDV118" s="1200"/>
      <c r="VDW118" s="1200"/>
      <c r="VDX118" s="1200"/>
      <c r="VDY118" s="1200"/>
      <c r="VDZ118" s="1200"/>
      <c r="VEA118" s="1200"/>
      <c r="VEB118" s="1200"/>
      <c r="VEC118" s="1200"/>
      <c r="VED118" s="1200"/>
      <c r="VEE118" s="1200"/>
      <c r="VEF118" s="1200"/>
      <c r="VEG118" s="1200"/>
      <c r="VEH118" s="1200"/>
      <c r="VEI118" s="1200"/>
      <c r="VEJ118" s="1200"/>
      <c r="VEK118" s="1200"/>
      <c r="VEL118" s="1200"/>
      <c r="VEM118" s="1200"/>
      <c r="VEN118" s="1200"/>
      <c r="VEO118" s="1200"/>
      <c r="VEP118" s="1200"/>
      <c r="VEQ118" s="1200"/>
      <c r="VER118" s="1200"/>
      <c r="VES118" s="1200"/>
      <c r="VET118" s="1200"/>
      <c r="VEU118" s="1200"/>
      <c r="VEV118" s="1200"/>
      <c r="VEW118" s="1200"/>
      <c r="VEX118" s="1200"/>
      <c r="VEY118" s="1200"/>
      <c r="VEZ118" s="1200"/>
      <c r="VFA118" s="1200"/>
      <c r="VFB118" s="1200"/>
      <c r="VFC118" s="1200"/>
      <c r="VFD118" s="1200"/>
      <c r="VFE118" s="1200"/>
      <c r="VFF118" s="1200"/>
      <c r="VFG118" s="1200"/>
      <c r="VFH118" s="1200"/>
      <c r="VFI118" s="1200"/>
      <c r="VFJ118" s="1200"/>
      <c r="VFK118" s="1200"/>
      <c r="VFL118" s="1200"/>
      <c r="VFM118" s="1200"/>
      <c r="VFN118" s="1200"/>
      <c r="VFO118" s="1200"/>
      <c r="VFP118" s="1200"/>
      <c r="VFQ118" s="1200"/>
      <c r="VFR118" s="1200"/>
      <c r="VFS118" s="1200"/>
      <c r="VFT118" s="1200"/>
      <c r="VFU118" s="1200"/>
      <c r="VFV118" s="1200"/>
      <c r="VFW118" s="1200"/>
      <c r="VFX118" s="1200"/>
      <c r="VFY118" s="1200"/>
      <c r="VFZ118" s="1200"/>
      <c r="VGA118" s="1200"/>
      <c r="VGB118" s="1200"/>
      <c r="VGC118" s="1200"/>
      <c r="VGD118" s="1200"/>
      <c r="VGE118" s="1200"/>
      <c r="VGF118" s="1200"/>
      <c r="VGG118" s="1200"/>
      <c r="VGH118" s="1200"/>
      <c r="VGI118" s="1200"/>
      <c r="VGJ118" s="1200"/>
      <c r="VGK118" s="1200"/>
      <c r="VGL118" s="1200"/>
      <c r="VGM118" s="1200"/>
      <c r="VGN118" s="1200"/>
      <c r="VGO118" s="1200"/>
      <c r="VGP118" s="1200"/>
      <c r="VGQ118" s="1200"/>
      <c r="VGR118" s="1200"/>
      <c r="VGS118" s="1200"/>
      <c r="VGT118" s="1200"/>
      <c r="VGU118" s="1200"/>
      <c r="VGV118" s="1200"/>
      <c r="VGW118" s="1200"/>
      <c r="VGX118" s="1200"/>
      <c r="VGY118" s="1200"/>
      <c r="VGZ118" s="1200"/>
      <c r="VHA118" s="1200"/>
      <c r="VHB118" s="1200"/>
      <c r="VHC118" s="1200"/>
      <c r="VHD118" s="1200"/>
      <c r="VHE118" s="1200"/>
      <c r="VHF118" s="1200"/>
      <c r="VHG118" s="1200"/>
      <c r="VHH118" s="1200"/>
      <c r="VHI118" s="1200"/>
      <c r="VHJ118" s="1200"/>
      <c r="VHK118" s="1200"/>
      <c r="VHL118" s="1200"/>
      <c r="VHM118" s="1200"/>
      <c r="VHN118" s="1200"/>
      <c r="VHO118" s="1200"/>
      <c r="VHP118" s="1200"/>
      <c r="VHQ118" s="1200"/>
      <c r="VHR118" s="1200"/>
      <c r="VHS118" s="1200"/>
      <c r="VHT118" s="1200"/>
      <c r="VHU118" s="1200"/>
      <c r="VHV118" s="1200"/>
      <c r="VHW118" s="1200"/>
      <c r="VHX118" s="1200"/>
      <c r="VHY118" s="1200"/>
      <c r="VHZ118" s="1200"/>
      <c r="VIA118" s="1200"/>
      <c r="VIB118" s="1200"/>
      <c r="VIC118" s="1200"/>
      <c r="VID118" s="1200"/>
      <c r="VIE118" s="1200"/>
      <c r="VIF118" s="1200"/>
      <c r="VIG118" s="1200"/>
      <c r="VIH118" s="1200"/>
      <c r="VII118" s="1200"/>
      <c r="VIJ118" s="1200"/>
      <c r="VIK118" s="1200"/>
      <c r="VIL118" s="1200"/>
      <c r="VIM118" s="1200"/>
      <c r="VIN118" s="1200"/>
      <c r="VIO118" s="1200"/>
      <c r="VIP118" s="1200"/>
      <c r="VIQ118" s="1200"/>
      <c r="VIR118" s="1200"/>
      <c r="VIS118" s="1200"/>
      <c r="VIT118" s="1200"/>
      <c r="VIU118" s="1200"/>
      <c r="VIV118" s="1200"/>
      <c r="VIW118" s="1200"/>
      <c r="VIX118" s="1200"/>
      <c r="VIY118" s="1200"/>
      <c r="VIZ118" s="1200"/>
      <c r="VJA118" s="1200"/>
      <c r="VJB118" s="1200"/>
      <c r="VJC118" s="1200"/>
      <c r="VJD118" s="1200"/>
      <c r="VJE118" s="1200"/>
      <c r="VJF118" s="1200"/>
      <c r="VJG118" s="1200"/>
      <c r="VJH118" s="1200"/>
      <c r="VJI118" s="1200"/>
      <c r="VJJ118" s="1200"/>
      <c r="VJK118" s="1200"/>
      <c r="VJL118" s="1200"/>
      <c r="VJM118" s="1200"/>
      <c r="VJN118" s="1200"/>
      <c r="VJO118" s="1200"/>
      <c r="VJP118" s="1200"/>
      <c r="VJQ118" s="1200"/>
      <c r="VJR118" s="1200"/>
      <c r="VJS118" s="1200"/>
      <c r="VJT118" s="1200"/>
      <c r="VJU118" s="1200"/>
      <c r="VJV118" s="1200"/>
      <c r="VJW118" s="1200"/>
      <c r="VJX118" s="1200"/>
      <c r="VJY118" s="1200"/>
      <c r="VJZ118" s="1200"/>
      <c r="VKA118" s="1200"/>
      <c r="VKB118" s="1200"/>
      <c r="VKC118" s="1200"/>
      <c r="VKD118" s="1200"/>
      <c r="VKE118" s="1200"/>
      <c r="VKF118" s="1200"/>
      <c r="VKG118" s="1200"/>
      <c r="VKH118" s="1200"/>
      <c r="VKI118" s="1200"/>
      <c r="VKJ118" s="1200"/>
      <c r="VKK118" s="1200"/>
      <c r="VKL118" s="1200"/>
      <c r="VKM118" s="1200"/>
      <c r="VKN118" s="1200"/>
      <c r="VKO118" s="1200"/>
      <c r="VKP118" s="1200"/>
      <c r="VKQ118" s="1200"/>
      <c r="VKR118" s="1200"/>
      <c r="VKS118" s="1200"/>
      <c r="VKT118" s="1200"/>
      <c r="VKU118" s="1200"/>
      <c r="VKV118" s="1200"/>
      <c r="VKW118" s="1200"/>
      <c r="VKX118" s="1200"/>
      <c r="VKY118" s="1200"/>
      <c r="VKZ118" s="1200"/>
      <c r="VLA118" s="1200"/>
      <c r="VLB118" s="1200"/>
      <c r="VLC118" s="1200"/>
      <c r="VLD118" s="1200"/>
      <c r="VLE118" s="1200"/>
      <c r="VLF118" s="1200"/>
      <c r="VLG118" s="1200"/>
      <c r="VLH118" s="1200"/>
      <c r="VLI118" s="1200"/>
      <c r="VLJ118" s="1200"/>
      <c r="VLK118" s="1200"/>
      <c r="VLL118" s="1200"/>
      <c r="VLM118" s="1200"/>
      <c r="VLN118" s="1200"/>
      <c r="VLO118" s="1200"/>
      <c r="VLP118" s="1200"/>
      <c r="VLQ118" s="1200"/>
      <c r="VLR118" s="1200"/>
      <c r="VLS118" s="1200"/>
      <c r="VLT118" s="1200"/>
      <c r="VLU118" s="1200"/>
      <c r="VLV118" s="1200"/>
      <c r="VLW118" s="1200"/>
      <c r="VLX118" s="1200"/>
      <c r="VLY118" s="1200"/>
      <c r="VLZ118" s="1200"/>
      <c r="VMA118" s="1200"/>
      <c r="VMB118" s="1200"/>
      <c r="VMC118" s="1200"/>
      <c r="VMD118" s="1200"/>
      <c r="VME118" s="1200"/>
      <c r="VMF118" s="1200"/>
      <c r="VMG118" s="1200"/>
      <c r="VMH118" s="1200"/>
      <c r="VMI118" s="1200"/>
      <c r="VMJ118" s="1200"/>
      <c r="VMK118" s="1200"/>
      <c r="VML118" s="1200"/>
      <c r="VMM118" s="1200"/>
      <c r="VMN118" s="1200"/>
      <c r="VMO118" s="1200"/>
      <c r="VMP118" s="1200"/>
      <c r="VMQ118" s="1200"/>
      <c r="VMR118" s="1200"/>
      <c r="VMS118" s="1200"/>
      <c r="VMT118" s="1200"/>
      <c r="VMU118" s="1200"/>
      <c r="VMV118" s="1200"/>
      <c r="VMW118" s="1200"/>
      <c r="VMX118" s="1200"/>
      <c r="VMY118" s="1200"/>
      <c r="VMZ118" s="1200"/>
      <c r="VNA118" s="1200"/>
      <c r="VNB118" s="1200"/>
      <c r="VNC118" s="1200"/>
      <c r="VND118" s="1200"/>
      <c r="VNE118" s="1200"/>
      <c r="VNF118" s="1200"/>
      <c r="VNG118" s="1200"/>
      <c r="VNH118" s="1200"/>
      <c r="VNI118" s="1200"/>
      <c r="VNJ118" s="1200"/>
      <c r="VNK118" s="1200"/>
      <c r="VNL118" s="1200"/>
      <c r="VNM118" s="1200"/>
      <c r="VNN118" s="1200"/>
      <c r="VNO118" s="1200"/>
      <c r="VNP118" s="1200"/>
      <c r="VNQ118" s="1200"/>
      <c r="VNR118" s="1200"/>
      <c r="VNS118" s="1200"/>
      <c r="VNT118" s="1200"/>
      <c r="VNU118" s="1200"/>
      <c r="VNV118" s="1200"/>
      <c r="VNW118" s="1200"/>
      <c r="VNX118" s="1200"/>
      <c r="VNY118" s="1200"/>
      <c r="VNZ118" s="1200"/>
      <c r="VOA118" s="1200"/>
      <c r="VOB118" s="1200"/>
      <c r="VOC118" s="1200"/>
      <c r="VOD118" s="1200"/>
      <c r="VOE118" s="1200"/>
      <c r="VOF118" s="1200"/>
      <c r="VOG118" s="1200"/>
      <c r="VOH118" s="1200"/>
      <c r="VOI118" s="1200"/>
      <c r="VOJ118" s="1200"/>
      <c r="VOK118" s="1200"/>
      <c r="VOL118" s="1200"/>
      <c r="VOM118" s="1200"/>
      <c r="VON118" s="1200"/>
      <c r="VOO118" s="1200"/>
      <c r="VOP118" s="1200"/>
      <c r="VOQ118" s="1200"/>
      <c r="VOR118" s="1200"/>
      <c r="VOS118" s="1200"/>
      <c r="VOT118" s="1200"/>
      <c r="VOU118" s="1200"/>
      <c r="VOV118" s="1200"/>
      <c r="VOW118" s="1200"/>
      <c r="VOX118" s="1200"/>
      <c r="VOY118" s="1200"/>
      <c r="VOZ118" s="1200"/>
      <c r="VPA118" s="1200"/>
      <c r="VPB118" s="1200"/>
      <c r="VPC118" s="1200"/>
      <c r="VPD118" s="1200"/>
      <c r="VPE118" s="1200"/>
      <c r="VPF118" s="1200"/>
      <c r="VPG118" s="1200"/>
      <c r="VPH118" s="1200"/>
      <c r="VPI118" s="1200"/>
      <c r="VPJ118" s="1200"/>
      <c r="VPK118" s="1200"/>
      <c r="VPL118" s="1200"/>
      <c r="VPM118" s="1200"/>
      <c r="VPN118" s="1200"/>
      <c r="VPO118" s="1200"/>
      <c r="VPP118" s="1200"/>
      <c r="VPQ118" s="1200"/>
      <c r="VPR118" s="1200"/>
      <c r="VPS118" s="1200"/>
      <c r="VPT118" s="1200"/>
      <c r="VPU118" s="1200"/>
      <c r="VPV118" s="1200"/>
      <c r="VPW118" s="1200"/>
      <c r="VPX118" s="1200"/>
      <c r="VPY118" s="1200"/>
      <c r="VPZ118" s="1200"/>
      <c r="VQA118" s="1200"/>
      <c r="VQB118" s="1200"/>
      <c r="VQC118" s="1200"/>
      <c r="VQD118" s="1200"/>
      <c r="VQE118" s="1200"/>
      <c r="VQF118" s="1200"/>
      <c r="VQG118" s="1200"/>
      <c r="VQH118" s="1200"/>
      <c r="VQI118" s="1200"/>
      <c r="VQJ118" s="1200"/>
      <c r="VQK118" s="1200"/>
      <c r="VQL118" s="1200"/>
      <c r="VQM118" s="1200"/>
      <c r="VQN118" s="1200"/>
      <c r="VQO118" s="1200"/>
      <c r="VQP118" s="1200"/>
      <c r="VQQ118" s="1200"/>
      <c r="VQR118" s="1200"/>
      <c r="VQS118" s="1200"/>
      <c r="VQT118" s="1200"/>
      <c r="VQU118" s="1200"/>
      <c r="VQV118" s="1200"/>
      <c r="VQW118" s="1200"/>
      <c r="VQX118" s="1200"/>
      <c r="VQY118" s="1200"/>
      <c r="VQZ118" s="1200"/>
      <c r="VRA118" s="1200"/>
      <c r="VRB118" s="1200"/>
      <c r="VRC118" s="1200"/>
      <c r="VRD118" s="1200"/>
      <c r="VRE118" s="1200"/>
      <c r="VRF118" s="1200"/>
      <c r="VRG118" s="1200"/>
      <c r="VRH118" s="1200"/>
      <c r="VRI118" s="1200"/>
      <c r="VRJ118" s="1200"/>
      <c r="VRK118" s="1200"/>
      <c r="VRL118" s="1200"/>
      <c r="VRM118" s="1200"/>
      <c r="VRN118" s="1200"/>
      <c r="VRO118" s="1200"/>
      <c r="VRP118" s="1200"/>
      <c r="VRQ118" s="1200"/>
      <c r="VRR118" s="1200"/>
      <c r="VRS118" s="1200"/>
      <c r="VRT118" s="1200"/>
      <c r="VRU118" s="1200"/>
      <c r="VRV118" s="1200"/>
      <c r="VRW118" s="1200"/>
      <c r="VRX118" s="1200"/>
      <c r="VRY118" s="1200"/>
      <c r="VRZ118" s="1200"/>
      <c r="VSA118" s="1200"/>
      <c r="VSB118" s="1200"/>
      <c r="VSC118" s="1200"/>
      <c r="VSD118" s="1200"/>
      <c r="VSE118" s="1200"/>
      <c r="VSF118" s="1200"/>
      <c r="VSG118" s="1200"/>
      <c r="VSH118" s="1200"/>
      <c r="VSI118" s="1200"/>
      <c r="VSJ118" s="1200"/>
      <c r="VSK118" s="1200"/>
      <c r="VSL118" s="1200"/>
      <c r="VSM118" s="1200"/>
      <c r="VSN118" s="1200"/>
      <c r="VSO118" s="1200"/>
      <c r="VSP118" s="1200"/>
      <c r="VSQ118" s="1200"/>
      <c r="VSR118" s="1200"/>
      <c r="VSS118" s="1200"/>
      <c r="VST118" s="1200"/>
      <c r="VSU118" s="1200"/>
      <c r="VSV118" s="1200"/>
      <c r="VSW118" s="1200"/>
      <c r="VSX118" s="1200"/>
      <c r="VSY118" s="1200"/>
      <c r="VSZ118" s="1200"/>
      <c r="VTA118" s="1200"/>
      <c r="VTB118" s="1200"/>
      <c r="VTC118" s="1200"/>
      <c r="VTD118" s="1200"/>
      <c r="VTE118" s="1200"/>
      <c r="VTF118" s="1200"/>
      <c r="VTG118" s="1200"/>
      <c r="VTH118" s="1200"/>
      <c r="VTI118" s="1200"/>
      <c r="VTJ118" s="1200"/>
      <c r="VTK118" s="1200"/>
      <c r="VTL118" s="1200"/>
      <c r="VTM118" s="1200"/>
      <c r="VTN118" s="1200"/>
      <c r="VTO118" s="1200"/>
      <c r="VTP118" s="1200"/>
      <c r="VTQ118" s="1200"/>
      <c r="VTR118" s="1200"/>
      <c r="VTS118" s="1200"/>
      <c r="VTT118" s="1200"/>
      <c r="VTU118" s="1200"/>
      <c r="VTV118" s="1200"/>
      <c r="VTW118" s="1200"/>
      <c r="VTX118" s="1200"/>
      <c r="VTY118" s="1200"/>
      <c r="VTZ118" s="1200"/>
      <c r="VUA118" s="1200"/>
      <c r="VUB118" s="1200"/>
      <c r="VUC118" s="1200"/>
      <c r="VUD118" s="1200"/>
      <c r="VUE118" s="1200"/>
      <c r="VUF118" s="1200"/>
      <c r="VUG118" s="1200"/>
      <c r="VUH118" s="1200"/>
      <c r="VUI118" s="1200"/>
      <c r="VUJ118" s="1200"/>
      <c r="VUK118" s="1200"/>
      <c r="VUL118" s="1200"/>
      <c r="VUM118" s="1200"/>
      <c r="VUN118" s="1200"/>
      <c r="VUO118" s="1200"/>
      <c r="VUP118" s="1200"/>
      <c r="VUQ118" s="1200"/>
      <c r="VUR118" s="1200"/>
      <c r="VUS118" s="1200"/>
      <c r="VUT118" s="1200"/>
      <c r="VUU118" s="1200"/>
      <c r="VUV118" s="1200"/>
      <c r="VUW118" s="1200"/>
      <c r="VUX118" s="1200"/>
      <c r="VUY118" s="1200"/>
      <c r="VUZ118" s="1200"/>
      <c r="VVA118" s="1200"/>
      <c r="VVB118" s="1200"/>
      <c r="VVC118" s="1200"/>
      <c r="VVD118" s="1200"/>
      <c r="VVE118" s="1200"/>
      <c r="VVF118" s="1200"/>
      <c r="VVG118" s="1200"/>
      <c r="VVH118" s="1200"/>
      <c r="VVI118" s="1200"/>
      <c r="VVJ118" s="1200"/>
      <c r="VVK118" s="1200"/>
      <c r="VVL118" s="1200"/>
      <c r="VVM118" s="1200"/>
      <c r="VVN118" s="1200"/>
      <c r="VVO118" s="1200"/>
      <c r="VVP118" s="1200"/>
      <c r="VVQ118" s="1200"/>
      <c r="VVR118" s="1200"/>
      <c r="VVS118" s="1200"/>
      <c r="VVT118" s="1200"/>
      <c r="VVU118" s="1200"/>
      <c r="VVV118" s="1200"/>
      <c r="VVW118" s="1200"/>
      <c r="VVX118" s="1200"/>
      <c r="VVY118" s="1200"/>
      <c r="VVZ118" s="1200"/>
      <c r="VWA118" s="1200"/>
      <c r="VWB118" s="1200"/>
      <c r="VWC118" s="1200"/>
      <c r="VWD118" s="1200"/>
      <c r="VWE118" s="1200"/>
      <c r="VWF118" s="1200"/>
      <c r="VWG118" s="1200"/>
      <c r="VWH118" s="1200"/>
      <c r="VWI118" s="1200"/>
      <c r="VWJ118" s="1200"/>
      <c r="VWK118" s="1200"/>
      <c r="VWL118" s="1200"/>
      <c r="VWM118" s="1200"/>
      <c r="VWN118" s="1200"/>
      <c r="VWO118" s="1200"/>
      <c r="VWP118" s="1200"/>
      <c r="VWQ118" s="1200"/>
      <c r="VWR118" s="1200"/>
      <c r="VWS118" s="1200"/>
      <c r="VWT118" s="1200"/>
      <c r="VWU118" s="1200"/>
      <c r="VWV118" s="1200"/>
      <c r="VWW118" s="1200"/>
      <c r="VWX118" s="1200"/>
      <c r="VWY118" s="1200"/>
      <c r="VWZ118" s="1200"/>
      <c r="VXA118" s="1200"/>
      <c r="VXB118" s="1200"/>
      <c r="VXC118" s="1200"/>
      <c r="VXD118" s="1200"/>
      <c r="VXE118" s="1200"/>
      <c r="VXF118" s="1200"/>
      <c r="VXG118" s="1200"/>
      <c r="VXH118" s="1200"/>
      <c r="VXI118" s="1200"/>
      <c r="VXJ118" s="1200"/>
      <c r="VXK118" s="1200"/>
      <c r="VXL118" s="1200"/>
      <c r="VXM118" s="1200"/>
      <c r="VXN118" s="1200"/>
      <c r="VXO118" s="1200"/>
      <c r="VXP118" s="1200"/>
      <c r="VXQ118" s="1200"/>
      <c r="VXR118" s="1200"/>
      <c r="VXS118" s="1200"/>
      <c r="VXT118" s="1200"/>
      <c r="VXU118" s="1200"/>
      <c r="VXV118" s="1200"/>
      <c r="VXW118" s="1200"/>
      <c r="VXX118" s="1200"/>
      <c r="VXY118" s="1200"/>
      <c r="VXZ118" s="1200"/>
      <c r="VYA118" s="1200"/>
      <c r="VYB118" s="1200"/>
      <c r="VYC118" s="1200"/>
      <c r="VYD118" s="1200"/>
      <c r="VYE118" s="1200"/>
      <c r="VYF118" s="1200"/>
      <c r="VYG118" s="1200"/>
      <c r="VYH118" s="1200"/>
      <c r="VYI118" s="1200"/>
      <c r="VYJ118" s="1200"/>
      <c r="VYK118" s="1200"/>
      <c r="VYL118" s="1200"/>
      <c r="VYM118" s="1200"/>
      <c r="VYN118" s="1200"/>
      <c r="VYO118" s="1200"/>
      <c r="VYP118" s="1200"/>
      <c r="VYQ118" s="1200"/>
      <c r="VYR118" s="1200"/>
      <c r="VYS118" s="1200"/>
      <c r="VYT118" s="1200"/>
      <c r="VYU118" s="1200"/>
      <c r="VYV118" s="1200"/>
      <c r="VYW118" s="1200"/>
      <c r="VYX118" s="1200"/>
      <c r="VYY118" s="1200"/>
      <c r="VYZ118" s="1200"/>
      <c r="VZA118" s="1200"/>
      <c r="VZB118" s="1200"/>
      <c r="VZC118" s="1200"/>
      <c r="VZD118" s="1200"/>
      <c r="VZE118" s="1200"/>
      <c r="VZF118" s="1200"/>
      <c r="VZG118" s="1200"/>
      <c r="VZH118" s="1200"/>
      <c r="VZI118" s="1200"/>
      <c r="VZJ118" s="1200"/>
      <c r="VZK118" s="1200"/>
      <c r="VZL118" s="1200"/>
      <c r="VZM118" s="1200"/>
      <c r="VZN118" s="1200"/>
      <c r="VZO118" s="1200"/>
      <c r="VZP118" s="1200"/>
      <c r="VZQ118" s="1200"/>
      <c r="VZR118" s="1200"/>
      <c r="VZS118" s="1200"/>
      <c r="VZT118" s="1200"/>
      <c r="VZU118" s="1200"/>
      <c r="VZV118" s="1200"/>
      <c r="VZW118" s="1200"/>
      <c r="VZX118" s="1200"/>
      <c r="VZY118" s="1200"/>
      <c r="VZZ118" s="1200"/>
      <c r="WAA118" s="1200"/>
      <c r="WAB118" s="1200"/>
      <c r="WAC118" s="1200"/>
      <c r="WAD118" s="1200"/>
      <c r="WAE118" s="1200"/>
      <c r="WAF118" s="1200"/>
      <c r="WAG118" s="1200"/>
      <c r="WAH118" s="1200"/>
      <c r="WAI118" s="1200"/>
      <c r="WAJ118" s="1200"/>
      <c r="WAK118" s="1200"/>
      <c r="WAL118" s="1200"/>
      <c r="WAM118" s="1200"/>
      <c r="WAN118" s="1200"/>
      <c r="WAO118" s="1200"/>
      <c r="WAP118" s="1200"/>
      <c r="WAQ118" s="1200"/>
      <c r="WAR118" s="1200"/>
      <c r="WAS118" s="1200"/>
      <c r="WAT118" s="1200"/>
      <c r="WAU118" s="1200"/>
      <c r="WAV118" s="1200"/>
      <c r="WAW118" s="1200"/>
      <c r="WAX118" s="1200"/>
      <c r="WAY118" s="1200"/>
      <c r="WAZ118" s="1200"/>
      <c r="WBA118" s="1200"/>
      <c r="WBB118" s="1200"/>
      <c r="WBC118" s="1200"/>
      <c r="WBD118" s="1200"/>
      <c r="WBE118" s="1200"/>
      <c r="WBF118" s="1200"/>
      <c r="WBG118" s="1200"/>
      <c r="WBH118" s="1200"/>
      <c r="WBI118" s="1200"/>
      <c r="WBJ118" s="1200"/>
      <c r="WBK118" s="1200"/>
      <c r="WBL118" s="1200"/>
      <c r="WBM118" s="1200"/>
      <c r="WBN118" s="1200"/>
      <c r="WBO118" s="1200"/>
      <c r="WBP118" s="1200"/>
      <c r="WBQ118" s="1200"/>
      <c r="WBR118" s="1200"/>
      <c r="WBS118" s="1200"/>
      <c r="WBT118" s="1200"/>
      <c r="WBU118" s="1200"/>
      <c r="WBV118" s="1200"/>
      <c r="WBW118" s="1200"/>
      <c r="WBX118" s="1200"/>
      <c r="WBY118" s="1200"/>
      <c r="WBZ118" s="1200"/>
      <c r="WCA118" s="1200"/>
      <c r="WCB118" s="1200"/>
      <c r="WCC118" s="1200"/>
      <c r="WCD118" s="1200"/>
      <c r="WCE118" s="1200"/>
      <c r="WCF118" s="1200"/>
      <c r="WCG118" s="1200"/>
      <c r="WCH118" s="1200"/>
      <c r="WCI118" s="1200"/>
      <c r="WCJ118" s="1200"/>
      <c r="WCK118" s="1200"/>
      <c r="WCL118" s="1200"/>
      <c r="WCM118" s="1200"/>
      <c r="WCN118" s="1200"/>
      <c r="WCO118" s="1200"/>
      <c r="WCP118" s="1200"/>
      <c r="WCQ118" s="1200"/>
      <c r="WCR118" s="1200"/>
      <c r="WCS118" s="1200"/>
      <c r="WCT118" s="1200"/>
      <c r="WCU118" s="1200"/>
      <c r="WCV118" s="1200"/>
      <c r="WCW118" s="1200"/>
      <c r="WCX118" s="1200"/>
      <c r="WCY118" s="1200"/>
      <c r="WCZ118" s="1200"/>
      <c r="WDA118" s="1200"/>
      <c r="WDB118" s="1200"/>
      <c r="WDC118" s="1200"/>
      <c r="WDD118" s="1200"/>
      <c r="WDE118" s="1200"/>
      <c r="WDF118" s="1200"/>
      <c r="WDG118" s="1200"/>
      <c r="WDH118" s="1200"/>
      <c r="WDI118" s="1200"/>
      <c r="WDJ118" s="1200"/>
      <c r="WDK118" s="1200"/>
      <c r="WDL118" s="1200"/>
      <c r="WDM118" s="1200"/>
      <c r="WDN118" s="1200"/>
      <c r="WDO118" s="1200"/>
      <c r="WDP118" s="1200"/>
      <c r="WDQ118" s="1200"/>
      <c r="WDR118" s="1200"/>
      <c r="WDS118" s="1200"/>
      <c r="WDT118" s="1200"/>
      <c r="WDU118" s="1200"/>
      <c r="WDV118" s="1200"/>
      <c r="WDW118" s="1200"/>
      <c r="WDX118" s="1200"/>
      <c r="WDY118" s="1200"/>
      <c r="WDZ118" s="1200"/>
      <c r="WEA118" s="1200"/>
      <c r="WEB118" s="1200"/>
      <c r="WEC118" s="1200"/>
      <c r="WED118" s="1200"/>
      <c r="WEE118" s="1200"/>
      <c r="WEF118" s="1200"/>
      <c r="WEG118" s="1200"/>
      <c r="WEH118" s="1200"/>
      <c r="WEI118" s="1200"/>
      <c r="WEJ118" s="1200"/>
      <c r="WEK118" s="1200"/>
      <c r="WEL118" s="1200"/>
      <c r="WEM118" s="1200"/>
      <c r="WEN118" s="1200"/>
      <c r="WEO118" s="1200"/>
      <c r="WEP118" s="1200"/>
      <c r="WEQ118" s="1200"/>
      <c r="WER118" s="1200"/>
      <c r="WES118" s="1200"/>
      <c r="WET118" s="1200"/>
      <c r="WEU118" s="1200"/>
      <c r="WEV118" s="1200"/>
      <c r="WEW118" s="1200"/>
      <c r="WEX118" s="1200"/>
      <c r="WEY118" s="1200"/>
      <c r="WEZ118" s="1200"/>
      <c r="WFA118" s="1200"/>
      <c r="WFB118" s="1200"/>
      <c r="WFC118" s="1200"/>
      <c r="WFD118" s="1200"/>
      <c r="WFE118" s="1200"/>
      <c r="WFF118" s="1200"/>
      <c r="WFG118" s="1200"/>
      <c r="WFH118" s="1200"/>
      <c r="WFI118" s="1200"/>
      <c r="WFJ118" s="1200"/>
      <c r="WFK118" s="1200"/>
      <c r="WFL118" s="1200"/>
      <c r="WFM118" s="1200"/>
      <c r="WFN118" s="1200"/>
      <c r="WFO118" s="1200"/>
      <c r="WFP118" s="1200"/>
      <c r="WFQ118" s="1200"/>
      <c r="WFR118" s="1200"/>
      <c r="WFS118" s="1200"/>
      <c r="WFT118" s="1200"/>
      <c r="WFU118" s="1200"/>
      <c r="WFV118" s="1200"/>
      <c r="WFW118" s="1200"/>
      <c r="WFX118" s="1200"/>
      <c r="WFY118" s="1200"/>
      <c r="WFZ118" s="1200"/>
      <c r="WGA118" s="1200"/>
      <c r="WGB118" s="1200"/>
      <c r="WGC118" s="1200"/>
      <c r="WGD118" s="1200"/>
      <c r="WGE118" s="1200"/>
      <c r="WGF118" s="1200"/>
      <c r="WGG118" s="1200"/>
      <c r="WGH118" s="1200"/>
      <c r="WGI118" s="1200"/>
      <c r="WGJ118" s="1200"/>
      <c r="WGK118" s="1200"/>
      <c r="WGL118" s="1200"/>
      <c r="WGM118" s="1200"/>
      <c r="WGN118" s="1200"/>
      <c r="WGO118" s="1200"/>
      <c r="WGP118" s="1200"/>
      <c r="WGQ118" s="1200"/>
      <c r="WGR118" s="1200"/>
      <c r="WGS118" s="1200"/>
      <c r="WGT118" s="1200"/>
      <c r="WGU118" s="1200"/>
      <c r="WGV118" s="1200"/>
      <c r="WGW118" s="1200"/>
      <c r="WGX118" s="1200"/>
      <c r="WGY118" s="1200"/>
      <c r="WGZ118" s="1200"/>
      <c r="WHA118" s="1200"/>
      <c r="WHB118" s="1200"/>
      <c r="WHC118" s="1200"/>
      <c r="WHD118" s="1200"/>
      <c r="WHE118" s="1200"/>
      <c r="WHF118" s="1200"/>
      <c r="WHG118" s="1200"/>
      <c r="WHH118" s="1200"/>
      <c r="WHI118" s="1200"/>
      <c r="WHJ118" s="1200"/>
      <c r="WHK118" s="1200"/>
      <c r="WHL118" s="1200"/>
      <c r="WHM118" s="1200"/>
      <c r="WHN118" s="1200"/>
      <c r="WHO118" s="1200"/>
      <c r="WHP118" s="1200"/>
      <c r="WHQ118" s="1200"/>
      <c r="WHR118" s="1200"/>
      <c r="WHS118" s="1200"/>
      <c r="WHT118" s="1200"/>
      <c r="WHU118" s="1200"/>
      <c r="WHV118" s="1200"/>
      <c r="WHW118" s="1200"/>
      <c r="WHX118" s="1200"/>
      <c r="WHY118" s="1200"/>
      <c r="WHZ118" s="1200"/>
      <c r="WIA118" s="1200"/>
      <c r="WIB118" s="1200"/>
      <c r="WIC118" s="1200"/>
      <c r="WID118" s="1200"/>
      <c r="WIE118" s="1200"/>
      <c r="WIF118" s="1200"/>
      <c r="WIG118" s="1200"/>
      <c r="WIH118" s="1200"/>
      <c r="WII118" s="1200"/>
      <c r="WIJ118" s="1200"/>
      <c r="WIK118" s="1200"/>
      <c r="WIL118" s="1200"/>
      <c r="WIM118" s="1200"/>
      <c r="WIN118" s="1200"/>
      <c r="WIO118" s="1200"/>
      <c r="WIP118" s="1200"/>
      <c r="WIQ118" s="1200"/>
      <c r="WIR118" s="1200"/>
      <c r="WIS118" s="1200"/>
      <c r="WIT118" s="1200"/>
      <c r="WIU118" s="1200"/>
      <c r="WIV118" s="1200"/>
      <c r="WIW118" s="1200"/>
      <c r="WIX118" s="1200"/>
      <c r="WIY118" s="1200"/>
      <c r="WIZ118" s="1200"/>
      <c r="WJA118" s="1200"/>
      <c r="WJB118" s="1200"/>
      <c r="WJC118" s="1200"/>
      <c r="WJD118" s="1200"/>
      <c r="WJE118" s="1200"/>
      <c r="WJF118" s="1200"/>
      <c r="WJG118" s="1200"/>
      <c r="WJH118" s="1200"/>
      <c r="WJI118" s="1200"/>
      <c r="WJJ118" s="1200"/>
      <c r="WJK118" s="1200"/>
      <c r="WJL118" s="1200"/>
      <c r="WJM118" s="1200"/>
      <c r="WJN118" s="1200"/>
      <c r="WJO118" s="1200"/>
      <c r="WJP118" s="1200"/>
      <c r="WJQ118" s="1200"/>
      <c r="WJR118" s="1200"/>
      <c r="WJS118" s="1200"/>
      <c r="WJT118" s="1200"/>
      <c r="WJU118" s="1200"/>
      <c r="WJV118" s="1200"/>
      <c r="WJW118" s="1200"/>
      <c r="WJX118" s="1200"/>
      <c r="WJY118" s="1200"/>
      <c r="WJZ118" s="1200"/>
      <c r="WKA118" s="1200"/>
      <c r="WKB118" s="1200"/>
      <c r="WKC118" s="1200"/>
      <c r="WKD118" s="1200"/>
      <c r="WKE118" s="1200"/>
      <c r="WKF118" s="1200"/>
      <c r="WKG118" s="1200"/>
      <c r="WKH118" s="1200"/>
      <c r="WKI118" s="1200"/>
      <c r="WKJ118" s="1200"/>
      <c r="WKK118" s="1200"/>
      <c r="WKL118" s="1200"/>
      <c r="WKM118" s="1200"/>
      <c r="WKN118" s="1200"/>
      <c r="WKO118" s="1200"/>
      <c r="WKP118" s="1200"/>
      <c r="WKQ118" s="1200"/>
      <c r="WKR118" s="1200"/>
      <c r="WKS118" s="1200"/>
      <c r="WKT118" s="1200"/>
      <c r="WKU118" s="1200"/>
      <c r="WKV118" s="1200"/>
      <c r="WKW118" s="1200"/>
      <c r="WKX118" s="1200"/>
      <c r="WKY118" s="1200"/>
      <c r="WKZ118" s="1200"/>
      <c r="WLA118" s="1200"/>
      <c r="WLB118" s="1200"/>
      <c r="WLC118" s="1200"/>
      <c r="WLD118" s="1200"/>
      <c r="WLE118" s="1200"/>
      <c r="WLF118" s="1200"/>
      <c r="WLG118" s="1200"/>
      <c r="WLH118" s="1200"/>
      <c r="WLI118" s="1200"/>
      <c r="WLJ118" s="1200"/>
      <c r="WLK118" s="1200"/>
      <c r="WLL118" s="1200"/>
      <c r="WLM118" s="1200"/>
      <c r="WLN118" s="1200"/>
      <c r="WLO118" s="1200"/>
      <c r="WLP118" s="1200"/>
      <c r="WLQ118" s="1200"/>
      <c r="WLR118" s="1200"/>
      <c r="WLS118" s="1200"/>
      <c r="WLT118" s="1200"/>
      <c r="WLU118" s="1200"/>
      <c r="WLV118" s="1200"/>
      <c r="WLW118" s="1200"/>
      <c r="WLX118" s="1200"/>
      <c r="WLY118" s="1200"/>
      <c r="WLZ118" s="1200"/>
      <c r="WMA118" s="1200"/>
      <c r="WMB118" s="1200"/>
      <c r="WMC118" s="1200"/>
      <c r="WMD118" s="1200"/>
      <c r="WME118" s="1200"/>
      <c r="WMF118" s="1200"/>
      <c r="WMG118" s="1200"/>
      <c r="WMH118" s="1200"/>
      <c r="WMI118" s="1200"/>
      <c r="WMJ118" s="1200"/>
      <c r="WMK118" s="1200"/>
      <c r="WML118" s="1200"/>
      <c r="WMM118" s="1200"/>
      <c r="WMN118" s="1200"/>
      <c r="WMO118" s="1200"/>
      <c r="WMP118" s="1200"/>
      <c r="WMQ118" s="1200"/>
      <c r="WMR118" s="1200"/>
      <c r="WMS118" s="1200"/>
      <c r="WMT118" s="1200"/>
      <c r="WMU118" s="1200"/>
      <c r="WMV118" s="1200"/>
      <c r="WMW118" s="1200"/>
      <c r="WMX118" s="1200"/>
      <c r="WMY118" s="1200"/>
      <c r="WMZ118" s="1200"/>
      <c r="WNA118" s="1200"/>
      <c r="WNB118" s="1200"/>
      <c r="WNC118" s="1200"/>
      <c r="WND118" s="1200"/>
      <c r="WNE118" s="1200"/>
      <c r="WNF118" s="1200"/>
      <c r="WNG118" s="1200"/>
      <c r="WNH118" s="1200"/>
      <c r="WNI118" s="1200"/>
      <c r="WNJ118" s="1200"/>
      <c r="WNK118" s="1200"/>
      <c r="WNL118" s="1200"/>
      <c r="WNM118" s="1200"/>
      <c r="WNN118" s="1200"/>
      <c r="WNO118" s="1200"/>
      <c r="WNP118" s="1200"/>
      <c r="WNQ118" s="1200"/>
      <c r="WNR118" s="1200"/>
      <c r="WNS118" s="1200"/>
      <c r="WNT118" s="1200"/>
      <c r="WNU118" s="1200"/>
      <c r="WNV118" s="1200"/>
      <c r="WNW118" s="1200"/>
      <c r="WNX118" s="1200"/>
      <c r="WNY118" s="1200"/>
      <c r="WNZ118" s="1200"/>
      <c r="WOA118" s="1200"/>
      <c r="WOB118" s="1200"/>
      <c r="WOC118" s="1200"/>
      <c r="WOD118" s="1200"/>
      <c r="WOE118" s="1200"/>
      <c r="WOF118" s="1200"/>
      <c r="WOG118" s="1200"/>
      <c r="WOH118" s="1200"/>
      <c r="WOI118" s="1200"/>
      <c r="WOJ118" s="1200"/>
      <c r="WOK118" s="1200"/>
      <c r="WOL118" s="1200"/>
      <c r="WOM118" s="1200"/>
      <c r="WON118" s="1200"/>
      <c r="WOO118" s="1200"/>
      <c r="WOP118" s="1200"/>
      <c r="WOQ118" s="1200"/>
      <c r="WOR118" s="1200"/>
      <c r="WOS118" s="1200"/>
      <c r="WOT118" s="1200"/>
      <c r="WOU118" s="1200"/>
      <c r="WOV118" s="1200"/>
      <c r="WOW118" s="1200"/>
      <c r="WOX118" s="1200"/>
      <c r="WOY118" s="1200"/>
      <c r="WOZ118" s="1200"/>
      <c r="WPA118" s="1200"/>
      <c r="WPB118" s="1200"/>
      <c r="WPC118" s="1200"/>
      <c r="WPD118" s="1200"/>
      <c r="WPE118" s="1200"/>
      <c r="WPF118" s="1200"/>
      <c r="WPG118" s="1200"/>
      <c r="WPH118" s="1200"/>
      <c r="WPI118" s="1200"/>
      <c r="WPJ118" s="1200"/>
      <c r="WPK118" s="1200"/>
      <c r="WPL118" s="1200"/>
      <c r="WPM118" s="1200"/>
      <c r="WPN118" s="1200"/>
      <c r="WPO118" s="1200"/>
      <c r="WPP118" s="1200"/>
      <c r="WPQ118" s="1200"/>
      <c r="WPR118" s="1200"/>
      <c r="WPS118" s="1200"/>
      <c r="WPT118" s="1200"/>
      <c r="WPU118" s="1200"/>
      <c r="WPV118" s="1200"/>
      <c r="WPW118" s="1200"/>
      <c r="WPX118" s="1200"/>
      <c r="WPY118" s="1200"/>
      <c r="WPZ118" s="1200"/>
      <c r="WQA118" s="1200"/>
      <c r="WQB118" s="1200"/>
      <c r="WQC118" s="1200"/>
      <c r="WQD118" s="1200"/>
      <c r="WQE118" s="1200"/>
      <c r="WQF118" s="1200"/>
      <c r="WQG118" s="1200"/>
      <c r="WQH118" s="1200"/>
      <c r="WQI118" s="1200"/>
      <c r="WQJ118" s="1200"/>
      <c r="WQK118" s="1200"/>
      <c r="WQL118" s="1200"/>
      <c r="WQM118" s="1200"/>
      <c r="WQN118" s="1200"/>
      <c r="WQO118" s="1200"/>
      <c r="WQP118" s="1200"/>
      <c r="WQQ118" s="1200"/>
      <c r="WQR118" s="1200"/>
      <c r="WQS118" s="1200"/>
      <c r="WQT118" s="1200"/>
      <c r="WQU118" s="1200"/>
      <c r="WQV118" s="1200"/>
      <c r="WQW118" s="1200"/>
      <c r="WQX118" s="1200"/>
      <c r="WQY118" s="1200"/>
      <c r="WQZ118" s="1200"/>
      <c r="WRA118" s="1200"/>
      <c r="WRB118" s="1200"/>
      <c r="WRC118" s="1200"/>
      <c r="WRD118" s="1200"/>
      <c r="WRE118" s="1200"/>
      <c r="WRF118" s="1200"/>
      <c r="WRG118" s="1200"/>
      <c r="WRH118" s="1200"/>
      <c r="WRI118" s="1200"/>
      <c r="WRJ118" s="1200"/>
      <c r="WRK118" s="1200"/>
      <c r="WRL118" s="1200"/>
      <c r="WRM118" s="1200"/>
      <c r="WRN118" s="1200"/>
      <c r="WRO118" s="1200"/>
      <c r="WRP118" s="1200"/>
      <c r="WRQ118" s="1200"/>
      <c r="WRR118" s="1200"/>
      <c r="WRS118" s="1200"/>
      <c r="WRT118" s="1200"/>
      <c r="WRU118" s="1200"/>
      <c r="WRV118" s="1200"/>
      <c r="WRW118" s="1200"/>
      <c r="WRX118" s="1200"/>
      <c r="WRY118" s="1200"/>
      <c r="WRZ118" s="1200"/>
      <c r="WSA118" s="1200"/>
      <c r="WSB118" s="1200"/>
      <c r="WSC118" s="1200"/>
      <c r="WSD118" s="1200"/>
      <c r="WSE118" s="1200"/>
      <c r="WSF118" s="1200"/>
      <c r="WSG118" s="1200"/>
      <c r="WSH118" s="1200"/>
      <c r="WSI118" s="1200"/>
      <c r="WSJ118" s="1200"/>
      <c r="WSK118" s="1200"/>
      <c r="WSL118" s="1200"/>
      <c r="WSM118" s="1200"/>
      <c r="WSN118" s="1200"/>
      <c r="WSO118" s="1200"/>
      <c r="WSP118" s="1200"/>
      <c r="WSQ118" s="1200"/>
      <c r="WSR118" s="1200"/>
      <c r="WSS118" s="1200"/>
      <c r="WST118" s="1200"/>
      <c r="WSU118" s="1200"/>
      <c r="WSV118" s="1200"/>
      <c r="WSW118" s="1200"/>
      <c r="WSX118" s="1200"/>
      <c r="WSY118" s="1200"/>
      <c r="WSZ118" s="1200"/>
      <c r="WTA118" s="1200"/>
      <c r="WTB118" s="1200"/>
      <c r="WTC118" s="1200"/>
      <c r="WTD118" s="1200"/>
      <c r="WTE118" s="1200"/>
      <c r="WTF118" s="1200"/>
      <c r="WTG118" s="1200"/>
      <c r="WTH118" s="1200"/>
      <c r="WTI118" s="1200"/>
      <c r="WTJ118" s="1200"/>
      <c r="WTK118" s="1200"/>
      <c r="WTL118" s="1200"/>
      <c r="WTM118" s="1200"/>
      <c r="WTN118" s="1200"/>
      <c r="WTO118" s="1200"/>
      <c r="WTP118" s="1200"/>
      <c r="WTQ118" s="1200"/>
      <c r="WTR118" s="1200"/>
      <c r="WTS118" s="1200"/>
      <c r="WTT118" s="1200"/>
      <c r="WTU118" s="1200"/>
      <c r="WTV118" s="1200"/>
      <c r="WTW118" s="1200"/>
      <c r="WTX118" s="1200"/>
      <c r="WTY118" s="1200"/>
      <c r="WTZ118" s="1200"/>
      <c r="WUA118" s="1200"/>
      <c r="WUB118" s="1200"/>
      <c r="WUC118" s="1200"/>
      <c r="WUD118" s="1200"/>
      <c r="WUE118" s="1200"/>
      <c r="WUF118" s="1200"/>
      <c r="WUG118" s="1200"/>
      <c r="WUH118" s="1200"/>
      <c r="WUI118" s="1200"/>
      <c r="WUJ118" s="1200"/>
      <c r="WUK118" s="1200"/>
      <c r="WUL118" s="1200"/>
      <c r="WUM118" s="1200"/>
      <c r="WUN118" s="1200"/>
      <c r="WUO118" s="1200"/>
      <c r="WUP118" s="1200"/>
      <c r="WUQ118" s="1200"/>
      <c r="WUR118" s="1200"/>
      <c r="WUS118" s="1200"/>
      <c r="WUT118" s="1200"/>
      <c r="WUU118" s="1200"/>
      <c r="WUV118" s="1200"/>
      <c r="WUW118" s="1200"/>
      <c r="WUX118" s="1200"/>
      <c r="WUY118" s="1200"/>
      <c r="WUZ118" s="1200"/>
      <c r="WVA118" s="1200"/>
      <c r="WVB118" s="1200"/>
      <c r="WVC118" s="1200"/>
      <c r="WVD118" s="1200"/>
      <c r="WVE118" s="1200"/>
      <c r="WVF118" s="1200"/>
      <c r="WVG118" s="1200"/>
      <c r="WVH118" s="1200"/>
      <c r="WVI118" s="1200"/>
      <c r="WVJ118" s="1200"/>
    </row>
    <row r="119" spans="2:16130" s="1198" customFormat="1" ht="9" hidden="1" customHeight="1">
      <c r="B119" s="1199"/>
      <c r="C119" s="1200"/>
      <c r="D119" s="1200"/>
      <c r="E119" s="1200"/>
      <c r="F119" s="1200"/>
      <c r="G119" s="1200"/>
      <c r="H119" s="1200"/>
      <c r="I119" s="1200"/>
      <c r="J119" s="1200"/>
      <c r="K119" s="1200"/>
      <c r="L119" s="1200"/>
      <c r="M119" s="1200"/>
      <c r="N119" s="1200"/>
      <c r="O119" s="1200"/>
      <c r="P119" s="1200"/>
      <c r="Q119" s="1200"/>
      <c r="R119" s="1200"/>
      <c r="S119" s="1200"/>
      <c r="T119" s="1200"/>
      <c r="U119" s="1200"/>
      <c r="V119" s="1200"/>
      <c r="W119" s="1200"/>
      <c r="X119" s="1200"/>
      <c r="Y119" s="1200"/>
      <c r="Z119" s="1200"/>
      <c r="AA119" s="1200"/>
      <c r="AB119" s="1200"/>
      <c r="AC119" s="1200"/>
      <c r="AD119" s="1200"/>
      <c r="AE119" s="1200"/>
      <c r="AF119" s="1200"/>
      <c r="AG119" s="1200"/>
      <c r="AH119" s="1200"/>
      <c r="AI119" s="1200"/>
      <c r="AJ119" s="1200"/>
      <c r="AK119" s="1200"/>
      <c r="AL119" s="1200"/>
      <c r="AM119" s="1200"/>
      <c r="AN119" s="1200"/>
      <c r="AO119" s="1200"/>
      <c r="AP119" s="1200"/>
      <c r="AQ119" s="1200"/>
      <c r="AR119" s="1200"/>
      <c r="AS119" s="1200"/>
      <c r="AT119" s="1200"/>
      <c r="AU119" s="1200"/>
      <c r="AV119" s="1200"/>
      <c r="AW119" s="1200"/>
      <c r="AX119" s="1200"/>
      <c r="AY119" s="1200"/>
      <c r="AZ119" s="1200"/>
      <c r="BA119" s="1200"/>
      <c r="BB119" s="1200"/>
      <c r="BC119" s="1200"/>
      <c r="BD119" s="1200"/>
      <c r="BE119" s="1200"/>
      <c r="BF119" s="1200"/>
      <c r="BG119" s="1200"/>
      <c r="BH119" s="1200"/>
      <c r="BI119" s="1200"/>
      <c r="BJ119" s="1200"/>
      <c r="BK119" s="1200"/>
      <c r="BL119" s="1200"/>
      <c r="BM119" s="1200"/>
      <c r="BN119" s="1200"/>
      <c r="BO119" s="1200"/>
      <c r="BP119" s="1200"/>
      <c r="BQ119" s="1200"/>
      <c r="BR119" s="1200"/>
      <c r="BS119" s="1200"/>
      <c r="BT119" s="1200"/>
      <c r="BU119" s="1200"/>
      <c r="BV119" s="1200"/>
      <c r="BW119" s="1200"/>
      <c r="BX119" s="1200"/>
      <c r="BY119" s="1200"/>
      <c r="BZ119" s="1200"/>
      <c r="CA119" s="1200"/>
      <c r="CB119" s="1200"/>
      <c r="CC119" s="1200"/>
      <c r="CD119" s="1200"/>
      <c r="CE119" s="1200"/>
      <c r="CF119" s="1200"/>
      <c r="CG119" s="1200"/>
      <c r="CH119" s="1200"/>
      <c r="CI119" s="1200"/>
      <c r="CJ119" s="1200"/>
      <c r="CK119" s="1200"/>
      <c r="CL119" s="1200"/>
      <c r="CM119" s="1200"/>
      <c r="CN119" s="1200"/>
      <c r="CO119" s="1200"/>
      <c r="CP119" s="1200"/>
      <c r="CQ119" s="1200"/>
      <c r="CR119" s="1200"/>
      <c r="CS119" s="1200"/>
      <c r="CT119" s="1200"/>
      <c r="CU119" s="1200"/>
      <c r="CV119" s="1200"/>
      <c r="CW119" s="1200"/>
      <c r="CX119" s="1200"/>
      <c r="CY119" s="1200"/>
      <c r="CZ119" s="1200"/>
      <c r="DA119" s="1200"/>
      <c r="DB119" s="1200"/>
      <c r="DC119" s="1200"/>
      <c r="DD119" s="1200"/>
      <c r="DE119" s="1200"/>
      <c r="DF119" s="1200"/>
      <c r="DG119" s="1200"/>
      <c r="DH119" s="1200"/>
      <c r="DI119" s="1200"/>
      <c r="DJ119" s="1200"/>
      <c r="DK119" s="1200"/>
      <c r="DL119" s="1200"/>
      <c r="DM119" s="1200"/>
      <c r="DN119" s="1200"/>
      <c r="DO119" s="1200"/>
      <c r="DP119" s="1200"/>
      <c r="DQ119" s="1200"/>
      <c r="DR119" s="1200"/>
      <c r="DS119" s="1200"/>
      <c r="DT119" s="1200"/>
      <c r="DU119" s="1200"/>
      <c r="DV119" s="1200"/>
      <c r="DW119" s="1200"/>
      <c r="DX119" s="1200"/>
      <c r="DY119" s="1200"/>
      <c r="DZ119" s="1200"/>
      <c r="EA119" s="1200"/>
      <c r="EB119" s="1200"/>
      <c r="EC119" s="1200"/>
      <c r="ED119" s="1200"/>
      <c r="EE119" s="1200"/>
      <c r="EF119" s="1200"/>
      <c r="EG119" s="1200"/>
      <c r="EH119" s="1200"/>
      <c r="EI119" s="1200"/>
      <c r="EJ119" s="1200"/>
      <c r="EK119" s="1200"/>
      <c r="EL119" s="1200"/>
      <c r="EM119" s="1200"/>
      <c r="EN119" s="1200"/>
      <c r="EO119" s="1200"/>
      <c r="EP119" s="1200"/>
      <c r="EQ119" s="1200"/>
      <c r="ER119" s="1200"/>
      <c r="ES119" s="1200"/>
      <c r="ET119" s="1200"/>
      <c r="EU119" s="1200"/>
      <c r="EV119" s="1200"/>
      <c r="EW119" s="1200"/>
      <c r="EX119" s="1200"/>
      <c r="EY119" s="1200"/>
      <c r="EZ119" s="1200"/>
      <c r="FA119" s="1200"/>
      <c r="FB119" s="1200"/>
      <c r="FC119" s="1200"/>
      <c r="FD119" s="1200"/>
      <c r="FE119" s="1200"/>
      <c r="FF119" s="1200"/>
      <c r="FG119" s="1200"/>
      <c r="FH119" s="1200"/>
      <c r="FI119" s="1200"/>
      <c r="FJ119" s="1200"/>
      <c r="FK119" s="1200"/>
      <c r="FL119" s="1200"/>
      <c r="FM119" s="1200"/>
      <c r="FN119" s="1200"/>
      <c r="FO119" s="1200"/>
      <c r="FP119" s="1200"/>
      <c r="FQ119" s="1200"/>
      <c r="FR119" s="1200"/>
      <c r="FS119" s="1200"/>
      <c r="FT119" s="1200"/>
      <c r="FU119" s="1200"/>
      <c r="FV119" s="1200"/>
      <c r="FW119" s="1200"/>
      <c r="FX119" s="1200"/>
      <c r="FY119" s="1200"/>
      <c r="FZ119" s="1200"/>
      <c r="GA119" s="1200"/>
      <c r="GB119" s="1200"/>
      <c r="GC119" s="1200"/>
      <c r="GD119" s="1200"/>
      <c r="GE119" s="1200"/>
      <c r="GF119" s="1200"/>
      <c r="GG119" s="1200"/>
      <c r="GH119" s="1200"/>
      <c r="GI119" s="1200"/>
      <c r="GJ119" s="1200"/>
      <c r="GK119" s="1200"/>
      <c r="GL119" s="1200"/>
      <c r="GM119" s="1200"/>
      <c r="GN119" s="1200"/>
      <c r="GO119" s="1200"/>
      <c r="GP119" s="1200"/>
      <c r="GQ119" s="1200"/>
      <c r="GR119" s="1200"/>
      <c r="GS119" s="1200"/>
      <c r="GT119" s="1200"/>
      <c r="GU119" s="1200"/>
      <c r="GV119" s="1200"/>
      <c r="GW119" s="1200"/>
      <c r="GX119" s="1200"/>
      <c r="GY119" s="1200"/>
      <c r="GZ119" s="1200"/>
      <c r="HA119" s="1200"/>
      <c r="HB119" s="1200"/>
      <c r="HC119" s="1200"/>
      <c r="HD119" s="1200"/>
      <c r="HE119" s="1200"/>
      <c r="HF119" s="1200"/>
      <c r="HG119" s="1200"/>
      <c r="HH119" s="1200"/>
      <c r="HI119" s="1200"/>
      <c r="HJ119" s="1200"/>
      <c r="HK119" s="1200"/>
      <c r="HL119" s="1200"/>
      <c r="HM119" s="1200"/>
      <c r="HN119" s="1200"/>
      <c r="HO119" s="1200"/>
      <c r="HP119" s="1200"/>
      <c r="HQ119" s="1200"/>
      <c r="HR119" s="1200"/>
      <c r="HS119" s="1200"/>
      <c r="HT119" s="1200"/>
      <c r="HU119" s="1200"/>
      <c r="HV119" s="1200"/>
      <c r="HW119" s="1200"/>
      <c r="HX119" s="1200"/>
      <c r="HY119" s="1200"/>
      <c r="HZ119" s="1200"/>
      <c r="IA119" s="1200"/>
      <c r="IB119" s="1200"/>
      <c r="IC119" s="1200"/>
      <c r="ID119" s="1200"/>
      <c r="IE119" s="1200"/>
      <c r="IF119" s="1200"/>
      <c r="IG119" s="1200"/>
      <c r="IH119" s="1200"/>
      <c r="II119" s="1200"/>
      <c r="IJ119" s="1200"/>
      <c r="IK119" s="1200"/>
      <c r="IL119" s="1200"/>
      <c r="IM119" s="1200"/>
      <c r="IN119" s="1200"/>
      <c r="IO119" s="1200"/>
      <c r="IP119" s="1200"/>
      <c r="IQ119" s="1200"/>
      <c r="IR119" s="1200"/>
      <c r="IS119" s="1200"/>
      <c r="IT119" s="1200"/>
      <c r="IU119" s="1200"/>
      <c r="IV119" s="1200"/>
      <c r="IW119" s="1200"/>
      <c r="IX119" s="1200"/>
      <c r="IY119" s="1200"/>
      <c r="IZ119" s="1200"/>
      <c r="JA119" s="1200"/>
      <c r="JB119" s="1200"/>
      <c r="JC119" s="1200"/>
      <c r="JD119" s="1200"/>
      <c r="JE119" s="1200"/>
      <c r="JF119" s="1200"/>
      <c r="JG119" s="1200"/>
      <c r="JH119" s="1200"/>
      <c r="JI119" s="1200"/>
      <c r="JJ119" s="1200"/>
      <c r="JK119" s="1200"/>
      <c r="JL119" s="1200"/>
      <c r="JM119" s="1200"/>
      <c r="JN119" s="1200"/>
      <c r="JO119" s="1200"/>
      <c r="JP119" s="1200"/>
      <c r="JQ119" s="1200"/>
      <c r="JR119" s="1200"/>
      <c r="JS119" s="1200"/>
      <c r="JT119" s="1200"/>
      <c r="JU119" s="1200"/>
      <c r="JV119" s="1200"/>
      <c r="JW119" s="1200"/>
      <c r="JX119" s="1200"/>
      <c r="JY119" s="1200"/>
      <c r="JZ119" s="1200"/>
      <c r="KA119" s="1200"/>
      <c r="KB119" s="1200"/>
      <c r="KC119" s="1200"/>
      <c r="KD119" s="1200"/>
      <c r="KE119" s="1200"/>
      <c r="KF119" s="1200"/>
      <c r="KG119" s="1200"/>
      <c r="KH119" s="1200"/>
      <c r="KI119" s="1200"/>
      <c r="KJ119" s="1200"/>
      <c r="KK119" s="1200"/>
      <c r="KL119" s="1200"/>
      <c r="KM119" s="1200"/>
      <c r="KN119" s="1200"/>
      <c r="KO119" s="1200"/>
      <c r="KP119" s="1200"/>
      <c r="KQ119" s="1200"/>
      <c r="KR119" s="1200"/>
      <c r="KS119" s="1200"/>
      <c r="KT119" s="1200"/>
      <c r="KU119" s="1200"/>
      <c r="KV119" s="1200"/>
      <c r="KW119" s="1200"/>
      <c r="KX119" s="1200"/>
      <c r="KY119" s="1200"/>
      <c r="KZ119" s="1200"/>
      <c r="LA119" s="1200"/>
      <c r="LB119" s="1200"/>
      <c r="LC119" s="1200"/>
      <c r="LD119" s="1200"/>
      <c r="LE119" s="1200"/>
      <c r="LF119" s="1200"/>
      <c r="LG119" s="1200"/>
      <c r="LH119" s="1200"/>
      <c r="LI119" s="1200"/>
      <c r="LJ119" s="1200"/>
      <c r="LK119" s="1200"/>
      <c r="LL119" s="1200"/>
      <c r="LM119" s="1200"/>
      <c r="LN119" s="1200"/>
      <c r="LO119" s="1200"/>
      <c r="LP119" s="1200"/>
      <c r="LQ119" s="1200"/>
      <c r="LR119" s="1200"/>
      <c r="LS119" s="1200"/>
      <c r="LT119" s="1200"/>
      <c r="LU119" s="1200"/>
      <c r="LV119" s="1200"/>
      <c r="LW119" s="1200"/>
      <c r="LX119" s="1200"/>
      <c r="LY119" s="1200"/>
      <c r="LZ119" s="1200"/>
      <c r="MA119" s="1200"/>
      <c r="MB119" s="1200"/>
      <c r="MC119" s="1200"/>
      <c r="MD119" s="1200"/>
      <c r="ME119" s="1200"/>
      <c r="MF119" s="1200"/>
      <c r="MG119" s="1200"/>
      <c r="MH119" s="1200"/>
      <c r="MI119" s="1200"/>
      <c r="MJ119" s="1200"/>
      <c r="MK119" s="1200"/>
      <c r="ML119" s="1200"/>
      <c r="MM119" s="1200"/>
      <c r="MN119" s="1200"/>
      <c r="MO119" s="1200"/>
      <c r="MP119" s="1200"/>
      <c r="MQ119" s="1200"/>
      <c r="MR119" s="1200"/>
      <c r="MS119" s="1200"/>
      <c r="MT119" s="1200"/>
      <c r="MU119" s="1200"/>
      <c r="MV119" s="1200"/>
      <c r="MW119" s="1200"/>
      <c r="MX119" s="1200"/>
      <c r="MY119" s="1200"/>
      <c r="MZ119" s="1200"/>
      <c r="NA119" s="1200"/>
      <c r="NB119" s="1200"/>
      <c r="NC119" s="1200"/>
      <c r="ND119" s="1200"/>
      <c r="NE119" s="1200"/>
      <c r="NF119" s="1200"/>
      <c r="NG119" s="1200"/>
      <c r="NH119" s="1200"/>
      <c r="NI119" s="1200"/>
      <c r="NJ119" s="1200"/>
      <c r="NK119" s="1200"/>
      <c r="NL119" s="1200"/>
      <c r="NM119" s="1200"/>
      <c r="NN119" s="1200"/>
      <c r="NO119" s="1200"/>
      <c r="NP119" s="1200"/>
      <c r="NQ119" s="1200"/>
      <c r="NR119" s="1200"/>
      <c r="NS119" s="1200"/>
      <c r="NT119" s="1200"/>
      <c r="NU119" s="1200"/>
      <c r="NV119" s="1200"/>
      <c r="NW119" s="1200"/>
      <c r="NX119" s="1200"/>
      <c r="NY119" s="1200"/>
      <c r="NZ119" s="1200"/>
      <c r="OA119" s="1200"/>
      <c r="OB119" s="1200"/>
      <c r="OC119" s="1200"/>
      <c r="OD119" s="1200"/>
      <c r="OE119" s="1200"/>
      <c r="OF119" s="1200"/>
      <c r="OG119" s="1200"/>
      <c r="OH119" s="1200"/>
      <c r="OI119" s="1200"/>
      <c r="OJ119" s="1200"/>
      <c r="OK119" s="1200"/>
      <c r="OL119" s="1200"/>
      <c r="OM119" s="1200"/>
      <c r="ON119" s="1200"/>
      <c r="OO119" s="1200"/>
      <c r="OP119" s="1200"/>
      <c r="OQ119" s="1200"/>
      <c r="OR119" s="1200"/>
      <c r="OS119" s="1200"/>
      <c r="OT119" s="1200"/>
      <c r="OU119" s="1200"/>
      <c r="OV119" s="1200"/>
      <c r="OW119" s="1200"/>
      <c r="OX119" s="1200"/>
      <c r="OY119" s="1200"/>
      <c r="OZ119" s="1200"/>
      <c r="PA119" s="1200"/>
      <c r="PB119" s="1200"/>
      <c r="PC119" s="1200"/>
      <c r="PD119" s="1200"/>
      <c r="PE119" s="1200"/>
      <c r="PF119" s="1200"/>
      <c r="PG119" s="1200"/>
      <c r="PH119" s="1200"/>
      <c r="PI119" s="1200"/>
      <c r="PJ119" s="1200"/>
      <c r="PK119" s="1200"/>
      <c r="PL119" s="1200"/>
      <c r="PM119" s="1200"/>
      <c r="PN119" s="1200"/>
      <c r="PO119" s="1200"/>
      <c r="PP119" s="1200"/>
      <c r="PQ119" s="1200"/>
      <c r="PR119" s="1200"/>
      <c r="PS119" s="1200"/>
      <c r="PT119" s="1200"/>
      <c r="PU119" s="1200"/>
      <c r="PV119" s="1200"/>
      <c r="PW119" s="1200"/>
      <c r="PX119" s="1200"/>
      <c r="PY119" s="1200"/>
      <c r="PZ119" s="1200"/>
      <c r="QA119" s="1200"/>
      <c r="QB119" s="1200"/>
      <c r="QC119" s="1200"/>
      <c r="QD119" s="1200"/>
      <c r="QE119" s="1200"/>
      <c r="QF119" s="1200"/>
      <c r="QG119" s="1200"/>
      <c r="QH119" s="1200"/>
      <c r="QI119" s="1200"/>
      <c r="QJ119" s="1200"/>
      <c r="QK119" s="1200"/>
      <c r="QL119" s="1200"/>
      <c r="QM119" s="1200"/>
      <c r="QN119" s="1200"/>
      <c r="QO119" s="1200"/>
      <c r="QP119" s="1200"/>
      <c r="QQ119" s="1200"/>
      <c r="QR119" s="1200"/>
      <c r="QS119" s="1200"/>
      <c r="QT119" s="1200"/>
      <c r="QU119" s="1200"/>
      <c r="QV119" s="1200"/>
      <c r="QW119" s="1200"/>
      <c r="QX119" s="1200"/>
      <c r="QY119" s="1200"/>
      <c r="QZ119" s="1200"/>
      <c r="RA119" s="1200"/>
      <c r="RB119" s="1200"/>
      <c r="RC119" s="1200"/>
      <c r="RD119" s="1200"/>
      <c r="RE119" s="1200"/>
      <c r="RF119" s="1200"/>
      <c r="RG119" s="1200"/>
      <c r="RH119" s="1200"/>
      <c r="RI119" s="1200"/>
      <c r="RJ119" s="1200"/>
      <c r="RK119" s="1200"/>
      <c r="RL119" s="1200"/>
      <c r="RM119" s="1200"/>
      <c r="RN119" s="1200"/>
      <c r="RO119" s="1200"/>
      <c r="RP119" s="1200"/>
      <c r="RQ119" s="1200"/>
      <c r="RR119" s="1200"/>
      <c r="RS119" s="1200"/>
      <c r="RT119" s="1200"/>
      <c r="RU119" s="1200"/>
      <c r="RV119" s="1200"/>
      <c r="RW119" s="1200"/>
      <c r="RX119" s="1200"/>
      <c r="RY119" s="1200"/>
      <c r="RZ119" s="1200"/>
      <c r="SA119" s="1200"/>
      <c r="SB119" s="1200"/>
      <c r="SC119" s="1200"/>
      <c r="SD119" s="1200"/>
      <c r="SE119" s="1200"/>
      <c r="SF119" s="1200"/>
      <c r="SG119" s="1200"/>
      <c r="SH119" s="1200"/>
      <c r="SI119" s="1200"/>
      <c r="SJ119" s="1200"/>
      <c r="SK119" s="1200"/>
      <c r="SL119" s="1200"/>
      <c r="SM119" s="1200"/>
      <c r="SN119" s="1200"/>
      <c r="SO119" s="1200"/>
      <c r="SP119" s="1200"/>
      <c r="SQ119" s="1200"/>
      <c r="SR119" s="1200"/>
      <c r="SS119" s="1200"/>
      <c r="ST119" s="1200"/>
      <c r="SU119" s="1200"/>
      <c r="SV119" s="1200"/>
      <c r="SW119" s="1200"/>
      <c r="SX119" s="1200"/>
      <c r="SY119" s="1200"/>
      <c r="SZ119" s="1200"/>
      <c r="TA119" s="1200"/>
      <c r="TB119" s="1200"/>
      <c r="TC119" s="1200"/>
      <c r="TD119" s="1200"/>
      <c r="TE119" s="1200"/>
      <c r="TF119" s="1200"/>
      <c r="TG119" s="1200"/>
      <c r="TH119" s="1200"/>
      <c r="TI119" s="1200"/>
      <c r="TJ119" s="1200"/>
      <c r="TK119" s="1200"/>
      <c r="TL119" s="1200"/>
      <c r="TM119" s="1200"/>
      <c r="TN119" s="1200"/>
      <c r="TO119" s="1200"/>
      <c r="TP119" s="1200"/>
      <c r="TQ119" s="1200"/>
      <c r="TR119" s="1200"/>
      <c r="TS119" s="1200"/>
      <c r="TT119" s="1200"/>
      <c r="TU119" s="1200"/>
      <c r="TV119" s="1200"/>
      <c r="TW119" s="1200"/>
      <c r="TX119" s="1200"/>
      <c r="TY119" s="1200"/>
      <c r="TZ119" s="1200"/>
      <c r="UA119" s="1200"/>
      <c r="UB119" s="1200"/>
      <c r="UC119" s="1200"/>
      <c r="UD119" s="1200"/>
      <c r="UE119" s="1200"/>
      <c r="UF119" s="1200"/>
      <c r="UG119" s="1200"/>
      <c r="UH119" s="1200"/>
      <c r="UI119" s="1200"/>
      <c r="UJ119" s="1200"/>
      <c r="UK119" s="1200"/>
      <c r="UL119" s="1200"/>
      <c r="UM119" s="1200"/>
      <c r="UN119" s="1200"/>
      <c r="UO119" s="1200"/>
      <c r="UP119" s="1200"/>
      <c r="UQ119" s="1200"/>
      <c r="UR119" s="1200"/>
      <c r="US119" s="1200"/>
      <c r="UT119" s="1200"/>
      <c r="UU119" s="1200"/>
      <c r="UV119" s="1200"/>
      <c r="UW119" s="1200"/>
      <c r="UX119" s="1200"/>
      <c r="UY119" s="1200"/>
      <c r="UZ119" s="1200"/>
      <c r="VA119" s="1200"/>
      <c r="VB119" s="1200"/>
      <c r="VC119" s="1200"/>
      <c r="VD119" s="1200"/>
      <c r="VE119" s="1200"/>
      <c r="VF119" s="1200"/>
      <c r="VG119" s="1200"/>
      <c r="VH119" s="1200"/>
      <c r="VI119" s="1200"/>
      <c r="VJ119" s="1200"/>
      <c r="VK119" s="1200"/>
      <c r="VL119" s="1200"/>
      <c r="VM119" s="1200"/>
      <c r="VN119" s="1200"/>
      <c r="VO119" s="1200"/>
      <c r="VP119" s="1200"/>
      <c r="VQ119" s="1200"/>
      <c r="VR119" s="1200"/>
      <c r="VS119" s="1200"/>
      <c r="VT119" s="1200"/>
      <c r="VU119" s="1200"/>
      <c r="VV119" s="1200"/>
      <c r="VW119" s="1200"/>
      <c r="VX119" s="1200"/>
      <c r="VY119" s="1200"/>
      <c r="VZ119" s="1200"/>
      <c r="WA119" s="1200"/>
      <c r="WB119" s="1200"/>
      <c r="WC119" s="1200"/>
      <c r="WD119" s="1200"/>
      <c r="WE119" s="1200"/>
      <c r="WF119" s="1200"/>
      <c r="WG119" s="1200"/>
      <c r="WH119" s="1200"/>
      <c r="WI119" s="1200"/>
      <c r="WJ119" s="1200"/>
      <c r="WK119" s="1200"/>
      <c r="WL119" s="1200"/>
      <c r="WM119" s="1200"/>
      <c r="WN119" s="1200"/>
      <c r="WO119" s="1200"/>
      <c r="WP119" s="1200"/>
      <c r="WQ119" s="1200"/>
      <c r="WR119" s="1200"/>
      <c r="WS119" s="1200"/>
      <c r="WT119" s="1200"/>
      <c r="WU119" s="1200"/>
      <c r="WV119" s="1200"/>
      <c r="WW119" s="1200"/>
      <c r="WX119" s="1200"/>
      <c r="WY119" s="1200"/>
      <c r="WZ119" s="1200"/>
      <c r="XA119" s="1200"/>
      <c r="XB119" s="1200"/>
      <c r="XC119" s="1200"/>
      <c r="XD119" s="1200"/>
      <c r="XE119" s="1200"/>
      <c r="XF119" s="1200"/>
      <c r="XG119" s="1200"/>
      <c r="XH119" s="1200"/>
      <c r="XI119" s="1200"/>
      <c r="XJ119" s="1200"/>
      <c r="XK119" s="1200"/>
      <c r="XL119" s="1200"/>
      <c r="XM119" s="1200"/>
      <c r="XN119" s="1200"/>
      <c r="XO119" s="1200"/>
      <c r="XP119" s="1200"/>
      <c r="XQ119" s="1200"/>
      <c r="XR119" s="1200"/>
      <c r="XS119" s="1200"/>
      <c r="XT119" s="1200"/>
      <c r="XU119" s="1200"/>
      <c r="XV119" s="1200"/>
      <c r="XW119" s="1200"/>
      <c r="XX119" s="1200"/>
      <c r="XY119" s="1200"/>
      <c r="XZ119" s="1200"/>
      <c r="YA119" s="1200"/>
      <c r="YB119" s="1200"/>
      <c r="YC119" s="1200"/>
      <c r="YD119" s="1200"/>
      <c r="YE119" s="1200"/>
      <c r="YF119" s="1200"/>
      <c r="YG119" s="1200"/>
      <c r="YH119" s="1200"/>
      <c r="YI119" s="1200"/>
      <c r="YJ119" s="1200"/>
      <c r="YK119" s="1200"/>
      <c r="YL119" s="1200"/>
      <c r="YM119" s="1200"/>
      <c r="YN119" s="1200"/>
      <c r="YO119" s="1200"/>
      <c r="YP119" s="1200"/>
      <c r="YQ119" s="1200"/>
      <c r="YR119" s="1200"/>
      <c r="YS119" s="1200"/>
      <c r="YT119" s="1200"/>
      <c r="YU119" s="1200"/>
      <c r="YV119" s="1200"/>
      <c r="YW119" s="1200"/>
      <c r="YX119" s="1200"/>
      <c r="YY119" s="1200"/>
      <c r="YZ119" s="1200"/>
      <c r="ZA119" s="1200"/>
      <c r="ZB119" s="1200"/>
      <c r="ZC119" s="1200"/>
      <c r="ZD119" s="1200"/>
      <c r="ZE119" s="1200"/>
      <c r="ZF119" s="1200"/>
      <c r="ZG119" s="1200"/>
      <c r="ZH119" s="1200"/>
      <c r="ZI119" s="1200"/>
      <c r="ZJ119" s="1200"/>
      <c r="ZK119" s="1200"/>
      <c r="ZL119" s="1200"/>
      <c r="ZM119" s="1200"/>
      <c r="ZN119" s="1200"/>
      <c r="ZO119" s="1200"/>
      <c r="ZP119" s="1200"/>
      <c r="ZQ119" s="1200"/>
      <c r="ZR119" s="1200"/>
      <c r="ZS119" s="1200"/>
      <c r="ZT119" s="1200"/>
      <c r="ZU119" s="1200"/>
      <c r="ZV119" s="1200"/>
      <c r="ZW119" s="1200"/>
      <c r="ZX119" s="1200"/>
      <c r="ZY119" s="1200"/>
      <c r="ZZ119" s="1200"/>
      <c r="AAA119" s="1200"/>
      <c r="AAB119" s="1200"/>
      <c r="AAC119" s="1200"/>
      <c r="AAD119" s="1200"/>
      <c r="AAE119" s="1200"/>
      <c r="AAF119" s="1200"/>
      <c r="AAG119" s="1200"/>
      <c r="AAH119" s="1200"/>
      <c r="AAI119" s="1200"/>
      <c r="AAJ119" s="1200"/>
      <c r="AAK119" s="1200"/>
      <c r="AAL119" s="1200"/>
      <c r="AAM119" s="1200"/>
      <c r="AAN119" s="1200"/>
      <c r="AAO119" s="1200"/>
      <c r="AAP119" s="1200"/>
      <c r="AAQ119" s="1200"/>
      <c r="AAR119" s="1200"/>
      <c r="AAS119" s="1200"/>
      <c r="AAT119" s="1200"/>
      <c r="AAU119" s="1200"/>
      <c r="AAV119" s="1200"/>
      <c r="AAW119" s="1200"/>
      <c r="AAX119" s="1200"/>
      <c r="AAY119" s="1200"/>
      <c r="AAZ119" s="1200"/>
      <c r="ABA119" s="1200"/>
      <c r="ABB119" s="1200"/>
      <c r="ABC119" s="1200"/>
      <c r="ABD119" s="1200"/>
      <c r="ABE119" s="1200"/>
      <c r="ABF119" s="1200"/>
      <c r="ABG119" s="1200"/>
      <c r="ABH119" s="1200"/>
      <c r="ABI119" s="1200"/>
      <c r="ABJ119" s="1200"/>
      <c r="ABK119" s="1200"/>
      <c r="ABL119" s="1200"/>
      <c r="ABM119" s="1200"/>
      <c r="ABN119" s="1200"/>
      <c r="ABO119" s="1200"/>
      <c r="ABP119" s="1200"/>
      <c r="ABQ119" s="1200"/>
      <c r="ABR119" s="1200"/>
      <c r="ABS119" s="1200"/>
      <c r="ABT119" s="1200"/>
      <c r="ABU119" s="1200"/>
      <c r="ABV119" s="1200"/>
      <c r="ABW119" s="1200"/>
      <c r="ABX119" s="1200"/>
      <c r="ABY119" s="1200"/>
      <c r="ABZ119" s="1200"/>
      <c r="ACA119" s="1200"/>
      <c r="ACB119" s="1200"/>
      <c r="ACC119" s="1200"/>
      <c r="ACD119" s="1200"/>
      <c r="ACE119" s="1200"/>
      <c r="ACF119" s="1200"/>
      <c r="ACG119" s="1200"/>
      <c r="ACH119" s="1200"/>
      <c r="ACI119" s="1200"/>
      <c r="ACJ119" s="1200"/>
      <c r="ACK119" s="1200"/>
      <c r="ACL119" s="1200"/>
      <c r="ACM119" s="1200"/>
      <c r="ACN119" s="1200"/>
      <c r="ACO119" s="1200"/>
      <c r="ACP119" s="1200"/>
      <c r="ACQ119" s="1200"/>
      <c r="ACR119" s="1200"/>
      <c r="ACS119" s="1200"/>
      <c r="ACT119" s="1200"/>
      <c r="ACU119" s="1200"/>
      <c r="ACV119" s="1200"/>
      <c r="ACW119" s="1200"/>
      <c r="ACX119" s="1200"/>
      <c r="ACY119" s="1200"/>
      <c r="ACZ119" s="1200"/>
      <c r="ADA119" s="1200"/>
      <c r="ADB119" s="1200"/>
      <c r="ADC119" s="1200"/>
      <c r="ADD119" s="1200"/>
      <c r="ADE119" s="1200"/>
      <c r="ADF119" s="1200"/>
      <c r="ADG119" s="1200"/>
      <c r="ADH119" s="1200"/>
      <c r="ADI119" s="1200"/>
      <c r="ADJ119" s="1200"/>
      <c r="ADK119" s="1200"/>
      <c r="ADL119" s="1200"/>
      <c r="ADM119" s="1200"/>
      <c r="ADN119" s="1200"/>
      <c r="ADO119" s="1200"/>
      <c r="ADP119" s="1200"/>
      <c r="ADQ119" s="1200"/>
      <c r="ADR119" s="1200"/>
      <c r="ADS119" s="1200"/>
      <c r="ADT119" s="1200"/>
      <c r="ADU119" s="1200"/>
      <c r="ADV119" s="1200"/>
      <c r="ADW119" s="1200"/>
      <c r="ADX119" s="1200"/>
      <c r="ADY119" s="1200"/>
      <c r="ADZ119" s="1200"/>
      <c r="AEA119" s="1200"/>
      <c r="AEB119" s="1200"/>
      <c r="AEC119" s="1200"/>
      <c r="AED119" s="1200"/>
      <c r="AEE119" s="1200"/>
      <c r="AEF119" s="1200"/>
      <c r="AEG119" s="1200"/>
      <c r="AEH119" s="1200"/>
      <c r="AEI119" s="1200"/>
      <c r="AEJ119" s="1200"/>
      <c r="AEK119" s="1200"/>
      <c r="AEL119" s="1200"/>
      <c r="AEM119" s="1200"/>
      <c r="AEN119" s="1200"/>
      <c r="AEO119" s="1200"/>
      <c r="AEP119" s="1200"/>
      <c r="AEQ119" s="1200"/>
      <c r="AER119" s="1200"/>
      <c r="AES119" s="1200"/>
      <c r="AET119" s="1200"/>
      <c r="AEU119" s="1200"/>
      <c r="AEV119" s="1200"/>
      <c r="AEW119" s="1200"/>
      <c r="AEX119" s="1200"/>
      <c r="AEY119" s="1200"/>
      <c r="AEZ119" s="1200"/>
      <c r="AFA119" s="1200"/>
      <c r="AFB119" s="1200"/>
      <c r="AFC119" s="1200"/>
      <c r="AFD119" s="1200"/>
      <c r="AFE119" s="1200"/>
      <c r="AFF119" s="1200"/>
      <c r="AFG119" s="1200"/>
      <c r="AFH119" s="1200"/>
      <c r="AFI119" s="1200"/>
      <c r="AFJ119" s="1200"/>
      <c r="AFK119" s="1200"/>
      <c r="AFL119" s="1200"/>
      <c r="AFM119" s="1200"/>
      <c r="AFN119" s="1200"/>
      <c r="AFO119" s="1200"/>
      <c r="AFP119" s="1200"/>
      <c r="AFQ119" s="1200"/>
      <c r="AFR119" s="1200"/>
      <c r="AFS119" s="1200"/>
      <c r="AFT119" s="1200"/>
      <c r="AFU119" s="1200"/>
      <c r="AFV119" s="1200"/>
      <c r="AFW119" s="1200"/>
      <c r="AFX119" s="1200"/>
      <c r="AFY119" s="1200"/>
      <c r="AFZ119" s="1200"/>
      <c r="AGA119" s="1200"/>
      <c r="AGB119" s="1200"/>
      <c r="AGC119" s="1200"/>
      <c r="AGD119" s="1200"/>
      <c r="AGE119" s="1200"/>
      <c r="AGF119" s="1200"/>
      <c r="AGG119" s="1200"/>
      <c r="AGH119" s="1200"/>
      <c r="AGI119" s="1200"/>
      <c r="AGJ119" s="1200"/>
      <c r="AGK119" s="1200"/>
      <c r="AGL119" s="1200"/>
      <c r="AGM119" s="1200"/>
      <c r="AGN119" s="1200"/>
      <c r="AGO119" s="1200"/>
      <c r="AGP119" s="1200"/>
      <c r="AGQ119" s="1200"/>
      <c r="AGR119" s="1200"/>
      <c r="AGS119" s="1200"/>
      <c r="AGT119" s="1200"/>
      <c r="AGU119" s="1200"/>
      <c r="AGV119" s="1200"/>
      <c r="AGW119" s="1200"/>
      <c r="AGX119" s="1200"/>
      <c r="AGY119" s="1200"/>
      <c r="AGZ119" s="1200"/>
      <c r="AHA119" s="1200"/>
      <c r="AHB119" s="1200"/>
      <c r="AHC119" s="1200"/>
      <c r="AHD119" s="1200"/>
      <c r="AHE119" s="1200"/>
      <c r="AHF119" s="1200"/>
      <c r="AHG119" s="1200"/>
      <c r="AHH119" s="1200"/>
      <c r="AHI119" s="1200"/>
      <c r="AHJ119" s="1200"/>
      <c r="AHK119" s="1200"/>
      <c r="AHL119" s="1200"/>
      <c r="AHM119" s="1200"/>
      <c r="AHN119" s="1200"/>
      <c r="AHO119" s="1200"/>
      <c r="AHP119" s="1200"/>
      <c r="AHQ119" s="1200"/>
      <c r="AHR119" s="1200"/>
      <c r="AHS119" s="1200"/>
      <c r="AHT119" s="1200"/>
      <c r="AHU119" s="1200"/>
      <c r="AHV119" s="1200"/>
      <c r="AHW119" s="1200"/>
      <c r="AHX119" s="1200"/>
      <c r="AHY119" s="1200"/>
      <c r="AHZ119" s="1200"/>
      <c r="AIA119" s="1200"/>
      <c r="AIB119" s="1200"/>
      <c r="AIC119" s="1200"/>
      <c r="AID119" s="1200"/>
      <c r="AIE119" s="1200"/>
      <c r="AIF119" s="1200"/>
      <c r="AIG119" s="1200"/>
      <c r="AIH119" s="1200"/>
      <c r="AII119" s="1200"/>
      <c r="AIJ119" s="1200"/>
      <c r="AIK119" s="1200"/>
      <c r="AIL119" s="1200"/>
      <c r="AIM119" s="1200"/>
      <c r="AIN119" s="1200"/>
      <c r="AIO119" s="1200"/>
      <c r="AIP119" s="1200"/>
      <c r="AIQ119" s="1200"/>
      <c r="AIR119" s="1200"/>
      <c r="AIS119" s="1200"/>
      <c r="AIT119" s="1200"/>
      <c r="AIU119" s="1200"/>
      <c r="AIV119" s="1200"/>
      <c r="AIW119" s="1200"/>
      <c r="AIX119" s="1200"/>
      <c r="AIY119" s="1200"/>
      <c r="AIZ119" s="1200"/>
      <c r="AJA119" s="1200"/>
      <c r="AJB119" s="1200"/>
      <c r="AJC119" s="1200"/>
      <c r="AJD119" s="1200"/>
      <c r="AJE119" s="1200"/>
      <c r="AJF119" s="1200"/>
      <c r="AJG119" s="1200"/>
      <c r="AJH119" s="1200"/>
      <c r="AJI119" s="1200"/>
      <c r="AJJ119" s="1200"/>
      <c r="AJK119" s="1200"/>
      <c r="AJL119" s="1200"/>
      <c r="AJM119" s="1200"/>
      <c r="AJN119" s="1200"/>
      <c r="AJO119" s="1200"/>
      <c r="AJP119" s="1200"/>
      <c r="AJQ119" s="1200"/>
      <c r="AJR119" s="1200"/>
      <c r="AJS119" s="1200"/>
      <c r="AJT119" s="1200"/>
      <c r="AJU119" s="1200"/>
      <c r="AJV119" s="1200"/>
      <c r="AJW119" s="1200"/>
      <c r="AJX119" s="1200"/>
      <c r="AJY119" s="1200"/>
      <c r="AJZ119" s="1200"/>
      <c r="AKA119" s="1200"/>
      <c r="AKB119" s="1200"/>
      <c r="AKC119" s="1200"/>
      <c r="AKD119" s="1200"/>
      <c r="AKE119" s="1200"/>
      <c r="AKF119" s="1200"/>
      <c r="AKG119" s="1200"/>
      <c r="AKH119" s="1200"/>
      <c r="AKI119" s="1200"/>
      <c r="AKJ119" s="1200"/>
      <c r="AKK119" s="1200"/>
      <c r="AKL119" s="1200"/>
      <c r="AKM119" s="1200"/>
      <c r="AKN119" s="1200"/>
      <c r="AKO119" s="1200"/>
      <c r="AKP119" s="1200"/>
      <c r="AKQ119" s="1200"/>
      <c r="AKR119" s="1200"/>
      <c r="AKS119" s="1200"/>
      <c r="AKT119" s="1200"/>
      <c r="AKU119" s="1200"/>
      <c r="AKV119" s="1200"/>
      <c r="AKW119" s="1200"/>
      <c r="AKX119" s="1200"/>
      <c r="AKY119" s="1200"/>
      <c r="AKZ119" s="1200"/>
      <c r="ALA119" s="1200"/>
      <c r="ALB119" s="1200"/>
      <c r="ALC119" s="1200"/>
      <c r="ALD119" s="1200"/>
      <c r="ALE119" s="1200"/>
      <c r="ALF119" s="1200"/>
      <c r="ALG119" s="1200"/>
      <c r="ALH119" s="1200"/>
      <c r="ALI119" s="1200"/>
      <c r="ALJ119" s="1200"/>
      <c r="ALK119" s="1200"/>
      <c r="ALL119" s="1200"/>
      <c r="ALM119" s="1200"/>
      <c r="ALN119" s="1200"/>
      <c r="ALO119" s="1200"/>
      <c r="ALP119" s="1200"/>
      <c r="ALQ119" s="1200"/>
      <c r="ALR119" s="1200"/>
      <c r="ALS119" s="1200"/>
      <c r="ALT119" s="1200"/>
      <c r="ALU119" s="1200"/>
      <c r="ALV119" s="1200"/>
      <c r="ALW119" s="1200"/>
      <c r="ALX119" s="1200"/>
      <c r="ALY119" s="1200"/>
      <c r="ALZ119" s="1200"/>
      <c r="AMA119" s="1200"/>
      <c r="AMB119" s="1200"/>
      <c r="AMC119" s="1200"/>
      <c r="AMD119" s="1200"/>
      <c r="AME119" s="1200"/>
      <c r="AMF119" s="1200"/>
      <c r="AMG119" s="1200"/>
      <c r="AMH119" s="1200"/>
      <c r="AMI119" s="1200"/>
      <c r="AMJ119" s="1200"/>
      <c r="AMK119" s="1200"/>
      <c r="AML119" s="1200"/>
      <c r="AMM119" s="1200"/>
      <c r="AMN119" s="1200"/>
      <c r="AMO119" s="1200"/>
      <c r="AMP119" s="1200"/>
      <c r="AMQ119" s="1200"/>
      <c r="AMR119" s="1200"/>
      <c r="AMS119" s="1200"/>
      <c r="AMT119" s="1200"/>
      <c r="AMU119" s="1200"/>
      <c r="AMV119" s="1200"/>
      <c r="AMW119" s="1200"/>
      <c r="AMX119" s="1200"/>
      <c r="AMY119" s="1200"/>
      <c r="AMZ119" s="1200"/>
      <c r="ANA119" s="1200"/>
      <c r="ANB119" s="1200"/>
      <c r="ANC119" s="1200"/>
      <c r="AND119" s="1200"/>
      <c r="ANE119" s="1200"/>
      <c r="ANF119" s="1200"/>
      <c r="ANG119" s="1200"/>
      <c r="ANH119" s="1200"/>
      <c r="ANI119" s="1200"/>
      <c r="ANJ119" s="1200"/>
      <c r="ANK119" s="1200"/>
      <c r="ANL119" s="1200"/>
      <c r="ANM119" s="1200"/>
      <c r="ANN119" s="1200"/>
      <c r="ANO119" s="1200"/>
      <c r="ANP119" s="1200"/>
      <c r="ANQ119" s="1200"/>
      <c r="ANR119" s="1200"/>
      <c r="ANS119" s="1200"/>
      <c r="ANT119" s="1200"/>
      <c r="ANU119" s="1200"/>
      <c r="ANV119" s="1200"/>
      <c r="ANW119" s="1200"/>
      <c r="ANX119" s="1200"/>
      <c r="ANY119" s="1200"/>
      <c r="ANZ119" s="1200"/>
      <c r="AOA119" s="1200"/>
      <c r="AOB119" s="1200"/>
      <c r="AOC119" s="1200"/>
      <c r="AOD119" s="1200"/>
      <c r="AOE119" s="1200"/>
      <c r="AOF119" s="1200"/>
      <c r="AOG119" s="1200"/>
      <c r="AOH119" s="1200"/>
      <c r="AOI119" s="1200"/>
      <c r="AOJ119" s="1200"/>
      <c r="AOK119" s="1200"/>
      <c r="AOL119" s="1200"/>
      <c r="AOM119" s="1200"/>
      <c r="AON119" s="1200"/>
      <c r="AOO119" s="1200"/>
      <c r="AOP119" s="1200"/>
      <c r="AOQ119" s="1200"/>
      <c r="AOR119" s="1200"/>
      <c r="AOS119" s="1200"/>
      <c r="AOT119" s="1200"/>
      <c r="AOU119" s="1200"/>
      <c r="AOV119" s="1200"/>
      <c r="AOW119" s="1200"/>
      <c r="AOX119" s="1200"/>
      <c r="AOY119" s="1200"/>
      <c r="AOZ119" s="1200"/>
      <c r="APA119" s="1200"/>
      <c r="APB119" s="1200"/>
      <c r="APC119" s="1200"/>
      <c r="APD119" s="1200"/>
      <c r="APE119" s="1200"/>
      <c r="APF119" s="1200"/>
      <c r="APG119" s="1200"/>
      <c r="APH119" s="1200"/>
      <c r="API119" s="1200"/>
      <c r="APJ119" s="1200"/>
      <c r="APK119" s="1200"/>
      <c r="APL119" s="1200"/>
      <c r="APM119" s="1200"/>
      <c r="APN119" s="1200"/>
      <c r="APO119" s="1200"/>
      <c r="APP119" s="1200"/>
      <c r="APQ119" s="1200"/>
      <c r="APR119" s="1200"/>
      <c r="APS119" s="1200"/>
      <c r="APT119" s="1200"/>
      <c r="APU119" s="1200"/>
      <c r="APV119" s="1200"/>
      <c r="APW119" s="1200"/>
      <c r="APX119" s="1200"/>
      <c r="APY119" s="1200"/>
      <c r="APZ119" s="1200"/>
      <c r="AQA119" s="1200"/>
      <c r="AQB119" s="1200"/>
      <c r="AQC119" s="1200"/>
      <c r="AQD119" s="1200"/>
      <c r="AQE119" s="1200"/>
      <c r="AQF119" s="1200"/>
      <c r="AQG119" s="1200"/>
      <c r="AQH119" s="1200"/>
      <c r="AQI119" s="1200"/>
      <c r="AQJ119" s="1200"/>
      <c r="AQK119" s="1200"/>
      <c r="AQL119" s="1200"/>
      <c r="AQM119" s="1200"/>
      <c r="AQN119" s="1200"/>
      <c r="AQO119" s="1200"/>
      <c r="AQP119" s="1200"/>
      <c r="AQQ119" s="1200"/>
      <c r="AQR119" s="1200"/>
      <c r="AQS119" s="1200"/>
      <c r="AQT119" s="1200"/>
      <c r="AQU119" s="1200"/>
      <c r="AQV119" s="1200"/>
      <c r="AQW119" s="1200"/>
      <c r="AQX119" s="1200"/>
      <c r="AQY119" s="1200"/>
      <c r="AQZ119" s="1200"/>
      <c r="ARA119" s="1200"/>
      <c r="ARB119" s="1200"/>
      <c r="ARC119" s="1200"/>
      <c r="ARD119" s="1200"/>
      <c r="ARE119" s="1200"/>
      <c r="ARF119" s="1200"/>
      <c r="ARG119" s="1200"/>
      <c r="ARH119" s="1200"/>
      <c r="ARI119" s="1200"/>
      <c r="ARJ119" s="1200"/>
      <c r="ARK119" s="1200"/>
      <c r="ARL119" s="1200"/>
      <c r="ARM119" s="1200"/>
      <c r="ARN119" s="1200"/>
      <c r="ARO119" s="1200"/>
      <c r="ARP119" s="1200"/>
      <c r="ARQ119" s="1200"/>
      <c r="ARR119" s="1200"/>
      <c r="ARS119" s="1200"/>
      <c r="ART119" s="1200"/>
      <c r="ARU119" s="1200"/>
      <c r="ARV119" s="1200"/>
      <c r="ARW119" s="1200"/>
      <c r="ARX119" s="1200"/>
      <c r="ARY119" s="1200"/>
      <c r="ARZ119" s="1200"/>
      <c r="ASA119" s="1200"/>
      <c r="ASB119" s="1200"/>
      <c r="ASC119" s="1200"/>
      <c r="ASD119" s="1200"/>
      <c r="ASE119" s="1200"/>
      <c r="ASF119" s="1200"/>
      <c r="ASG119" s="1200"/>
      <c r="ASH119" s="1200"/>
      <c r="ASI119" s="1200"/>
      <c r="ASJ119" s="1200"/>
      <c r="ASK119" s="1200"/>
      <c r="ASL119" s="1200"/>
      <c r="ASM119" s="1200"/>
      <c r="ASN119" s="1200"/>
      <c r="ASO119" s="1200"/>
      <c r="ASP119" s="1200"/>
      <c r="ASQ119" s="1200"/>
      <c r="ASR119" s="1200"/>
      <c r="ASS119" s="1200"/>
      <c r="AST119" s="1200"/>
      <c r="ASU119" s="1200"/>
      <c r="ASV119" s="1200"/>
      <c r="ASW119" s="1200"/>
      <c r="ASX119" s="1200"/>
      <c r="ASY119" s="1200"/>
      <c r="ASZ119" s="1200"/>
      <c r="ATA119" s="1200"/>
      <c r="ATB119" s="1200"/>
      <c r="ATC119" s="1200"/>
      <c r="ATD119" s="1200"/>
      <c r="ATE119" s="1200"/>
      <c r="ATF119" s="1200"/>
      <c r="ATG119" s="1200"/>
      <c r="ATH119" s="1200"/>
      <c r="ATI119" s="1200"/>
      <c r="ATJ119" s="1200"/>
      <c r="ATK119" s="1200"/>
      <c r="ATL119" s="1200"/>
      <c r="ATM119" s="1200"/>
      <c r="ATN119" s="1200"/>
      <c r="ATO119" s="1200"/>
      <c r="ATP119" s="1200"/>
      <c r="ATQ119" s="1200"/>
      <c r="ATR119" s="1200"/>
      <c r="ATS119" s="1200"/>
      <c r="ATT119" s="1200"/>
      <c r="ATU119" s="1200"/>
      <c r="ATV119" s="1200"/>
      <c r="ATW119" s="1200"/>
      <c r="ATX119" s="1200"/>
      <c r="ATY119" s="1200"/>
      <c r="ATZ119" s="1200"/>
      <c r="AUA119" s="1200"/>
      <c r="AUB119" s="1200"/>
      <c r="AUC119" s="1200"/>
      <c r="AUD119" s="1200"/>
      <c r="AUE119" s="1200"/>
      <c r="AUF119" s="1200"/>
      <c r="AUG119" s="1200"/>
      <c r="AUH119" s="1200"/>
      <c r="AUI119" s="1200"/>
      <c r="AUJ119" s="1200"/>
      <c r="AUK119" s="1200"/>
      <c r="AUL119" s="1200"/>
      <c r="AUM119" s="1200"/>
      <c r="AUN119" s="1200"/>
      <c r="AUO119" s="1200"/>
      <c r="AUP119" s="1200"/>
      <c r="AUQ119" s="1200"/>
      <c r="AUR119" s="1200"/>
      <c r="AUS119" s="1200"/>
      <c r="AUT119" s="1200"/>
      <c r="AUU119" s="1200"/>
      <c r="AUV119" s="1200"/>
      <c r="AUW119" s="1200"/>
      <c r="AUX119" s="1200"/>
      <c r="AUY119" s="1200"/>
      <c r="AUZ119" s="1200"/>
      <c r="AVA119" s="1200"/>
      <c r="AVB119" s="1200"/>
      <c r="AVC119" s="1200"/>
      <c r="AVD119" s="1200"/>
      <c r="AVE119" s="1200"/>
      <c r="AVF119" s="1200"/>
      <c r="AVG119" s="1200"/>
      <c r="AVH119" s="1200"/>
      <c r="AVI119" s="1200"/>
      <c r="AVJ119" s="1200"/>
      <c r="AVK119" s="1200"/>
      <c r="AVL119" s="1200"/>
      <c r="AVM119" s="1200"/>
      <c r="AVN119" s="1200"/>
      <c r="AVO119" s="1200"/>
      <c r="AVP119" s="1200"/>
      <c r="AVQ119" s="1200"/>
      <c r="AVR119" s="1200"/>
      <c r="AVS119" s="1200"/>
      <c r="AVT119" s="1200"/>
      <c r="AVU119" s="1200"/>
      <c r="AVV119" s="1200"/>
      <c r="AVW119" s="1200"/>
      <c r="AVX119" s="1200"/>
      <c r="AVY119" s="1200"/>
      <c r="AVZ119" s="1200"/>
      <c r="AWA119" s="1200"/>
      <c r="AWB119" s="1200"/>
      <c r="AWC119" s="1200"/>
      <c r="AWD119" s="1200"/>
      <c r="AWE119" s="1200"/>
      <c r="AWF119" s="1200"/>
      <c r="AWG119" s="1200"/>
      <c r="AWH119" s="1200"/>
      <c r="AWI119" s="1200"/>
      <c r="AWJ119" s="1200"/>
      <c r="AWK119" s="1200"/>
      <c r="AWL119" s="1200"/>
      <c r="AWM119" s="1200"/>
      <c r="AWN119" s="1200"/>
      <c r="AWO119" s="1200"/>
      <c r="AWP119" s="1200"/>
      <c r="AWQ119" s="1200"/>
      <c r="AWR119" s="1200"/>
      <c r="AWS119" s="1200"/>
      <c r="AWT119" s="1200"/>
      <c r="AWU119" s="1200"/>
      <c r="AWV119" s="1200"/>
      <c r="AWW119" s="1200"/>
      <c r="AWX119" s="1200"/>
      <c r="AWY119" s="1200"/>
      <c r="AWZ119" s="1200"/>
      <c r="AXA119" s="1200"/>
      <c r="AXB119" s="1200"/>
      <c r="AXC119" s="1200"/>
      <c r="AXD119" s="1200"/>
      <c r="AXE119" s="1200"/>
      <c r="AXF119" s="1200"/>
      <c r="AXG119" s="1200"/>
      <c r="AXH119" s="1200"/>
      <c r="AXI119" s="1200"/>
      <c r="AXJ119" s="1200"/>
      <c r="AXK119" s="1200"/>
      <c r="AXL119" s="1200"/>
      <c r="AXM119" s="1200"/>
      <c r="AXN119" s="1200"/>
      <c r="AXO119" s="1200"/>
      <c r="AXP119" s="1200"/>
      <c r="AXQ119" s="1200"/>
      <c r="AXR119" s="1200"/>
      <c r="AXS119" s="1200"/>
      <c r="AXT119" s="1200"/>
      <c r="AXU119" s="1200"/>
      <c r="AXV119" s="1200"/>
      <c r="AXW119" s="1200"/>
      <c r="AXX119" s="1200"/>
      <c r="AXY119" s="1200"/>
      <c r="AXZ119" s="1200"/>
      <c r="AYA119" s="1200"/>
      <c r="AYB119" s="1200"/>
      <c r="AYC119" s="1200"/>
      <c r="AYD119" s="1200"/>
      <c r="AYE119" s="1200"/>
      <c r="AYF119" s="1200"/>
      <c r="AYG119" s="1200"/>
      <c r="AYH119" s="1200"/>
      <c r="AYI119" s="1200"/>
      <c r="AYJ119" s="1200"/>
      <c r="AYK119" s="1200"/>
      <c r="AYL119" s="1200"/>
      <c r="AYM119" s="1200"/>
      <c r="AYN119" s="1200"/>
      <c r="AYO119" s="1200"/>
      <c r="AYP119" s="1200"/>
      <c r="AYQ119" s="1200"/>
      <c r="AYR119" s="1200"/>
      <c r="AYS119" s="1200"/>
      <c r="AYT119" s="1200"/>
      <c r="AYU119" s="1200"/>
      <c r="AYV119" s="1200"/>
      <c r="AYW119" s="1200"/>
      <c r="AYX119" s="1200"/>
      <c r="AYY119" s="1200"/>
      <c r="AYZ119" s="1200"/>
      <c r="AZA119" s="1200"/>
      <c r="AZB119" s="1200"/>
      <c r="AZC119" s="1200"/>
      <c r="AZD119" s="1200"/>
      <c r="AZE119" s="1200"/>
      <c r="AZF119" s="1200"/>
      <c r="AZG119" s="1200"/>
      <c r="AZH119" s="1200"/>
      <c r="AZI119" s="1200"/>
      <c r="AZJ119" s="1200"/>
      <c r="AZK119" s="1200"/>
      <c r="AZL119" s="1200"/>
      <c r="AZM119" s="1200"/>
      <c r="AZN119" s="1200"/>
      <c r="AZO119" s="1200"/>
      <c r="AZP119" s="1200"/>
      <c r="AZQ119" s="1200"/>
      <c r="AZR119" s="1200"/>
      <c r="AZS119" s="1200"/>
      <c r="AZT119" s="1200"/>
      <c r="AZU119" s="1200"/>
      <c r="AZV119" s="1200"/>
      <c r="AZW119" s="1200"/>
      <c r="AZX119" s="1200"/>
      <c r="AZY119" s="1200"/>
      <c r="AZZ119" s="1200"/>
      <c r="BAA119" s="1200"/>
      <c r="BAB119" s="1200"/>
      <c r="BAC119" s="1200"/>
      <c r="BAD119" s="1200"/>
      <c r="BAE119" s="1200"/>
      <c r="BAF119" s="1200"/>
      <c r="BAG119" s="1200"/>
      <c r="BAH119" s="1200"/>
      <c r="BAI119" s="1200"/>
      <c r="BAJ119" s="1200"/>
      <c r="BAK119" s="1200"/>
      <c r="BAL119" s="1200"/>
      <c r="BAM119" s="1200"/>
      <c r="BAN119" s="1200"/>
      <c r="BAO119" s="1200"/>
      <c r="BAP119" s="1200"/>
      <c r="BAQ119" s="1200"/>
      <c r="BAR119" s="1200"/>
      <c r="BAS119" s="1200"/>
      <c r="BAT119" s="1200"/>
      <c r="BAU119" s="1200"/>
      <c r="BAV119" s="1200"/>
      <c r="BAW119" s="1200"/>
      <c r="BAX119" s="1200"/>
      <c r="BAY119" s="1200"/>
      <c r="BAZ119" s="1200"/>
      <c r="BBA119" s="1200"/>
      <c r="BBB119" s="1200"/>
      <c r="BBC119" s="1200"/>
      <c r="BBD119" s="1200"/>
      <c r="BBE119" s="1200"/>
      <c r="BBF119" s="1200"/>
      <c r="BBG119" s="1200"/>
      <c r="BBH119" s="1200"/>
      <c r="BBI119" s="1200"/>
      <c r="BBJ119" s="1200"/>
      <c r="BBK119" s="1200"/>
      <c r="BBL119" s="1200"/>
      <c r="BBM119" s="1200"/>
      <c r="BBN119" s="1200"/>
      <c r="BBO119" s="1200"/>
      <c r="BBP119" s="1200"/>
      <c r="BBQ119" s="1200"/>
      <c r="BBR119" s="1200"/>
      <c r="BBS119" s="1200"/>
      <c r="BBT119" s="1200"/>
      <c r="BBU119" s="1200"/>
      <c r="BBV119" s="1200"/>
      <c r="BBW119" s="1200"/>
      <c r="BBX119" s="1200"/>
      <c r="BBY119" s="1200"/>
      <c r="BBZ119" s="1200"/>
      <c r="BCA119" s="1200"/>
      <c r="BCB119" s="1200"/>
      <c r="BCC119" s="1200"/>
      <c r="BCD119" s="1200"/>
      <c r="BCE119" s="1200"/>
      <c r="BCF119" s="1200"/>
      <c r="BCG119" s="1200"/>
      <c r="BCH119" s="1200"/>
      <c r="BCI119" s="1200"/>
      <c r="BCJ119" s="1200"/>
      <c r="BCK119" s="1200"/>
      <c r="BCL119" s="1200"/>
      <c r="BCM119" s="1200"/>
      <c r="BCN119" s="1200"/>
      <c r="BCO119" s="1200"/>
      <c r="BCP119" s="1200"/>
      <c r="BCQ119" s="1200"/>
      <c r="BCR119" s="1200"/>
      <c r="BCS119" s="1200"/>
      <c r="BCT119" s="1200"/>
      <c r="BCU119" s="1200"/>
      <c r="BCV119" s="1200"/>
      <c r="BCW119" s="1200"/>
      <c r="BCX119" s="1200"/>
      <c r="BCY119" s="1200"/>
      <c r="BCZ119" s="1200"/>
      <c r="BDA119" s="1200"/>
      <c r="BDB119" s="1200"/>
      <c r="BDC119" s="1200"/>
      <c r="BDD119" s="1200"/>
      <c r="BDE119" s="1200"/>
      <c r="BDF119" s="1200"/>
      <c r="BDG119" s="1200"/>
      <c r="BDH119" s="1200"/>
      <c r="BDI119" s="1200"/>
      <c r="BDJ119" s="1200"/>
      <c r="BDK119" s="1200"/>
      <c r="BDL119" s="1200"/>
      <c r="BDM119" s="1200"/>
      <c r="BDN119" s="1200"/>
      <c r="BDO119" s="1200"/>
      <c r="BDP119" s="1200"/>
      <c r="BDQ119" s="1200"/>
      <c r="BDR119" s="1200"/>
      <c r="BDS119" s="1200"/>
      <c r="BDT119" s="1200"/>
      <c r="BDU119" s="1200"/>
      <c r="BDV119" s="1200"/>
      <c r="BDW119" s="1200"/>
      <c r="BDX119" s="1200"/>
      <c r="BDY119" s="1200"/>
      <c r="BDZ119" s="1200"/>
      <c r="BEA119" s="1200"/>
      <c r="BEB119" s="1200"/>
      <c r="BEC119" s="1200"/>
      <c r="BED119" s="1200"/>
      <c r="BEE119" s="1200"/>
      <c r="BEF119" s="1200"/>
      <c r="BEG119" s="1200"/>
      <c r="BEH119" s="1200"/>
      <c r="BEI119" s="1200"/>
      <c r="BEJ119" s="1200"/>
      <c r="BEK119" s="1200"/>
      <c r="BEL119" s="1200"/>
      <c r="BEM119" s="1200"/>
      <c r="BEN119" s="1200"/>
      <c r="BEO119" s="1200"/>
      <c r="BEP119" s="1200"/>
      <c r="BEQ119" s="1200"/>
      <c r="BER119" s="1200"/>
      <c r="BES119" s="1200"/>
      <c r="BET119" s="1200"/>
      <c r="BEU119" s="1200"/>
      <c r="BEV119" s="1200"/>
      <c r="BEW119" s="1200"/>
      <c r="BEX119" s="1200"/>
      <c r="BEY119" s="1200"/>
      <c r="BEZ119" s="1200"/>
      <c r="BFA119" s="1200"/>
      <c r="BFB119" s="1200"/>
      <c r="BFC119" s="1200"/>
      <c r="BFD119" s="1200"/>
      <c r="BFE119" s="1200"/>
      <c r="BFF119" s="1200"/>
      <c r="BFG119" s="1200"/>
      <c r="BFH119" s="1200"/>
      <c r="BFI119" s="1200"/>
      <c r="BFJ119" s="1200"/>
      <c r="BFK119" s="1200"/>
      <c r="BFL119" s="1200"/>
      <c r="BFM119" s="1200"/>
      <c r="BFN119" s="1200"/>
      <c r="BFO119" s="1200"/>
      <c r="BFP119" s="1200"/>
      <c r="BFQ119" s="1200"/>
      <c r="BFR119" s="1200"/>
      <c r="BFS119" s="1200"/>
      <c r="BFT119" s="1200"/>
      <c r="BFU119" s="1200"/>
      <c r="BFV119" s="1200"/>
      <c r="BFW119" s="1200"/>
      <c r="BFX119" s="1200"/>
      <c r="BFY119" s="1200"/>
      <c r="BFZ119" s="1200"/>
      <c r="BGA119" s="1200"/>
      <c r="BGB119" s="1200"/>
      <c r="BGC119" s="1200"/>
      <c r="BGD119" s="1200"/>
      <c r="BGE119" s="1200"/>
      <c r="BGF119" s="1200"/>
      <c r="BGG119" s="1200"/>
      <c r="BGH119" s="1200"/>
      <c r="BGI119" s="1200"/>
      <c r="BGJ119" s="1200"/>
      <c r="BGK119" s="1200"/>
      <c r="BGL119" s="1200"/>
      <c r="BGM119" s="1200"/>
      <c r="BGN119" s="1200"/>
      <c r="BGO119" s="1200"/>
      <c r="BGP119" s="1200"/>
      <c r="BGQ119" s="1200"/>
      <c r="BGR119" s="1200"/>
      <c r="BGS119" s="1200"/>
      <c r="BGT119" s="1200"/>
      <c r="BGU119" s="1200"/>
      <c r="BGV119" s="1200"/>
      <c r="BGW119" s="1200"/>
      <c r="BGX119" s="1200"/>
      <c r="BGY119" s="1200"/>
      <c r="BGZ119" s="1200"/>
      <c r="BHA119" s="1200"/>
      <c r="BHB119" s="1200"/>
      <c r="BHC119" s="1200"/>
      <c r="BHD119" s="1200"/>
      <c r="BHE119" s="1200"/>
      <c r="BHF119" s="1200"/>
      <c r="BHG119" s="1200"/>
      <c r="BHH119" s="1200"/>
      <c r="BHI119" s="1200"/>
      <c r="BHJ119" s="1200"/>
      <c r="BHK119" s="1200"/>
      <c r="BHL119" s="1200"/>
      <c r="BHM119" s="1200"/>
      <c r="BHN119" s="1200"/>
      <c r="BHO119" s="1200"/>
      <c r="BHP119" s="1200"/>
      <c r="BHQ119" s="1200"/>
      <c r="BHR119" s="1200"/>
      <c r="BHS119" s="1200"/>
      <c r="BHT119" s="1200"/>
      <c r="BHU119" s="1200"/>
      <c r="BHV119" s="1200"/>
      <c r="BHW119" s="1200"/>
      <c r="BHX119" s="1200"/>
      <c r="BHY119" s="1200"/>
      <c r="BHZ119" s="1200"/>
      <c r="BIA119" s="1200"/>
      <c r="BIB119" s="1200"/>
      <c r="BIC119" s="1200"/>
      <c r="BID119" s="1200"/>
      <c r="BIE119" s="1200"/>
      <c r="BIF119" s="1200"/>
      <c r="BIG119" s="1200"/>
      <c r="BIH119" s="1200"/>
      <c r="BII119" s="1200"/>
      <c r="BIJ119" s="1200"/>
      <c r="BIK119" s="1200"/>
      <c r="BIL119" s="1200"/>
      <c r="BIM119" s="1200"/>
      <c r="BIN119" s="1200"/>
      <c r="BIO119" s="1200"/>
      <c r="BIP119" s="1200"/>
      <c r="BIQ119" s="1200"/>
      <c r="BIR119" s="1200"/>
      <c r="BIS119" s="1200"/>
      <c r="BIT119" s="1200"/>
      <c r="BIU119" s="1200"/>
      <c r="BIV119" s="1200"/>
      <c r="BIW119" s="1200"/>
      <c r="BIX119" s="1200"/>
      <c r="BIY119" s="1200"/>
      <c r="BIZ119" s="1200"/>
      <c r="BJA119" s="1200"/>
      <c r="BJB119" s="1200"/>
      <c r="BJC119" s="1200"/>
      <c r="BJD119" s="1200"/>
      <c r="BJE119" s="1200"/>
      <c r="BJF119" s="1200"/>
      <c r="BJG119" s="1200"/>
      <c r="BJH119" s="1200"/>
      <c r="BJI119" s="1200"/>
      <c r="BJJ119" s="1200"/>
      <c r="BJK119" s="1200"/>
      <c r="BJL119" s="1200"/>
      <c r="BJM119" s="1200"/>
      <c r="BJN119" s="1200"/>
      <c r="BJO119" s="1200"/>
      <c r="BJP119" s="1200"/>
      <c r="BJQ119" s="1200"/>
      <c r="BJR119" s="1200"/>
      <c r="BJS119" s="1200"/>
      <c r="BJT119" s="1200"/>
      <c r="BJU119" s="1200"/>
      <c r="BJV119" s="1200"/>
      <c r="BJW119" s="1200"/>
      <c r="BJX119" s="1200"/>
      <c r="BJY119" s="1200"/>
      <c r="BJZ119" s="1200"/>
      <c r="BKA119" s="1200"/>
      <c r="BKB119" s="1200"/>
      <c r="BKC119" s="1200"/>
      <c r="BKD119" s="1200"/>
      <c r="BKE119" s="1200"/>
      <c r="BKF119" s="1200"/>
      <c r="BKG119" s="1200"/>
      <c r="BKH119" s="1200"/>
      <c r="BKI119" s="1200"/>
      <c r="BKJ119" s="1200"/>
      <c r="BKK119" s="1200"/>
      <c r="BKL119" s="1200"/>
      <c r="BKM119" s="1200"/>
      <c r="BKN119" s="1200"/>
      <c r="BKO119" s="1200"/>
      <c r="BKP119" s="1200"/>
      <c r="BKQ119" s="1200"/>
      <c r="BKR119" s="1200"/>
      <c r="BKS119" s="1200"/>
      <c r="BKT119" s="1200"/>
      <c r="BKU119" s="1200"/>
      <c r="BKV119" s="1200"/>
      <c r="BKW119" s="1200"/>
      <c r="BKX119" s="1200"/>
      <c r="BKY119" s="1200"/>
      <c r="BKZ119" s="1200"/>
      <c r="BLA119" s="1200"/>
      <c r="BLB119" s="1200"/>
      <c r="BLC119" s="1200"/>
      <c r="BLD119" s="1200"/>
      <c r="BLE119" s="1200"/>
      <c r="BLF119" s="1200"/>
      <c r="BLG119" s="1200"/>
      <c r="BLH119" s="1200"/>
      <c r="BLI119" s="1200"/>
      <c r="BLJ119" s="1200"/>
      <c r="BLK119" s="1200"/>
      <c r="BLL119" s="1200"/>
      <c r="BLM119" s="1200"/>
      <c r="BLN119" s="1200"/>
      <c r="BLO119" s="1200"/>
      <c r="BLP119" s="1200"/>
      <c r="BLQ119" s="1200"/>
      <c r="BLR119" s="1200"/>
      <c r="BLS119" s="1200"/>
      <c r="BLT119" s="1200"/>
      <c r="BLU119" s="1200"/>
      <c r="BLV119" s="1200"/>
      <c r="BLW119" s="1200"/>
      <c r="BLX119" s="1200"/>
      <c r="BLY119" s="1200"/>
      <c r="BLZ119" s="1200"/>
      <c r="BMA119" s="1200"/>
      <c r="BMB119" s="1200"/>
      <c r="BMC119" s="1200"/>
      <c r="BMD119" s="1200"/>
      <c r="BME119" s="1200"/>
      <c r="BMF119" s="1200"/>
      <c r="BMG119" s="1200"/>
      <c r="BMH119" s="1200"/>
      <c r="BMI119" s="1200"/>
      <c r="BMJ119" s="1200"/>
      <c r="BMK119" s="1200"/>
      <c r="BML119" s="1200"/>
      <c r="BMM119" s="1200"/>
      <c r="BMN119" s="1200"/>
      <c r="BMO119" s="1200"/>
      <c r="BMP119" s="1200"/>
      <c r="BMQ119" s="1200"/>
      <c r="BMR119" s="1200"/>
      <c r="BMS119" s="1200"/>
      <c r="BMT119" s="1200"/>
      <c r="BMU119" s="1200"/>
      <c r="BMV119" s="1200"/>
      <c r="BMW119" s="1200"/>
      <c r="BMX119" s="1200"/>
      <c r="BMY119" s="1200"/>
      <c r="BMZ119" s="1200"/>
      <c r="BNA119" s="1200"/>
      <c r="BNB119" s="1200"/>
      <c r="BNC119" s="1200"/>
      <c r="BND119" s="1200"/>
      <c r="BNE119" s="1200"/>
      <c r="BNF119" s="1200"/>
      <c r="BNG119" s="1200"/>
      <c r="BNH119" s="1200"/>
      <c r="BNI119" s="1200"/>
      <c r="BNJ119" s="1200"/>
      <c r="BNK119" s="1200"/>
      <c r="BNL119" s="1200"/>
      <c r="BNM119" s="1200"/>
      <c r="BNN119" s="1200"/>
      <c r="BNO119" s="1200"/>
      <c r="BNP119" s="1200"/>
      <c r="BNQ119" s="1200"/>
      <c r="BNR119" s="1200"/>
      <c r="BNS119" s="1200"/>
      <c r="BNT119" s="1200"/>
      <c r="BNU119" s="1200"/>
      <c r="BNV119" s="1200"/>
      <c r="BNW119" s="1200"/>
      <c r="BNX119" s="1200"/>
      <c r="BNY119" s="1200"/>
      <c r="BNZ119" s="1200"/>
      <c r="BOA119" s="1200"/>
      <c r="BOB119" s="1200"/>
      <c r="BOC119" s="1200"/>
      <c r="BOD119" s="1200"/>
      <c r="BOE119" s="1200"/>
      <c r="BOF119" s="1200"/>
      <c r="BOG119" s="1200"/>
      <c r="BOH119" s="1200"/>
      <c r="BOI119" s="1200"/>
      <c r="BOJ119" s="1200"/>
      <c r="BOK119" s="1200"/>
      <c r="BOL119" s="1200"/>
      <c r="BOM119" s="1200"/>
      <c r="BON119" s="1200"/>
      <c r="BOO119" s="1200"/>
      <c r="BOP119" s="1200"/>
      <c r="BOQ119" s="1200"/>
      <c r="BOR119" s="1200"/>
      <c r="BOS119" s="1200"/>
      <c r="BOT119" s="1200"/>
      <c r="BOU119" s="1200"/>
      <c r="BOV119" s="1200"/>
      <c r="BOW119" s="1200"/>
      <c r="BOX119" s="1200"/>
      <c r="BOY119" s="1200"/>
      <c r="BOZ119" s="1200"/>
      <c r="BPA119" s="1200"/>
      <c r="BPB119" s="1200"/>
      <c r="BPC119" s="1200"/>
      <c r="BPD119" s="1200"/>
      <c r="BPE119" s="1200"/>
      <c r="BPF119" s="1200"/>
      <c r="BPG119" s="1200"/>
      <c r="BPH119" s="1200"/>
      <c r="BPI119" s="1200"/>
      <c r="BPJ119" s="1200"/>
      <c r="BPK119" s="1200"/>
      <c r="BPL119" s="1200"/>
      <c r="BPM119" s="1200"/>
      <c r="BPN119" s="1200"/>
      <c r="BPO119" s="1200"/>
      <c r="BPP119" s="1200"/>
      <c r="BPQ119" s="1200"/>
      <c r="BPR119" s="1200"/>
      <c r="BPS119" s="1200"/>
      <c r="BPT119" s="1200"/>
      <c r="BPU119" s="1200"/>
      <c r="BPV119" s="1200"/>
      <c r="BPW119" s="1200"/>
      <c r="BPX119" s="1200"/>
      <c r="BPY119" s="1200"/>
      <c r="BPZ119" s="1200"/>
      <c r="BQA119" s="1200"/>
      <c r="BQB119" s="1200"/>
      <c r="BQC119" s="1200"/>
      <c r="BQD119" s="1200"/>
      <c r="BQE119" s="1200"/>
      <c r="BQF119" s="1200"/>
      <c r="BQG119" s="1200"/>
      <c r="BQH119" s="1200"/>
      <c r="BQI119" s="1200"/>
      <c r="BQJ119" s="1200"/>
      <c r="BQK119" s="1200"/>
      <c r="BQL119" s="1200"/>
      <c r="BQM119" s="1200"/>
      <c r="BQN119" s="1200"/>
      <c r="BQO119" s="1200"/>
      <c r="BQP119" s="1200"/>
      <c r="BQQ119" s="1200"/>
      <c r="BQR119" s="1200"/>
      <c r="BQS119" s="1200"/>
      <c r="BQT119" s="1200"/>
      <c r="BQU119" s="1200"/>
      <c r="BQV119" s="1200"/>
      <c r="BQW119" s="1200"/>
      <c r="BQX119" s="1200"/>
      <c r="BQY119" s="1200"/>
      <c r="BQZ119" s="1200"/>
      <c r="BRA119" s="1200"/>
      <c r="BRB119" s="1200"/>
      <c r="BRC119" s="1200"/>
      <c r="BRD119" s="1200"/>
      <c r="BRE119" s="1200"/>
      <c r="BRF119" s="1200"/>
      <c r="BRG119" s="1200"/>
      <c r="BRH119" s="1200"/>
      <c r="BRI119" s="1200"/>
      <c r="BRJ119" s="1200"/>
      <c r="BRK119" s="1200"/>
      <c r="BRL119" s="1200"/>
      <c r="BRM119" s="1200"/>
      <c r="BRN119" s="1200"/>
      <c r="BRO119" s="1200"/>
      <c r="BRP119" s="1200"/>
      <c r="BRQ119" s="1200"/>
      <c r="BRR119" s="1200"/>
      <c r="BRS119" s="1200"/>
      <c r="BRT119" s="1200"/>
      <c r="BRU119" s="1200"/>
      <c r="BRV119" s="1200"/>
      <c r="BRW119" s="1200"/>
      <c r="BRX119" s="1200"/>
      <c r="BRY119" s="1200"/>
      <c r="BRZ119" s="1200"/>
      <c r="BSA119" s="1200"/>
      <c r="BSB119" s="1200"/>
      <c r="BSC119" s="1200"/>
      <c r="BSD119" s="1200"/>
      <c r="BSE119" s="1200"/>
      <c r="BSF119" s="1200"/>
      <c r="BSG119" s="1200"/>
      <c r="BSH119" s="1200"/>
      <c r="BSI119" s="1200"/>
      <c r="BSJ119" s="1200"/>
      <c r="BSK119" s="1200"/>
      <c r="BSL119" s="1200"/>
      <c r="BSM119" s="1200"/>
      <c r="BSN119" s="1200"/>
      <c r="BSO119" s="1200"/>
      <c r="BSP119" s="1200"/>
      <c r="BSQ119" s="1200"/>
      <c r="BSR119" s="1200"/>
      <c r="BSS119" s="1200"/>
      <c r="BST119" s="1200"/>
      <c r="BSU119" s="1200"/>
      <c r="BSV119" s="1200"/>
      <c r="BSW119" s="1200"/>
      <c r="BSX119" s="1200"/>
      <c r="BSY119" s="1200"/>
      <c r="BSZ119" s="1200"/>
      <c r="BTA119" s="1200"/>
      <c r="BTB119" s="1200"/>
      <c r="BTC119" s="1200"/>
      <c r="BTD119" s="1200"/>
      <c r="BTE119" s="1200"/>
      <c r="BTF119" s="1200"/>
      <c r="BTG119" s="1200"/>
      <c r="BTH119" s="1200"/>
      <c r="BTI119" s="1200"/>
      <c r="BTJ119" s="1200"/>
      <c r="BTK119" s="1200"/>
      <c r="BTL119" s="1200"/>
      <c r="BTM119" s="1200"/>
      <c r="BTN119" s="1200"/>
      <c r="BTO119" s="1200"/>
      <c r="BTP119" s="1200"/>
      <c r="BTQ119" s="1200"/>
      <c r="BTR119" s="1200"/>
      <c r="BTS119" s="1200"/>
      <c r="BTT119" s="1200"/>
      <c r="BTU119" s="1200"/>
      <c r="BTV119" s="1200"/>
      <c r="BTW119" s="1200"/>
      <c r="BTX119" s="1200"/>
      <c r="BTY119" s="1200"/>
      <c r="BTZ119" s="1200"/>
      <c r="BUA119" s="1200"/>
      <c r="BUB119" s="1200"/>
      <c r="BUC119" s="1200"/>
      <c r="BUD119" s="1200"/>
      <c r="BUE119" s="1200"/>
      <c r="BUF119" s="1200"/>
      <c r="BUG119" s="1200"/>
      <c r="BUH119" s="1200"/>
      <c r="BUI119" s="1200"/>
      <c r="BUJ119" s="1200"/>
      <c r="BUK119" s="1200"/>
      <c r="BUL119" s="1200"/>
      <c r="BUM119" s="1200"/>
      <c r="BUN119" s="1200"/>
      <c r="BUO119" s="1200"/>
      <c r="BUP119" s="1200"/>
      <c r="BUQ119" s="1200"/>
      <c r="BUR119" s="1200"/>
      <c r="BUS119" s="1200"/>
      <c r="BUT119" s="1200"/>
      <c r="BUU119" s="1200"/>
      <c r="BUV119" s="1200"/>
      <c r="BUW119" s="1200"/>
      <c r="BUX119" s="1200"/>
      <c r="BUY119" s="1200"/>
      <c r="BUZ119" s="1200"/>
      <c r="BVA119" s="1200"/>
      <c r="BVB119" s="1200"/>
      <c r="BVC119" s="1200"/>
      <c r="BVD119" s="1200"/>
      <c r="BVE119" s="1200"/>
      <c r="BVF119" s="1200"/>
      <c r="BVG119" s="1200"/>
      <c r="BVH119" s="1200"/>
      <c r="BVI119" s="1200"/>
      <c r="BVJ119" s="1200"/>
      <c r="BVK119" s="1200"/>
      <c r="BVL119" s="1200"/>
      <c r="BVM119" s="1200"/>
      <c r="BVN119" s="1200"/>
      <c r="BVO119" s="1200"/>
      <c r="BVP119" s="1200"/>
      <c r="BVQ119" s="1200"/>
      <c r="BVR119" s="1200"/>
      <c r="BVS119" s="1200"/>
      <c r="BVT119" s="1200"/>
      <c r="BVU119" s="1200"/>
      <c r="BVV119" s="1200"/>
      <c r="BVW119" s="1200"/>
      <c r="BVX119" s="1200"/>
      <c r="BVY119" s="1200"/>
      <c r="BVZ119" s="1200"/>
      <c r="BWA119" s="1200"/>
      <c r="BWB119" s="1200"/>
      <c r="BWC119" s="1200"/>
      <c r="BWD119" s="1200"/>
      <c r="BWE119" s="1200"/>
      <c r="BWF119" s="1200"/>
      <c r="BWG119" s="1200"/>
      <c r="BWH119" s="1200"/>
      <c r="BWI119" s="1200"/>
      <c r="BWJ119" s="1200"/>
      <c r="BWK119" s="1200"/>
      <c r="BWL119" s="1200"/>
      <c r="BWM119" s="1200"/>
      <c r="BWN119" s="1200"/>
      <c r="BWO119" s="1200"/>
      <c r="BWP119" s="1200"/>
      <c r="BWQ119" s="1200"/>
      <c r="BWR119" s="1200"/>
      <c r="BWS119" s="1200"/>
      <c r="BWT119" s="1200"/>
      <c r="BWU119" s="1200"/>
      <c r="BWV119" s="1200"/>
      <c r="BWW119" s="1200"/>
      <c r="BWX119" s="1200"/>
      <c r="BWY119" s="1200"/>
      <c r="BWZ119" s="1200"/>
      <c r="BXA119" s="1200"/>
      <c r="BXB119" s="1200"/>
      <c r="BXC119" s="1200"/>
      <c r="BXD119" s="1200"/>
      <c r="BXE119" s="1200"/>
      <c r="BXF119" s="1200"/>
      <c r="BXG119" s="1200"/>
      <c r="BXH119" s="1200"/>
      <c r="BXI119" s="1200"/>
      <c r="BXJ119" s="1200"/>
      <c r="BXK119" s="1200"/>
      <c r="BXL119" s="1200"/>
      <c r="BXM119" s="1200"/>
      <c r="BXN119" s="1200"/>
      <c r="BXO119" s="1200"/>
      <c r="BXP119" s="1200"/>
      <c r="BXQ119" s="1200"/>
      <c r="BXR119" s="1200"/>
      <c r="BXS119" s="1200"/>
      <c r="BXT119" s="1200"/>
      <c r="BXU119" s="1200"/>
      <c r="BXV119" s="1200"/>
      <c r="BXW119" s="1200"/>
      <c r="BXX119" s="1200"/>
      <c r="BXY119" s="1200"/>
      <c r="BXZ119" s="1200"/>
      <c r="BYA119" s="1200"/>
      <c r="BYB119" s="1200"/>
      <c r="BYC119" s="1200"/>
      <c r="BYD119" s="1200"/>
      <c r="BYE119" s="1200"/>
      <c r="BYF119" s="1200"/>
      <c r="BYG119" s="1200"/>
      <c r="BYH119" s="1200"/>
      <c r="BYI119" s="1200"/>
      <c r="BYJ119" s="1200"/>
      <c r="BYK119" s="1200"/>
      <c r="BYL119" s="1200"/>
      <c r="BYM119" s="1200"/>
      <c r="BYN119" s="1200"/>
      <c r="BYO119" s="1200"/>
      <c r="BYP119" s="1200"/>
      <c r="BYQ119" s="1200"/>
      <c r="BYR119" s="1200"/>
      <c r="BYS119" s="1200"/>
      <c r="BYT119" s="1200"/>
      <c r="BYU119" s="1200"/>
      <c r="BYV119" s="1200"/>
      <c r="BYW119" s="1200"/>
      <c r="BYX119" s="1200"/>
      <c r="BYY119" s="1200"/>
      <c r="BYZ119" s="1200"/>
      <c r="BZA119" s="1200"/>
      <c r="BZB119" s="1200"/>
      <c r="BZC119" s="1200"/>
      <c r="BZD119" s="1200"/>
      <c r="BZE119" s="1200"/>
      <c r="BZF119" s="1200"/>
      <c r="BZG119" s="1200"/>
      <c r="BZH119" s="1200"/>
      <c r="BZI119" s="1200"/>
      <c r="BZJ119" s="1200"/>
      <c r="BZK119" s="1200"/>
      <c r="BZL119" s="1200"/>
      <c r="BZM119" s="1200"/>
      <c r="BZN119" s="1200"/>
      <c r="BZO119" s="1200"/>
      <c r="BZP119" s="1200"/>
      <c r="BZQ119" s="1200"/>
      <c r="BZR119" s="1200"/>
      <c r="BZS119" s="1200"/>
      <c r="BZT119" s="1200"/>
      <c r="BZU119" s="1200"/>
      <c r="BZV119" s="1200"/>
      <c r="BZW119" s="1200"/>
      <c r="BZX119" s="1200"/>
      <c r="BZY119" s="1200"/>
      <c r="BZZ119" s="1200"/>
      <c r="CAA119" s="1200"/>
      <c r="CAB119" s="1200"/>
      <c r="CAC119" s="1200"/>
      <c r="CAD119" s="1200"/>
      <c r="CAE119" s="1200"/>
      <c r="CAF119" s="1200"/>
      <c r="CAG119" s="1200"/>
      <c r="CAH119" s="1200"/>
      <c r="CAI119" s="1200"/>
      <c r="CAJ119" s="1200"/>
      <c r="CAK119" s="1200"/>
      <c r="CAL119" s="1200"/>
      <c r="CAM119" s="1200"/>
      <c r="CAN119" s="1200"/>
      <c r="CAO119" s="1200"/>
      <c r="CAP119" s="1200"/>
      <c r="CAQ119" s="1200"/>
      <c r="CAR119" s="1200"/>
      <c r="CAS119" s="1200"/>
      <c r="CAT119" s="1200"/>
      <c r="CAU119" s="1200"/>
      <c r="CAV119" s="1200"/>
      <c r="CAW119" s="1200"/>
      <c r="CAX119" s="1200"/>
      <c r="CAY119" s="1200"/>
      <c r="CAZ119" s="1200"/>
      <c r="CBA119" s="1200"/>
      <c r="CBB119" s="1200"/>
      <c r="CBC119" s="1200"/>
      <c r="CBD119" s="1200"/>
      <c r="CBE119" s="1200"/>
      <c r="CBF119" s="1200"/>
      <c r="CBG119" s="1200"/>
      <c r="CBH119" s="1200"/>
      <c r="CBI119" s="1200"/>
      <c r="CBJ119" s="1200"/>
      <c r="CBK119" s="1200"/>
      <c r="CBL119" s="1200"/>
      <c r="CBM119" s="1200"/>
      <c r="CBN119" s="1200"/>
      <c r="CBO119" s="1200"/>
      <c r="CBP119" s="1200"/>
      <c r="CBQ119" s="1200"/>
      <c r="CBR119" s="1200"/>
      <c r="CBS119" s="1200"/>
      <c r="CBT119" s="1200"/>
      <c r="CBU119" s="1200"/>
      <c r="CBV119" s="1200"/>
      <c r="CBW119" s="1200"/>
      <c r="CBX119" s="1200"/>
      <c r="CBY119" s="1200"/>
      <c r="CBZ119" s="1200"/>
      <c r="CCA119" s="1200"/>
      <c r="CCB119" s="1200"/>
      <c r="CCC119" s="1200"/>
      <c r="CCD119" s="1200"/>
      <c r="CCE119" s="1200"/>
      <c r="CCF119" s="1200"/>
      <c r="CCG119" s="1200"/>
      <c r="CCH119" s="1200"/>
      <c r="CCI119" s="1200"/>
      <c r="CCJ119" s="1200"/>
      <c r="CCK119" s="1200"/>
      <c r="CCL119" s="1200"/>
      <c r="CCM119" s="1200"/>
      <c r="CCN119" s="1200"/>
      <c r="CCO119" s="1200"/>
      <c r="CCP119" s="1200"/>
      <c r="CCQ119" s="1200"/>
      <c r="CCR119" s="1200"/>
      <c r="CCS119" s="1200"/>
      <c r="CCT119" s="1200"/>
      <c r="CCU119" s="1200"/>
      <c r="CCV119" s="1200"/>
      <c r="CCW119" s="1200"/>
      <c r="CCX119" s="1200"/>
      <c r="CCY119" s="1200"/>
      <c r="CCZ119" s="1200"/>
      <c r="CDA119" s="1200"/>
      <c r="CDB119" s="1200"/>
      <c r="CDC119" s="1200"/>
      <c r="CDD119" s="1200"/>
      <c r="CDE119" s="1200"/>
      <c r="CDF119" s="1200"/>
      <c r="CDG119" s="1200"/>
      <c r="CDH119" s="1200"/>
      <c r="CDI119" s="1200"/>
      <c r="CDJ119" s="1200"/>
      <c r="CDK119" s="1200"/>
      <c r="CDL119" s="1200"/>
      <c r="CDM119" s="1200"/>
      <c r="CDN119" s="1200"/>
      <c r="CDO119" s="1200"/>
      <c r="CDP119" s="1200"/>
      <c r="CDQ119" s="1200"/>
      <c r="CDR119" s="1200"/>
      <c r="CDS119" s="1200"/>
      <c r="CDT119" s="1200"/>
      <c r="CDU119" s="1200"/>
      <c r="CDV119" s="1200"/>
      <c r="CDW119" s="1200"/>
      <c r="CDX119" s="1200"/>
      <c r="CDY119" s="1200"/>
      <c r="CDZ119" s="1200"/>
      <c r="CEA119" s="1200"/>
      <c r="CEB119" s="1200"/>
      <c r="CEC119" s="1200"/>
      <c r="CED119" s="1200"/>
      <c r="CEE119" s="1200"/>
      <c r="CEF119" s="1200"/>
      <c r="CEG119" s="1200"/>
      <c r="CEH119" s="1200"/>
      <c r="CEI119" s="1200"/>
      <c r="CEJ119" s="1200"/>
      <c r="CEK119" s="1200"/>
      <c r="CEL119" s="1200"/>
      <c r="CEM119" s="1200"/>
      <c r="CEN119" s="1200"/>
      <c r="CEO119" s="1200"/>
      <c r="CEP119" s="1200"/>
      <c r="CEQ119" s="1200"/>
      <c r="CER119" s="1200"/>
      <c r="CES119" s="1200"/>
      <c r="CET119" s="1200"/>
      <c r="CEU119" s="1200"/>
      <c r="CEV119" s="1200"/>
      <c r="CEW119" s="1200"/>
      <c r="CEX119" s="1200"/>
      <c r="CEY119" s="1200"/>
      <c r="CEZ119" s="1200"/>
      <c r="CFA119" s="1200"/>
      <c r="CFB119" s="1200"/>
      <c r="CFC119" s="1200"/>
      <c r="CFD119" s="1200"/>
      <c r="CFE119" s="1200"/>
      <c r="CFF119" s="1200"/>
      <c r="CFG119" s="1200"/>
      <c r="CFH119" s="1200"/>
      <c r="CFI119" s="1200"/>
      <c r="CFJ119" s="1200"/>
      <c r="CFK119" s="1200"/>
      <c r="CFL119" s="1200"/>
      <c r="CFM119" s="1200"/>
      <c r="CFN119" s="1200"/>
      <c r="CFO119" s="1200"/>
      <c r="CFP119" s="1200"/>
      <c r="CFQ119" s="1200"/>
      <c r="CFR119" s="1200"/>
      <c r="CFS119" s="1200"/>
      <c r="CFT119" s="1200"/>
      <c r="CFU119" s="1200"/>
      <c r="CFV119" s="1200"/>
      <c r="CFW119" s="1200"/>
      <c r="CFX119" s="1200"/>
      <c r="CFY119" s="1200"/>
      <c r="CFZ119" s="1200"/>
      <c r="CGA119" s="1200"/>
      <c r="CGB119" s="1200"/>
      <c r="CGC119" s="1200"/>
      <c r="CGD119" s="1200"/>
      <c r="CGE119" s="1200"/>
      <c r="CGF119" s="1200"/>
      <c r="CGG119" s="1200"/>
      <c r="CGH119" s="1200"/>
      <c r="CGI119" s="1200"/>
      <c r="CGJ119" s="1200"/>
      <c r="CGK119" s="1200"/>
      <c r="CGL119" s="1200"/>
      <c r="CGM119" s="1200"/>
      <c r="CGN119" s="1200"/>
      <c r="CGO119" s="1200"/>
      <c r="CGP119" s="1200"/>
      <c r="CGQ119" s="1200"/>
      <c r="CGR119" s="1200"/>
      <c r="CGS119" s="1200"/>
      <c r="CGT119" s="1200"/>
      <c r="CGU119" s="1200"/>
      <c r="CGV119" s="1200"/>
      <c r="CGW119" s="1200"/>
      <c r="CGX119" s="1200"/>
      <c r="CGY119" s="1200"/>
      <c r="CGZ119" s="1200"/>
      <c r="CHA119" s="1200"/>
      <c r="CHB119" s="1200"/>
      <c r="CHC119" s="1200"/>
      <c r="CHD119" s="1200"/>
      <c r="CHE119" s="1200"/>
      <c r="CHF119" s="1200"/>
      <c r="CHG119" s="1200"/>
      <c r="CHH119" s="1200"/>
      <c r="CHI119" s="1200"/>
      <c r="CHJ119" s="1200"/>
      <c r="CHK119" s="1200"/>
      <c r="CHL119" s="1200"/>
      <c r="CHM119" s="1200"/>
      <c r="CHN119" s="1200"/>
      <c r="CHO119" s="1200"/>
      <c r="CHP119" s="1200"/>
      <c r="CHQ119" s="1200"/>
      <c r="CHR119" s="1200"/>
      <c r="CHS119" s="1200"/>
      <c r="CHT119" s="1200"/>
      <c r="CHU119" s="1200"/>
      <c r="CHV119" s="1200"/>
      <c r="CHW119" s="1200"/>
      <c r="CHX119" s="1200"/>
      <c r="CHY119" s="1200"/>
      <c r="CHZ119" s="1200"/>
      <c r="CIA119" s="1200"/>
      <c r="CIB119" s="1200"/>
      <c r="CIC119" s="1200"/>
      <c r="CID119" s="1200"/>
      <c r="CIE119" s="1200"/>
      <c r="CIF119" s="1200"/>
      <c r="CIG119" s="1200"/>
      <c r="CIH119" s="1200"/>
      <c r="CII119" s="1200"/>
      <c r="CIJ119" s="1200"/>
      <c r="CIK119" s="1200"/>
      <c r="CIL119" s="1200"/>
      <c r="CIM119" s="1200"/>
      <c r="CIN119" s="1200"/>
      <c r="CIO119" s="1200"/>
      <c r="CIP119" s="1200"/>
      <c r="CIQ119" s="1200"/>
      <c r="CIR119" s="1200"/>
      <c r="CIS119" s="1200"/>
      <c r="CIT119" s="1200"/>
      <c r="CIU119" s="1200"/>
      <c r="CIV119" s="1200"/>
      <c r="CIW119" s="1200"/>
      <c r="CIX119" s="1200"/>
      <c r="CIY119" s="1200"/>
      <c r="CIZ119" s="1200"/>
      <c r="CJA119" s="1200"/>
      <c r="CJB119" s="1200"/>
      <c r="CJC119" s="1200"/>
      <c r="CJD119" s="1200"/>
      <c r="CJE119" s="1200"/>
      <c r="CJF119" s="1200"/>
      <c r="CJG119" s="1200"/>
      <c r="CJH119" s="1200"/>
      <c r="CJI119" s="1200"/>
      <c r="CJJ119" s="1200"/>
      <c r="CJK119" s="1200"/>
      <c r="CJL119" s="1200"/>
      <c r="CJM119" s="1200"/>
      <c r="CJN119" s="1200"/>
      <c r="CJO119" s="1200"/>
      <c r="CJP119" s="1200"/>
      <c r="CJQ119" s="1200"/>
      <c r="CJR119" s="1200"/>
      <c r="CJS119" s="1200"/>
      <c r="CJT119" s="1200"/>
      <c r="CJU119" s="1200"/>
      <c r="CJV119" s="1200"/>
      <c r="CJW119" s="1200"/>
      <c r="CJX119" s="1200"/>
      <c r="CJY119" s="1200"/>
      <c r="CJZ119" s="1200"/>
      <c r="CKA119" s="1200"/>
      <c r="CKB119" s="1200"/>
      <c r="CKC119" s="1200"/>
      <c r="CKD119" s="1200"/>
      <c r="CKE119" s="1200"/>
      <c r="CKF119" s="1200"/>
      <c r="CKG119" s="1200"/>
      <c r="CKH119" s="1200"/>
      <c r="CKI119" s="1200"/>
      <c r="CKJ119" s="1200"/>
      <c r="CKK119" s="1200"/>
      <c r="CKL119" s="1200"/>
      <c r="CKM119" s="1200"/>
      <c r="CKN119" s="1200"/>
      <c r="CKO119" s="1200"/>
      <c r="CKP119" s="1200"/>
      <c r="CKQ119" s="1200"/>
      <c r="CKR119" s="1200"/>
      <c r="CKS119" s="1200"/>
      <c r="CKT119" s="1200"/>
      <c r="CKU119" s="1200"/>
      <c r="CKV119" s="1200"/>
      <c r="CKW119" s="1200"/>
      <c r="CKX119" s="1200"/>
      <c r="CKY119" s="1200"/>
      <c r="CKZ119" s="1200"/>
      <c r="CLA119" s="1200"/>
      <c r="CLB119" s="1200"/>
      <c r="CLC119" s="1200"/>
      <c r="CLD119" s="1200"/>
      <c r="CLE119" s="1200"/>
      <c r="CLF119" s="1200"/>
      <c r="CLG119" s="1200"/>
      <c r="CLH119" s="1200"/>
      <c r="CLI119" s="1200"/>
      <c r="CLJ119" s="1200"/>
      <c r="CLK119" s="1200"/>
      <c r="CLL119" s="1200"/>
      <c r="CLM119" s="1200"/>
      <c r="CLN119" s="1200"/>
      <c r="CLO119" s="1200"/>
      <c r="CLP119" s="1200"/>
      <c r="CLQ119" s="1200"/>
      <c r="CLR119" s="1200"/>
      <c r="CLS119" s="1200"/>
      <c r="CLT119" s="1200"/>
      <c r="CLU119" s="1200"/>
      <c r="CLV119" s="1200"/>
      <c r="CLW119" s="1200"/>
      <c r="CLX119" s="1200"/>
      <c r="CLY119" s="1200"/>
      <c r="CLZ119" s="1200"/>
      <c r="CMA119" s="1200"/>
      <c r="CMB119" s="1200"/>
      <c r="CMC119" s="1200"/>
      <c r="CMD119" s="1200"/>
      <c r="CME119" s="1200"/>
      <c r="CMF119" s="1200"/>
      <c r="CMG119" s="1200"/>
      <c r="CMH119" s="1200"/>
      <c r="CMI119" s="1200"/>
      <c r="CMJ119" s="1200"/>
      <c r="CMK119" s="1200"/>
      <c r="CML119" s="1200"/>
      <c r="CMM119" s="1200"/>
      <c r="CMN119" s="1200"/>
      <c r="CMO119" s="1200"/>
      <c r="CMP119" s="1200"/>
      <c r="CMQ119" s="1200"/>
      <c r="CMR119" s="1200"/>
      <c r="CMS119" s="1200"/>
      <c r="CMT119" s="1200"/>
      <c r="CMU119" s="1200"/>
      <c r="CMV119" s="1200"/>
      <c r="CMW119" s="1200"/>
      <c r="CMX119" s="1200"/>
      <c r="CMY119" s="1200"/>
      <c r="CMZ119" s="1200"/>
      <c r="CNA119" s="1200"/>
      <c r="CNB119" s="1200"/>
      <c r="CNC119" s="1200"/>
      <c r="CND119" s="1200"/>
      <c r="CNE119" s="1200"/>
      <c r="CNF119" s="1200"/>
      <c r="CNG119" s="1200"/>
      <c r="CNH119" s="1200"/>
      <c r="CNI119" s="1200"/>
      <c r="CNJ119" s="1200"/>
      <c r="CNK119" s="1200"/>
      <c r="CNL119" s="1200"/>
      <c r="CNM119" s="1200"/>
      <c r="CNN119" s="1200"/>
      <c r="CNO119" s="1200"/>
      <c r="CNP119" s="1200"/>
      <c r="CNQ119" s="1200"/>
      <c r="CNR119" s="1200"/>
      <c r="CNS119" s="1200"/>
      <c r="CNT119" s="1200"/>
      <c r="CNU119" s="1200"/>
      <c r="CNV119" s="1200"/>
      <c r="CNW119" s="1200"/>
      <c r="CNX119" s="1200"/>
      <c r="CNY119" s="1200"/>
      <c r="CNZ119" s="1200"/>
      <c r="COA119" s="1200"/>
      <c r="COB119" s="1200"/>
      <c r="COC119" s="1200"/>
      <c r="COD119" s="1200"/>
      <c r="COE119" s="1200"/>
      <c r="COF119" s="1200"/>
      <c r="COG119" s="1200"/>
      <c r="COH119" s="1200"/>
      <c r="COI119" s="1200"/>
      <c r="COJ119" s="1200"/>
      <c r="COK119" s="1200"/>
      <c r="COL119" s="1200"/>
      <c r="COM119" s="1200"/>
      <c r="CON119" s="1200"/>
      <c r="COO119" s="1200"/>
      <c r="COP119" s="1200"/>
      <c r="COQ119" s="1200"/>
      <c r="COR119" s="1200"/>
      <c r="COS119" s="1200"/>
      <c r="COT119" s="1200"/>
      <c r="COU119" s="1200"/>
      <c r="COV119" s="1200"/>
      <c r="COW119" s="1200"/>
      <c r="COX119" s="1200"/>
      <c r="COY119" s="1200"/>
      <c r="COZ119" s="1200"/>
      <c r="CPA119" s="1200"/>
      <c r="CPB119" s="1200"/>
      <c r="CPC119" s="1200"/>
      <c r="CPD119" s="1200"/>
      <c r="CPE119" s="1200"/>
      <c r="CPF119" s="1200"/>
      <c r="CPG119" s="1200"/>
      <c r="CPH119" s="1200"/>
      <c r="CPI119" s="1200"/>
      <c r="CPJ119" s="1200"/>
      <c r="CPK119" s="1200"/>
      <c r="CPL119" s="1200"/>
      <c r="CPM119" s="1200"/>
      <c r="CPN119" s="1200"/>
      <c r="CPO119" s="1200"/>
      <c r="CPP119" s="1200"/>
      <c r="CPQ119" s="1200"/>
      <c r="CPR119" s="1200"/>
      <c r="CPS119" s="1200"/>
      <c r="CPT119" s="1200"/>
      <c r="CPU119" s="1200"/>
      <c r="CPV119" s="1200"/>
      <c r="CPW119" s="1200"/>
      <c r="CPX119" s="1200"/>
      <c r="CPY119" s="1200"/>
      <c r="CPZ119" s="1200"/>
      <c r="CQA119" s="1200"/>
      <c r="CQB119" s="1200"/>
      <c r="CQC119" s="1200"/>
      <c r="CQD119" s="1200"/>
      <c r="CQE119" s="1200"/>
      <c r="CQF119" s="1200"/>
      <c r="CQG119" s="1200"/>
      <c r="CQH119" s="1200"/>
      <c r="CQI119" s="1200"/>
      <c r="CQJ119" s="1200"/>
      <c r="CQK119" s="1200"/>
      <c r="CQL119" s="1200"/>
      <c r="CQM119" s="1200"/>
      <c r="CQN119" s="1200"/>
      <c r="CQO119" s="1200"/>
      <c r="CQP119" s="1200"/>
      <c r="CQQ119" s="1200"/>
      <c r="CQR119" s="1200"/>
      <c r="CQS119" s="1200"/>
      <c r="CQT119" s="1200"/>
      <c r="CQU119" s="1200"/>
      <c r="CQV119" s="1200"/>
      <c r="CQW119" s="1200"/>
      <c r="CQX119" s="1200"/>
      <c r="CQY119" s="1200"/>
      <c r="CQZ119" s="1200"/>
      <c r="CRA119" s="1200"/>
      <c r="CRB119" s="1200"/>
      <c r="CRC119" s="1200"/>
      <c r="CRD119" s="1200"/>
      <c r="CRE119" s="1200"/>
      <c r="CRF119" s="1200"/>
      <c r="CRG119" s="1200"/>
      <c r="CRH119" s="1200"/>
      <c r="CRI119" s="1200"/>
      <c r="CRJ119" s="1200"/>
      <c r="CRK119" s="1200"/>
      <c r="CRL119" s="1200"/>
      <c r="CRM119" s="1200"/>
      <c r="CRN119" s="1200"/>
      <c r="CRO119" s="1200"/>
      <c r="CRP119" s="1200"/>
      <c r="CRQ119" s="1200"/>
      <c r="CRR119" s="1200"/>
      <c r="CRS119" s="1200"/>
      <c r="CRT119" s="1200"/>
      <c r="CRU119" s="1200"/>
      <c r="CRV119" s="1200"/>
      <c r="CRW119" s="1200"/>
      <c r="CRX119" s="1200"/>
      <c r="CRY119" s="1200"/>
      <c r="CRZ119" s="1200"/>
      <c r="CSA119" s="1200"/>
      <c r="CSB119" s="1200"/>
      <c r="CSC119" s="1200"/>
      <c r="CSD119" s="1200"/>
      <c r="CSE119" s="1200"/>
      <c r="CSF119" s="1200"/>
      <c r="CSG119" s="1200"/>
      <c r="CSH119" s="1200"/>
      <c r="CSI119" s="1200"/>
      <c r="CSJ119" s="1200"/>
      <c r="CSK119" s="1200"/>
      <c r="CSL119" s="1200"/>
      <c r="CSM119" s="1200"/>
      <c r="CSN119" s="1200"/>
      <c r="CSO119" s="1200"/>
      <c r="CSP119" s="1200"/>
      <c r="CSQ119" s="1200"/>
      <c r="CSR119" s="1200"/>
      <c r="CSS119" s="1200"/>
      <c r="CST119" s="1200"/>
      <c r="CSU119" s="1200"/>
      <c r="CSV119" s="1200"/>
      <c r="CSW119" s="1200"/>
      <c r="CSX119" s="1200"/>
      <c r="CSY119" s="1200"/>
      <c r="CSZ119" s="1200"/>
      <c r="CTA119" s="1200"/>
      <c r="CTB119" s="1200"/>
      <c r="CTC119" s="1200"/>
      <c r="CTD119" s="1200"/>
      <c r="CTE119" s="1200"/>
      <c r="CTF119" s="1200"/>
      <c r="CTG119" s="1200"/>
      <c r="CTH119" s="1200"/>
      <c r="CTI119" s="1200"/>
      <c r="CTJ119" s="1200"/>
      <c r="CTK119" s="1200"/>
      <c r="CTL119" s="1200"/>
      <c r="CTM119" s="1200"/>
      <c r="CTN119" s="1200"/>
      <c r="CTO119" s="1200"/>
      <c r="CTP119" s="1200"/>
      <c r="CTQ119" s="1200"/>
      <c r="CTR119" s="1200"/>
      <c r="CTS119" s="1200"/>
      <c r="CTT119" s="1200"/>
      <c r="CTU119" s="1200"/>
      <c r="CTV119" s="1200"/>
      <c r="CTW119" s="1200"/>
      <c r="CTX119" s="1200"/>
      <c r="CTY119" s="1200"/>
      <c r="CTZ119" s="1200"/>
      <c r="CUA119" s="1200"/>
      <c r="CUB119" s="1200"/>
      <c r="CUC119" s="1200"/>
      <c r="CUD119" s="1200"/>
      <c r="CUE119" s="1200"/>
      <c r="CUF119" s="1200"/>
      <c r="CUG119" s="1200"/>
      <c r="CUH119" s="1200"/>
      <c r="CUI119" s="1200"/>
      <c r="CUJ119" s="1200"/>
      <c r="CUK119" s="1200"/>
      <c r="CUL119" s="1200"/>
      <c r="CUM119" s="1200"/>
      <c r="CUN119" s="1200"/>
      <c r="CUO119" s="1200"/>
      <c r="CUP119" s="1200"/>
      <c r="CUQ119" s="1200"/>
      <c r="CUR119" s="1200"/>
      <c r="CUS119" s="1200"/>
      <c r="CUT119" s="1200"/>
      <c r="CUU119" s="1200"/>
      <c r="CUV119" s="1200"/>
      <c r="CUW119" s="1200"/>
      <c r="CUX119" s="1200"/>
      <c r="CUY119" s="1200"/>
      <c r="CUZ119" s="1200"/>
      <c r="CVA119" s="1200"/>
      <c r="CVB119" s="1200"/>
      <c r="CVC119" s="1200"/>
      <c r="CVD119" s="1200"/>
      <c r="CVE119" s="1200"/>
      <c r="CVF119" s="1200"/>
      <c r="CVG119" s="1200"/>
      <c r="CVH119" s="1200"/>
      <c r="CVI119" s="1200"/>
      <c r="CVJ119" s="1200"/>
      <c r="CVK119" s="1200"/>
      <c r="CVL119" s="1200"/>
      <c r="CVM119" s="1200"/>
      <c r="CVN119" s="1200"/>
      <c r="CVO119" s="1200"/>
      <c r="CVP119" s="1200"/>
      <c r="CVQ119" s="1200"/>
      <c r="CVR119" s="1200"/>
      <c r="CVS119" s="1200"/>
      <c r="CVT119" s="1200"/>
      <c r="CVU119" s="1200"/>
      <c r="CVV119" s="1200"/>
      <c r="CVW119" s="1200"/>
      <c r="CVX119" s="1200"/>
      <c r="CVY119" s="1200"/>
      <c r="CVZ119" s="1200"/>
      <c r="CWA119" s="1200"/>
      <c r="CWB119" s="1200"/>
      <c r="CWC119" s="1200"/>
      <c r="CWD119" s="1200"/>
      <c r="CWE119" s="1200"/>
      <c r="CWF119" s="1200"/>
      <c r="CWG119" s="1200"/>
      <c r="CWH119" s="1200"/>
      <c r="CWI119" s="1200"/>
      <c r="CWJ119" s="1200"/>
      <c r="CWK119" s="1200"/>
      <c r="CWL119" s="1200"/>
      <c r="CWM119" s="1200"/>
      <c r="CWN119" s="1200"/>
      <c r="CWO119" s="1200"/>
      <c r="CWP119" s="1200"/>
      <c r="CWQ119" s="1200"/>
      <c r="CWR119" s="1200"/>
      <c r="CWS119" s="1200"/>
      <c r="CWT119" s="1200"/>
      <c r="CWU119" s="1200"/>
      <c r="CWV119" s="1200"/>
      <c r="CWW119" s="1200"/>
      <c r="CWX119" s="1200"/>
      <c r="CWY119" s="1200"/>
      <c r="CWZ119" s="1200"/>
      <c r="CXA119" s="1200"/>
      <c r="CXB119" s="1200"/>
      <c r="CXC119" s="1200"/>
      <c r="CXD119" s="1200"/>
      <c r="CXE119" s="1200"/>
      <c r="CXF119" s="1200"/>
      <c r="CXG119" s="1200"/>
      <c r="CXH119" s="1200"/>
      <c r="CXI119" s="1200"/>
      <c r="CXJ119" s="1200"/>
      <c r="CXK119" s="1200"/>
      <c r="CXL119" s="1200"/>
      <c r="CXM119" s="1200"/>
      <c r="CXN119" s="1200"/>
      <c r="CXO119" s="1200"/>
      <c r="CXP119" s="1200"/>
      <c r="CXQ119" s="1200"/>
      <c r="CXR119" s="1200"/>
      <c r="CXS119" s="1200"/>
      <c r="CXT119" s="1200"/>
      <c r="CXU119" s="1200"/>
      <c r="CXV119" s="1200"/>
      <c r="CXW119" s="1200"/>
      <c r="CXX119" s="1200"/>
      <c r="CXY119" s="1200"/>
      <c r="CXZ119" s="1200"/>
      <c r="CYA119" s="1200"/>
      <c r="CYB119" s="1200"/>
      <c r="CYC119" s="1200"/>
      <c r="CYD119" s="1200"/>
      <c r="CYE119" s="1200"/>
      <c r="CYF119" s="1200"/>
      <c r="CYG119" s="1200"/>
      <c r="CYH119" s="1200"/>
      <c r="CYI119" s="1200"/>
      <c r="CYJ119" s="1200"/>
      <c r="CYK119" s="1200"/>
      <c r="CYL119" s="1200"/>
      <c r="CYM119" s="1200"/>
      <c r="CYN119" s="1200"/>
      <c r="CYO119" s="1200"/>
      <c r="CYP119" s="1200"/>
      <c r="CYQ119" s="1200"/>
      <c r="CYR119" s="1200"/>
      <c r="CYS119" s="1200"/>
      <c r="CYT119" s="1200"/>
      <c r="CYU119" s="1200"/>
      <c r="CYV119" s="1200"/>
      <c r="CYW119" s="1200"/>
      <c r="CYX119" s="1200"/>
      <c r="CYY119" s="1200"/>
      <c r="CYZ119" s="1200"/>
      <c r="CZA119" s="1200"/>
      <c r="CZB119" s="1200"/>
      <c r="CZC119" s="1200"/>
      <c r="CZD119" s="1200"/>
      <c r="CZE119" s="1200"/>
      <c r="CZF119" s="1200"/>
      <c r="CZG119" s="1200"/>
      <c r="CZH119" s="1200"/>
      <c r="CZI119" s="1200"/>
      <c r="CZJ119" s="1200"/>
      <c r="CZK119" s="1200"/>
      <c r="CZL119" s="1200"/>
      <c r="CZM119" s="1200"/>
      <c r="CZN119" s="1200"/>
      <c r="CZO119" s="1200"/>
      <c r="CZP119" s="1200"/>
      <c r="CZQ119" s="1200"/>
      <c r="CZR119" s="1200"/>
      <c r="CZS119" s="1200"/>
      <c r="CZT119" s="1200"/>
      <c r="CZU119" s="1200"/>
      <c r="CZV119" s="1200"/>
      <c r="CZW119" s="1200"/>
      <c r="CZX119" s="1200"/>
      <c r="CZY119" s="1200"/>
      <c r="CZZ119" s="1200"/>
      <c r="DAA119" s="1200"/>
      <c r="DAB119" s="1200"/>
      <c r="DAC119" s="1200"/>
      <c r="DAD119" s="1200"/>
      <c r="DAE119" s="1200"/>
      <c r="DAF119" s="1200"/>
      <c r="DAG119" s="1200"/>
      <c r="DAH119" s="1200"/>
      <c r="DAI119" s="1200"/>
      <c r="DAJ119" s="1200"/>
      <c r="DAK119" s="1200"/>
      <c r="DAL119" s="1200"/>
      <c r="DAM119" s="1200"/>
      <c r="DAN119" s="1200"/>
      <c r="DAO119" s="1200"/>
      <c r="DAP119" s="1200"/>
      <c r="DAQ119" s="1200"/>
      <c r="DAR119" s="1200"/>
      <c r="DAS119" s="1200"/>
      <c r="DAT119" s="1200"/>
      <c r="DAU119" s="1200"/>
      <c r="DAV119" s="1200"/>
      <c r="DAW119" s="1200"/>
      <c r="DAX119" s="1200"/>
      <c r="DAY119" s="1200"/>
      <c r="DAZ119" s="1200"/>
      <c r="DBA119" s="1200"/>
      <c r="DBB119" s="1200"/>
      <c r="DBC119" s="1200"/>
      <c r="DBD119" s="1200"/>
      <c r="DBE119" s="1200"/>
      <c r="DBF119" s="1200"/>
      <c r="DBG119" s="1200"/>
      <c r="DBH119" s="1200"/>
      <c r="DBI119" s="1200"/>
      <c r="DBJ119" s="1200"/>
      <c r="DBK119" s="1200"/>
      <c r="DBL119" s="1200"/>
      <c r="DBM119" s="1200"/>
      <c r="DBN119" s="1200"/>
      <c r="DBO119" s="1200"/>
      <c r="DBP119" s="1200"/>
      <c r="DBQ119" s="1200"/>
      <c r="DBR119" s="1200"/>
      <c r="DBS119" s="1200"/>
      <c r="DBT119" s="1200"/>
      <c r="DBU119" s="1200"/>
      <c r="DBV119" s="1200"/>
      <c r="DBW119" s="1200"/>
      <c r="DBX119" s="1200"/>
      <c r="DBY119" s="1200"/>
      <c r="DBZ119" s="1200"/>
      <c r="DCA119" s="1200"/>
      <c r="DCB119" s="1200"/>
      <c r="DCC119" s="1200"/>
      <c r="DCD119" s="1200"/>
      <c r="DCE119" s="1200"/>
      <c r="DCF119" s="1200"/>
      <c r="DCG119" s="1200"/>
      <c r="DCH119" s="1200"/>
      <c r="DCI119" s="1200"/>
      <c r="DCJ119" s="1200"/>
      <c r="DCK119" s="1200"/>
      <c r="DCL119" s="1200"/>
      <c r="DCM119" s="1200"/>
      <c r="DCN119" s="1200"/>
      <c r="DCO119" s="1200"/>
      <c r="DCP119" s="1200"/>
      <c r="DCQ119" s="1200"/>
      <c r="DCR119" s="1200"/>
      <c r="DCS119" s="1200"/>
      <c r="DCT119" s="1200"/>
      <c r="DCU119" s="1200"/>
      <c r="DCV119" s="1200"/>
      <c r="DCW119" s="1200"/>
      <c r="DCX119" s="1200"/>
      <c r="DCY119" s="1200"/>
      <c r="DCZ119" s="1200"/>
      <c r="DDA119" s="1200"/>
      <c r="DDB119" s="1200"/>
      <c r="DDC119" s="1200"/>
      <c r="DDD119" s="1200"/>
      <c r="DDE119" s="1200"/>
      <c r="DDF119" s="1200"/>
      <c r="DDG119" s="1200"/>
      <c r="DDH119" s="1200"/>
      <c r="DDI119" s="1200"/>
      <c r="DDJ119" s="1200"/>
      <c r="DDK119" s="1200"/>
      <c r="DDL119" s="1200"/>
      <c r="DDM119" s="1200"/>
      <c r="DDN119" s="1200"/>
      <c r="DDO119" s="1200"/>
      <c r="DDP119" s="1200"/>
      <c r="DDQ119" s="1200"/>
      <c r="DDR119" s="1200"/>
      <c r="DDS119" s="1200"/>
      <c r="DDT119" s="1200"/>
      <c r="DDU119" s="1200"/>
      <c r="DDV119" s="1200"/>
      <c r="DDW119" s="1200"/>
      <c r="DDX119" s="1200"/>
      <c r="DDY119" s="1200"/>
      <c r="DDZ119" s="1200"/>
      <c r="DEA119" s="1200"/>
      <c r="DEB119" s="1200"/>
      <c r="DEC119" s="1200"/>
      <c r="DED119" s="1200"/>
      <c r="DEE119" s="1200"/>
      <c r="DEF119" s="1200"/>
      <c r="DEG119" s="1200"/>
      <c r="DEH119" s="1200"/>
      <c r="DEI119" s="1200"/>
      <c r="DEJ119" s="1200"/>
      <c r="DEK119" s="1200"/>
      <c r="DEL119" s="1200"/>
      <c r="DEM119" s="1200"/>
      <c r="DEN119" s="1200"/>
      <c r="DEO119" s="1200"/>
      <c r="DEP119" s="1200"/>
      <c r="DEQ119" s="1200"/>
      <c r="DER119" s="1200"/>
      <c r="DES119" s="1200"/>
      <c r="DET119" s="1200"/>
      <c r="DEU119" s="1200"/>
      <c r="DEV119" s="1200"/>
      <c r="DEW119" s="1200"/>
      <c r="DEX119" s="1200"/>
      <c r="DEY119" s="1200"/>
      <c r="DEZ119" s="1200"/>
      <c r="DFA119" s="1200"/>
      <c r="DFB119" s="1200"/>
      <c r="DFC119" s="1200"/>
      <c r="DFD119" s="1200"/>
      <c r="DFE119" s="1200"/>
      <c r="DFF119" s="1200"/>
      <c r="DFG119" s="1200"/>
      <c r="DFH119" s="1200"/>
      <c r="DFI119" s="1200"/>
      <c r="DFJ119" s="1200"/>
      <c r="DFK119" s="1200"/>
      <c r="DFL119" s="1200"/>
      <c r="DFM119" s="1200"/>
      <c r="DFN119" s="1200"/>
      <c r="DFO119" s="1200"/>
      <c r="DFP119" s="1200"/>
      <c r="DFQ119" s="1200"/>
      <c r="DFR119" s="1200"/>
      <c r="DFS119" s="1200"/>
      <c r="DFT119" s="1200"/>
      <c r="DFU119" s="1200"/>
      <c r="DFV119" s="1200"/>
      <c r="DFW119" s="1200"/>
      <c r="DFX119" s="1200"/>
      <c r="DFY119" s="1200"/>
      <c r="DFZ119" s="1200"/>
      <c r="DGA119" s="1200"/>
      <c r="DGB119" s="1200"/>
      <c r="DGC119" s="1200"/>
      <c r="DGD119" s="1200"/>
      <c r="DGE119" s="1200"/>
      <c r="DGF119" s="1200"/>
      <c r="DGG119" s="1200"/>
      <c r="DGH119" s="1200"/>
      <c r="DGI119" s="1200"/>
      <c r="DGJ119" s="1200"/>
      <c r="DGK119" s="1200"/>
      <c r="DGL119" s="1200"/>
      <c r="DGM119" s="1200"/>
      <c r="DGN119" s="1200"/>
      <c r="DGO119" s="1200"/>
      <c r="DGP119" s="1200"/>
      <c r="DGQ119" s="1200"/>
      <c r="DGR119" s="1200"/>
      <c r="DGS119" s="1200"/>
      <c r="DGT119" s="1200"/>
      <c r="DGU119" s="1200"/>
      <c r="DGV119" s="1200"/>
      <c r="DGW119" s="1200"/>
      <c r="DGX119" s="1200"/>
      <c r="DGY119" s="1200"/>
      <c r="DGZ119" s="1200"/>
      <c r="DHA119" s="1200"/>
      <c r="DHB119" s="1200"/>
      <c r="DHC119" s="1200"/>
      <c r="DHD119" s="1200"/>
      <c r="DHE119" s="1200"/>
      <c r="DHF119" s="1200"/>
      <c r="DHG119" s="1200"/>
      <c r="DHH119" s="1200"/>
      <c r="DHI119" s="1200"/>
      <c r="DHJ119" s="1200"/>
      <c r="DHK119" s="1200"/>
      <c r="DHL119" s="1200"/>
      <c r="DHM119" s="1200"/>
      <c r="DHN119" s="1200"/>
      <c r="DHO119" s="1200"/>
      <c r="DHP119" s="1200"/>
      <c r="DHQ119" s="1200"/>
      <c r="DHR119" s="1200"/>
      <c r="DHS119" s="1200"/>
      <c r="DHT119" s="1200"/>
      <c r="DHU119" s="1200"/>
      <c r="DHV119" s="1200"/>
      <c r="DHW119" s="1200"/>
      <c r="DHX119" s="1200"/>
      <c r="DHY119" s="1200"/>
      <c r="DHZ119" s="1200"/>
      <c r="DIA119" s="1200"/>
      <c r="DIB119" s="1200"/>
      <c r="DIC119" s="1200"/>
      <c r="DID119" s="1200"/>
      <c r="DIE119" s="1200"/>
      <c r="DIF119" s="1200"/>
      <c r="DIG119" s="1200"/>
      <c r="DIH119" s="1200"/>
      <c r="DII119" s="1200"/>
      <c r="DIJ119" s="1200"/>
      <c r="DIK119" s="1200"/>
      <c r="DIL119" s="1200"/>
      <c r="DIM119" s="1200"/>
      <c r="DIN119" s="1200"/>
      <c r="DIO119" s="1200"/>
      <c r="DIP119" s="1200"/>
      <c r="DIQ119" s="1200"/>
      <c r="DIR119" s="1200"/>
      <c r="DIS119" s="1200"/>
      <c r="DIT119" s="1200"/>
      <c r="DIU119" s="1200"/>
      <c r="DIV119" s="1200"/>
      <c r="DIW119" s="1200"/>
      <c r="DIX119" s="1200"/>
      <c r="DIY119" s="1200"/>
      <c r="DIZ119" s="1200"/>
      <c r="DJA119" s="1200"/>
      <c r="DJB119" s="1200"/>
      <c r="DJC119" s="1200"/>
      <c r="DJD119" s="1200"/>
      <c r="DJE119" s="1200"/>
      <c r="DJF119" s="1200"/>
      <c r="DJG119" s="1200"/>
      <c r="DJH119" s="1200"/>
      <c r="DJI119" s="1200"/>
      <c r="DJJ119" s="1200"/>
      <c r="DJK119" s="1200"/>
      <c r="DJL119" s="1200"/>
      <c r="DJM119" s="1200"/>
      <c r="DJN119" s="1200"/>
      <c r="DJO119" s="1200"/>
      <c r="DJP119" s="1200"/>
      <c r="DJQ119" s="1200"/>
      <c r="DJR119" s="1200"/>
      <c r="DJS119" s="1200"/>
      <c r="DJT119" s="1200"/>
      <c r="DJU119" s="1200"/>
      <c r="DJV119" s="1200"/>
      <c r="DJW119" s="1200"/>
      <c r="DJX119" s="1200"/>
      <c r="DJY119" s="1200"/>
      <c r="DJZ119" s="1200"/>
      <c r="DKA119" s="1200"/>
      <c r="DKB119" s="1200"/>
      <c r="DKC119" s="1200"/>
      <c r="DKD119" s="1200"/>
      <c r="DKE119" s="1200"/>
      <c r="DKF119" s="1200"/>
      <c r="DKG119" s="1200"/>
      <c r="DKH119" s="1200"/>
      <c r="DKI119" s="1200"/>
      <c r="DKJ119" s="1200"/>
      <c r="DKK119" s="1200"/>
      <c r="DKL119" s="1200"/>
      <c r="DKM119" s="1200"/>
      <c r="DKN119" s="1200"/>
      <c r="DKO119" s="1200"/>
      <c r="DKP119" s="1200"/>
      <c r="DKQ119" s="1200"/>
      <c r="DKR119" s="1200"/>
      <c r="DKS119" s="1200"/>
      <c r="DKT119" s="1200"/>
      <c r="DKU119" s="1200"/>
      <c r="DKV119" s="1200"/>
      <c r="DKW119" s="1200"/>
      <c r="DKX119" s="1200"/>
      <c r="DKY119" s="1200"/>
      <c r="DKZ119" s="1200"/>
      <c r="DLA119" s="1200"/>
      <c r="DLB119" s="1200"/>
      <c r="DLC119" s="1200"/>
      <c r="DLD119" s="1200"/>
      <c r="DLE119" s="1200"/>
      <c r="DLF119" s="1200"/>
      <c r="DLG119" s="1200"/>
      <c r="DLH119" s="1200"/>
      <c r="DLI119" s="1200"/>
      <c r="DLJ119" s="1200"/>
      <c r="DLK119" s="1200"/>
      <c r="DLL119" s="1200"/>
      <c r="DLM119" s="1200"/>
      <c r="DLN119" s="1200"/>
      <c r="DLO119" s="1200"/>
      <c r="DLP119" s="1200"/>
      <c r="DLQ119" s="1200"/>
      <c r="DLR119" s="1200"/>
      <c r="DLS119" s="1200"/>
      <c r="DLT119" s="1200"/>
      <c r="DLU119" s="1200"/>
      <c r="DLV119" s="1200"/>
      <c r="DLW119" s="1200"/>
      <c r="DLX119" s="1200"/>
      <c r="DLY119" s="1200"/>
      <c r="DLZ119" s="1200"/>
      <c r="DMA119" s="1200"/>
      <c r="DMB119" s="1200"/>
      <c r="DMC119" s="1200"/>
      <c r="DMD119" s="1200"/>
      <c r="DME119" s="1200"/>
      <c r="DMF119" s="1200"/>
      <c r="DMG119" s="1200"/>
      <c r="DMH119" s="1200"/>
      <c r="DMI119" s="1200"/>
      <c r="DMJ119" s="1200"/>
      <c r="DMK119" s="1200"/>
      <c r="DML119" s="1200"/>
      <c r="DMM119" s="1200"/>
      <c r="DMN119" s="1200"/>
      <c r="DMO119" s="1200"/>
      <c r="DMP119" s="1200"/>
      <c r="DMQ119" s="1200"/>
      <c r="DMR119" s="1200"/>
      <c r="DMS119" s="1200"/>
      <c r="DMT119" s="1200"/>
      <c r="DMU119" s="1200"/>
      <c r="DMV119" s="1200"/>
      <c r="DMW119" s="1200"/>
      <c r="DMX119" s="1200"/>
      <c r="DMY119" s="1200"/>
      <c r="DMZ119" s="1200"/>
      <c r="DNA119" s="1200"/>
      <c r="DNB119" s="1200"/>
      <c r="DNC119" s="1200"/>
      <c r="DND119" s="1200"/>
      <c r="DNE119" s="1200"/>
      <c r="DNF119" s="1200"/>
      <c r="DNG119" s="1200"/>
      <c r="DNH119" s="1200"/>
      <c r="DNI119" s="1200"/>
      <c r="DNJ119" s="1200"/>
      <c r="DNK119" s="1200"/>
      <c r="DNL119" s="1200"/>
      <c r="DNM119" s="1200"/>
      <c r="DNN119" s="1200"/>
      <c r="DNO119" s="1200"/>
      <c r="DNP119" s="1200"/>
      <c r="DNQ119" s="1200"/>
      <c r="DNR119" s="1200"/>
      <c r="DNS119" s="1200"/>
      <c r="DNT119" s="1200"/>
      <c r="DNU119" s="1200"/>
      <c r="DNV119" s="1200"/>
      <c r="DNW119" s="1200"/>
      <c r="DNX119" s="1200"/>
      <c r="DNY119" s="1200"/>
      <c r="DNZ119" s="1200"/>
      <c r="DOA119" s="1200"/>
      <c r="DOB119" s="1200"/>
      <c r="DOC119" s="1200"/>
      <c r="DOD119" s="1200"/>
      <c r="DOE119" s="1200"/>
      <c r="DOF119" s="1200"/>
      <c r="DOG119" s="1200"/>
      <c r="DOH119" s="1200"/>
      <c r="DOI119" s="1200"/>
      <c r="DOJ119" s="1200"/>
      <c r="DOK119" s="1200"/>
      <c r="DOL119" s="1200"/>
      <c r="DOM119" s="1200"/>
      <c r="DON119" s="1200"/>
      <c r="DOO119" s="1200"/>
      <c r="DOP119" s="1200"/>
      <c r="DOQ119" s="1200"/>
      <c r="DOR119" s="1200"/>
      <c r="DOS119" s="1200"/>
      <c r="DOT119" s="1200"/>
      <c r="DOU119" s="1200"/>
      <c r="DOV119" s="1200"/>
      <c r="DOW119" s="1200"/>
      <c r="DOX119" s="1200"/>
      <c r="DOY119" s="1200"/>
      <c r="DOZ119" s="1200"/>
      <c r="DPA119" s="1200"/>
      <c r="DPB119" s="1200"/>
      <c r="DPC119" s="1200"/>
      <c r="DPD119" s="1200"/>
      <c r="DPE119" s="1200"/>
      <c r="DPF119" s="1200"/>
      <c r="DPG119" s="1200"/>
      <c r="DPH119" s="1200"/>
      <c r="DPI119" s="1200"/>
      <c r="DPJ119" s="1200"/>
      <c r="DPK119" s="1200"/>
      <c r="DPL119" s="1200"/>
      <c r="DPM119" s="1200"/>
      <c r="DPN119" s="1200"/>
      <c r="DPO119" s="1200"/>
      <c r="DPP119" s="1200"/>
      <c r="DPQ119" s="1200"/>
      <c r="DPR119" s="1200"/>
      <c r="DPS119" s="1200"/>
      <c r="DPT119" s="1200"/>
      <c r="DPU119" s="1200"/>
      <c r="DPV119" s="1200"/>
      <c r="DPW119" s="1200"/>
      <c r="DPX119" s="1200"/>
      <c r="DPY119" s="1200"/>
      <c r="DPZ119" s="1200"/>
      <c r="DQA119" s="1200"/>
      <c r="DQB119" s="1200"/>
      <c r="DQC119" s="1200"/>
      <c r="DQD119" s="1200"/>
      <c r="DQE119" s="1200"/>
      <c r="DQF119" s="1200"/>
      <c r="DQG119" s="1200"/>
      <c r="DQH119" s="1200"/>
      <c r="DQI119" s="1200"/>
      <c r="DQJ119" s="1200"/>
      <c r="DQK119" s="1200"/>
      <c r="DQL119" s="1200"/>
      <c r="DQM119" s="1200"/>
      <c r="DQN119" s="1200"/>
      <c r="DQO119" s="1200"/>
      <c r="DQP119" s="1200"/>
      <c r="DQQ119" s="1200"/>
      <c r="DQR119" s="1200"/>
      <c r="DQS119" s="1200"/>
      <c r="DQT119" s="1200"/>
      <c r="DQU119" s="1200"/>
      <c r="DQV119" s="1200"/>
      <c r="DQW119" s="1200"/>
      <c r="DQX119" s="1200"/>
      <c r="DQY119" s="1200"/>
      <c r="DQZ119" s="1200"/>
      <c r="DRA119" s="1200"/>
      <c r="DRB119" s="1200"/>
      <c r="DRC119" s="1200"/>
      <c r="DRD119" s="1200"/>
      <c r="DRE119" s="1200"/>
      <c r="DRF119" s="1200"/>
      <c r="DRG119" s="1200"/>
      <c r="DRH119" s="1200"/>
      <c r="DRI119" s="1200"/>
      <c r="DRJ119" s="1200"/>
      <c r="DRK119" s="1200"/>
      <c r="DRL119" s="1200"/>
      <c r="DRM119" s="1200"/>
      <c r="DRN119" s="1200"/>
      <c r="DRO119" s="1200"/>
      <c r="DRP119" s="1200"/>
      <c r="DRQ119" s="1200"/>
      <c r="DRR119" s="1200"/>
      <c r="DRS119" s="1200"/>
      <c r="DRT119" s="1200"/>
      <c r="DRU119" s="1200"/>
      <c r="DRV119" s="1200"/>
      <c r="DRW119" s="1200"/>
      <c r="DRX119" s="1200"/>
      <c r="DRY119" s="1200"/>
      <c r="DRZ119" s="1200"/>
      <c r="DSA119" s="1200"/>
      <c r="DSB119" s="1200"/>
      <c r="DSC119" s="1200"/>
      <c r="DSD119" s="1200"/>
      <c r="DSE119" s="1200"/>
      <c r="DSF119" s="1200"/>
      <c r="DSG119" s="1200"/>
      <c r="DSH119" s="1200"/>
      <c r="DSI119" s="1200"/>
      <c r="DSJ119" s="1200"/>
      <c r="DSK119" s="1200"/>
      <c r="DSL119" s="1200"/>
      <c r="DSM119" s="1200"/>
      <c r="DSN119" s="1200"/>
      <c r="DSO119" s="1200"/>
      <c r="DSP119" s="1200"/>
      <c r="DSQ119" s="1200"/>
      <c r="DSR119" s="1200"/>
      <c r="DSS119" s="1200"/>
      <c r="DST119" s="1200"/>
      <c r="DSU119" s="1200"/>
      <c r="DSV119" s="1200"/>
      <c r="DSW119" s="1200"/>
      <c r="DSX119" s="1200"/>
      <c r="DSY119" s="1200"/>
      <c r="DSZ119" s="1200"/>
      <c r="DTA119" s="1200"/>
      <c r="DTB119" s="1200"/>
      <c r="DTC119" s="1200"/>
      <c r="DTD119" s="1200"/>
      <c r="DTE119" s="1200"/>
      <c r="DTF119" s="1200"/>
      <c r="DTG119" s="1200"/>
      <c r="DTH119" s="1200"/>
      <c r="DTI119" s="1200"/>
      <c r="DTJ119" s="1200"/>
      <c r="DTK119" s="1200"/>
      <c r="DTL119" s="1200"/>
      <c r="DTM119" s="1200"/>
      <c r="DTN119" s="1200"/>
      <c r="DTO119" s="1200"/>
      <c r="DTP119" s="1200"/>
      <c r="DTQ119" s="1200"/>
      <c r="DTR119" s="1200"/>
      <c r="DTS119" s="1200"/>
      <c r="DTT119" s="1200"/>
      <c r="DTU119" s="1200"/>
      <c r="DTV119" s="1200"/>
      <c r="DTW119" s="1200"/>
      <c r="DTX119" s="1200"/>
      <c r="DTY119" s="1200"/>
      <c r="DTZ119" s="1200"/>
      <c r="DUA119" s="1200"/>
      <c r="DUB119" s="1200"/>
      <c r="DUC119" s="1200"/>
      <c r="DUD119" s="1200"/>
      <c r="DUE119" s="1200"/>
      <c r="DUF119" s="1200"/>
      <c r="DUG119" s="1200"/>
      <c r="DUH119" s="1200"/>
      <c r="DUI119" s="1200"/>
      <c r="DUJ119" s="1200"/>
      <c r="DUK119" s="1200"/>
      <c r="DUL119" s="1200"/>
      <c r="DUM119" s="1200"/>
      <c r="DUN119" s="1200"/>
      <c r="DUO119" s="1200"/>
      <c r="DUP119" s="1200"/>
      <c r="DUQ119" s="1200"/>
      <c r="DUR119" s="1200"/>
      <c r="DUS119" s="1200"/>
      <c r="DUT119" s="1200"/>
      <c r="DUU119" s="1200"/>
      <c r="DUV119" s="1200"/>
      <c r="DUW119" s="1200"/>
      <c r="DUX119" s="1200"/>
      <c r="DUY119" s="1200"/>
      <c r="DUZ119" s="1200"/>
      <c r="DVA119" s="1200"/>
      <c r="DVB119" s="1200"/>
      <c r="DVC119" s="1200"/>
      <c r="DVD119" s="1200"/>
      <c r="DVE119" s="1200"/>
      <c r="DVF119" s="1200"/>
      <c r="DVG119" s="1200"/>
      <c r="DVH119" s="1200"/>
      <c r="DVI119" s="1200"/>
      <c r="DVJ119" s="1200"/>
      <c r="DVK119" s="1200"/>
      <c r="DVL119" s="1200"/>
      <c r="DVM119" s="1200"/>
      <c r="DVN119" s="1200"/>
      <c r="DVO119" s="1200"/>
      <c r="DVP119" s="1200"/>
      <c r="DVQ119" s="1200"/>
      <c r="DVR119" s="1200"/>
      <c r="DVS119" s="1200"/>
      <c r="DVT119" s="1200"/>
      <c r="DVU119" s="1200"/>
      <c r="DVV119" s="1200"/>
      <c r="DVW119" s="1200"/>
      <c r="DVX119" s="1200"/>
      <c r="DVY119" s="1200"/>
      <c r="DVZ119" s="1200"/>
      <c r="DWA119" s="1200"/>
      <c r="DWB119" s="1200"/>
      <c r="DWC119" s="1200"/>
      <c r="DWD119" s="1200"/>
      <c r="DWE119" s="1200"/>
      <c r="DWF119" s="1200"/>
      <c r="DWG119" s="1200"/>
      <c r="DWH119" s="1200"/>
      <c r="DWI119" s="1200"/>
      <c r="DWJ119" s="1200"/>
      <c r="DWK119" s="1200"/>
      <c r="DWL119" s="1200"/>
      <c r="DWM119" s="1200"/>
      <c r="DWN119" s="1200"/>
      <c r="DWO119" s="1200"/>
      <c r="DWP119" s="1200"/>
      <c r="DWQ119" s="1200"/>
      <c r="DWR119" s="1200"/>
      <c r="DWS119" s="1200"/>
      <c r="DWT119" s="1200"/>
      <c r="DWU119" s="1200"/>
      <c r="DWV119" s="1200"/>
      <c r="DWW119" s="1200"/>
      <c r="DWX119" s="1200"/>
      <c r="DWY119" s="1200"/>
      <c r="DWZ119" s="1200"/>
      <c r="DXA119" s="1200"/>
      <c r="DXB119" s="1200"/>
      <c r="DXC119" s="1200"/>
      <c r="DXD119" s="1200"/>
      <c r="DXE119" s="1200"/>
      <c r="DXF119" s="1200"/>
      <c r="DXG119" s="1200"/>
      <c r="DXH119" s="1200"/>
      <c r="DXI119" s="1200"/>
      <c r="DXJ119" s="1200"/>
      <c r="DXK119" s="1200"/>
      <c r="DXL119" s="1200"/>
      <c r="DXM119" s="1200"/>
      <c r="DXN119" s="1200"/>
      <c r="DXO119" s="1200"/>
      <c r="DXP119" s="1200"/>
      <c r="DXQ119" s="1200"/>
      <c r="DXR119" s="1200"/>
      <c r="DXS119" s="1200"/>
      <c r="DXT119" s="1200"/>
      <c r="DXU119" s="1200"/>
      <c r="DXV119" s="1200"/>
      <c r="DXW119" s="1200"/>
      <c r="DXX119" s="1200"/>
      <c r="DXY119" s="1200"/>
      <c r="DXZ119" s="1200"/>
      <c r="DYA119" s="1200"/>
      <c r="DYB119" s="1200"/>
      <c r="DYC119" s="1200"/>
      <c r="DYD119" s="1200"/>
      <c r="DYE119" s="1200"/>
      <c r="DYF119" s="1200"/>
      <c r="DYG119" s="1200"/>
      <c r="DYH119" s="1200"/>
      <c r="DYI119" s="1200"/>
      <c r="DYJ119" s="1200"/>
      <c r="DYK119" s="1200"/>
      <c r="DYL119" s="1200"/>
      <c r="DYM119" s="1200"/>
      <c r="DYN119" s="1200"/>
      <c r="DYO119" s="1200"/>
      <c r="DYP119" s="1200"/>
      <c r="DYQ119" s="1200"/>
      <c r="DYR119" s="1200"/>
      <c r="DYS119" s="1200"/>
      <c r="DYT119" s="1200"/>
      <c r="DYU119" s="1200"/>
      <c r="DYV119" s="1200"/>
      <c r="DYW119" s="1200"/>
      <c r="DYX119" s="1200"/>
      <c r="DYY119" s="1200"/>
      <c r="DYZ119" s="1200"/>
      <c r="DZA119" s="1200"/>
      <c r="DZB119" s="1200"/>
      <c r="DZC119" s="1200"/>
      <c r="DZD119" s="1200"/>
      <c r="DZE119" s="1200"/>
      <c r="DZF119" s="1200"/>
      <c r="DZG119" s="1200"/>
      <c r="DZH119" s="1200"/>
      <c r="DZI119" s="1200"/>
      <c r="DZJ119" s="1200"/>
      <c r="DZK119" s="1200"/>
      <c r="DZL119" s="1200"/>
      <c r="DZM119" s="1200"/>
      <c r="DZN119" s="1200"/>
      <c r="DZO119" s="1200"/>
      <c r="DZP119" s="1200"/>
      <c r="DZQ119" s="1200"/>
      <c r="DZR119" s="1200"/>
      <c r="DZS119" s="1200"/>
      <c r="DZT119" s="1200"/>
      <c r="DZU119" s="1200"/>
      <c r="DZV119" s="1200"/>
      <c r="DZW119" s="1200"/>
      <c r="DZX119" s="1200"/>
      <c r="DZY119" s="1200"/>
      <c r="DZZ119" s="1200"/>
      <c r="EAA119" s="1200"/>
      <c r="EAB119" s="1200"/>
      <c r="EAC119" s="1200"/>
      <c r="EAD119" s="1200"/>
      <c r="EAE119" s="1200"/>
      <c r="EAF119" s="1200"/>
      <c r="EAG119" s="1200"/>
      <c r="EAH119" s="1200"/>
      <c r="EAI119" s="1200"/>
      <c r="EAJ119" s="1200"/>
      <c r="EAK119" s="1200"/>
      <c r="EAL119" s="1200"/>
      <c r="EAM119" s="1200"/>
      <c r="EAN119" s="1200"/>
      <c r="EAO119" s="1200"/>
      <c r="EAP119" s="1200"/>
      <c r="EAQ119" s="1200"/>
      <c r="EAR119" s="1200"/>
      <c r="EAS119" s="1200"/>
      <c r="EAT119" s="1200"/>
      <c r="EAU119" s="1200"/>
      <c r="EAV119" s="1200"/>
      <c r="EAW119" s="1200"/>
      <c r="EAX119" s="1200"/>
      <c r="EAY119" s="1200"/>
      <c r="EAZ119" s="1200"/>
      <c r="EBA119" s="1200"/>
      <c r="EBB119" s="1200"/>
      <c r="EBC119" s="1200"/>
      <c r="EBD119" s="1200"/>
      <c r="EBE119" s="1200"/>
      <c r="EBF119" s="1200"/>
      <c r="EBG119" s="1200"/>
      <c r="EBH119" s="1200"/>
      <c r="EBI119" s="1200"/>
      <c r="EBJ119" s="1200"/>
      <c r="EBK119" s="1200"/>
      <c r="EBL119" s="1200"/>
      <c r="EBM119" s="1200"/>
      <c r="EBN119" s="1200"/>
      <c r="EBO119" s="1200"/>
      <c r="EBP119" s="1200"/>
      <c r="EBQ119" s="1200"/>
      <c r="EBR119" s="1200"/>
      <c r="EBS119" s="1200"/>
      <c r="EBT119" s="1200"/>
      <c r="EBU119" s="1200"/>
      <c r="EBV119" s="1200"/>
      <c r="EBW119" s="1200"/>
      <c r="EBX119" s="1200"/>
      <c r="EBY119" s="1200"/>
      <c r="EBZ119" s="1200"/>
      <c r="ECA119" s="1200"/>
      <c r="ECB119" s="1200"/>
      <c r="ECC119" s="1200"/>
      <c r="ECD119" s="1200"/>
      <c r="ECE119" s="1200"/>
      <c r="ECF119" s="1200"/>
      <c r="ECG119" s="1200"/>
      <c r="ECH119" s="1200"/>
      <c r="ECI119" s="1200"/>
      <c r="ECJ119" s="1200"/>
      <c r="ECK119" s="1200"/>
      <c r="ECL119" s="1200"/>
      <c r="ECM119" s="1200"/>
      <c r="ECN119" s="1200"/>
      <c r="ECO119" s="1200"/>
      <c r="ECP119" s="1200"/>
      <c r="ECQ119" s="1200"/>
      <c r="ECR119" s="1200"/>
      <c r="ECS119" s="1200"/>
      <c r="ECT119" s="1200"/>
      <c r="ECU119" s="1200"/>
      <c r="ECV119" s="1200"/>
      <c r="ECW119" s="1200"/>
      <c r="ECX119" s="1200"/>
      <c r="ECY119" s="1200"/>
      <c r="ECZ119" s="1200"/>
      <c r="EDA119" s="1200"/>
      <c r="EDB119" s="1200"/>
      <c r="EDC119" s="1200"/>
      <c r="EDD119" s="1200"/>
      <c r="EDE119" s="1200"/>
      <c r="EDF119" s="1200"/>
      <c r="EDG119" s="1200"/>
      <c r="EDH119" s="1200"/>
      <c r="EDI119" s="1200"/>
      <c r="EDJ119" s="1200"/>
      <c r="EDK119" s="1200"/>
      <c r="EDL119" s="1200"/>
      <c r="EDM119" s="1200"/>
      <c r="EDN119" s="1200"/>
      <c r="EDO119" s="1200"/>
      <c r="EDP119" s="1200"/>
      <c r="EDQ119" s="1200"/>
      <c r="EDR119" s="1200"/>
      <c r="EDS119" s="1200"/>
      <c r="EDT119" s="1200"/>
      <c r="EDU119" s="1200"/>
      <c r="EDV119" s="1200"/>
      <c r="EDW119" s="1200"/>
      <c r="EDX119" s="1200"/>
      <c r="EDY119" s="1200"/>
      <c r="EDZ119" s="1200"/>
      <c r="EEA119" s="1200"/>
      <c r="EEB119" s="1200"/>
      <c r="EEC119" s="1200"/>
      <c r="EED119" s="1200"/>
      <c r="EEE119" s="1200"/>
      <c r="EEF119" s="1200"/>
      <c r="EEG119" s="1200"/>
      <c r="EEH119" s="1200"/>
      <c r="EEI119" s="1200"/>
      <c r="EEJ119" s="1200"/>
      <c r="EEK119" s="1200"/>
      <c r="EEL119" s="1200"/>
      <c r="EEM119" s="1200"/>
      <c r="EEN119" s="1200"/>
      <c r="EEO119" s="1200"/>
      <c r="EEP119" s="1200"/>
      <c r="EEQ119" s="1200"/>
      <c r="EER119" s="1200"/>
      <c r="EES119" s="1200"/>
      <c r="EET119" s="1200"/>
      <c r="EEU119" s="1200"/>
      <c r="EEV119" s="1200"/>
      <c r="EEW119" s="1200"/>
      <c r="EEX119" s="1200"/>
      <c r="EEY119" s="1200"/>
      <c r="EEZ119" s="1200"/>
      <c r="EFA119" s="1200"/>
      <c r="EFB119" s="1200"/>
      <c r="EFC119" s="1200"/>
      <c r="EFD119" s="1200"/>
      <c r="EFE119" s="1200"/>
      <c r="EFF119" s="1200"/>
      <c r="EFG119" s="1200"/>
      <c r="EFH119" s="1200"/>
      <c r="EFI119" s="1200"/>
      <c r="EFJ119" s="1200"/>
      <c r="EFK119" s="1200"/>
      <c r="EFL119" s="1200"/>
      <c r="EFM119" s="1200"/>
      <c r="EFN119" s="1200"/>
      <c r="EFO119" s="1200"/>
      <c r="EFP119" s="1200"/>
      <c r="EFQ119" s="1200"/>
      <c r="EFR119" s="1200"/>
      <c r="EFS119" s="1200"/>
      <c r="EFT119" s="1200"/>
      <c r="EFU119" s="1200"/>
      <c r="EFV119" s="1200"/>
      <c r="EFW119" s="1200"/>
      <c r="EFX119" s="1200"/>
      <c r="EFY119" s="1200"/>
      <c r="EFZ119" s="1200"/>
      <c r="EGA119" s="1200"/>
      <c r="EGB119" s="1200"/>
      <c r="EGC119" s="1200"/>
      <c r="EGD119" s="1200"/>
      <c r="EGE119" s="1200"/>
      <c r="EGF119" s="1200"/>
      <c r="EGG119" s="1200"/>
      <c r="EGH119" s="1200"/>
      <c r="EGI119" s="1200"/>
      <c r="EGJ119" s="1200"/>
      <c r="EGK119" s="1200"/>
      <c r="EGL119" s="1200"/>
      <c r="EGM119" s="1200"/>
      <c r="EGN119" s="1200"/>
      <c r="EGO119" s="1200"/>
      <c r="EGP119" s="1200"/>
      <c r="EGQ119" s="1200"/>
      <c r="EGR119" s="1200"/>
      <c r="EGS119" s="1200"/>
      <c r="EGT119" s="1200"/>
      <c r="EGU119" s="1200"/>
      <c r="EGV119" s="1200"/>
      <c r="EGW119" s="1200"/>
      <c r="EGX119" s="1200"/>
      <c r="EGY119" s="1200"/>
      <c r="EGZ119" s="1200"/>
      <c r="EHA119" s="1200"/>
      <c r="EHB119" s="1200"/>
      <c r="EHC119" s="1200"/>
      <c r="EHD119" s="1200"/>
      <c r="EHE119" s="1200"/>
      <c r="EHF119" s="1200"/>
      <c r="EHG119" s="1200"/>
      <c r="EHH119" s="1200"/>
      <c r="EHI119" s="1200"/>
      <c r="EHJ119" s="1200"/>
      <c r="EHK119" s="1200"/>
      <c r="EHL119" s="1200"/>
      <c r="EHM119" s="1200"/>
      <c r="EHN119" s="1200"/>
      <c r="EHO119" s="1200"/>
      <c r="EHP119" s="1200"/>
      <c r="EHQ119" s="1200"/>
      <c r="EHR119" s="1200"/>
      <c r="EHS119" s="1200"/>
      <c r="EHT119" s="1200"/>
      <c r="EHU119" s="1200"/>
      <c r="EHV119" s="1200"/>
      <c r="EHW119" s="1200"/>
      <c r="EHX119" s="1200"/>
      <c r="EHY119" s="1200"/>
      <c r="EHZ119" s="1200"/>
      <c r="EIA119" s="1200"/>
      <c r="EIB119" s="1200"/>
      <c r="EIC119" s="1200"/>
      <c r="EID119" s="1200"/>
      <c r="EIE119" s="1200"/>
      <c r="EIF119" s="1200"/>
      <c r="EIG119" s="1200"/>
      <c r="EIH119" s="1200"/>
      <c r="EII119" s="1200"/>
      <c r="EIJ119" s="1200"/>
      <c r="EIK119" s="1200"/>
      <c r="EIL119" s="1200"/>
      <c r="EIM119" s="1200"/>
      <c r="EIN119" s="1200"/>
      <c r="EIO119" s="1200"/>
      <c r="EIP119" s="1200"/>
      <c r="EIQ119" s="1200"/>
      <c r="EIR119" s="1200"/>
      <c r="EIS119" s="1200"/>
      <c r="EIT119" s="1200"/>
      <c r="EIU119" s="1200"/>
      <c r="EIV119" s="1200"/>
      <c r="EIW119" s="1200"/>
      <c r="EIX119" s="1200"/>
      <c r="EIY119" s="1200"/>
      <c r="EIZ119" s="1200"/>
      <c r="EJA119" s="1200"/>
      <c r="EJB119" s="1200"/>
      <c r="EJC119" s="1200"/>
      <c r="EJD119" s="1200"/>
      <c r="EJE119" s="1200"/>
      <c r="EJF119" s="1200"/>
      <c r="EJG119" s="1200"/>
      <c r="EJH119" s="1200"/>
      <c r="EJI119" s="1200"/>
      <c r="EJJ119" s="1200"/>
      <c r="EJK119" s="1200"/>
      <c r="EJL119" s="1200"/>
      <c r="EJM119" s="1200"/>
      <c r="EJN119" s="1200"/>
      <c r="EJO119" s="1200"/>
      <c r="EJP119" s="1200"/>
      <c r="EJQ119" s="1200"/>
      <c r="EJR119" s="1200"/>
      <c r="EJS119" s="1200"/>
      <c r="EJT119" s="1200"/>
      <c r="EJU119" s="1200"/>
      <c r="EJV119" s="1200"/>
      <c r="EJW119" s="1200"/>
      <c r="EJX119" s="1200"/>
      <c r="EJY119" s="1200"/>
      <c r="EJZ119" s="1200"/>
      <c r="EKA119" s="1200"/>
      <c r="EKB119" s="1200"/>
      <c r="EKC119" s="1200"/>
      <c r="EKD119" s="1200"/>
      <c r="EKE119" s="1200"/>
      <c r="EKF119" s="1200"/>
      <c r="EKG119" s="1200"/>
      <c r="EKH119" s="1200"/>
      <c r="EKI119" s="1200"/>
      <c r="EKJ119" s="1200"/>
      <c r="EKK119" s="1200"/>
      <c r="EKL119" s="1200"/>
      <c r="EKM119" s="1200"/>
      <c r="EKN119" s="1200"/>
      <c r="EKO119" s="1200"/>
      <c r="EKP119" s="1200"/>
      <c r="EKQ119" s="1200"/>
      <c r="EKR119" s="1200"/>
      <c r="EKS119" s="1200"/>
      <c r="EKT119" s="1200"/>
      <c r="EKU119" s="1200"/>
      <c r="EKV119" s="1200"/>
      <c r="EKW119" s="1200"/>
      <c r="EKX119" s="1200"/>
      <c r="EKY119" s="1200"/>
      <c r="EKZ119" s="1200"/>
      <c r="ELA119" s="1200"/>
      <c r="ELB119" s="1200"/>
      <c r="ELC119" s="1200"/>
      <c r="ELD119" s="1200"/>
      <c r="ELE119" s="1200"/>
      <c r="ELF119" s="1200"/>
      <c r="ELG119" s="1200"/>
      <c r="ELH119" s="1200"/>
      <c r="ELI119" s="1200"/>
      <c r="ELJ119" s="1200"/>
      <c r="ELK119" s="1200"/>
      <c r="ELL119" s="1200"/>
      <c r="ELM119" s="1200"/>
      <c r="ELN119" s="1200"/>
      <c r="ELO119" s="1200"/>
      <c r="ELP119" s="1200"/>
      <c r="ELQ119" s="1200"/>
      <c r="ELR119" s="1200"/>
      <c r="ELS119" s="1200"/>
      <c r="ELT119" s="1200"/>
      <c r="ELU119" s="1200"/>
      <c r="ELV119" s="1200"/>
      <c r="ELW119" s="1200"/>
      <c r="ELX119" s="1200"/>
      <c r="ELY119" s="1200"/>
      <c r="ELZ119" s="1200"/>
      <c r="EMA119" s="1200"/>
      <c r="EMB119" s="1200"/>
      <c r="EMC119" s="1200"/>
      <c r="EMD119" s="1200"/>
      <c r="EME119" s="1200"/>
      <c r="EMF119" s="1200"/>
      <c r="EMG119" s="1200"/>
      <c r="EMH119" s="1200"/>
      <c r="EMI119" s="1200"/>
      <c r="EMJ119" s="1200"/>
      <c r="EMK119" s="1200"/>
      <c r="EML119" s="1200"/>
      <c r="EMM119" s="1200"/>
      <c r="EMN119" s="1200"/>
      <c r="EMO119" s="1200"/>
      <c r="EMP119" s="1200"/>
      <c r="EMQ119" s="1200"/>
      <c r="EMR119" s="1200"/>
      <c r="EMS119" s="1200"/>
      <c r="EMT119" s="1200"/>
      <c r="EMU119" s="1200"/>
      <c r="EMV119" s="1200"/>
      <c r="EMW119" s="1200"/>
      <c r="EMX119" s="1200"/>
      <c r="EMY119" s="1200"/>
      <c r="EMZ119" s="1200"/>
      <c r="ENA119" s="1200"/>
      <c r="ENB119" s="1200"/>
      <c r="ENC119" s="1200"/>
      <c r="END119" s="1200"/>
      <c r="ENE119" s="1200"/>
      <c r="ENF119" s="1200"/>
      <c r="ENG119" s="1200"/>
      <c r="ENH119" s="1200"/>
      <c r="ENI119" s="1200"/>
      <c r="ENJ119" s="1200"/>
      <c r="ENK119" s="1200"/>
      <c r="ENL119" s="1200"/>
      <c r="ENM119" s="1200"/>
      <c r="ENN119" s="1200"/>
      <c r="ENO119" s="1200"/>
      <c r="ENP119" s="1200"/>
      <c r="ENQ119" s="1200"/>
      <c r="ENR119" s="1200"/>
      <c r="ENS119" s="1200"/>
      <c r="ENT119" s="1200"/>
      <c r="ENU119" s="1200"/>
      <c r="ENV119" s="1200"/>
      <c r="ENW119" s="1200"/>
      <c r="ENX119" s="1200"/>
      <c r="ENY119" s="1200"/>
      <c r="ENZ119" s="1200"/>
      <c r="EOA119" s="1200"/>
      <c r="EOB119" s="1200"/>
      <c r="EOC119" s="1200"/>
      <c r="EOD119" s="1200"/>
      <c r="EOE119" s="1200"/>
      <c r="EOF119" s="1200"/>
      <c r="EOG119" s="1200"/>
      <c r="EOH119" s="1200"/>
      <c r="EOI119" s="1200"/>
      <c r="EOJ119" s="1200"/>
      <c r="EOK119" s="1200"/>
      <c r="EOL119" s="1200"/>
      <c r="EOM119" s="1200"/>
      <c r="EON119" s="1200"/>
      <c r="EOO119" s="1200"/>
      <c r="EOP119" s="1200"/>
      <c r="EOQ119" s="1200"/>
      <c r="EOR119" s="1200"/>
      <c r="EOS119" s="1200"/>
      <c r="EOT119" s="1200"/>
      <c r="EOU119" s="1200"/>
      <c r="EOV119" s="1200"/>
      <c r="EOW119" s="1200"/>
      <c r="EOX119" s="1200"/>
      <c r="EOY119" s="1200"/>
      <c r="EOZ119" s="1200"/>
      <c r="EPA119" s="1200"/>
      <c r="EPB119" s="1200"/>
      <c r="EPC119" s="1200"/>
      <c r="EPD119" s="1200"/>
      <c r="EPE119" s="1200"/>
      <c r="EPF119" s="1200"/>
      <c r="EPG119" s="1200"/>
      <c r="EPH119" s="1200"/>
      <c r="EPI119" s="1200"/>
      <c r="EPJ119" s="1200"/>
      <c r="EPK119" s="1200"/>
      <c r="EPL119" s="1200"/>
      <c r="EPM119" s="1200"/>
      <c r="EPN119" s="1200"/>
      <c r="EPO119" s="1200"/>
      <c r="EPP119" s="1200"/>
      <c r="EPQ119" s="1200"/>
      <c r="EPR119" s="1200"/>
      <c r="EPS119" s="1200"/>
      <c r="EPT119" s="1200"/>
      <c r="EPU119" s="1200"/>
      <c r="EPV119" s="1200"/>
      <c r="EPW119" s="1200"/>
      <c r="EPX119" s="1200"/>
      <c r="EPY119" s="1200"/>
      <c r="EPZ119" s="1200"/>
      <c r="EQA119" s="1200"/>
      <c r="EQB119" s="1200"/>
      <c r="EQC119" s="1200"/>
      <c r="EQD119" s="1200"/>
      <c r="EQE119" s="1200"/>
      <c r="EQF119" s="1200"/>
      <c r="EQG119" s="1200"/>
      <c r="EQH119" s="1200"/>
      <c r="EQI119" s="1200"/>
      <c r="EQJ119" s="1200"/>
      <c r="EQK119" s="1200"/>
      <c r="EQL119" s="1200"/>
      <c r="EQM119" s="1200"/>
      <c r="EQN119" s="1200"/>
      <c r="EQO119" s="1200"/>
      <c r="EQP119" s="1200"/>
      <c r="EQQ119" s="1200"/>
      <c r="EQR119" s="1200"/>
      <c r="EQS119" s="1200"/>
      <c r="EQT119" s="1200"/>
      <c r="EQU119" s="1200"/>
      <c r="EQV119" s="1200"/>
      <c r="EQW119" s="1200"/>
      <c r="EQX119" s="1200"/>
      <c r="EQY119" s="1200"/>
      <c r="EQZ119" s="1200"/>
      <c r="ERA119" s="1200"/>
      <c r="ERB119" s="1200"/>
      <c r="ERC119" s="1200"/>
      <c r="ERD119" s="1200"/>
      <c r="ERE119" s="1200"/>
      <c r="ERF119" s="1200"/>
      <c r="ERG119" s="1200"/>
      <c r="ERH119" s="1200"/>
      <c r="ERI119" s="1200"/>
      <c r="ERJ119" s="1200"/>
      <c r="ERK119" s="1200"/>
      <c r="ERL119" s="1200"/>
      <c r="ERM119" s="1200"/>
      <c r="ERN119" s="1200"/>
      <c r="ERO119" s="1200"/>
      <c r="ERP119" s="1200"/>
      <c r="ERQ119" s="1200"/>
      <c r="ERR119" s="1200"/>
      <c r="ERS119" s="1200"/>
      <c r="ERT119" s="1200"/>
      <c r="ERU119" s="1200"/>
      <c r="ERV119" s="1200"/>
      <c r="ERW119" s="1200"/>
      <c r="ERX119" s="1200"/>
      <c r="ERY119" s="1200"/>
      <c r="ERZ119" s="1200"/>
      <c r="ESA119" s="1200"/>
      <c r="ESB119" s="1200"/>
      <c r="ESC119" s="1200"/>
      <c r="ESD119" s="1200"/>
      <c r="ESE119" s="1200"/>
      <c r="ESF119" s="1200"/>
      <c r="ESG119" s="1200"/>
      <c r="ESH119" s="1200"/>
      <c r="ESI119" s="1200"/>
      <c r="ESJ119" s="1200"/>
      <c r="ESK119" s="1200"/>
      <c r="ESL119" s="1200"/>
      <c r="ESM119" s="1200"/>
      <c r="ESN119" s="1200"/>
      <c r="ESO119" s="1200"/>
      <c r="ESP119" s="1200"/>
      <c r="ESQ119" s="1200"/>
      <c r="ESR119" s="1200"/>
      <c r="ESS119" s="1200"/>
      <c r="EST119" s="1200"/>
      <c r="ESU119" s="1200"/>
      <c r="ESV119" s="1200"/>
      <c r="ESW119" s="1200"/>
      <c r="ESX119" s="1200"/>
      <c r="ESY119" s="1200"/>
      <c r="ESZ119" s="1200"/>
      <c r="ETA119" s="1200"/>
      <c r="ETB119" s="1200"/>
      <c r="ETC119" s="1200"/>
      <c r="ETD119" s="1200"/>
      <c r="ETE119" s="1200"/>
      <c r="ETF119" s="1200"/>
      <c r="ETG119" s="1200"/>
      <c r="ETH119" s="1200"/>
      <c r="ETI119" s="1200"/>
      <c r="ETJ119" s="1200"/>
      <c r="ETK119" s="1200"/>
      <c r="ETL119" s="1200"/>
      <c r="ETM119" s="1200"/>
      <c r="ETN119" s="1200"/>
      <c r="ETO119" s="1200"/>
      <c r="ETP119" s="1200"/>
      <c r="ETQ119" s="1200"/>
      <c r="ETR119" s="1200"/>
      <c r="ETS119" s="1200"/>
      <c r="ETT119" s="1200"/>
      <c r="ETU119" s="1200"/>
      <c r="ETV119" s="1200"/>
      <c r="ETW119" s="1200"/>
      <c r="ETX119" s="1200"/>
      <c r="ETY119" s="1200"/>
      <c r="ETZ119" s="1200"/>
      <c r="EUA119" s="1200"/>
      <c r="EUB119" s="1200"/>
      <c r="EUC119" s="1200"/>
      <c r="EUD119" s="1200"/>
      <c r="EUE119" s="1200"/>
      <c r="EUF119" s="1200"/>
      <c r="EUG119" s="1200"/>
      <c r="EUH119" s="1200"/>
      <c r="EUI119" s="1200"/>
      <c r="EUJ119" s="1200"/>
      <c r="EUK119" s="1200"/>
      <c r="EUL119" s="1200"/>
      <c r="EUM119" s="1200"/>
      <c r="EUN119" s="1200"/>
      <c r="EUO119" s="1200"/>
      <c r="EUP119" s="1200"/>
      <c r="EUQ119" s="1200"/>
      <c r="EUR119" s="1200"/>
      <c r="EUS119" s="1200"/>
      <c r="EUT119" s="1200"/>
      <c r="EUU119" s="1200"/>
      <c r="EUV119" s="1200"/>
      <c r="EUW119" s="1200"/>
      <c r="EUX119" s="1200"/>
      <c r="EUY119" s="1200"/>
      <c r="EUZ119" s="1200"/>
      <c r="EVA119" s="1200"/>
      <c r="EVB119" s="1200"/>
      <c r="EVC119" s="1200"/>
      <c r="EVD119" s="1200"/>
      <c r="EVE119" s="1200"/>
      <c r="EVF119" s="1200"/>
      <c r="EVG119" s="1200"/>
      <c r="EVH119" s="1200"/>
      <c r="EVI119" s="1200"/>
      <c r="EVJ119" s="1200"/>
      <c r="EVK119" s="1200"/>
      <c r="EVL119" s="1200"/>
      <c r="EVM119" s="1200"/>
      <c r="EVN119" s="1200"/>
      <c r="EVO119" s="1200"/>
      <c r="EVP119" s="1200"/>
      <c r="EVQ119" s="1200"/>
      <c r="EVR119" s="1200"/>
      <c r="EVS119" s="1200"/>
      <c r="EVT119" s="1200"/>
      <c r="EVU119" s="1200"/>
      <c r="EVV119" s="1200"/>
      <c r="EVW119" s="1200"/>
      <c r="EVX119" s="1200"/>
      <c r="EVY119" s="1200"/>
      <c r="EVZ119" s="1200"/>
      <c r="EWA119" s="1200"/>
      <c r="EWB119" s="1200"/>
      <c r="EWC119" s="1200"/>
      <c r="EWD119" s="1200"/>
      <c r="EWE119" s="1200"/>
      <c r="EWF119" s="1200"/>
      <c r="EWG119" s="1200"/>
      <c r="EWH119" s="1200"/>
      <c r="EWI119" s="1200"/>
      <c r="EWJ119" s="1200"/>
      <c r="EWK119" s="1200"/>
      <c r="EWL119" s="1200"/>
      <c r="EWM119" s="1200"/>
      <c r="EWN119" s="1200"/>
      <c r="EWO119" s="1200"/>
      <c r="EWP119" s="1200"/>
      <c r="EWQ119" s="1200"/>
      <c r="EWR119" s="1200"/>
      <c r="EWS119" s="1200"/>
      <c r="EWT119" s="1200"/>
      <c r="EWU119" s="1200"/>
      <c r="EWV119" s="1200"/>
      <c r="EWW119" s="1200"/>
      <c r="EWX119" s="1200"/>
      <c r="EWY119" s="1200"/>
      <c r="EWZ119" s="1200"/>
      <c r="EXA119" s="1200"/>
      <c r="EXB119" s="1200"/>
      <c r="EXC119" s="1200"/>
      <c r="EXD119" s="1200"/>
      <c r="EXE119" s="1200"/>
      <c r="EXF119" s="1200"/>
      <c r="EXG119" s="1200"/>
      <c r="EXH119" s="1200"/>
      <c r="EXI119" s="1200"/>
      <c r="EXJ119" s="1200"/>
      <c r="EXK119" s="1200"/>
      <c r="EXL119" s="1200"/>
      <c r="EXM119" s="1200"/>
      <c r="EXN119" s="1200"/>
      <c r="EXO119" s="1200"/>
      <c r="EXP119" s="1200"/>
      <c r="EXQ119" s="1200"/>
      <c r="EXR119" s="1200"/>
      <c r="EXS119" s="1200"/>
      <c r="EXT119" s="1200"/>
      <c r="EXU119" s="1200"/>
      <c r="EXV119" s="1200"/>
      <c r="EXW119" s="1200"/>
      <c r="EXX119" s="1200"/>
      <c r="EXY119" s="1200"/>
      <c r="EXZ119" s="1200"/>
      <c r="EYA119" s="1200"/>
      <c r="EYB119" s="1200"/>
      <c r="EYC119" s="1200"/>
      <c r="EYD119" s="1200"/>
      <c r="EYE119" s="1200"/>
      <c r="EYF119" s="1200"/>
      <c r="EYG119" s="1200"/>
      <c r="EYH119" s="1200"/>
      <c r="EYI119" s="1200"/>
      <c r="EYJ119" s="1200"/>
      <c r="EYK119" s="1200"/>
      <c r="EYL119" s="1200"/>
      <c r="EYM119" s="1200"/>
      <c r="EYN119" s="1200"/>
      <c r="EYO119" s="1200"/>
      <c r="EYP119" s="1200"/>
      <c r="EYQ119" s="1200"/>
      <c r="EYR119" s="1200"/>
      <c r="EYS119" s="1200"/>
      <c r="EYT119" s="1200"/>
      <c r="EYU119" s="1200"/>
      <c r="EYV119" s="1200"/>
      <c r="EYW119" s="1200"/>
      <c r="EYX119" s="1200"/>
      <c r="EYY119" s="1200"/>
      <c r="EYZ119" s="1200"/>
      <c r="EZA119" s="1200"/>
      <c r="EZB119" s="1200"/>
      <c r="EZC119" s="1200"/>
      <c r="EZD119" s="1200"/>
      <c r="EZE119" s="1200"/>
      <c r="EZF119" s="1200"/>
      <c r="EZG119" s="1200"/>
      <c r="EZH119" s="1200"/>
      <c r="EZI119" s="1200"/>
      <c r="EZJ119" s="1200"/>
      <c r="EZK119" s="1200"/>
      <c r="EZL119" s="1200"/>
      <c r="EZM119" s="1200"/>
      <c r="EZN119" s="1200"/>
      <c r="EZO119" s="1200"/>
      <c r="EZP119" s="1200"/>
      <c r="EZQ119" s="1200"/>
      <c r="EZR119" s="1200"/>
      <c r="EZS119" s="1200"/>
      <c r="EZT119" s="1200"/>
      <c r="EZU119" s="1200"/>
      <c r="EZV119" s="1200"/>
      <c r="EZW119" s="1200"/>
      <c r="EZX119" s="1200"/>
      <c r="EZY119" s="1200"/>
      <c r="EZZ119" s="1200"/>
      <c r="FAA119" s="1200"/>
      <c r="FAB119" s="1200"/>
      <c r="FAC119" s="1200"/>
      <c r="FAD119" s="1200"/>
      <c r="FAE119" s="1200"/>
      <c r="FAF119" s="1200"/>
      <c r="FAG119" s="1200"/>
      <c r="FAH119" s="1200"/>
      <c r="FAI119" s="1200"/>
      <c r="FAJ119" s="1200"/>
      <c r="FAK119" s="1200"/>
      <c r="FAL119" s="1200"/>
      <c r="FAM119" s="1200"/>
      <c r="FAN119" s="1200"/>
      <c r="FAO119" s="1200"/>
      <c r="FAP119" s="1200"/>
      <c r="FAQ119" s="1200"/>
      <c r="FAR119" s="1200"/>
      <c r="FAS119" s="1200"/>
      <c r="FAT119" s="1200"/>
      <c r="FAU119" s="1200"/>
      <c r="FAV119" s="1200"/>
      <c r="FAW119" s="1200"/>
      <c r="FAX119" s="1200"/>
      <c r="FAY119" s="1200"/>
      <c r="FAZ119" s="1200"/>
      <c r="FBA119" s="1200"/>
      <c r="FBB119" s="1200"/>
      <c r="FBC119" s="1200"/>
      <c r="FBD119" s="1200"/>
      <c r="FBE119" s="1200"/>
      <c r="FBF119" s="1200"/>
      <c r="FBG119" s="1200"/>
      <c r="FBH119" s="1200"/>
      <c r="FBI119" s="1200"/>
      <c r="FBJ119" s="1200"/>
      <c r="FBK119" s="1200"/>
      <c r="FBL119" s="1200"/>
      <c r="FBM119" s="1200"/>
      <c r="FBN119" s="1200"/>
      <c r="FBO119" s="1200"/>
      <c r="FBP119" s="1200"/>
      <c r="FBQ119" s="1200"/>
      <c r="FBR119" s="1200"/>
      <c r="FBS119" s="1200"/>
      <c r="FBT119" s="1200"/>
      <c r="FBU119" s="1200"/>
      <c r="FBV119" s="1200"/>
      <c r="FBW119" s="1200"/>
      <c r="FBX119" s="1200"/>
      <c r="FBY119" s="1200"/>
      <c r="FBZ119" s="1200"/>
      <c r="FCA119" s="1200"/>
      <c r="FCB119" s="1200"/>
      <c r="FCC119" s="1200"/>
      <c r="FCD119" s="1200"/>
      <c r="FCE119" s="1200"/>
      <c r="FCF119" s="1200"/>
      <c r="FCG119" s="1200"/>
      <c r="FCH119" s="1200"/>
      <c r="FCI119" s="1200"/>
      <c r="FCJ119" s="1200"/>
      <c r="FCK119" s="1200"/>
      <c r="FCL119" s="1200"/>
      <c r="FCM119" s="1200"/>
      <c r="FCN119" s="1200"/>
      <c r="FCO119" s="1200"/>
      <c r="FCP119" s="1200"/>
      <c r="FCQ119" s="1200"/>
      <c r="FCR119" s="1200"/>
      <c r="FCS119" s="1200"/>
      <c r="FCT119" s="1200"/>
      <c r="FCU119" s="1200"/>
      <c r="FCV119" s="1200"/>
      <c r="FCW119" s="1200"/>
      <c r="FCX119" s="1200"/>
      <c r="FCY119" s="1200"/>
      <c r="FCZ119" s="1200"/>
      <c r="FDA119" s="1200"/>
      <c r="FDB119" s="1200"/>
      <c r="FDC119" s="1200"/>
      <c r="FDD119" s="1200"/>
      <c r="FDE119" s="1200"/>
      <c r="FDF119" s="1200"/>
      <c r="FDG119" s="1200"/>
      <c r="FDH119" s="1200"/>
      <c r="FDI119" s="1200"/>
      <c r="FDJ119" s="1200"/>
      <c r="FDK119" s="1200"/>
      <c r="FDL119" s="1200"/>
      <c r="FDM119" s="1200"/>
      <c r="FDN119" s="1200"/>
      <c r="FDO119" s="1200"/>
      <c r="FDP119" s="1200"/>
      <c r="FDQ119" s="1200"/>
      <c r="FDR119" s="1200"/>
      <c r="FDS119" s="1200"/>
      <c r="FDT119" s="1200"/>
      <c r="FDU119" s="1200"/>
      <c r="FDV119" s="1200"/>
      <c r="FDW119" s="1200"/>
      <c r="FDX119" s="1200"/>
      <c r="FDY119" s="1200"/>
      <c r="FDZ119" s="1200"/>
      <c r="FEA119" s="1200"/>
      <c r="FEB119" s="1200"/>
      <c r="FEC119" s="1200"/>
      <c r="FED119" s="1200"/>
      <c r="FEE119" s="1200"/>
      <c r="FEF119" s="1200"/>
      <c r="FEG119" s="1200"/>
      <c r="FEH119" s="1200"/>
      <c r="FEI119" s="1200"/>
      <c r="FEJ119" s="1200"/>
      <c r="FEK119" s="1200"/>
      <c r="FEL119" s="1200"/>
      <c r="FEM119" s="1200"/>
      <c r="FEN119" s="1200"/>
      <c r="FEO119" s="1200"/>
      <c r="FEP119" s="1200"/>
      <c r="FEQ119" s="1200"/>
      <c r="FER119" s="1200"/>
      <c r="FES119" s="1200"/>
      <c r="FET119" s="1200"/>
      <c r="FEU119" s="1200"/>
      <c r="FEV119" s="1200"/>
      <c r="FEW119" s="1200"/>
      <c r="FEX119" s="1200"/>
      <c r="FEY119" s="1200"/>
      <c r="FEZ119" s="1200"/>
      <c r="FFA119" s="1200"/>
      <c r="FFB119" s="1200"/>
      <c r="FFC119" s="1200"/>
      <c r="FFD119" s="1200"/>
      <c r="FFE119" s="1200"/>
      <c r="FFF119" s="1200"/>
      <c r="FFG119" s="1200"/>
      <c r="FFH119" s="1200"/>
      <c r="FFI119" s="1200"/>
      <c r="FFJ119" s="1200"/>
      <c r="FFK119" s="1200"/>
      <c r="FFL119" s="1200"/>
      <c r="FFM119" s="1200"/>
      <c r="FFN119" s="1200"/>
      <c r="FFO119" s="1200"/>
      <c r="FFP119" s="1200"/>
      <c r="FFQ119" s="1200"/>
      <c r="FFR119" s="1200"/>
      <c r="FFS119" s="1200"/>
      <c r="FFT119" s="1200"/>
      <c r="FFU119" s="1200"/>
      <c r="FFV119" s="1200"/>
      <c r="FFW119" s="1200"/>
      <c r="FFX119" s="1200"/>
      <c r="FFY119" s="1200"/>
      <c r="FFZ119" s="1200"/>
      <c r="FGA119" s="1200"/>
      <c r="FGB119" s="1200"/>
      <c r="FGC119" s="1200"/>
      <c r="FGD119" s="1200"/>
      <c r="FGE119" s="1200"/>
      <c r="FGF119" s="1200"/>
      <c r="FGG119" s="1200"/>
      <c r="FGH119" s="1200"/>
      <c r="FGI119" s="1200"/>
      <c r="FGJ119" s="1200"/>
      <c r="FGK119" s="1200"/>
      <c r="FGL119" s="1200"/>
      <c r="FGM119" s="1200"/>
      <c r="FGN119" s="1200"/>
      <c r="FGO119" s="1200"/>
      <c r="FGP119" s="1200"/>
      <c r="FGQ119" s="1200"/>
      <c r="FGR119" s="1200"/>
      <c r="FGS119" s="1200"/>
      <c r="FGT119" s="1200"/>
      <c r="FGU119" s="1200"/>
      <c r="FGV119" s="1200"/>
      <c r="FGW119" s="1200"/>
      <c r="FGX119" s="1200"/>
      <c r="FGY119" s="1200"/>
      <c r="FGZ119" s="1200"/>
      <c r="FHA119" s="1200"/>
      <c r="FHB119" s="1200"/>
      <c r="FHC119" s="1200"/>
      <c r="FHD119" s="1200"/>
      <c r="FHE119" s="1200"/>
      <c r="FHF119" s="1200"/>
      <c r="FHG119" s="1200"/>
      <c r="FHH119" s="1200"/>
      <c r="FHI119" s="1200"/>
      <c r="FHJ119" s="1200"/>
      <c r="FHK119" s="1200"/>
      <c r="FHL119" s="1200"/>
      <c r="FHM119" s="1200"/>
      <c r="FHN119" s="1200"/>
      <c r="FHO119" s="1200"/>
      <c r="FHP119" s="1200"/>
      <c r="FHQ119" s="1200"/>
      <c r="FHR119" s="1200"/>
      <c r="FHS119" s="1200"/>
      <c r="FHT119" s="1200"/>
      <c r="FHU119" s="1200"/>
      <c r="FHV119" s="1200"/>
      <c r="FHW119" s="1200"/>
      <c r="FHX119" s="1200"/>
      <c r="FHY119" s="1200"/>
      <c r="FHZ119" s="1200"/>
      <c r="FIA119" s="1200"/>
      <c r="FIB119" s="1200"/>
      <c r="FIC119" s="1200"/>
      <c r="FID119" s="1200"/>
      <c r="FIE119" s="1200"/>
      <c r="FIF119" s="1200"/>
      <c r="FIG119" s="1200"/>
      <c r="FIH119" s="1200"/>
      <c r="FII119" s="1200"/>
      <c r="FIJ119" s="1200"/>
      <c r="FIK119" s="1200"/>
      <c r="FIL119" s="1200"/>
      <c r="FIM119" s="1200"/>
      <c r="FIN119" s="1200"/>
      <c r="FIO119" s="1200"/>
      <c r="FIP119" s="1200"/>
      <c r="FIQ119" s="1200"/>
      <c r="FIR119" s="1200"/>
      <c r="FIS119" s="1200"/>
      <c r="FIT119" s="1200"/>
      <c r="FIU119" s="1200"/>
      <c r="FIV119" s="1200"/>
      <c r="FIW119" s="1200"/>
      <c r="FIX119" s="1200"/>
      <c r="FIY119" s="1200"/>
      <c r="FIZ119" s="1200"/>
      <c r="FJA119" s="1200"/>
      <c r="FJB119" s="1200"/>
      <c r="FJC119" s="1200"/>
      <c r="FJD119" s="1200"/>
      <c r="FJE119" s="1200"/>
      <c r="FJF119" s="1200"/>
      <c r="FJG119" s="1200"/>
      <c r="FJH119" s="1200"/>
      <c r="FJI119" s="1200"/>
      <c r="FJJ119" s="1200"/>
      <c r="FJK119" s="1200"/>
      <c r="FJL119" s="1200"/>
      <c r="FJM119" s="1200"/>
      <c r="FJN119" s="1200"/>
      <c r="FJO119" s="1200"/>
      <c r="FJP119" s="1200"/>
      <c r="FJQ119" s="1200"/>
      <c r="FJR119" s="1200"/>
      <c r="FJS119" s="1200"/>
      <c r="FJT119" s="1200"/>
      <c r="FJU119" s="1200"/>
      <c r="FJV119" s="1200"/>
      <c r="FJW119" s="1200"/>
      <c r="FJX119" s="1200"/>
      <c r="FJY119" s="1200"/>
      <c r="FJZ119" s="1200"/>
      <c r="FKA119" s="1200"/>
      <c r="FKB119" s="1200"/>
      <c r="FKC119" s="1200"/>
      <c r="FKD119" s="1200"/>
      <c r="FKE119" s="1200"/>
      <c r="FKF119" s="1200"/>
      <c r="FKG119" s="1200"/>
      <c r="FKH119" s="1200"/>
      <c r="FKI119" s="1200"/>
      <c r="FKJ119" s="1200"/>
      <c r="FKK119" s="1200"/>
      <c r="FKL119" s="1200"/>
      <c r="FKM119" s="1200"/>
      <c r="FKN119" s="1200"/>
      <c r="FKO119" s="1200"/>
      <c r="FKP119" s="1200"/>
      <c r="FKQ119" s="1200"/>
      <c r="FKR119" s="1200"/>
      <c r="FKS119" s="1200"/>
      <c r="FKT119" s="1200"/>
      <c r="FKU119" s="1200"/>
      <c r="FKV119" s="1200"/>
      <c r="FKW119" s="1200"/>
      <c r="FKX119" s="1200"/>
      <c r="FKY119" s="1200"/>
      <c r="FKZ119" s="1200"/>
      <c r="FLA119" s="1200"/>
      <c r="FLB119" s="1200"/>
      <c r="FLC119" s="1200"/>
      <c r="FLD119" s="1200"/>
      <c r="FLE119" s="1200"/>
      <c r="FLF119" s="1200"/>
      <c r="FLG119" s="1200"/>
      <c r="FLH119" s="1200"/>
      <c r="FLI119" s="1200"/>
      <c r="FLJ119" s="1200"/>
      <c r="FLK119" s="1200"/>
      <c r="FLL119" s="1200"/>
      <c r="FLM119" s="1200"/>
      <c r="FLN119" s="1200"/>
      <c r="FLO119" s="1200"/>
      <c r="FLP119" s="1200"/>
      <c r="FLQ119" s="1200"/>
      <c r="FLR119" s="1200"/>
      <c r="FLS119" s="1200"/>
      <c r="FLT119" s="1200"/>
      <c r="FLU119" s="1200"/>
      <c r="FLV119" s="1200"/>
      <c r="FLW119" s="1200"/>
      <c r="FLX119" s="1200"/>
      <c r="FLY119" s="1200"/>
      <c r="FLZ119" s="1200"/>
      <c r="FMA119" s="1200"/>
      <c r="FMB119" s="1200"/>
      <c r="FMC119" s="1200"/>
      <c r="FMD119" s="1200"/>
      <c r="FME119" s="1200"/>
      <c r="FMF119" s="1200"/>
      <c r="FMG119" s="1200"/>
      <c r="FMH119" s="1200"/>
      <c r="FMI119" s="1200"/>
      <c r="FMJ119" s="1200"/>
      <c r="FMK119" s="1200"/>
      <c r="FML119" s="1200"/>
      <c r="FMM119" s="1200"/>
      <c r="FMN119" s="1200"/>
      <c r="FMO119" s="1200"/>
      <c r="FMP119" s="1200"/>
      <c r="FMQ119" s="1200"/>
      <c r="FMR119" s="1200"/>
      <c r="FMS119" s="1200"/>
      <c r="FMT119" s="1200"/>
      <c r="FMU119" s="1200"/>
      <c r="FMV119" s="1200"/>
      <c r="FMW119" s="1200"/>
      <c r="FMX119" s="1200"/>
      <c r="FMY119" s="1200"/>
      <c r="FMZ119" s="1200"/>
      <c r="FNA119" s="1200"/>
      <c r="FNB119" s="1200"/>
      <c r="FNC119" s="1200"/>
      <c r="FND119" s="1200"/>
      <c r="FNE119" s="1200"/>
      <c r="FNF119" s="1200"/>
      <c r="FNG119" s="1200"/>
      <c r="FNH119" s="1200"/>
      <c r="FNI119" s="1200"/>
      <c r="FNJ119" s="1200"/>
      <c r="FNK119" s="1200"/>
      <c r="FNL119" s="1200"/>
      <c r="FNM119" s="1200"/>
      <c r="FNN119" s="1200"/>
      <c r="FNO119" s="1200"/>
      <c r="FNP119" s="1200"/>
      <c r="FNQ119" s="1200"/>
      <c r="FNR119" s="1200"/>
      <c r="FNS119" s="1200"/>
      <c r="FNT119" s="1200"/>
      <c r="FNU119" s="1200"/>
      <c r="FNV119" s="1200"/>
      <c r="FNW119" s="1200"/>
      <c r="FNX119" s="1200"/>
      <c r="FNY119" s="1200"/>
      <c r="FNZ119" s="1200"/>
      <c r="FOA119" s="1200"/>
      <c r="FOB119" s="1200"/>
      <c r="FOC119" s="1200"/>
      <c r="FOD119" s="1200"/>
      <c r="FOE119" s="1200"/>
      <c r="FOF119" s="1200"/>
      <c r="FOG119" s="1200"/>
      <c r="FOH119" s="1200"/>
      <c r="FOI119" s="1200"/>
      <c r="FOJ119" s="1200"/>
      <c r="FOK119" s="1200"/>
      <c r="FOL119" s="1200"/>
      <c r="FOM119" s="1200"/>
      <c r="FON119" s="1200"/>
      <c r="FOO119" s="1200"/>
      <c r="FOP119" s="1200"/>
      <c r="FOQ119" s="1200"/>
      <c r="FOR119" s="1200"/>
      <c r="FOS119" s="1200"/>
      <c r="FOT119" s="1200"/>
      <c r="FOU119" s="1200"/>
      <c r="FOV119" s="1200"/>
      <c r="FOW119" s="1200"/>
      <c r="FOX119" s="1200"/>
      <c r="FOY119" s="1200"/>
      <c r="FOZ119" s="1200"/>
      <c r="FPA119" s="1200"/>
      <c r="FPB119" s="1200"/>
      <c r="FPC119" s="1200"/>
      <c r="FPD119" s="1200"/>
      <c r="FPE119" s="1200"/>
      <c r="FPF119" s="1200"/>
      <c r="FPG119" s="1200"/>
      <c r="FPH119" s="1200"/>
      <c r="FPI119" s="1200"/>
      <c r="FPJ119" s="1200"/>
      <c r="FPK119" s="1200"/>
      <c r="FPL119" s="1200"/>
      <c r="FPM119" s="1200"/>
      <c r="FPN119" s="1200"/>
      <c r="FPO119" s="1200"/>
      <c r="FPP119" s="1200"/>
      <c r="FPQ119" s="1200"/>
      <c r="FPR119" s="1200"/>
      <c r="FPS119" s="1200"/>
      <c r="FPT119" s="1200"/>
      <c r="FPU119" s="1200"/>
      <c r="FPV119" s="1200"/>
      <c r="FPW119" s="1200"/>
      <c r="FPX119" s="1200"/>
      <c r="FPY119" s="1200"/>
      <c r="FPZ119" s="1200"/>
      <c r="FQA119" s="1200"/>
      <c r="FQB119" s="1200"/>
      <c r="FQC119" s="1200"/>
      <c r="FQD119" s="1200"/>
      <c r="FQE119" s="1200"/>
      <c r="FQF119" s="1200"/>
      <c r="FQG119" s="1200"/>
      <c r="FQH119" s="1200"/>
      <c r="FQI119" s="1200"/>
      <c r="FQJ119" s="1200"/>
      <c r="FQK119" s="1200"/>
      <c r="FQL119" s="1200"/>
      <c r="FQM119" s="1200"/>
      <c r="FQN119" s="1200"/>
      <c r="FQO119" s="1200"/>
      <c r="FQP119" s="1200"/>
      <c r="FQQ119" s="1200"/>
      <c r="FQR119" s="1200"/>
      <c r="FQS119" s="1200"/>
      <c r="FQT119" s="1200"/>
      <c r="FQU119" s="1200"/>
      <c r="FQV119" s="1200"/>
      <c r="FQW119" s="1200"/>
      <c r="FQX119" s="1200"/>
      <c r="FQY119" s="1200"/>
      <c r="FQZ119" s="1200"/>
      <c r="FRA119" s="1200"/>
      <c r="FRB119" s="1200"/>
      <c r="FRC119" s="1200"/>
      <c r="FRD119" s="1200"/>
      <c r="FRE119" s="1200"/>
      <c r="FRF119" s="1200"/>
      <c r="FRG119" s="1200"/>
      <c r="FRH119" s="1200"/>
      <c r="FRI119" s="1200"/>
      <c r="FRJ119" s="1200"/>
      <c r="FRK119" s="1200"/>
      <c r="FRL119" s="1200"/>
      <c r="FRM119" s="1200"/>
      <c r="FRN119" s="1200"/>
      <c r="FRO119" s="1200"/>
      <c r="FRP119" s="1200"/>
      <c r="FRQ119" s="1200"/>
      <c r="FRR119" s="1200"/>
      <c r="FRS119" s="1200"/>
      <c r="FRT119" s="1200"/>
      <c r="FRU119" s="1200"/>
      <c r="FRV119" s="1200"/>
      <c r="FRW119" s="1200"/>
      <c r="FRX119" s="1200"/>
      <c r="FRY119" s="1200"/>
      <c r="FRZ119" s="1200"/>
      <c r="FSA119" s="1200"/>
      <c r="FSB119" s="1200"/>
      <c r="FSC119" s="1200"/>
      <c r="FSD119" s="1200"/>
      <c r="FSE119" s="1200"/>
      <c r="FSF119" s="1200"/>
      <c r="FSG119" s="1200"/>
      <c r="FSH119" s="1200"/>
      <c r="FSI119" s="1200"/>
      <c r="FSJ119" s="1200"/>
      <c r="FSK119" s="1200"/>
      <c r="FSL119" s="1200"/>
      <c r="FSM119" s="1200"/>
      <c r="FSN119" s="1200"/>
      <c r="FSO119" s="1200"/>
      <c r="FSP119" s="1200"/>
      <c r="FSQ119" s="1200"/>
      <c r="FSR119" s="1200"/>
      <c r="FSS119" s="1200"/>
      <c r="FST119" s="1200"/>
      <c r="FSU119" s="1200"/>
      <c r="FSV119" s="1200"/>
      <c r="FSW119" s="1200"/>
      <c r="FSX119" s="1200"/>
      <c r="FSY119" s="1200"/>
      <c r="FSZ119" s="1200"/>
      <c r="FTA119" s="1200"/>
      <c r="FTB119" s="1200"/>
      <c r="FTC119" s="1200"/>
      <c r="FTD119" s="1200"/>
      <c r="FTE119" s="1200"/>
      <c r="FTF119" s="1200"/>
      <c r="FTG119" s="1200"/>
      <c r="FTH119" s="1200"/>
      <c r="FTI119" s="1200"/>
      <c r="FTJ119" s="1200"/>
      <c r="FTK119" s="1200"/>
      <c r="FTL119" s="1200"/>
      <c r="FTM119" s="1200"/>
      <c r="FTN119" s="1200"/>
      <c r="FTO119" s="1200"/>
      <c r="FTP119" s="1200"/>
      <c r="FTQ119" s="1200"/>
      <c r="FTR119" s="1200"/>
      <c r="FTS119" s="1200"/>
      <c r="FTT119" s="1200"/>
      <c r="FTU119" s="1200"/>
      <c r="FTV119" s="1200"/>
      <c r="FTW119" s="1200"/>
      <c r="FTX119" s="1200"/>
      <c r="FTY119" s="1200"/>
      <c r="FTZ119" s="1200"/>
      <c r="FUA119" s="1200"/>
      <c r="FUB119" s="1200"/>
      <c r="FUC119" s="1200"/>
      <c r="FUD119" s="1200"/>
      <c r="FUE119" s="1200"/>
      <c r="FUF119" s="1200"/>
      <c r="FUG119" s="1200"/>
      <c r="FUH119" s="1200"/>
      <c r="FUI119" s="1200"/>
      <c r="FUJ119" s="1200"/>
      <c r="FUK119" s="1200"/>
      <c r="FUL119" s="1200"/>
      <c r="FUM119" s="1200"/>
      <c r="FUN119" s="1200"/>
      <c r="FUO119" s="1200"/>
      <c r="FUP119" s="1200"/>
      <c r="FUQ119" s="1200"/>
      <c r="FUR119" s="1200"/>
      <c r="FUS119" s="1200"/>
      <c r="FUT119" s="1200"/>
      <c r="FUU119" s="1200"/>
      <c r="FUV119" s="1200"/>
      <c r="FUW119" s="1200"/>
      <c r="FUX119" s="1200"/>
      <c r="FUY119" s="1200"/>
      <c r="FUZ119" s="1200"/>
      <c r="FVA119" s="1200"/>
      <c r="FVB119" s="1200"/>
      <c r="FVC119" s="1200"/>
      <c r="FVD119" s="1200"/>
      <c r="FVE119" s="1200"/>
      <c r="FVF119" s="1200"/>
      <c r="FVG119" s="1200"/>
      <c r="FVH119" s="1200"/>
      <c r="FVI119" s="1200"/>
      <c r="FVJ119" s="1200"/>
      <c r="FVK119" s="1200"/>
      <c r="FVL119" s="1200"/>
      <c r="FVM119" s="1200"/>
      <c r="FVN119" s="1200"/>
      <c r="FVO119" s="1200"/>
      <c r="FVP119" s="1200"/>
      <c r="FVQ119" s="1200"/>
      <c r="FVR119" s="1200"/>
      <c r="FVS119" s="1200"/>
      <c r="FVT119" s="1200"/>
      <c r="FVU119" s="1200"/>
      <c r="FVV119" s="1200"/>
      <c r="FVW119" s="1200"/>
      <c r="FVX119" s="1200"/>
      <c r="FVY119" s="1200"/>
      <c r="FVZ119" s="1200"/>
      <c r="FWA119" s="1200"/>
      <c r="FWB119" s="1200"/>
      <c r="FWC119" s="1200"/>
      <c r="FWD119" s="1200"/>
      <c r="FWE119" s="1200"/>
      <c r="FWF119" s="1200"/>
      <c r="FWG119" s="1200"/>
      <c r="FWH119" s="1200"/>
      <c r="FWI119" s="1200"/>
      <c r="FWJ119" s="1200"/>
      <c r="FWK119" s="1200"/>
      <c r="FWL119" s="1200"/>
      <c r="FWM119" s="1200"/>
      <c r="FWN119" s="1200"/>
      <c r="FWO119" s="1200"/>
      <c r="FWP119" s="1200"/>
      <c r="FWQ119" s="1200"/>
      <c r="FWR119" s="1200"/>
      <c r="FWS119" s="1200"/>
      <c r="FWT119" s="1200"/>
      <c r="FWU119" s="1200"/>
      <c r="FWV119" s="1200"/>
      <c r="FWW119" s="1200"/>
      <c r="FWX119" s="1200"/>
      <c r="FWY119" s="1200"/>
      <c r="FWZ119" s="1200"/>
      <c r="FXA119" s="1200"/>
      <c r="FXB119" s="1200"/>
      <c r="FXC119" s="1200"/>
      <c r="FXD119" s="1200"/>
      <c r="FXE119" s="1200"/>
      <c r="FXF119" s="1200"/>
      <c r="FXG119" s="1200"/>
      <c r="FXH119" s="1200"/>
      <c r="FXI119" s="1200"/>
      <c r="FXJ119" s="1200"/>
      <c r="FXK119" s="1200"/>
      <c r="FXL119" s="1200"/>
      <c r="FXM119" s="1200"/>
      <c r="FXN119" s="1200"/>
      <c r="FXO119" s="1200"/>
      <c r="FXP119" s="1200"/>
      <c r="FXQ119" s="1200"/>
      <c r="FXR119" s="1200"/>
      <c r="FXS119" s="1200"/>
      <c r="FXT119" s="1200"/>
      <c r="FXU119" s="1200"/>
      <c r="FXV119" s="1200"/>
      <c r="FXW119" s="1200"/>
      <c r="FXX119" s="1200"/>
      <c r="FXY119" s="1200"/>
      <c r="FXZ119" s="1200"/>
      <c r="FYA119" s="1200"/>
      <c r="FYB119" s="1200"/>
      <c r="FYC119" s="1200"/>
      <c r="FYD119" s="1200"/>
      <c r="FYE119" s="1200"/>
      <c r="FYF119" s="1200"/>
      <c r="FYG119" s="1200"/>
      <c r="FYH119" s="1200"/>
      <c r="FYI119" s="1200"/>
      <c r="FYJ119" s="1200"/>
      <c r="FYK119" s="1200"/>
      <c r="FYL119" s="1200"/>
      <c r="FYM119" s="1200"/>
      <c r="FYN119" s="1200"/>
      <c r="FYO119" s="1200"/>
      <c r="FYP119" s="1200"/>
      <c r="FYQ119" s="1200"/>
      <c r="FYR119" s="1200"/>
      <c r="FYS119" s="1200"/>
      <c r="FYT119" s="1200"/>
      <c r="FYU119" s="1200"/>
      <c r="FYV119" s="1200"/>
      <c r="FYW119" s="1200"/>
      <c r="FYX119" s="1200"/>
      <c r="FYY119" s="1200"/>
      <c r="FYZ119" s="1200"/>
      <c r="FZA119" s="1200"/>
      <c r="FZB119" s="1200"/>
      <c r="FZC119" s="1200"/>
      <c r="FZD119" s="1200"/>
      <c r="FZE119" s="1200"/>
      <c r="FZF119" s="1200"/>
      <c r="FZG119" s="1200"/>
      <c r="FZH119" s="1200"/>
      <c r="FZI119" s="1200"/>
      <c r="FZJ119" s="1200"/>
      <c r="FZK119" s="1200"/>
      <c r="FZL119" s="1200"/>
      <c r="FZM119" s="1200"/>
      <c r="FZN119" s="1200"/>
      <c r="FZO119" s="1200"/>
      <c r="FZP119" s="1200"/>
      <c r="FZQ119" s="1200"/>
      <c r="FZR119" s="1200"/>
      <c r="FZS119" s="1200"/>
      <c r="FZT119" s="1200"/>
      <c r="FZU119" s="1200"/>
      <c r="FZV119" s="1200"/>
      <c r="FZW119" s="1200"/>
      <c r="FZX119" s="1200"/>
      <c r="FZY119" s="1200"/>
      <c r="FZZ119" s="1200"/>
      <c r="GAA119" s="1200"/>
      <c r="GAB119" s="1200"/>
      <c r="GAC119" s="1200"/>
      <c r="GAD119" s="1200"/>
      <c r="GAE119" s="1200"/>
      <c r="GAF119" s="1200"/>
      <c r="GAG119" s="1200"/>
      <c r="GAH119" s="1200"/>
      <c r="GAI119" s="1200"/>
      <c r="GAJ119" s="1200"/>
      <c r="GAK119" s="1200"/>
      <c r="GAL119" s="1200"/>
      <c r="GAM119" s="1200"/>
      <c r="GAN119" s="1200"/>
      <c r="GAO119" s="1200"/>
      <c r="GAP119" s="1200"/>
      <c r="GAQ119" s="1200"/>
      <c r="GAR119" s="1200"/>
      <c r="GAS119" s="1200"/>
      <c r="GAT119" s="1200"/>
      <c r="GAU119" s="1200"/>
      <c r="GAV119" s="1200"/>
      <c r="GAW119" s="1200"/>
      <c r="GAX119" s="1200"/>
      <c r="GAY119" s="1200"/>
      <c r="GAZ119" s="1200"/>
      <c r="GBA119" s="1200"/>
      <c r="GBB119" s="1200"/>
      <c r="GBC119" s="1200"/>
      <c r="GBD119" s="1200"/>
      <c r="GBE119" s="1200"/>
      <c r="GBF119" s="1200"/>
      <c r="GBG119" s="1200"/>
      <c r="GBH119" s="1200"/>
      <c r="GBI119" s="1200"/>
      <c r="GBJ119" s="1200"/>
      <c r="GBK119" s="1200"/>
      <c r="GBL119" s="1200"/>
      <c r="GBM119" s="1200"/>
      <c r="GBN119" s="1200"/>
      <c r="GBO119" s="1200"/>
      <c r="GBP119" s="1200"/>
      <c r="GBQ119" s="1200"/>
      <c r="GBR119" s="1200"/>
      <c r="GBS119" s="1200"/>
      <c r="GBT119" s="1200"/>
      <c r="GBU119" s="1200"/>
      <c r="GBV119" s="1200"/>
      <c r="GBW119" s="1200"/>
      <c r="GBX119" s="1200"/>
      <c r="GBY119" s="1200"/>
      <c r="GBZ119" s="1200"/>
      <c r="GCA119" s="1200"/>
      <c r="GCB119" s="1200"/>
      <c r="GCC119" s="1200"/>
      <c r="GCD119" s="1200"/>
      <c r="GCE119" s="1200"/>
      <c r="GCF119" s="1200"/>
      <c r="GCG119" s="1200"/>
      <c r="GCH119" s="1200"/>
      <c r="GCI119" s="1200"/>
      <c r="GCJ119" s="1200"/>
      <c r="GCK119" s="1200"/>
      <c r="GCL119" s="1200"/>
      <c r="GCM119" s="1200"/>
      <c r="GCN119" s="1200"/>
      <c r="GCO119" s="1200"/>
      <c r="GCP119" s="1200"/>
      <c r="GCQ119" s="1200"/>
      <c r="GCR119" s="1200"/>
      <c r="GCS119" s="1200"/>
      <c r="GCT119" s="1200"/>
      <c r="GCU119" s="1200"/>
      <c r="GCV119" s="1200"/>
      <c r="GCW119" s="1200"/>
      <c r="GCX119" s="1200"/>
      <c r="GCY119" s="1200"/>
      <c r="GCZ119" s="1200"/>
      <c r="GDA119" s="1200"/>
      <c r="GDB119" s="1200"/>
      <c r="GDC119" s="1200"/>
      <c r="GDD119" s="1200"/>
      <c r="GDE119" s="1200"/>
      <c r="GDF119" s="1200"/>
      <c r="GDG119" s="1200"/>
      <c r="GDH119" s="1200"/>
      <c r="GDI119" s="1200"/>
      <c r="GDJ119" s="1200"/>
      <c r="GDK119" s="1200"/>
      <c r="GDL119" s="1200"/>
      <c r="GDM119" s="1200"/>
      <c r="GDN119" s="1200"/>
      <c r="GDO119" s="1200"/>
      <c r="GDP119" s="1200"/>
      <c r="GDQ119" s="1200"/>
      <c r="GDR119" s="1200"/>
      <c r="GDS119" s="1200"/>
      <c r="GDT119" s="1200"/>
      <c r="GDU119" s="1200"/>
      <c r="GDV119" s="1200"/>
      <c r="GDW119" s="1200"/>
      <c r="GDX119" s="1200"/>
      <c r="GDY119" s="1200"/>
      <c r="GDZ119" s="1200"/>
      <c r="GEA119" s="1200"/>
      <c r="GEB119" s="1200"/>
      <c r="GEC119" s="1200"/>
      <c r="GED119" s="1200"/>
      <c r="GEE119" s="1200"/>
      <c r="GEF119" s="1200"/>
      <c r="GEG119" s="1200"/>
      <c r="GEH119" s="1200"/>
      <c r="GEI119" s="1200"/>
      <c r="GEJ119" s="1200"/>
      <c r="GEK119" s="1200"/>
      <c r="GEL119" s="1200"/>
      <c r="GEM119" s="1200"/>
      <c r="GEN119" s="1200"/>
      <c r="GEO119" s="1200"/>
      <c r="GEP119" s="1200"/>
      <c r="GEQ119" s="1200"/>
      <c r="GER119" s="1200"/>
      <c r="GES119" s="1200"/>
      <c r="GET119" s="1200"/>
      <c r="GEU119" s="1200"/>
      <c r="GEV119" s="1200"/>
      <c r="GEW119" s="1200"/>
      <c r="GEX119" s="1200"/>
      <c r="GEY119" s="1200"/>
      <c r="GEZ119" s="1200"/>
      <c r="GFA119" s="1200"/>
      <c r="GFB119" s="1200"/>
      <c r="GFC119" s="1200"/>
      <c r="GFD119" s="1200"/>
      <c r="GFE119" s="1200"/>
      <c r="GFF119" s="1200"/>
      <c r="GFG119" s="1200"/>
      <c r="GFH119" s="1200"/>
      <c r="GFI119" s="1200"/>
      <c r="GFJ119" s="1200"/>
      <c r="GFK119" s="1200"/>
      <c r="GFL119" s="1200"/>
      <c r="GFM119" s="1200"/>
      <c r="GFN119" s="1200"/>
      <c r="GFO119" s="1200"/>
      <c r="GFP119" s="1200"/>
      <c r="GFQ119" s="1200"/>
      <c r="GFR119" s="1200"/>
      <c r="GFS119" s="1200"/>
      <c r="GFT119" s="1200"/>
      <c r="GFU119" s="1200"/>
      <c r="GFV119" s="1200"/>
      <c r="GFW119" s="1200"/>
      <c r="GFX119" s="1200"/>
      <c r="GFY119" s="1200"/>
      <c r="GFZ119" s="1200"/>
      <c r="GGA119" s="1200"/>
      <c r="GGB119" s="1200"/>
      <c r="GGC119" s="1200"/>
      <c r="GGD119" s="1200"/>
      <c r="GGE119" s="1200"/>
      <c r="GGF119" s="1200"/>
      <c r="GGG119" s="1200"/>
      <c r="GGH119" s="1200"/>
      <c r="GGI119" s="1200"/>
      <c r="GGJ119" s="1200"/>
      <c r="GGK119" s="1200"/>
      <c r="GGL119" s="1200"/>
      <c r="GGM119" s="1200"/>
      <c r="GGN119" s="1200"/>
      <c r="GGO119" s="1200"/>
      <c r="GGP119" s="1200"/>
      <c r="GGQ119" s="1200"/>
      <c r="GGR119" s="1200"/>
      <c r="GGS119" s="1200"/>
      <c r="GGT119" s="1200"/>
      <c r="GGU119" s="1200"/>
      <c r="GGV119" s="1200"/>
      <c r="GGW119" s="1200"/>
      <c r="GGX119" s="1200"/>
      <c r="GGY119" s="1200"/>
      <c r="GGZ119" s="1200"/>
      <c r="GHA119" s="1200"/>
      <c r="GHB119" s="1200"/>
      <c r="GHC119" s="1200"/>
      <c r="GHD119" s="1200"/>
      <c r="GHE119" s="1200"/>
      <c r="GHF119" s="1200"/>
      <c r="GHG119" s="1200"/>
      <c r="GHH119" s="1200"/>
      <c r="GHI119" s="1200"/>
      <c r="GHJ119" s="1200"/>
      <c r="GHK119" s="1200"/>
      <c r="GHL119" s="1200"/>
      <c r="GHM119" s="1200"/>
      <c r="GHN119" s="1200"/>
      <c r="GHO119" s="1200"/>
      <c r="GHP119" s="1200"/>
      <c r="GHQ119" s="1200"/>
      <c r="GHR119" s="1200"/>
      <c r="GHS119" s="1200"/>
      <c r="GHT119" s="1200"/>
      <c r="GHU119" s="1200"/>
      <c r="GHV119" s="1200"/>
      <c r="GHW119" s="1200"/>
      <c r="GHX119" s="1200"/>
      <c r="GHY119" s="1200"/>
      <c r="GHZ119" s="1200"/>
      <c r="GIA119" s="1200"/>
      <c r="GIB119" s="1200"/>
      <c r="GIC119" s="1200"/>
      <c r="GID119" s="1200"/>
      <c r="GIE119" s="1200"/>
      <c r="GIF119" s="1200"/>
      <c r="GIG119" s="1200"/>
      <c r="GIH119" s="1200"/>
      <c r="GII119" s="1200"/>
      <c r="GIJ119" s="1200"/>
      <c r="GIK119" s="1200"/>
      <c r="GIL119" s="1200"/>
      <c r="GIM119" s="1200"/>
      <c r="GIN119" s="1200"/>
      <c r="GIO119" s="1200"/>
      <c r="GIP119" s="1200"/>
      <c r="GIQ119" s="1200"/>
      <c r="GIR119" s="1200"/>
      <c r="GIS119" s="1200"/>
      <c r="GIT119" s="1200"/>
      <c r="GIU119" s="1200"/>
      <c r="GIV119" s="1200"/>
      <c r="GIW119" s="1200"/>
      <c r="GIX119" s="1200"/>
      <c r="GIY119" s="1200"/>
      <c r="GIZ119" s="1200"/>
      <c r="GJA119" s="1200"/>
      <c r="GJB119" s="1200"/>
      <c r="GJC119" s="1200"/>
      <c r="GJD119" s="1200"/>
      <c r="GJE119" s="1200"/>
      <c r="GJF119" s="1200"/>
      <c r="GJG119" s="1200"/>
      <c r="GJH119" s="1200"/>
      <c r="GJI119" s="1200"/>
      <c r="GJJ119" s="1200"/>
      <c r="GJK119" s="1200"/>
      <c r="GJL119" s="1200"/>
      <c r="GJM119" s="1200"/>
      <c r="GJN119" s="1200"/>
      <c r="GJO119" s="1200"/>
      <c r="GJP119" s="1200"/>
      <c r="GJQ119" s="1200"/>
      <c r="GJR119" s="1200"/>
      <c r="GJS119" s="1200"/>
      <c r="GJT119" s="1200"/>
      <c r="GJU119" s="1200"/>
      <c r="GJV119" s="1200"/>
      <c r="GJW119" s="1200"/>
      <c r="GJX119" s="1200"/>
      <c r="GJY119" s="1200"/>
      <c r="GJZ119" s="1200"/>
      <c r="GKA119" s="1200"/>
      <c r="GKB119" s="1200"/>
      <c r="GKC119" s="1200"/>
      <c r="GKD119" s="1200"/>
      <c r="GKE119" s="1200"/>
      <c r="GKF119" s="1200"/>
      <c r="GKG119" s="1200"/>
      <c r="GKH119" s="1200"/>
      <c r="GKI119" s="1200"/>
      <c r="GKJ119" s="1200"/>
      <c r="GKK119" s="1200"/>
      <c r="GKL119" s="1200"/>
      <c r="GKM119" s="1200"/>
      <c r="GKN119" s="1200"/>
      <c r="GKO119" s="1200"/>
      <c r="GKP119" s="1200"/>
      <c r="GKQ119" s="1200"/>
      <c r="GKR119" s="1200"/>
      <c r="GKS119" s="1200"/>
      <c r="GKT119" s="1200"/>
      <c r="GKU119" s="1200"/>
      <c r="GKV119" s="1200"/>
      <c r="GKW119" s="1200"/>
      <c r="GKX119" s="1200"/>
      <c r="GKY119" s="1200"/>
      <c r="GKZ119" s="1200"/>
      <c r="GLA119" s="1200"/>
      <c r="GLB119" s="1200"/>
      <c r="GLC119" s="1200"/>
      <c r="GLD119" s="1200"/>
      <c r="GLE119" s="1200"/>
      <c r="GLF119" s="1200"/>
      <c r="GLG119" s="1200"/>
      <c r="GLH119" s="1200"/>
      <c r="GLI119" s="1200"/>
      <c r="GLJ119" s="1200"/>
      <c r="GLK119" s="1200"/>
      <c r="GLL119" s="1200"/>
      <c r="GLM119" s="1200"/>
      <c r="GLN119" s="1200"/>
      <c r="GLO119" s="1200"/>
      <c r="GLP119" s="1200"/>
      <c r="GLQ119" s="1200"/>
      <c r="GLR119" s="1200"/>
      <c r="GLS119" s="1200"/>
      <c r="GLT119" s="1200"/>
      <c r="GLU119" s="1200"/>
      <c r="GLV119" s="1200"/>
      <c r="GLW119" s="1200"/>
      <c r="GLX119" s="1200"/>
      <c r="GLY119" s="1200"/>
      <c r="GLZ119" s="1200"/>
      <c r="GMA119" s="1200"/>
      <c r="GMB119" s="1200"/>
      <c r="GMC119" s="1200"/>
      <c r="GMD119" s="1200"/>
      <c r="GME119" s="1200"/>
      <c r="GMF119" s="1200"/>
      <c r="GMG119" s="1200"/>
      <c r="GMH119" s="1200"/>
      <c r="GMI119" s="1200"/>
      <c r="GMJ119" s="1200"/>
      <c r="GMK119" s="1200"/>
      <c r="GML119" s="1200"/>
      <c r="GMM119" s="1200"/>
      <c r="GMN119" s="1200"/>
      <c r="GMO119" s="1200"/>
      <c r="GMP119" s="1200"/>
      <c r="GMQ119" s="1200"/>
      <c r="GMR119" s="1200"/>
      <c r="GMS119" s="1200"/>
      <c r="GMT119" s="1200"/>
      <c r="GMU119" s="1200"/>
      <c r="GMV119" s="1200"/>
      <c r="GMW119" s="1200"/>
      <c r="GMX119" s="1200"/>
      <c r="GMY119" s="1200"/>
      <c r="GMZ119" s="1200"/>
      <c r="GNA119" s="1200"/>
      <c r="GNB119" s="1200"/>
      <c r="GNC119" s="1200"/>
      <c r="GND119" s="1200"/>
      <c r="GNE119" s="1200"/>
      <c r="GNF119" s="1200"/>
      <c r="GNG119" s="1200"/>
      <c r="GNH119" s="1200"/>
      <c r="GNI119" s="1200"/>
      <c r="GNJ119" s="1200"/>
      <c r="GNK119" s="1200"/>
      <c r="GNL119" s="1200"/>
      <c r="GNM119" s="1200"/>
      <c r="GNN119" s="1200"/>
      <c r="GNO119" s="1200"/>
      <c r="GNP119" s="1200"/>
      <c r="GNQ119" s="1200"/>
      <c r="GNR119" s="1200"/>
      <c r="GNS119" s="1200"/>
      <c r="GNT119" s="1200"/>
      <c r="GNU119" s="1200"/>
      <c r="GNV119" s="1200"/>
      <c r="GNW119" s="1200"/>
      <c r="GNX119" s="1200"/>
      <c r="GNY119" s="1200"/>
      <c r="GNZ119" s="1200"/>
      <c r="GOA119" s="1200"/>
      <c r="GOB119" s="1200"/>
      <c r="GOC119" s="1200"/>
      <c r="GOD119" s="1200"/>
      <c r="GOE119" s="1200"/>
      <c r="GOF119" s="1200"/>
      <c r="GOG119" s="1200"/>
      <c r="GOH119" s="1200"/>
      <c r="GOI119" s="1200"/>
      <c r="GOJ119" s="1200"/>
      <c r="GOK119" s="1200"/>
      <c r="GOL119" s="1200"/>
      <c r="GOM119" s="1200"/>
      <c r="GON119" s="1200"/>
      <c r="GOO119" s="1200"/>
      <c r="GOP119" s="1200"/>
      <c r="GOQ119" s="1200"/>
      <c r="GOR119" s="1200"/>
      <c r="GOS119" s="1200"/>
      <c r="GOT119" s="1200"/>
      <c r="GOU119" s="1200"/>
      <c r="GOV119" s="1200"/>
      <c r="GOW119" s="1200"/>
      <c r="GOX119" s="1200"/>
      <c r="GOY119" s="1200"/>
      <c r="GOZ119" s="1200"/>
      <c r="GPA119" s="1200"/>
      <c r="GPB119" s="1200"/>
      <c r="GPC119" s="1200"/>
      <c r="GPD119" s="1200"/>
      <c r="GPE119" s="1200"/>
      <c r="GPF119" s="1200"/>
      <c r="GPG119" s="1200"/>
      <c r="GPH119" s="1200"/>
      <c r="GPI119" s="1200"/>
      <c r="GPJ119" s="1200"/>
      <c r="GPK119" s="1200"/>
      <c r="GPL119" s="1200"/>
      <c r="GPM119" s="1200"/>
      <c r="GPN119" s="1200"/>
      <c r="GPO119" s="1200"/>
      <c r="GPP119" s="1200"/>
      <c r="GPQ119" s="1200"/>
      <c r="GPR119" s="1200"/>
      <c r="GPS119" s="1200"/>
      <c r="GPT119" s="1200"/>
      <c r="GPU119" s="1200"/>
      <c r="GPV119" s="1200"/>
      <c r="GPW119" s="1200"/>
      <c r="GPX119" s="1200"/>
      <c r="GPY119" s="1200"/>
      <c r="GPZ119" s="1200"/>
      <c r="GQA119" s="1200"/>
      <c r="GQB119" s="1200"/>
      <c r="GQC119" s="1200"/>
      <c r="GQD119" s="1200"/>
      <c r="GQE119" s="1200"/>
      <c r="GQF119" s="1200"/>
      <c r="GQG119" s="1200"/>
      <c r="GQH119" s="1200"/>
      <c r="GQI119" s="1200"/>
      <c r="GQJ119" s="1200"/>
      <c r="GQK119" s="1200"/>
      <c r="GQL119" s="1200"/>
      <c r="GQM119" s="1200"/>
      <c r="GQN119" s="1200"/>
      <c r="GQO119" s="1200"/>
      <c r="GQP119" s="1200"/>
      <c r="GQQ119" s="1200"/>
      <c r="GQR119" s="1200"/>
      <c r="GQS119" s="1200"/>
      <c r="GQT119" s="1200"/>
      <c r="GQU119" s="1200"/>
      <c r="GQV119" s="1200"/>
      <c r="GQW119" s="1200"/>
      <c r="GQX119" s="1200"/>
      <c r="GQY119" s="1200"/>
      <c r="GQZ119" s="1200"/>
      <c r="GRA119" s="1200"/>
      <c r="GRB119" s="1200"/>
      <c r="GRC119" s="1200"/>
      <c r="GRD119" s="1200"/>
      <c r="GRE119" s="1200"/>
      <c r="GRF119" s="1200"/>
      <c r="GRG119" s="1200"/>
      <c r="GRH119" s="1200"/>
      <c r="GRI119" s="1200"/>
      <c r="GRJ119" s="1200"/>
      <c r="GRK119" s="1200"/>
      <c r="GRL119" s="1200"/>
      <c r="GRM119" s="1200"/>
      <c r="GRN119" s="1200"/>
      <c r="GRO119" s="1200"/>
      <c r="GRP119" s="1200"/>
      <c r="GRQ119" s="1200"/>
      <c r="GRR119" s="1200"/>
      <c r="GRS119" s="1200"/>
      <c r="GRT119" s="1200"/>
      <c r="GRU119" s="1200"/>
      <c r="GRV119" s="1200"/>
      <c r="GRW119" s="1200"/>
      <c r="GRX119" s="1200"/>
      <c r="GRY119" s="1200"/>
      <c r="GRZ119" s="1200"/>
      <c r="GSA119" s="1200"/>
      <c r="GSB119" s="1200"/>
      <c r="GSC119" s="1200"/>
      <c r="GSD119" s="1200"/>
      <c r="GSE119" s="1200"/>
      <c r="GSF119" s="1200"/>
      <c r="GSG119" s="1200"/>
      <c r="GSH119" s="1200"/>
      <c r="GSI119" s="1200"/>
      <c r="GSJ119" s="1200"/>
      <c r="GSK119" s="1200"/>
      <c r="GSL119" s="1200"/>
      <c r="GSM119" s="1200"/>
      <c r="GSN119" s="1200"/>
      <c r="GSO119" s="1200"/>
      <c r="GSP119" s="1200"/>
      <c r="GSQ119" s="1200"/>
      <c r="GSR119" s="1200"/>
      <c r="GSS119" s="1200"/>
      <c r="GST119" s="1200"/>
      <c r="GSU119" s="1200"/>
      <c r="GSV119" s="1200"/>
      <c r="GSW119" s="1200"/>
      <c r="GSX119" s="1200"/>
      <c r="GSY119" s="1200"/>
      <c r="GSZ119" s="1200"/>
      <c r="GTA119" s="1200"/>
      <c r="GTB119" s="1200"/>
      <c r="GTC119" s="1200"/>
      <c r="GTD119" s="1200"/>
      <c r="GTE119" s="1200"/>
      <c r="GTF119" s="1200"/>
      <c r="GTG119" s="1200"/>
      <c r="GTH119" s="1200"/>
      <c r="GTI119" s="1200"/>
      <c r="GTJ119" s="1200"/>
      <c r="GTK119" s="1200"/>
      <c r="GTL119" s="1200"/>
      <c r="GTM119" s="1200"/>
      <c r="GTN119" s="1200"/>
      <c r="GTO119" s="1200"/>
      <c r="GTP119" s="1200"/>
      <c r="GTQ119" s="1200"/>
      <c r="GTR119" s="1200"/>
      <c r="GTS119" s="1200"/>
      <c r="GTT119" s="1200"/>
      <c r="GTU119" s="1200"/>
      <c r="GTV119" s="1200"/>
      <c r="GTW119" s="1200"/>
      <c r="GTX119" s="1200"/>
      <c r="GTY119" s="1200"/>
      <c r="GTZ119" s="1200"/>
      <c r="GUA119" s="1200"/>
      <c r="GUB119" s="1200"/>
      <c r="GUC119" s="1200"/>
      <c r="GUD119" s="1200"/>
      <c r="GUE119" s="1200"/>
      <c r="GUF119" s="1200"/>
      <c r="GUG119" s="1200"/>
      <c r="GUH119" s="1200"/>
      <c r="GUI119" s="1200"/>
      <c r="GUJ119" s="1200"/>
      <c r="GUK119" s="1200"/>
      <c r="GUL119" s="1200"/>
      <c r="GUM119" s="1200"/>
      <c r="GUN119" s="1200"/>
      <c r="GUO119" s="1200"/>
      <c r="GUP119" s="1200"/>
      <c r="GUQ119" s="1200"/>
      <c r="GUR119" s="1200"/>
      <c r="GUS119" s="1200"/>
      <c r="GUT119" s="1200"/>
      <c r="GUU119" s="1200"/>
      <c r="GUV119" s="1200"/>
      <c r="GUW119" s="1200"/>
      <c r="GUX119" s="1200"/>
      <c r="GUY119" s="1200"/>
      <c r="GUZ119" s="1200"/>
      <c r="GVA119" s="1200"/>
      <c r="GVB119" s="1200"/>
      <c r="GVC119" s="1200"/>
      <c r="GVD119" s="1200"/>
      <c r="GVE119" s="1200"/>
      <c r="GVF119" s="1200"/>
      <c r="GVG119" s="1200"/>
      <c r="GVH119" s="1200"/>
      <c r="GVI119" s="1200"/>
      <c r="GVJ119" s="1200"/>
      <c r="GVK119" s="1200"/>
      <c r="GVL119" s="1200"/>
      <c r="GVM119" s="1200"/>
      <c r="GVN119" s="1200"/>
      <c r="GVO119" s="1200"/>
      <c r="GVP119" s="1200"/>
      <c r="GVQ119" s="1200"/>
      <c r="GVR119" s="1200"/>
      <c r="GVS119" s="1200"/>
      <c r="GVT119" s="1200"/>
      <c r="GVU119" s="1200"/>
      <c r="GVV119" s="1200"/>
      <c r="GVW119" s="1200"/>
      <c r="GVX119" s="1200"/>
      <c r="GVY119" s="1200"/>
      <c r="GVZ119" s="1200"/>
      <c r="GWA119" s="1200"/>
      <c r="GWB119" s="1200"/>
      <c r="GWC119" s="1200"/>
      <c r="GWD119" s="1200"/>
      <c r="GWE119" s="1200"/>
      <c r="GWF119" s="1200"/>
      <c r="GWG119" s="1200"/>
      <c r="GWH119" s="1200"/>
      <c r="GWI119" s="1200"/>
      <c r="GWJ119" s="1200"/>
      <c r="GWK119" s="1200"/>
      <c r="GWL119" s="1200"/>
      <c r="GWM119" s="1200"/>
      <c r="GWN119" s="1200"/>
      <c r="GWO119" s="1200"/>
      <c r="GWP119" s="1200"/>
      <c r="GWQ119" s="1200"/>
      <c r="GWR119" s="1200"/>
      <c r="GWS119" s="1200"/>
      <c r="GWT119" s="1200"/>
      <c r="GWU119" s="1200"/>
      <c r="GWV119" s="1200"/>
      <c r="GWW119" s="1200"/>
      <c r="GWX119" s="1200"/>
      <c r="GWY119" s="1200"/>
      <c r="GWZ119" s="1200"/>
      <c r="GXA119" s="1200"/>
      <c r="GXB119" s="1200"/>
      <c r="GXC119" s="1200"/>
      <c r="GXD119" s="1200"/>
      <c r="GXE119" s="1200"/>
      <c r="GXF119" s="1200"/>
      <c r="GXG119" s="1200"/>
      <c r="GXH119" s="1200"/>
      <c r="GXI119" s="1200"/>
      <c r="GXJ119" s="1200"/>
      <c r="GXK119" s="1200"/>
      <c r="GXL119" s="1200"/>
      <c r="GXM119" s="1200"/>
      <c r="GXN119" s="1200"/>
      <c r="GXO119" s="1200"/>
      <c r="GXP119" s="1200"/>
      <c r="GXQ119" s="1200"/>
      <c r="GXR119" s="1200"/>
      <c r="GXS119" s="1200"/>
      <c r="GXT119" s="1200"/>
      <c r="GXU119" s="1200"/>
      <c r="GXV119" s="1200"/>
      <c r="GXW119" s="1200"/>
      <c r="GXX119" s="1200"/>
      <c r="GXY119" s="1200"/>
      <c r="GXZ119" s="1200"/>
      <c r="GYA119" s="1200"/>
      <c r="GYB119" s="1200"/>
      <c r="GYC119" s="1200"/>
      <c r="GYD119" s="1200"/>
      <c r="GYE119" s="1200"/>
      <c r="GYF119" s="1200"/>
      <c r="GYG119" s="1200"/>
      <c r="GYH119" s="1200"/>
      <c r="GYI119" s="1200"/>
      <c r="GYJ119" s="1200"/>
      <c r="GYK119" s="1200"/>
      <c r="GYL119" s="1200"/>
      <c r="GYM119" s="1200"/>
      <c r="GYN119" s="1200"/>
      <c r="GYO119" s="1200"/>
      <c r="GYP119" s="1200"/>
      <c r="GYQ119" s="1200"/>
      <c r="GYR119" s="1200"/>
      <c r="GYS119" s="1200"/>
      <c r="GYT119" s="1200"/>
      <c r="GYU119" s="1200"/>
      <c r="GYV119" s="1200"/>
      <c r="GYW119" s="1200"/>
      <c r="GYX119" s="1200"/>
      <c r="GYY119" s="1200"/>
      <c r="GYZ119" s="1200"/>
      <c r="GZA119" s="1200"/>
      <c r="GZB119" s="1200"/>
      <c r="GZC119" s="1200"/>
      <c r="GZD119" s="1200"/>
      <c r="GZE119" s="1200"/>
      <c r="GZF119" s="1200"/>
      <c r="GZG119" s="1200"/>
      <c r="GZH119" s="1200"/>
      <c r="GZI119" s="1200"/>
      <c r="GZJ119" s="1200"/>
      <c r="GZK119" s="1200"/>
      <c r="GZL119" s="1200"/>
      <c r="GZM119" s="1200"/>
      <c r="GZN119" s="1200"/>
      <c r="GZO119" s="1200"/>
      <c r="GZP119" s="1200"/>
      <c r="GZQ119" s="1200"/>
      <c r="GZR119" s="1200"/>
      <c r="GZS119" s="1200"/>
      <c r="GZT119" s="1200"/>
      <c r="GZU119" s="1200"/>
      <c r="GZV119" s="1200"/>
      <c r="GZW119" s="1200"/>
      <c r="GZX119" s="1200"/>
      <c r="GZY119" s="1200"/>
      <c r="GZZ119" s="1200"/>
      <c r="HAA119" s="1200"/>
      <c r="HAB119" s="1200"/>
      <c r="HAC119" s="1200"/>
      <c r="HAD119" s="1200"/>
      <c r="HAE119" s="1200"/>
      <c r="HAF119" s="1200"/>
      <c r="HAG119" s="1200"/>
      <c r="HAH119" s="1200"/>
      <c r="HAI119" s="1200"/>
      <c r="HAJ119" s="1200"/>
      <c r="HAK119" s="1200"/>
      <c r="HAL119" s="1200"/>
      <c r="HAM119" s="1200"/>
      <c r="HAN119" s="1200"/>
      <c r="HAO119" s="1200"/>
      <c r="HAP119" s="1200"/>
      <c r="HAQ119" s="1200"/>
      <c r="HAR119" s="1200"/>
      <c r="HAS119" s="1200"/>
      <c r="HAT119" s="1200"/>
      <c r="HAU119" s="1200"/>
      <c r="HAV119" s="1200"/>
      <c r="HAW119" s="1200"/>
      <c r="HAX119" s="1200"/>
      <c r="HAY119" s="1200"/>
      <c r="HAZ119" s="1200"/>
      <c r="HBA119" s="1200"/>
      <c r="HBB119" s="1200"/>
      <c r="HBC119" s="1200"/>
      <c r="HBD119" s="1200"/>
      <c r="HBE119" s="1200"/>
      <c r="HBF119" s="1200"/>
      <c r="HBG119" s="1200"/>
      <c r="HBH119" s="1200"/>
      <c r="HBI119" s="1200"/>
      <c r="HBJ119" s="1200"/>
      <c r="HBK119" s="1200"/>
      <c r="HBL119" s="1200"/>
      <c r="HBM119" s="1200"/>
      <c r="HBN119" s="1200"/>
      <c r="HBO119" s="1200"/>
      <c r="HBP119" s="1200"/>
      <c r="HBQ119" s="1200"/>
      <c r="HBR119" s="1200"/>
      <c r="HBS119" s="1200"/>
      <c r="HBT119" s="1200"/>
      <c r="HBU119" s="1200"/>
      <c r="HBV119" s="1200"/>
      <c r="HBW119" s="1200"/>
      <c r="HBX119" s="1200"/>
      <c r="HBY119" s="1200"/>
      <c r="HBZ119" s="1200"/>
      <c r="HCA119" s="1200"/>
      <c r="HCB119" s="1200"/>
      <c r="HCC119" s="1200"/>
      <c r="HCD119" s="1200"/>
      <c r="HCE119" s="1200"/>
      <c r="HCF119" s="1200"/>
      <c r="HCG119" s="1200"/>
      <c r="HCH119" s="1200"/>
      <c r="HCI119" s="1200"/>
      <c r="HCJ119" s="1200"/>
      <c r="HCK119" s="1200"/>
      <c r="HCL119" s="1200"/>
      <c r="HCM119" s="1200"/>
      <c r="HCN119" s="1200"/>
      <c r="HCO119" s="1200"/>
      <c r="HCP119" s="1200"/>
      <c r="HCQ119" s="1200"/>
      <c r="HCR119" s="1200"/>
      <c r="HCS119" s="1200"/>
      <c r="HCT119" s="1200"/>
      <c r="HCU119" s="1200"/>
      <c r="HCV119" s="1200"/>
      <c r="HCW119" s="1200"/>
      <c r="HCX119" s="1200"/>
      <c r="HCY119" s="1200"/>
      <c r="HCZ119" s="1200"/>
      <c r="HDA119" s="1200"/>
      <c r="HDB119" s="1200"/>
      <c r="HDC119" s="1200"/>
      <c r="HDD119" s="1200"/>
      <c r="HDE119" s="1200"/>
      <c r="HDF119" s="1200"/>
      <c r="HDG119" s="1200"/>
      <c r="HDH119" s="1200"/>
      <c r="HDI119" s="1200"/>
      <c r="HDJ119" s="1200"/>
      <c r="HDK119" s="1200"/>
      <c r="HDL119" s="1200"/>
      <c r="HDM119" s="1200"/>
      <c r="HDN119" s="1200"/>
      <c r="HDO119" s="1200"/>
      <c r="HDP119" s="1200"/>
      <c r="HDQ119" s="1200"/>
      <c r="HDR119" s="1200"/>
      <c r="HDS119" s="1200"/>
      <c r="HDT119" s="1200"/>
      <c r="HDU119" s="1200"/>
      <c r="HDV119" s="1200"/>
      <c r="HDW119" s="1200"/>
      <c r="HDX119" s="1200"/>
      <c r="HDY119" s="1200"/>
      <c r="HDZ119" s="1200"/>
      <c r="HEA119" s="1200"/>
      <c r="HEB119" s="1200"/>
      <c r="HEC119" s="1200"/>
      <c r="HED119" s="1200"/>
      <c r="HEE119" s="1200"/>
      <c r="HEF119" s="1200"/>
      <c r="HEG119" s="1200"/>
      <c r="HEH119" s="1200"/>
      <c r="HEI119" s="1200"/>
      <c r="HEJ119" s="1200"/>
      <c r="HEK119" s="1200"/>
      <c r="HEL119" s="1200"/>
      <c r="HEM119" s="1200"/>
      <c r="HEN119" s="1200"/>
      <c r="HEO119" s="1200"/>
      <c r="HEP119" s="1200"/>
      <c r="HEQ119" s="1200"/>
      <c r="HER119" s="1200"/>
      <c r="HES119" s="1200"/>
      <c r="HET119" s="1200"/>
      <c r="HEU119" s="1200"/>
      <c r="HEV119" s="1200"/>
      <c r="HEW119" s="1200"/>
      <c r="HEX119" s="1200"/>
      <c r="HEY119" s="1200"/>
      <c r="HEZ119" s="1200"/>
      <c r="HFA119" s="1200"/>
      <c r="HFB119" s="1200"/>
      <c r="HFC119" s="1200"/>
      <c r="HFD119" s="1200"/>
      <c r="HFE119" s="1200"/>
      <c r="HFF119" s="1200"/>
      <c r="HFG119" s="1200"/>
      <c r="HFH119" s="1200"/>
      <c r="HFI119" s="1200"/>
      <c r="HFJ119" s="1200"/>
      <c r="HFK119" s="1200"/>
      <c r="HFL119" s="1200"/>
      <c r="HFM119" s="1200"/>
      <c r="HFN119" s="1200"/>
      <c r="HFO119" s="1200"/>
      <c r="HFP119" s="1200"/>
      <c r="HFQ119" s="1200"/>
      <c r="HFR119" s="1200"/>
      <c r="HFS119" s="1200"/>
      <c r="HFT119" s="1200"/>
      <c r="HFU119" s="1200"/>
      <c r="HFV119" s="1200"/>
      <c r="HFW119" s="1200"/>
      <c r="HFX119" s="1200"/>
      <c r="HFY119" s="1200"/>
      <c r="HFZ119" s="1200"/>
      <c r="HGA119" s="1200"/>
      <c r="HGB119" s="1200"/>
      <c r="HGC119" s="1200"/>
      <c r="HGD119" s="1200"/>
      <c r="HGE119" s="1200"/>
      <c r="HGF119" s="1200"/>
      <c r="HGG119" s="1200"/>
      <c r="HGH119" s="1200"/>
      <c r="HGI119" s="1200"/>
      <c r="HGJ119" s="1200"/>
      <c r="HGK119" s="1200"/>
      <c r="HGL119" s="1200"/>
      <c r="HGM119" s="1200"/>
      <c r="HGN119" s="1200"/>
      <c r="HGO119" s="1200"/>
      <c r="HGP119" s="1200"/>
      <c r="HGQ119" s="1200"/>
      <c r="HGR119" s="1200"/>
      <c r="HGS119" s="1200"/>
      <c r="HGT119" s="1200"/>
      <c r="HGU119" s="1200"/>
      <c r="HGV119" s="1200"/>
      <c r="HGW119" s="1200"/>
      <c r="HGX119" s="1200"/>
      <c r="HGY119" s="1200"/>
      <c r="HGZ119" s="1200"/>
      <c r="HHA119" s="1200"/>
      <c r="HHB119" s="1200"/>
      <c r="HHC119" s="1200"/>
      <c r="HHD119" s="1200"/>
      <c r="HHE119" s="1200"/>
      <c r="HHF119" s="1200"/>
      <c r="HHG119" s="1200"/>
      <c r="HHH119" s="1200"/>
      <c r="HHI119" s="1200"/>
      <c r="HHJ119" s="1200"/>
      <c r="HHK119" s="1200"/>
      <c r="HHL119" s="1200"/>
      <c r="HHM119" s="1200"/>
      <c r="HHN119" s="1200"/>
      <c r="HHO119" s="1200"/>
      <c r="HHP119" s="1200"/>
      <c r="HHQ119" s="1200"/>
      <c r="HHR119" s="1200"/>
      <c r="HHS119" s="1200"/>
      <c r="HHT119" s="1200"/>
      <c r="HHU119" s="1200"/>
      <c r="HHV119" s="1200"/>
      <c r="HHW119" s="1200"/>
      <c r="HHX119" s="1200"/>
      <c r="HHY119" s="1200"/>
      <c r="HHZ119" s="1200"/>
      <c r="HIA119" s="1200"/>
      <c r="HIB119" s="1200"/>
      <c r="HIC119" s="1200"/>
      <c r="HID119" s="1200"/>
      <c r="HIE119" s="1200"/>
      <c r="HIF119" s="1200"/>
      <c r="HIG119" s="1200"/>
      <c r="HIH119" s="1200"/>
      <c r="HII119" s="1200"/>
      <c r="HIJ119" s="1200"/>
      <c r="HIK119" s="1200"/>
      <c r="HIL119" s="1200"/>
      <c r="HIM119" s="1200"/>
      <c r="HIN119" s="1200"/>
      <c r="HIO119" s="1200"/>
      <c r="HIP119" s="1200"/>
      <c r="HIQ119" s="1200"/>
      <c r="HIR119" s="1200"/>
      <c r="HIS119" s="1200"/>
      <c r="HIT119" s="1200"/>
      <c r="HIU119" s="1200"/>
      <c r="HIV119" s="1200"/>
      <c r="HIW119" s="1200"/>
      <c r="HIX119" s="1200"/>
      <c r="HIY119" s="1200"/>
      <c r="HIZ119" s="1200"/>
      <c r="HJA119" s="1200"/>
      <c r="HJB119" s="1200"/>
      <c r="HJC119" s="1200"/>
      <c r="HJD119" s="1200"/>
      <c r="HJE119" s="1200"/>
      <c r="HJF119" s="1200"/>
      <c r="HJG119" s="1200"/>
      <c r="HJH119" s="1200"/>
      <c r="HJI119" s="1200"/>
      <c r="HJJ119" s="1200"/>
      <c r="HJK119" s="1200"/>
      <c r="HJL119" s="1200"/>
      <c r="HJM119" s="1200"/>
      <c r="HJN119" s="1200"/>
      <c r="HJO119" s="1200"/>
      <c r="HJP119" s="1200"/>
      <c r="HJQ119" s="1200"/>
      <c r="HJR119" s="1200"/>
      <c r="HJS119" s="1200"/>
      <c r="HJT119" s="1200"/>
      <c r="HJU119" s="1200"/>
      <c r="HJV119" s="1200"/>
      <c r="HJW119" s="1200"/>
      <c r="HJX119" s="1200"/>
      <c r="HJY119" s="1200"/>
      <c r="HJZ119" s="1200"/>
      <c r="HKA119" s="1200"/>
      <c r="HKB119" s="1200"/>
      <c r="HKC119" s="1200"/>
      <c r="HKD119" s="1200"/>
      <c r="HKE119" s="1200"/>
      <c r="HKF119" s="1200"/>
      <c r="HKG119" s="1200"/>
      <c r="HKH119" s="1200"/>
      <c r="HKI119" s="1200"/>
      <c r="HKJ119" s="1200"/>
      <c r="HKK119" s="1200"/>
      <c r="HKL119" s="1200"/>
      <c r="HKM119" s="1200"/>
      <c r="HKN119" s="1200"/>
      <c r="HKO119" s="1200"/>
      <c r="HKP119" s="1200"/>
      <c r="HKQ119" s="1200"/>
      <c r="HKR119" s="1200"/>
      <c r="HKS119" s="1200"/>
      <c r="HKT119" s="1200"/>
      <c r="HKU119" s="1200"/>
      <c r="HKV119" s="1200"/>
      <c r="HKW119" s="1200"/>
      <c r="HKX119" s="1200"/>
      <c r="HKY119" s="1200"/>
      <c r="HKZ119" s="1200"/>
      <c r="HLA119" s="1200"/>
      <c r="HLB119" s="1200"/>
      <c r="HLC119" s="1200"/>
      <c r="HLD119" s="1200"/>
      <c r="HLE119" s="1200"/>
      <c r="HLF119" s="1200"/>
      <c r="HLG119" s="1200"/>
      <c r="HLH119" s="1200"/>
      <c r="HLI119" s="1200"/>
      <c r="HLJ119" s="1200"/>
      <c r="HLK119" s="1200"/>
      <c r="HLL119" s="1200"/>
      <c r="HLM119" s="1200"/>
      <c r="HLN119" s="1200"/>
      <c r="HLO119" s="1200"/>
      <c r="HLP119" s="1200"/>
      <c r="HLQ119" s="1200"/>
      <c r="HLR119" s="1200"/>
      <c r="HLS119" s="1200"/>
      <c r="HLT119" s="1200"/>
      <c r="HLU119" s="1200"/>
      <c r="HLV119" s="1200"/>
      <c r="HLW119" s="1200"/>
      <c r="HLX119" s="1200"/>
      <c r="HLY119" s="1200"/>
      <c r="HLZ119" s="1200"/>
      <c r="HMA119" s="1200"/>
      <c r="HMB119" s="1200"/>
      <c r="HMC119" s="1200"/>
      <c r="HMD119" s="1200"/>
      <c r="HME119" s="1200"/>
      <c r="HMF119" s="1200"/>
      <c r="HMG119" s="1200"/>
      <c r="HMH119" s="1200"/>
      <c r="HMI119" s="1200"/>
      <c r="HMJ119" s="1200"/>
      <c r="HMK119" s="1200"/>
      <c r="HML119" s="1200"/>
      <c r="HMM119" s="1200"/>
      <c r="HMN119" s="1200"/>
      <c r="HMO119" s="1200"/>
      <c r="HMP119" s="1200"/>
      <c r="HMQ119" s="1200"/>
      <c r="HMR119" s="1200"/>
      <c r="HMS119" s="1200"/>
      <c r="HMT119" s="1200"/>
      <c r="HMU119" s="1200"/>
      <c r="HMV119" s="1200"/>
      <c r="HMW119" s="1200"/>
      <c r="HMX119" s="1200"/>
      <c r="HMY119" s="1200"/>
      <c r="HMZ119" s="1200"/>
      <c r="HNA119" s="1200"/>
      <c r="HNB119" s="1200"/>
      <c r="HNC119" s="1200"/>
      <c r="HND119" s="1200"/>
      <c r="HNE119" s="1200"/>
      <c r="HNF119" s="1200"/>
      <c r="HNG119" s="1200"/>
      <c r="HNH119" s="1200"/>
      <c r="HNI119" s="1200"/>
      <c r="HNJ119" s="1200"/>
      <c r="HNK119" s="1200"/>
      <c r="HNL119" s="1200"/>
      <c r="HNM119" s="1200"/>
      <c r="HNN119" s="1200"/>
      <c r="HNO119" s="1200"/>
      <c r="HNP119" s="1200"/>
      <c r="HNQ119" s="1200"/>
      <c r="HNR119" s="1200"/>
      <c r="HNS119" s="1200"/>
      <c r="HNT119" s="1200"/>
      <c r="HNU119" s="1200"/>
      <c r="HNV119" s="1200"/>
      <c r="HNW119" s="1200"/>
      <c r="HNX119" s="1200"/>
      <c r="HNY119" s="1200"/>
      <c r="HNZ119" s="1200"/>
      <c r="HOA119" s="1200"/>
      <c r="HOB119" s="1200"/>
      <c r="HOC119" s="1200"/>
      <c r="HOD119" s="1200"/>
      <c r="HOE119" s="1200"/>
      <c r="HOF119" s="1200"/>
      <c r="HOG119" s="1200"/>
      <c r="HOH119" s="1200"/>
      <c r="HOI119" s="1200"/>
      <c r="HOJ119" s="1200"/>
      <c r="HOK119" s="1200"/>
      <c r="HOL119" s="1200"/>
      <c r="HOM119" s="1200"/>
      <c r="HON119" s="1200"/>
      <c r="HOO119" s="1200"/>
      <c r="HOP119" s="1200"/>
      <c r="HOQ119" s="1200"/>
      <c r="HOR119" s="1200"/>
      <c r="HOS119" s="1200"/>
      <c r="HOT119" s="1200"/>
      <c r="HOU119" s="1200"/>
      <c r="HOV119" s="1200"/>
      <c r="HOW119" s="1200"/>
      <c r="HOX119" s="1200"/>
      <c r="HOY119" s="1200"/>
      <c r="HOZ119" s="1200"/>
      <c r="HPA119" s="1200"/>
      <c r="HPB119" s="1200"/>
      <c r="HPC119" s="1200"/>
      <c r="HPD119" s="1200"/>
      <c r="HPE119" s="1200"/>
      <c r="HPF119" s="1200"/>
      <c r="HPG119" s="1200"/>
      <c r="HPH119" s="1200"/>
      <c r="HPI119" s="1200"/>
      <c r="HPJ119" s="1200"/>
      <c r="HPK119" s="1200"/>
      <c r="HPL119" s="1200"/>
      <c r="HPM119" s="1200"/>
      <c r="HPN119" s="1200"/>
      <c r="HPO119" s="1200"/>
      <c r="HPP119" s="1200"/>
      <c r="HPQ119" s="1200"/>
      <c r="HPR119" s="1200"/>
      <c r="HPS119" s="1200"/>
      <c r="HPT119" s="1200"/>
      <c r="HPU119" s="1200"/>
      <c r="HPV119" s="1200"/>
      <c r="HPW119" s="1200"/>
      <c r="HPX119" s="1200"/>
      <c r="HPY119" s="1200"/>
      <c r="HPZ119" s="1200"/>
      <c r="HQA119" s="1200"/>
      <c r="HQB119" s="1200"/>
      <c r="HQC119" s="1200"/>
      <c r="HQD119" s="1200"/>
      <c r="HQE119" s="1200"/>
      <c r="HQF119" s="1200"/>
      <c r="HQG119" s="1200"/>
      <c r="HQH119" s="1200"/>
      <c r="HQI119" s="1200"/>
      <c r="HQJ119" s="1200"/>
      <c r="HQK119" s="1200"/>
      <c r="HQL119" s="1200"/>
      <c r="HQM119" s="1200"/>
      <c r="HQN119" s="1200"/>
      <c r="HQO119" s="1200"/>
      <c r="HQP119" s="1200"/>
      <c r="HQQ119" s="1200"/>
      <c r="HQR119" s="1200"/>
      <c r="HQS119" s="1200"/>
      <c r="HQT119" s="1200"/>
      <c r="HQU119" s="1200"/>
      <c r="HQV119" s="1200"/>
      <c r="HQW119" s="1200"/>
      <c r="HQX119" s="1200"/>
      <c r="HQY119" s="1200"/>
      <c r="HQZ119" s="1200"/>
      <c r="HRA119" s="1200"/>
      <c r="HRB119" s="1200"/>
      <c r="HRC119" s="1200"/>
      <c r="HRD119" s="1200"/>
      <c r="HRE119" s="1200"/>
      <c r="HRF119" s="1200"/>
      <c r="HRG119" s="1200"/>
      <c r="HRH119" s="1200"/>
      <c r="HRI119" s="1200"/>
      <c r="HRJ119" s="1200"/>
      <c r="HRK119" s="1200"/>
      <c r="HRL119" s="1200"/>
      <c r="HRM119" s="1200"/>
      <c r="HRN119" s="1200"/>
      <c r="HRO119" s="1200"/>
      <c r="HRP119" s="1200"/>
      <c r="HRQ119" s="1200"/>
      <c r="HRR119" s="1200"/>
      <c r="HRS119" s="1200"/>
      <c r="HRT119" s="1200"/>
      <c r="HRU119" s="1200"/>
      <c r="HRV119" s="1200"/>
      <c r="HRW119" s="1200"/>
      <c r="HRX119" s="1200"/>
      <c r="HRY119" s="1200"/>
      <c r="HRZ119" s="1200"/>
      <c r="HSA119" s="1200"/>
      <c r="HSB119" s="1200"/>
      <c r="HSC119" s="1200"/>
      <c r="HSD119" s="1200"/>
      <c r="HSE119" s="1200"/>
      <c r="HSF119" s="1200"/>
      <c r="HSG119" s="1200"/>
      <c r="HSH119" s="1200"/>
      <c r="HSI119" s="1200"/>
      <c r="HSJ119" s="1200"/>
      <c r="HSK119" s="1200"/>
      <c r="HSL119" s="1200"/>
      <c r="HSM119" s="1200"/>
      <c r="HSN119" s="1200"/>
      <c r="HSO119" s="1200"/>
      <c r="HSP119" s="1200"/>
      <c r="HSQ119" s="1200"/>
      <c r="HSR119" s="1200"/>
      <c r="HSS119" s="1200"/>
      <c r="HST119" s="1200"/>
      <c r="HSU119" s="1200"/>
      <c r="HSV119" s="1200"/>
      <c r="HSW119" s="1200"/>
      <c r="HSX119" s="1200"/>
      <c r="HSY119" s="1200"/>
      <c r="HSZ119" s="1200"/>
      <c r="HTA119" s="1200"/>
      <c r="HTB119" s="1200"/>
      <c r="HTC119" s="1200"/>
      <c r="HTD119" s="1200"/>
      <c r="HTE119" s="1200"/>
      <c r="HTF119" s="1200"/>
      <c r="HTG119" s="1200"/>
      <c r="HTH119" s="1200"/>
      <c r="HTI119" s="1200"/>
      <c r="HTJ119" s="1200"/>
      <c r="HTK119" s="1200"/>
      <c r="HTL119" s="1200"/>
      <c r="HTM119" s="1200"/>
      <c r="HTN119" s="1200"/>
      <c r="HTO119" s="1200"/>
      <c r="HTP119" s="1200"/>
      <c r="HTQ119" s="1200"/>
      <c r="HTR119" s="1200"/>
      <c r="HTS119" s="1200"/>
      <c r="HTT119" s="1200"/>
      <c r="HTU119" s="1200"/>
      <c r="HTV119" s="1200"/>
      <c r="HTW119" s="1200"/>
      <c r="HTX119" s="1200"/>
      <c r="HTY119" s="1200"/>
      <c r="HTZ119" s="1200"/>
      <c r="HUA119" s="1200"/>
      <c r="HUB119" s="1200"/>
      <c r="HUC119" s="1200"/>
      <c r="HUD119" s="1200"/>
      <c r="HUE119" s="1200"/>
      <c r="HUF119" s="1200"/>
      <c r="HUG119" s="1200"/>
      <c r="HUH119" s="1200"/>
      <c r="HUI119" s="1200"/>
      <c r="HUJ119" s="1200"/>
      <c r="HUK119" s="1200"/>
      <c r="HUL119" s="1200"/>
      <c r="HUM119" s="1200"/>
      <c r="HUN119" s="1200"/>
      <c r="HUO119" s="1200"/>
      <c r="HUP119" s="1200"/>
      <c r="HUQ119" s="1200"/>
      <c r="HUR119" s="1200"/>
      <c r="HUS119" s="1200"/>
      <c r="HUT119" s="1200"/>
      <c r="HUU119" s="1200"/>
      <c r="HUV119" s="1200"/>
      <c r="HUW119" s="1200"/>
      <c r="HUX119" s="1200"/>
      <c r="HUY119" s="1200"/>
      <c r="HUZ119" s="1200"/>
      <c r="HVA119" s="1200"/>
      <c r="HVB119" s="1200"/>
      <c r="HVC119" s="1200"/>
      <c r="HVD119" s="1200"/>
      <c r="HVE119" s="1200"/>
      <c r="HVF119" s="1200"/>
      <c r="HVG119" s="1200"/>
      <c r="HVH119" s="1200"/>
      <c r="HVI119" s="1200"/>
      <c r="HVJ119" s="1200"/>
      <c r="HVK119" s="1200"/>
      <c r="HVL119" s="1200"/>
      <c r="HVM119" s="1200"/>
      <c r="HVN119" s="1200"/>
      <c r="HVO119" s="1200"/>
      <c r="HVP119" s="1200"/>
      <c r="HVQ119" s="1200"/>
      <c r="HVR119" s="1200"/>
      <c r="HVS119" s="1200"/>
      <c r="HVT119" s="1200"/>
      <c r="HVU119" s="1200"/>
      <c r="HVV119" s="1200"/>
      <c r="HVW119" s="1200"/>
      <c r="HVX119" s="1200"/>
      <c r="HVY119" s="1200"/>
      <c r="HVZ119" s="1200"/>
      <c r="HWA119" s="1200"/>
      <c r="HWB119" s="1200"/>
      <c r="HWC119" s="1200"/>
      <c r="HWD119" s="1200"/>
      <c r="HWE119" s="1200"/>
      <c r="HWF119" s="1200"/>
      <c r="HWG119" s="1200"/>
      <c r="HWH119" s="1200"/>
      <c r="HWI119" s="1200"/>
      <c r="HWJ119" s="1200"/>
      <c r="HWK119" s="1200"/>
      <c r="HWL119" s="1200"/>
      <c r="HWM119" s="1200"/>
      <c r="HWN119" s="1200"/>
      <c r="HWO119" s="1200"/>
      <c r="HWP119" s="1200"/>
      <c r="HWQ119" s="1200"/>
      <c r="HWR119" s="1200"/>
      <c r="HWS119" s="1200"/>
      <c r="HWT119" s="1200"/>
      <c r="HWU119" s="1200"/>
      <c r="HWV119" s="1200"/>
      <c r="HWW119" s="1200"/>
      <c r="HWX119" s="1200"/>
      <c r="HWY119" s="1200"/>
      <c r="HWZ119" s="1200"/>
      <c r="HXA119" s="1200"/>
      <c r="HXB119" s="1200"/>
      <c r="HXC119" s="1200"/>
      <c r="HXD119" s="1200"/>
      <c r="HXE119" s="1200"/>
      <c r="HXF119" s="1200"/>
      <c r="HXG119" s="1200"/>
      <c r="HXH119" s="1200"/>
      <c r="HXI119" s="1200"/>
      <c r="HXJ119" s="1200"/>
      <c r="HXK119" s="1200"/>
      <c r="HXL119" s="1200"/>
      <c r="HXM119" s="1200"/>
      <c r="HXN119" s="1200"/>
      <c r="HXO119" s="1200"/>
      <c r="HXP119" s="1200"/>
      <c r="HXQ119" s="1200"/>
      <c r="HXR119" s="1200"/>
      <c r="HXS119" s="1200"/>
      <c r="HXT119" s="1200"/>
      <c r="HXU119" s="1200"/>
      <c r="HXV119" s="1200"/>
      <c r="HXW119" s="1200"/>
      <c r="HXX119" s="1200"/>
      <c r="HXY119" s="1200"/>
      <c r="HXZ119" s="1200"/>
      <c r="HYA119" s="1200"/>
      <c r="HYB119" s="1200"/>
      <c r="HYC119" s="1200"/>
      <c r="HYD119" s="1200"/>
      <c r="HYE119" s="1200"/>
      <c r="HYF119" s="1200"/>
      <c r="HYG119" s="1200"/>
      <c r="HYH119" s="1200"/>
      <c r="HYI119" s="1200"/>
      <c r="HYJ119" s="1200"/>
      <c r="HYK119" s="1200"/>
      <c r="HYL119" s="1200"/>
      <c r="HYM119" s="1200"/>
      <c r="HYN119" s="1200"/>
      <c r="HYO119" s="1200"/>
      <c r="HYP119" s="1200"/>
      <c r="HYQ119" s="1200"/>
      <c r="HYR119" s="1200"/>
      <c r="HYS119" s="1200"/>
      <c r="HYT119" s="1200"/>
      <c r="HYU119" s="1200"/>
      <c r="HYV119" s="1200"/>
      <c r="HYW119" s="1200"/>
      <c r="HYX119" s="1200"/>
      <c r="HYY119" s="1200"/>
      <c r="HYZ119" s="1200"/>
      <c r="HZA119" s="1200"/>
      <c r="HZB119" s="1200"/>
      <c r="HZC119" s="1200"/>
      <c r="HZD119" s="1200"/>
      <c r="HZE119" s="1200"/>
      <c r="HZF119" s="1200"/>
      <c r="HZG119" s="1200"/>
      <c r="HZH119" s="1200"/>
      <c r="HZI119" s="1200"/>
      <c r="HZJ119" s="1200"/>
      <c r="HZK119" s="1200"/>
      <c r="HZL119" s="1200"/>
      <c r="HZM119" s="1200"/>
      <c r="HZN119" s="1200"/>
      <c r="HZO119" s="1200"/>
      <c r="HZP119" s="1200"/>
      <c r="HZQ119" s="1200"/>
      <c r="HZR119" s="1200"/>
      <c r="HZS119" s="1200"/>
      <c r="HZT119" s="1200"/>
      <c r="HZU119" s="1200"/>
      <c r="HZV119" s="1200"/>
      <c r="HZW119" s="1200"/>
      <c r="HZX119" s="1200"/>
      <c r="HZY119" s="1200"/>
      <c r="HZZ119" s="1200"/>
      <c r="IAA119" s="1200"/>
      <c r="IAB119" s="1200"/>
      <c r="IAC119" s="1200"/>
      <c r="IAD119" s="1200"/>
      <c r="IAE119" s="1200"/>
      <c r="IAF119" s="1200"/>
      <c r="IAG119" s="1200"/>
      <c r="IAH119" s="1200"/>
      <c r="IAI119" s="1200"/>
      <c r="IAJ119" s="1200"/>
      <c r="IAK119" s="1200"/>
      <c r="IAL119" s="1200"/>
      <c r="IAM119" s="1200"/>
      <c r="IAN119" s="1200"/>
      <c r="IAO119" s="1200"/>
      <c r="IAP119" s="1200"/>
      <c r="IAQ119" s="1200"/>
      <c r="IAR119" s="1200"/>
      <c r="IAS119" s="1200"/>
      <c r="IAT119" s="1200"/>
      <c r="IAU119" s="1200"/>
      <c r="IAV119" s="1200"/>
      <c r="IAW119" s="1200"/>
      <c r="IAX119" s="1200"/>
      <c r="IAY119" s="1200"/>
      <c r="IAZ119" s="1200"/>
      <c r="IBA119" s="1200"/>
      <c r="IBB119" s="1200"/>
      <c r="IBC119" s="1200"/>
      <c r="IBD119" s="1200"/>
      <c r="IBE119" s="1200"/>
      <c r="IBF119" s="1200"/>
      <c r="IBG119" s="1200"/>
      <c r="IBH119" s="1200"/>
      <c r="IBI119" s="1200"/>
      <c r="IBJ119" s="1200"/>
      <c r="IBK119" s="1200"/>
      <c r="IBL119" s="1200"/>
      <c r="IBM119" s="1200"/>
      <c r="IBN119" s="1200"/>
      <c r="IBO119" s="1200"/>
      <c r="IBP119" s="1200"/>
      <c r="IBQ119" s="1200"/>
      <c r="IBR119" s="1200"/>
      <c r="IBS119" s="1200"/>
      <c r="IBT119" s="1200"/>
      <c r="IBU119" s="1200"/>
      <c r="IBV119" s="1200"/>
      <c r="IBW119" s="1200"/>
      <c r="IBX119" s="1200"/>
      <c r="IBY119" s="1200"/>
      <c r="IBZ119" s="1200"/>
      <c r="ICA119" s="1200"/>
      <c r="ICB119" s="1200"/>
      <c r="ICC119" s="1200"/>
      <c r="ICD119" s="1200"/>
      <c r="ICE119" s="1200"/>
      <c r="ICF119" s="1200"/>
      <c r="ICG119" s="1200"/>
      <c r="ICH119" s="1200"/>
      <c r="ICI119" s="1200"/>
      <c r="ICJ119" s="1200"/>
      <c r="ICK119" s="1200"/>
      <c r="ICL119" s="1200"/>
      <c r="ICM119" s="1200"/>
      <c r="ICN119" s="1200"/>
      <c r="ICO119" s="1200"/>
      <c r="ICP119" s="1200"/>
      <c r="ICQ119" s="1200"/>
      <c r="ICR119" s="1200"/>
      <c r="ICS119" s="1200"/>
      <c r="ICT119" s="1200"/>
      <c r="ICU119" s="1200"/>
      <c r="ICV119" s="1200"/>
      <c r="ICW119" s="1200"/>
      <c r="ICX119" s="1200"/>
      <c r="ICY119" s="1200"/>
      <c r="ICZ119" s="1200"/>
      <c r="IDA119" s="1200"/>
      <c r="IDB119" s="1200"/>
      <c r="IDC119" s="1200"/>
      <c r="IDD119" s="1200"/>
      <c r="IDE119" s="1200"/>
      <c r="IDF119" s="1200"/>
      <c r="IDG119" s="1200"/>
      <c r="IDH119" s="1200"/>
      <c r="IDI119" s="1200"/>
      <c r="IDJ119" s="1200"/>
      <c r="IDK119" s="1200"/>
      <c r="IDL119" s="1200"/>
      <c r="IDM119" s="1200"/>
      <c r="IDN119" s="1200"/>
      <c r="IDO119" s="1200"/>
      <c r="IDP119" s="1200"/>
      <c r="IDQ119" s="1200"/>
      <c r="IDR119" s="1200"/>
      <c r="IDS119" s="1200"/>
      <c r="IDT119" s="1200"/>
      <c r="IDU119" s="1200"/>
      <c r="IDV119" s="1200"/>
      <c r="IDW119" s="1200"/>
      <c r="IDX119" s="1200"/>
      <c r="IDY119" s="1200"/>
      <c r="IDZ119" s="1200"/>
      <c r="IEA119" s="1200"/>
      <c r="IEB119" s="1200"/>
      <c r="IEC119" s="1200"/>
      <c r="IED119" s="1200"/>
      <c r="IEE119" s="1200"/>
      <c r="IEF119" s="1200"/>
      <c r="IEG119" s="1200"/>
      <c r="IEH119" s="1200"/>
      <c r="IEI119" s="1200"/>
      <c r="IEJ119" s="1200"/>
      <c r="IEK119" s="1200"/>
      <c r="IEL119" s="1200"/>
      <c r="IEM119" s="1200"/>
      <c r="IEN119" s="1200"/>
      <c r="IEO119" s="1200"/>
      <c r="IEP119" s="1200"/>
      <c r="IEQ119" s="1200"/>
      <c r="IER119" s="1200"/>
      <c r="IES119" s="1200"/>
      <c r="IET119" s="1200"/>
      <c r="IEU119" s="1200"/>
      <c r="IEV119" s="1200"/>
      <c r="IEW119" s="1200"/>
      <c r="IEX119" s="1200"/>
      <c r="IEY119" s="1200"/>
      <c r="IEZ119" s="1200"/>
      <c r="IFA119" s="1200"/>
      <c r="IFB119" s="1200"/>
      <c r="IFC119" s="1200"/>
      <c r="IFD119" s="1200"/>
      <c r="IFE119" s="1200"/>
      <c r="IFF119" s="1200"/>
      <c r="IFG119" s="1200"/>
      <c r="IFH119" s="1200"/>
      <c r="IFI119" s="1200"/>
      <c r="IFJ119" s="1200"/>
      <c r="IFK119" s="1200"/>
      <c r="IFL119" s="1200"/>
      <c r="IFM119" s="1200"/>
      <c r="IFN119" s="1200"/>
      <c r="IFO119" s="1200"/>
      <c r="IFP119" s="1200"/>
      <c r="IFQ119" s="1200"/>
      <c r="IFR119" s="1200"/>
      <c r="IFS119" s="1200"/>
      <c r="IFT119" s="1200"/>
      <c r="IFU119" s="1200"/>
      <c r="IFV119" s="1200"/>
      <c r="IFW119" s="1200"/>
      <c r="IFX119" s="1200"/>
      <c r="IFY119" s="1200"/>
      <c r="IFZ119" s="1200"/>
      <c r="IGA119" s="1200"/>
      <c r="IGB119" s="1200"/>
      <c r="IGC119" s="1200"/>
      <c r="IGD119" s="1200"/>
      <c r="IGE119" s="1200"/>
      <c r="IGF119" s="1200"/>
      <c r="IGG119" s="1200"/>
      <c r="IGH119" s="1200"/>
      <c r="IGI119" s="1200"/>
      <c r="IGJ119" s="1200"/>
      <c r="IGK119" s="1200"/>
      <c r="IGL119" s="1200"/>
      <c r="IGM119" s="1200"/>
      <c r="IGN119" s="1200"/>
      <c r="IGO119" s="1200"/>
      <c r="IGP119" s="1200"/>
      <c r="IGQ119" s="1200"/>
      <c r="IGR119" s="1200"/>
      <c r="IGS119" s="1200"/>
      <c r="IGT119" s="1200"/>
      <c r="IGU119" s="1200"/>
      <c r="IGV119" s="1200"/>
      <c r="IGW119" s="1200"/>
      <c r="IGX119" s="1200"/>
      <c r="IGY119" s="1200"/>
      <c r="IGZ119" s="1200"/>
      <c r="IHA119" s="1200"/>
      <c r="IHB119" s="1200"/>
      <c r="IHC119" s="1200"/>
      <c r="IHD119" s="1200"/>
      <c r="IHE119" s="1200"/>
      <c r="IHF119" s="1200"/>
      <c r="IHG119" s="1200"/>
      <c r="IHH119" s="1200"/>
      <c r="IHI119" s="1200"/>
      <c r="IHJ119" s="1200"/>
      <c r="IHK119" s="1200"/>
      <c r="IHL119" s="1200"/>
      <c r="IHM119" s="1200"/>
      <c r="IHN119" s="1200"/>
      <c r="IHO119" s="1200"/>
      <c r="IHP119" s="1200"/>
      <c r="IHQ119" s="1200"/>
      <c r="IHR119" s="1200"/>
      <c r="IHS119" s="1200"/>
      <c r="IHT119" s="1200"/>
      <c r="IHU119" s="1200"/>
      <c r="IHV119" s="1200"/>
      <c r="IHW119" s="1200"/>
      <c r="IHX119" s="1200"/>
      <c r="IHY119" s="1200"/>
      <c r="IHZ119" s="1200"/>
      <c r="IIA119" s="1200"/>
      <c r="IIB119" s="1200"/>
      <c r="IIC119" s="1200"/>
      <c r="IID119" s="1200"/>
      <c r="IIE119" s="1200"/>
      <c r="IIF119" s="1200"/>
      <c r="IIG119" s="1200"/>
      <c r="IIH119" s="1200"/>
      <c r="III119" s="1200"/>
      <c r="IIJ119" s="1200"/>
      <c r="IIK119" s="1200"/>
      <c r="IIL119" s="1200"/>
      <c r="IIM119" s="1200"/>
      <c r="IIN119" s="1200"/>
      <c r="IIO119" s="1200"/>
      <c r="IIP119" s="1200"/>
      <c r="IIQ119" s="1200"/>
      <c r="IIR119" s="1200"/>
      <c r="IIS119" s="1200"/>
      <c r="IIT119" s="1200"/>
      <c r="IIU119" s="1200"/>
      <c r="IIV119" s="1200"/>
      <c r="IIW119" s="1200"/>
      <c r="IIX119" s="1200"/>
      <c r="IIY119" s="1200"/>
      <c r="IIZ119" s="1200"/>
      <c r="IJA119" s="1200"/>
      <c r="IJB119" s="1200"/>
      <c r="IJC119" s="1200"/>
      <c r="IJD119" s="1200"/>
      <c r="IJE119" s="1200"/>
      <c r="IJF119" s="1200"/>
      <c r="IJG119" s="1200"/>
      <c r="IJH119" s="1200"/>
      <c r="IJI119" s="1200"/>
      <c r="IJJ119" s="1200"/>
      <c r="IJK119" s="1200"/>
      <c r="IJL119" s="1200"/>
      <c r="IJM119" s="1200"/>
      <c r="IJN119" s="1200"/>
      <c r="IJO119" s="1200"/>
      <c r="IJP119" s="1200"/>
      <c r="IJQ119" s="1200"/>
      <c r="IJR119" s="1200"/>
      <c r="IJS119" s="1200"/>
      <c r="IJT119" s="1200"/>
      <c r="IJU119" s="1200"/>
      <c r="IJV119" s="1200"/>
      <c r="IJW119" s="1200"/>
      <c r="IJX119" s="1200"/>
      <c r="IJY119" s="1200"/>
      <c r="IJZ119" s="1200"/>
      <c r="IKA119" s="1200"/>
      <c r="IKB119" s="1200"/>
      <c r="IKC119" s="1200"/>
      <c r="IKD119" s="1200"/>
      <c r="IKE119" s="1200"/>
      <c r="IKF119" s="1200"/>
      <c r="IKG119" s="1200"/>
      <c r="IKH119" s="1200"/>
      <c r="IKI119" s="1200"/>
      <c r="IKJ119" s="1200"/>
      <c r="IKK119" s="1200"/>
      <c r="IKL119" s="1200"/>
      <c r="IKM119" s="1200"/>
      <c r="IKN119" s="1200"/>
      <c r="IKO119" s="1200"/>
      <c r="IKP119" s="1200"/>
      <c r="IKQ119" s="1200"/>
      <c r="IKR119" s="1200"/>
      <c r="IKS119" s="1200"/>
      <c r="IKT119" s="1200"/>
      <c r="IKU119" s="1200"/>
      <c r="IKV119" s="1200"/>
      <c r="IKW119" s="1200"/>
      <c r="IKX119" s="1200"/>
      <c r="IKY119" s="1200"/>
      <c r="IKZ119" s="1200"/>
      <c r="ILA119" s="1200"/>
      <c r="ILB119" s="1200"/>
      <c r="ILC119" s="1200"/>
      <c r="ILD119" s="1200"/>
      <c r="ILE119" s="1200"/>
      <c r="ILF119" s="1200"/>
      <c r="ILG119" s="1200"/>
      <c r="ILH119" s="1200"/>
      <c r="ILI119" s="1200"/>
      <c r="ILJ119" s="1200"/>
      <c r="ILK119" s="1200"/>
      <c r="ILL119" s="1200"/>
      <c r="ILM119" s="1200"/>
      <c r="ILN119" s="1200"/>
      <c r="ILO119" s="1200"/>
      <c r="ILP119" s="1200"/>
      <c r="ILQ119" s="1200"/>
      <c r="ILR119" s="1200"/>
      <c r="ILS119" s="1200"/>
      <c r="ILT119" s="1200"/>
      <c r="ILU119" s="1200"/>
      <c r="ILV119" s="1200"/>
      <c r="ILW119" s="1200"/>
      <c r="ILX119" s="1200"/>
      <c r="ILY119" s="1200"/>
      <c r="ILZ119" s="1200"/>
      <c r="IMA119" s="1200"/>
      <c r="IMB119" s="1200"/>
      <c r="IMC119" s="1200"/>
      <c r="IMD119" s="1200"/>
      <c r="IME119" s="1200"/>
      <c r="IMF119" s="1200"/>
      <c r="IMG119" s="1200"/>
      <c r="IMH119" s="1200"/>
      <c r="IMI119" s="1200"/>
      <c r="IMJ119" s="1200"/>
      <c r="IMK119" s="1200"/>
      <c r="IML119" s="1200"/>
      <c r="IMM119" s="1200"/>
      <c r="IMN119" s="1200"/>
      <c r="IMO119" s="1200"/>
      <c r="IMP119" s="1200"/>
      <c r="IMQ119" s="1200"/>
      <c r="IMR119" s="1200"/>
      <c r="IMS119" s="1200"/>
      <c r="IMT119" s="1200"/>
      <c r="IMU119" s="1200"/>
      <c r="IMV119" s="1200"/>
      <c r="IMW119" s="1200"/>
      <c r="IMX119" s="1200"/>
      <c r="IMY119" s="1200"/>
      <c r="IMZ119" s="1200"/>
      <c r="INA119" s="1200"/>
      <c r="INB119" s="1200"/>
      <c r="INC119" s="1200"/>
      <c r="IND119" s="1200"/>
      <c r="INE119" s="1200"/>
      <c r="INF119" s="1200"/>
      <c r="ING119" s="1200"/>
      <c r="INH119" s="1200"/>
      <c r="INI119" s="1200"/>
      <c r="INJ119" s="1200"/>
      <c r="INK119" s="1200"/>
      <c r="INL119" s="1200"/>
      <c r="INM119" s="1200"/>
      <c r="INN119" s="1200"/>
      <c r="INO119" s="1200"/>
      <c r="INP119" s="1200"/>
      <c r="INQ119" s="1200"/>
      <c r="INR119" s="1200"/>
      <c r="INS119" s="1200"/>
      <c r="INT119" s="1200"/>
      <c r="INU119" s="1200"/>
      <c r="INV119" s="1200"/>
      <c r="INW119" s="1200"/>
      <c r="INX119" s="1200"/>
      <c r="INY119" s="1200"/>
      <c r="INZ119" s="1200"/>
      <c r="IOA119" s="1200"/>
      <c r="IOB119" s="1200"/>
      <c r="IOC119" s="1200"/>
      <c r="IOD119" s="1200"/>
      <c r="IOE119" s="1200"/>
      <c r="IOF119" s="1200"/>
      <c r="IOG119" s="1200"/>
      <c r="IOH119" s="1200"/>
      <c r="IOI119" s="1200"/>
      <c r="IOJ119" s="1200"/>
      <c r="IOK119" s="1200"/>
      <c r="IOL119" s="1200"/>
      <c r="IOM119" s="1200"/>
      <c r="ION119" s="1200"/>
      <c r="IOO119" s="1200"/>
      <c r="IOP119" s="1200"/>
      <c r="IOQ119" s="1200"/>
      <c r="IOR119" s="1200"/>
      <c r="IOS119" s="1200"/>
      <c r="IOT119" s="1200"/>
      <c r="IOU119" s="1200"/>
      <c r="IOV119" s="1200"/>
      <c r="IOW119" s="1200"/>
      <c r="IOX119" s="1200"/>
      <c r="IOY119" s="1200"/>
      <c r="IOZ119" s="1200"/>
      <c r="IPA119" s="1200"/>
      <c r="IPB119" s="1200"/>
      <c r="IPC119" s="1200"/>
      <c r="IPD119" s="1200"/>
      <c r="IPE119" s="1200"/>
      <c r="IPF119" s="1200"/>
      <c r="IPG119" s="1200"/>
      <c r="IPH119" s="1200"/>
      <c r="IPI119" s="1200"/>
      <c r="IPJ119" s="1200"/>
      <c r="IPK119" s="1200"/>
      <c r="IPL119" s="1200"/>
      <c r="IPM119" s="1200"/>
      <c r="IPN119" s="1200"/>
      <c r="IPO119" s="1200"/>
      <c r="IPP119" s="1200"/>
      <c r="IPQ119" s="1200"/>
      <c r="IPR119" s="1200"/>
      <c r="IPS119" s="1200"/>
      <c r="IPT119" s="1200"/>
      <c r="IPU119" s="1200"/>
      <c r="IPV119" s="1200"/>
      <c r="IPW119" s="1200"/>
      <c r="IPX119" s="1200"/>
      <c r="IPY119" s="1200"/>
      <c r="IPZ119" s="1200"/>
      <c r="IQA119" s="1200"/>
      <c r="IQB119" s="1200"/>
      <c r="IQC119" s="1200"/>
      <c r="IQD119" s="1200"/>
      <c r="IQE119" s="1200"/>
      <c r="IQF119" s="1200"/>
      <c r="IQG119" s="1200"/>
      <c r="IQH119" s="1200"/>
      <c r="IQI119" s="1200"/>
      <c r="IQJ119" s="1200"/>
      <c r="IQK119" s="1200"/>
      <c r="IQL119" s="1200"/>
      <c r="IQM119" s="1200"/>
      <c r="IQN119" s="1200"/>
      <c r="IQO119" s="1200"/>
      <c r="IQP119" s="1200"/>
      <c r="IQQ119" s="1200"/>
      <c r="IQR119" s="1200"/>
      <c r="IQS119" s="1200"/>
      <c r="IQT119" s="1200"/>
      <c r="IQU119" s="1200"/>
      <c r="IQV119" s="1200"/>
      <c r="IQW119" s="1200"/>
      <c r="IQX119" s="1200"/>
      <c r="IQY119" s="1200"/>
      <c r="IQZ119" s="1200"/>
      <c r="IRA119" s="1200"/>
      <c r="IRB119" s="1200"/>
      <c r="IRC119" s="1200"/>
      <c r="IRD119" s="1200"/>
      <c r="IRE119" s="1200"/>
      <c r="IRF119" s="1200"/>
      <c r="IRG119" s="1200"/>
      <c r="IRH119" s="1200"/>
      <c r="IRI119" s="1200"/>
      <c r="IRJ119" s="1200"/>
      <c r="IRK119" s="1200"/>
      <c r="IRL119" s="1200"/>
      <c r="IRM119" s="1200"/>
      <c r="IRN119" s="1200"/>
      <c r="IRO119" s="1200"/>
      <c r="IRP119" s="1200"/>
      <c r="IRQ119" s="1200"/>
      <c r="IRR119" s="1200"/>
      <c r="IRS119" s="1200"/>
      <c r="IRT119" s="1200"/>
      <c r="IRU119" s="1200"/>
      <c r="IRV119" s="1200"/>
      <c r="IRW119" s="1200"/>
      <c r="IRX119" s="1200"/>
      <c r="IRY119" s="1200"/>
      <c r="IRZ119" s="1200"/>
      <c r="ISA119" s="1200"/>
      <c r="ISB119" s="1200"/>
      <c r="ISC119" s="1200"/>
      <c r="ISD119" s="1200"/>
      <c r="ISE119" s="1200"/>
      <c r="ISF119" s="1200"/>
      <c r="ISG119" s="1200"/>
      <c r="ISH119" s="1200"/>
      <c r="ISI119" s="1200"/>
      <c r="ISJ119" s="1200"/>
      <c r="ISK119" s="1200"/>
      <c r="ISL119" s="1200"/>
      <c r="ISM119" s="1200"/>
      <c r="ISN119" s="1200"/>
      <c r="ISO119" s="1200"/>
      <c r="ISP119" s="1200"/>
      <c r="ISQ119" s="1200"/>
      <c r="ISR119" s="1200"/>
      <c r="ISS119" s="1200"/>
      <c r="IST119" s="1200"/>
      <c r="ISU119" s="1200"/>
      <c r="ISV119" s="1200"/>
      <c r="ISW119" s="1200"/>
      <c r="ISX119" s="1200"/>
      <c r="ISY119" s="1200"/>
      <c r="ISZ119" s="1200"/>
      <c r="ITA119" s="1200"/>
      <c r="ITB119" s="1200"/>
      <c r="ITC119" s="1200"/>
      <c r="ITD119" s="1200"/>
      <c r="ITE119" s="1200"/>
      <c r="ITF119" s="1200"/>
      <c r="ITG119" s="1200"/>
      <c r="ITH119" s="1200"/>
      <c r="ITI119" s="1200"/>
      <c r="ITJ119" s="1200"/>
      <c r="ITK119" s="1200"/>
      <c r="ITL119" s="1200"/>
      <c r="ITM119" s="1200"/>
      <c r="ITN119" s="1200"/>
      <c r="ITO119" s="1200"/>
      <c r="ITP119" s="1200"/>
      <c r="ITQ119" s="1200"/>
      <c r="ITR119" s="1200"/>
      <c r="ITS119" s="1200"/>
      <c r="ITT119" s="1200"/>
      <c r="ITU119" s="1200"/>
      <c r="ITV119" s="1200"/>
      <c r="ITW119" s="1200"/>
      <c r="ITX119" s="1200"/>
      <c r="ITY119" s="1200"/>
      <c r="ITZ119" s="1200"/>
      <c r="IUA119" s="1200"/>
      <c r="IUB119" s="1200"/>
      <c r="IUC119" s="1200"/>
      <c r="IUD119" s="1200"/>
      <c r="IUE119" s="1200"/>
      <c r="IUF119" s="1200"/>
      <c r="IUG119" s="1200"/>
      <c r="IUH119" s="1200"/>
      <c r="IUI119" s="1200"/>
      <c r="IUJ119" s="1200"/>
      <c r="IUK119" s="1200"/>
      <c r="IUL119" s="1200"/>
      <c r="IUM119" s="1200"/>
      <c r="IUN119" s="1200"/>
      <c r="IUO119" s="1200"/>
      <c r="IUP119" s="1200"/>
      <c r="IUQ119" s="1200"/>
      <c r="IUR119" s="1200"/>
      <c r="IUS119" s="1200"/>
      <c r="IUT119" s="1200"/>
      <c r="IUU119" s="1200"/>
      <c r="IUV119" s="1200"/>
      <c r="IUW119" s="1200"/>
      <c r="IUX119" s="1200"/>
      <c r="IUY119" s="1200"/>
      <c r="IUZ119" s="1200"/>
      <c r="IVA119" s="1200"/>
      <c r="IVB119" s="1200"/>
      <c r="IVC119" s="1200"/>
      <c r="IVD119" s="1200"/>
      <c r="IVE119" s="1200"/>
      <c r="IVF119" s="1200"/>
      <c r="IVG119" s="1200"/>
      <c r="IVH119" s="1200"/>
      <c r="IVI119" s="1200"/>
      <c r="IVJ119" s="1200"/>
      <c r="IVK119" s="1200"/>
      <c r="IVL119" s="1200"/>
      <c r="IVM119" s="1200"/>
      <c r="IVN119" s="1200"/>
      <c r="IVO119" s="1200"/>
      <c r="IVP119" s="1200"/>
      <c r="IVQ119" s="1200"/>
      <c r="IVR119" s="1200"/>
      <c r="IVS119" s="1200"/>
      <c r="IVT119" s="1200"/>
      <c r="IVU119" s="1200"/>
      <c r="IVV119" s="1200"/>
      <c r="IVW119" s="1200"/>
      <c r="IVX119" s="1200"/>
      <c r="IVY119" s="1200"/>
      <c r="IVZ119" s="1200"/>
      <c r="IWA119" s="1200"/>
      <c r="IWB119" s="1200"/>
      <c r="IWC119" s="1200"/>
      <c r="IWD119" s="1200"/>
      <c r="IWE119" s="1200"/>
      <c r="IWF119" s="1200"/>
      <c r="IWG119" s="1200"/>
      <c r="IWH119" s="1200"/>
      <c r="IWI119" s="1200"/>
      <c r="IWJ119" s="1200"/>
      <c r="IWK119" s="1200"/>
      <c r="IWL119" s="1200"/>
      <c r="IWM119" s="1200"/>
      <c r="IWN119" s="1200"/>
      <c r="IWO119" s="1200"/>
      <c r="IWP119" s="1200"/>
      <c r="IWQ119" s="1200"/>
      <c r="IWR119" s="1200"/>
      <c r="IWS119" s="1200"/>
      <c r="IWT119" s="1200"/>
      <c r="IWU119" s="1200"/>
      <c r="IWV119" s="1200"/>
      <c r="IWW119" s="1200"/>
      <c r="IWX119" s="1200"/>
      <c r="IWY119" s="1200"/>
      <c r="IWZ119" s="1200"/>
      <c r="IXA119" s="1200"/>
      <c r="IXB119" s="1200"/>
      <c r="IXC119" s="1200"/>
      <c r="IXD119" s="1200"/>
      <c r="IXE119" s="1200"/>
      <c r="IXF119" s="1200"/>
      <c r="IXG119" s="1200"/>
      <c r="IXH119" s="1200"/>
      <c r="IXI119" s="1200"/>
      <c r="IXJ119" s="1200"/>
      <c r="IXK119" s="1200"/>
      <c r="IXL119" s="1200"/>
      <c r="IXM119" s="1200"/>
      <c r="IXN119" s="1200"/>
      <c r="IXO119" s="1200"/>
      <c r="IXP119" s="1200"/>
      <c r="IXQ119" s="1200"/>
      <c r="IXR119" s="1200"/>
      <c r="IXS119" s="1200"/>
      <c r="IXT119" s="1200"/>
      <c r="IXU119" s="1200"/>
      <c r="IXV119" s="1200"/>
      <c r="IXW119" s="1200"/>
      <c r="IXX119" s="1200"/>
      <c r="IXY119" s="1200"/>
      <c r="IXZ119" s="1200"/>
      <c r="IYA119" s="1200"/>
      <c r="IYB119" s="1200"/>
      <c r="IYC119" s="1200"/>
      <c r="IYD119" s="1200"/>
      <c r="IYE119" s="1200"/>
      <c r="IYF119" s="1200"/>
      <c r="IYG119" s="1200"/>
      <c r="IYH119" s="1200"/>
      <c r="IYI119" s="1200"/>
      <c r="IYJ119" s="1200"/>
      <c r="IYK119" s="1200"/>
      <c r="IYL119" s="1200"/>
      <c r="IYM119" s="1200"/>
      <c r="IYN119" s="1200"/>
      <c r="IYO119" s="1200"/>
      <c r="IYP119" s="1200"/>
      <c r="IYQ119" s="1200"/>
      <c r="IYR119" s="1200"/>
      <c r="IYS119" s="1200"/>
      <c r="IYT119" s="1200"/>
      <c r="IYU119" s="1200"/>
      <c r="IYV119" s="1200"/>
      <c r="IYW119" s="1200"/>
      <c r="IYX119" s="1200"/>
      <c r="IYY119" s="1200"/>
      <c r="IYZ119" s="1200"/>
      <c r="IZA119" s="1200"/>
      <c r="IZB119" s="1200"/>
      <c r="IZC119" s="1200"/>
      <c r="IZD119" s="1200"/>
      <c r="IZE119" s="1200"/>
      <c r="IZF119" s="1200"/>
      <c r="IZG119" s="1200"/>
      <c r="IZH119" s="1200"/>
      <c r="IZI119" s="1200"/>
      <c r="IZJ119" s="1200"/>
      <c r="IZK119" s="1200"/>
      <c r="IZL119" s="1200"/>
      <c r="IZM119" s="1200"/>
      <c r="IZN119" s="1200"/>
      <c r="IZO119" s="1200"/>
      <c r="IZP119" s="1200"/>
      <c r="IZQ119" s="1200"/>
      <c r="IZR119" s="1200"/>
      <c r="IZS119" s="1200"/>
      <c r="IZT119" s="1200"/>
      <c r="IZU119" s="1200"/>
      <c r="IZV119" s="1200"/>
      <c r="IZW119" s="1200"/>
      <c r="IZX119" s="1200"/>
      <c r="IZY119" s="1200"/>
      <c r="IZZ119" s="1200"/>
      <c r="JAA119" s="1200"/>
      <c r="JAB119" s="1200"/>
      <c r="JAC119" s="1200"/>
      <c r="JAD119" s="1200"/>
      <c r="JAE119" s="1200"/>
      <c r="JAF119" s="1200"/>
      <c r="JAG119" s="1200"/>
      <c r="JAH119" s="1200"/>
      <c r="JAI119" s="1200"/>
      <c r="JAJ119" s="1200"/>
      <c r="JAK119" s="1200"/>
      <c r="JAL119" s="1200"/>
      <c r="JAM119" s="1200"/>
      <c r="JAN119" s="1200"/>
      <c r="JAO119" s="1200"/>
      <c r="JAP119" s="1200"/>
      <c r="JAQ119" s="1200"/>
      <c r="JAR119" s="1200"/>
      <c r="JAS119" s="1200"/>
      <c r="JAT119" s="1200"/>
      <c r="JAU119" s="1200"/>
      <c r="JAV119" s="1200"/>
      <c r="JAW119" s="1200"/>
      <c r="JAX119" s="1200"/>
      <c r="JAY119" s="1200"/>
      <c r="JAZ119" s="1200"/>
      <c r="JBA119" s="1200"/>
      <c r="JBB119" s="1200"/>
      <c r="JBC119" s="1200"/>
      <c r="JBD119" s="1200"/>
      <c r="JBE119" s="1200"/>
      <c r="JBF119" s="1200"/>
      <c r="JBG119" s="1200"/>
      <c r="JBH119" s="1200"/>
      <c r="JBI119" s="1200"/>
      <c r="JBJ119" s="1200"/>
      <c r="JBK119" s="1200"/>
      <c r="JBL119" s="1200"/>
      <c r="JBM119" s="1200"/>
      <c r="JBN119" s="1200"/>
      <c r="JBO119" s="1200"/>
      <c r="JBP119" s="1200"/>
      <c r="JBQ119" s="1200"/>
      <c r="JBR119" s="1200"/>
      <c r="JBS119" s="1200"/>
      <c r="JBT119" s="1200"/>
      <c r="JBU119" s="1200"/>
      <c r="JBV119" s="1200"/>
      <c r="JBW119" s="1200"/>
      <c r="JBX119" s="1200"/>
      <c r="JBY119" s="1200"/>
      <c r="JBZ119" s="1200"/>
      <c r="JCA119" s="1200"/>
      <c r="JCB119" s="1200"/>
      <c r="JCC119" s="1200"/>
      <c r="JCD119" s="1200"/>
      <c r="JCE119" s="1200"/>
      <c r="JCF119" s="1200"/>
      <c r="JCG119" s="1200"/>
      <c r="JCH119" s="1200"/>
      <c r="JCI119" s="1200"/>
      <c r="JCJ119" s="1200"/>
      <c r="JCK119" s="1200"/>
      <c r="JCL119" s="1200"/>
      <c r="JCM119" s="1200"/>
      <c r="JCN119" s="1200"/>
      <c r="JCO119" s="1200"/>
      <c r="JCP119" s="1200"/>
      <c r="JCQ119" s="1200"/>
      <c r="JCR119" s="1200"/>
      <c r="JCS119" s="1200"/>
      <c r="JCT119" s="1200"/>
      <c r="JCU119" s="1200"/>
      <c r="JCV119" s="1200"/>
      <c r="JCW119" s="1200"/>
      <c r="JCX119" s="1200"/>
      <c r="JCY119" s="1200"/>
      <c r="JCZ119" s="1200"/>
      <c r="JDA119" s="1200"/>
      <c r="JDB119" s="1200"/>
      <c r="JDC119" s="1200"/>
      <c r="JDD119" s="1200"/>
      <c r="JDE119" s="1200"/>
      <c r="JDF119" s="1200"/>
      <c r="JDG119" s="1200"/>
      <c r="JDH119" s="1200"/>
      <c r="JDI119" s="1200"/>
      <c r="JDJ119" s="1200"/>
      <c r="JDK119" s="1200"/>
      <c r="JDL119" s="1200"/>
      <c r="JDM119" s="1200"/>
      <c r="JDN119" s="1200"/>
      <c r="JDO119" s="1200"/>
      <c r="JDP119" s="1200"/>
      <c r="JDQ119" s="1200"/>
      <c r="JDR119" s="1200"/>
      <c r="JDS119" s="1200"/>
      <c r="JDT119" s="1200"/>
      <c r="JDU119" s="1200"/>
      <c r="JDV119" s="1200"/>
      <c r="JDW119" s="1200"/>
      <c r="JDX119" s="1200"/>
      <c r="JDY119" s="1200"/>
      <c r="JDZ119" s="1200"/>
      <c r="JEA119" s="1200"/>
      <c r="JEB119" s="1200"/>
      <c r="JEC119" s="1200"/>
      <c r="JED119" s="1200"/>
      <c r="JEE119" s="1200"/>
      <c r="JEF119" s="1200"/>
      <c r="JEG119" s="1200"/>
      <c r="JEH119" s="1200"/>
      <c r="JEI119" s="1200"/>
      <c r="JEJ119" s="1200"/>
      <c r="JEK119" s="1200"/>
      <c r="JEL119" s="1200"/>
      <c r="JEM119" s="1200"/>
      <c r="JEN119" s="1200"/>
      <c r="JEO119" s="1200"/>
      <c r="JEP119" s="1200"/>
      <c r="JEQ119" s="1200"/>
      <c r="JER119" s="1200"/>
      <c r="JES119" s="1200"/>
      <c r="JET119" s="1200"/>
      <c r="JEU119" s="1200"/>
      <c r="JEV119" s="1200"/>
      <c r="JEW119" s="1200"/>
      <c r="JEX119" s="1200"/>
      <c r="JEY119" s="1200"/>
      <c r="JEZ119" s="1200"/>
      <c r="JFA119" s="1200"/>
      <c r="JFB119" s="1200"/>
      <c r="JFC119" s="1200"/>
      <c r="JFD119" s="1200"/>
      <c r="JFE119" s="1200"/>
      <c r="JFF119" s="1200"/>
      <c r="JFG119" s="1200"/>
      <c r="JFH119" s="1200"/>
      <c r="JFI119" s="1200"/>
      <c r="JFJ119" s="1200"/>
      <c r="JFK119" s="1200"/>
      <c r="JFL119" s="1200"/>
      <c r="JFM119" s="1200"/>
      <c r="JFN119" s="1200"/>
      <c r="JFO119" s="1200"/>
      <c r="JFP119" s="1200"/>
      <c r="JFQ119" s="1200"/>
      <c r="JFR119" s="1200"/>
      <c r="JFS119" s="1200"/>
      <c r="JFT119" s="1200"/>
      <c r="JFU119" s="1200"/>
      <c r="JFV119" s="1200"/>
      <c r="JFW119" s="1200"/>
      <c r="JFX119" s="1200"/>
      <c r="JFY119" s="1200"/>
      <c r="JFZ119" s="1200"/>
      <c r="JGA119" s="1200"/>
      <c r="JGB119" s="1200"/>
      <c r="JGC119" s="1200"/>
      <c r="JGD119" s="1200"/>
      <c r="JGE119" s="1200"/>
      <c r="JGF119" s="1200"/>
      <c r="JGG119" s="1200"/>
      <c r="JGH119" s="1200"/>
      <c r="JGI119" s="1200"/>
      <c r="JGJ119" s="1200"/>
      <c r="JGK119" s="1200"/>
      <c r="JGL119" s="1200"/>
      <c r="JGM119" s="1200"/>
      <c r="JGN119" s="1200"/>
      <c r="JGO119" s="1200"/>
      <c r="JGP119" s="1200"/>
      <c r="JGQ119" s="1200"/>
      <c r="JGR119" s="1200"/>
      <c r="JGS119" s="1200"/>
      <c r="JGT119" s="1200"/>
      <c r="JGU119" s="1200"/>
      <c r="JGV119" s="1200"/>
      <c r="JGW119" s="1200"/>
      <c r="JGX119" s="1200"/>
      <c r="JGY119" s="1200"/>
      <c r="JGZ119" s="1200"/>
      <c r="JHA119" s="1200"/>
      <c r="JHB119" s="1200"/>
      <c r="JHC119" s="1200"/>
      <c r="JHD119" s="1200"/>
      <c r="JHE119" s="1200"/>
      <c r="JHF119" s="1200"/>
      <c r="JHG119" s="1200"/>
      <c r="JHH119" s="1200"/>
      <c r="JHI119" s="1200"/>
      <c r="JHJ119" s="1200"/>
      <c r="JHK119" s="1200"/>
      <c r="JHL119" s="1200"/>
      <c r="JHM119" s="1200"/>
      <c r="JHN119" s="1200"/>
      <c r="JHO119" s="1200"/>
      <c r="JHP119" s="1200"/>
      <c r="JHQ119" s="1200"/>
      <c r="JHR119" s="1200"/>
      <c r="JHS119" s="1200"/>
      <c r="JHT119" s="1200"/>
      <c r="JHU119" s="1200"/>
      <c r="JHV119" s="1200"/>
      <c r="JHW119" s="1200"/>
      <c r="JHX119" s="1200"/>
      <c r="JHY119" s="1200"/>
      <c r="JHZ119" s="1200"/>
      <c r="JIA119" s="1200"/>
      <c r="JIB119" s="1200"/>
      <c r="JIC119" s="1200"/>
      <c r="JID119" s="1200"/>
      <c r="JIE119" s="1200"/>
      <c r="JIF119" s="1200"/>
      <c r="JIG119" s="1200"/>
      <c r="JIH119" s="1200"/>
      <c r="JII119" s="1200"/>
      <c r="JIJ119" s="1200"/>
      <c r="JIK119" s="1200"/>
      <c r="JIL119" s="1200"/>
      <c r="JIM119" s="1200"/>
      <c r="JIN119" s="1200"/>
      <c r="JIO119" s="1200"/>
      <c r="JIP119" s="1200"/>
      <c r="JIQ119" s="1200"/>
      <c r="JIR119" s="1200"/>
      <c r="JIS119" s="1200"/>
      <c r="JIT119" s="1200"/>
      <c r="JIU119" s="1200"/>
      <c r="JIV119" s="1200"/>
      <c r="JIW119" s="1200"/>
      <c r="JIX119" s="1200"/>
      <c r="JIY119" s="1200"/>
      <c r="JIZ119" s="1200"/>
      <c r="JJA119" s="1200"/>
      <c r="JJB119" s="1200"/>
      <c r="JJC119" s="1200"/>
      <c r="JJD119" s="1200"/>
      <c r="JJE119" s="1200"/>
      <c r="JJF119" s="1200"/>
      <c r="JJG119" s="1200"/>
      <c r="JJH119" s="1200"/>
      <c r="JJI119" s="1200"/>
      <c r="JJJ119" s="1200"/>
      <c r="JJK119" s="1200"/>
      <c r="JJL119" s="1200"/>
      <c r="JJM119" s="1200"/>
      <c r="JJN119" s="1200"/>
      <c r="JJO119" s="1200"/>
      <c r="JJP119" s="1200"/>
      <c r="JJQ119" s="1200"/>
      <c r="JJR119" s="1200"/>
      <c r="JJS119" s="1200"/>
      <c r="JJT119" s="1200"/>
      <c r="JJU119" s="1200"/>
      <c r="JJV119" s="1200"/>
      <c r="JJW119" s="1200"/>
      <c r="JJX119" s="1200"/>
      <c r="JJY119" s="1200"/>
      <c r="JJZ119" s="1200"/>
      <c r="JKA119" s="1200"/>
      <c r="JKB119" s="1200"/>
      <c r="JKC119" s="1200"/>
      <c r="JKD119" s="1200"/>
      <c r="JKE119" s="1200"/>
      <c r="JKF119" s="1200"/>
      <c r="JKG119" s="1200"/>
      <c r="JKH119" s="1200"/>
      <c r="JKI119" s="1200"/>
      <c r="JKJ119" s="1200"/>
      <c r="JKK119" s="1200"/>
      <c r="JKL119" s="1200"/>
      <c r="JKM119" s="1200"/>
      <c r="JKN119" s="1200"/>
      <c r="JKO119" s="1200"/>
      <c r="JKP119" s="1200"/>
      <c r="JKQ119" s="1200"/>
      <c r="JKR119" s="1200"/>
      <c r="JKS119" s="1200"/>
      <c r="JKT119" s="1200"/>
      <c r="JKU119" s="1200"/>
      <c r="JKV119" s="1200"/>
      <c r="JKW119" s="1200"/>
      <c r="JKX119" s="1200"/>
      <c r="JKY119" s="1200"/>
      <c r="JKZ119" s="1200"/>
      <c r="JLA119" s="1200"/>
      <c r="JLB119" s="1200"/>
      <c r="JLC119" s="1200"/>
      <c r="JLD119" s="1200"/>
      <c r="JLE119" s="1200"/>
      <c r="JLF119" s="1200"/>
      <c r="JLG119" s="1200"/>
      <c r="JLH119" s="1200"/>
      <c r="JLI119" s="1200"/>
      <c r="JLJ119" s="1200"/>
      <c r="JLK119" s="1200"/>
      <c r="JLL119" s="1200"/>
      <c r="JLM119" s="1200"/>
      <c r="JLN119" s="1200"/>
      <c r="JLO119" s="1200"/>
      <c r="JLP119" s="1200"/>
      <c r="JLQ119" s="1200"/>
      <c r="JLR119" s="1200"/>
      <c r="JLS119" s="1200"/>
      <c r="JLT119" s="1200"/>
      <c r="JLU119" s="1200"/>
      <c r="JLV119" s="1200"/>
      <c r="JLW119" s="1200"/>
      <c r="JLX119" s="1200"/>
      <c r="JLY119" s="1200"/>
      <c r="JLZ119" s="1200"/>
      <c r="JMA119" s="1200"/>
      <c r="JMB119" s="1200"/>
      <c r="JMC119" s="1200"/>
      <c r="JMD119" s="1200"/>
      <c r="JME119" s="1200"/>
      <c r="JMF119" s="1200"/>
      <c r="JMG119" s="1200"/>
      <c r="JMH119" s="1200"/>
      <c r="JMI119" s="1200"/>
      <c r="JMJ119" s="1200"/>
      <c r="JMK119" s="1200"/>
      <c r="JML119" s="1200"/>
      <c r="JMM119" s="1200"/>
      <c r="JMN119" s="1200"/>
      <c r="JMO119" s="1200"/>
      <c r="JMP119" s="1200"/>
      <c r="JMQ119" s="1200"/>
      <c r="JMR119" s="1200"/>
      <c r="JMS119" s="1200"/>
      <c r="JMT119" s="1200"/>
      <c r="JMU119" s="1200"/>
      <c r="JMV119" s="1200"/>
      <c r="JMW119" s="1200"/>
      <c r="JMX119" s="1200"/>
      <c r="JMY119" s="1200"/>
      <c r="JMZ119" s="1200"/>
      <c r="JNA119" s="1200"/>
      <c r="JNB119" s="1200"/>
      <c r="JNC119" s="1200"/>
      <c r="JND119" s="1200"/>
      <c r="JNE119" s="1200"/>
      <c r="JNF119" s="1200"/>
      <c r="JNG119" s="1200"/>
      <c r="JNH119" s="1200"/>
      <c r="JNI119" s="1200"/>
      <c r="JNJ119" s="1200"/>
      <c r="JNK119" s="1200"/>
      <c r="JNL119" s="1200"/>
      <c r="JNM119" s="1200"/>
      <c r="JNN119" s="1200"/>
      <c r="JNO119" s="1200"/>
      <c r="JNP119" s="1200"/>
      <c r="JNQ119" s="1200"/>
      <c r="JNR119" s="1200"/>
      <c r="JNS119" s="1200"/>
      <c r="JNT119" s="1200"/>
      <c r="JNU119" s="1200"/>
      <c r="JNV119" s="1200"/>
      <c r="JNW119" s="1200"/>
      <c r="JNX119" s="1200"/>
      <c r="JNY119" s="1200"/>
      <c r="JNZ119" s="1200"/>
      <c r="JOA119" s="1200"/>
      <c r="JOB119" s="1200"/>
      <c r="JOC119" s="1200"/>
      <c r="JOD119" s="1200"/>
      <c r="JOE119" s="1200"/>
      <c r="JOF119" s="1200"/>
      <c r="JOG119" s="1200"/>
      <c r="JOH119" s="1200"/>
      <c r="JOI119" s="1200"/>
      <c r="JOJ119" s="1200"/>
      <c r="JOK119" s="1200"/>
      <c r="JOL119" s="1200"/>
      <c r="JOM119" s="1200"/>
      <c r="JON119" s="1200"/>
      <c r="JOO119" s="1200"/>
      <c r="JOP119" s="1200"/>
      <c r="JOQ119" s="1200"/>
      <c r="JOR119" s="1200"/>
      <c r="JOS119" s="1200"/>
      <c r="JOT119" s="1200"/>
      <c r="JOU119" s="1200"/>
      <c r="JOV119" s="1200"/>
      <c r="JOW119" s="1200"/>
      <c r="JOX119" s="1200"/>
      <c r="JOY119" s="1200"/>
      <c r="JOZ119" s="1200"/>
      <c r="JPA119" s="1200"/>
      <c r="JPB119" s="1200"/>
      <c r="JPC119" s="1200"/>
      <c r="JPD119" s="1200"/>
      <c r="JPE119" s="1200"/>
      <c r="JPF119" s="1200"/>
      <c r="JPG119" s="1200"/>
      <c r="JPH119" s="1200"/>
      <c r="JPI119" s="1200"/>
      <c r="JPJ119" s="1200"/>
      <c r="JPK119" s="1200"/>
      <c r="JPL119" s="1200"/>
      <c r="JPM119" s="1200"/>
      <c r="JPN119" s="1200"/>
      <c r="JPO119" s="1200"/>
      <c r="JPP119" s="1200"/>
      <c r="JPQ119" s="1200"/>
      <c r="JPR119" s="1200"/>
      <c r="JPS119" s="1200"/>
      <c r="JPT119" s="1200"/>
      <c r="JPU119" s="1200"/>
      <c r="JPV119" s="1200"/>
      <c r="JPW119" s="1200"/>
      <c r="JPX119" s="1200"/>
      <c r="JPY119" s="1200"/>
      <c r="JPZ119" s="1200"/>
      <c r="JQA119" s="1200"/>
      <c r="JQB119" s="1200"/>
      <c r="JQC119" s="1200"/>
      <c r="JQD119" s="1200"/>
      <c r="JQE119" s="1200"/>
      <c r="JQF119" s="1200"/>
      <c r="JQG119" s="1200"/>
      <c r="JQH119" s="1200"/>
      <c r="JQI119" s="1200"/>
      <c r="JQJ119" s="1200"/>
      <c r="JQK119" s="1200"/>
      <c r="JQL119" s="1200"/>
      <c r="JQM119" s="1200"/>
      <c r="JQN119" s="1200"/>
      <c r="JQO119" s="1200"/>
      <c r="JQP119" s="1200"/>
      <c r="JQQ119" s="1200"/>
      <c r="JQR119" s="1200"/>
      <c r="JQS119" s="1200"/>
      <c r="JQT119" s="1200"/>
      <c r="JQU119" s="1200"/>
      <c r="JQV119" s="1200"/>
      <c r="JQW119" s="1200"/>
      <c r="JQX119" s="1200"/>
      <c r="JQY119" s="1200"/>
      <c r="JQZ119" s="1200"/>
      <c r="JRA119" s="1200"/>
      <c r="JRB119" s="1200"/>
      <c r="JRC119" s="1200"/>
      <c r="JRD119" s="1200"/>
      <c r="JRE119" s="1200"/>
      <c r="JRF119" s="1200"/>
      <c r="JRG119" s="1200"/>
      <c r="JRH119" s="1200"/>
      <c r="JRI119" s="1200"/>
      <c r="JRJ119" s="1200"/>
      <c r="JRK119" s="1200"/>
      <c r="JRL119" s="1200"/>
      <c r="JRM119" s="1200"/>
      <c r="JRN119" s="1200"/>
      <c r="JRO119" s="1200"/>
      <c r="JRP119" s="1200"/>
      <c r="JRQ119" s="1200"/>
      <c r="JRR119" s="1200"/>
      <c r="JRS119" s="1200"/>
      <c r="JRT119" s="1200"/>
      <c r="JRU119" s="1200"/>
      <c r="JRV119" s="1200"/>
      <c r="JRW119" s="1200"/>
      <c r="JRX119" s="1200"/>
      <c r="JRY119" s="1200"/>
      <c r="JRZ119" s="1200"/>
      <c r="JSA119" s="1200"/>
      <c r="JSB119" s="1200"/>
      <c r="JSC119" s="1200"/>
      <c r="JSD119" s="1200"/>
      <c r="JSE119" s="1200"/>
      <c r="JSF119" s="1200"/>
      <c r="JSG119" s="1200"/>
      <c r="JSH119" s="1200"/>
      <c r="JSI119" s="1200"/>
      <c r="JSJ119" s="1200"/>
      <c r="JSK119" s="1200"/>
      <c r="JSL119" s="1200"/>
      <c r="JSM119" s="1200"/>
      <c r="JSN119" s="1200"/>
      <c r="JSO119" s="1200"/>
      <c r="JSP119" s="1200"/>
      <c r="JSQ119" s="1200"/>
      <c r="JSR119" s="1200"/>
      <c r="JSS119" s="1200"/>
      <c r="JST119" s="1200"/>
      <c r="JSU119" s="1200"/>
      <c r="JSV119" s="1200"/>
      <c r="JSW119" s="1200"/>
      <c r="JSX119" s="1200"/>
      <c r="JSY119" s="1200"/>
      <c r="JSZ119" s="1200"/>
      <c r="JTA119" s="1200"/>
      <c r="JTB119" s="1200"/>
      <c r="JTC119" s="1200"/>
      <c r="JTD119" s="1200"/>
      <c r="JTE119" s="1200"/>
      <c r="JTF119" s="1200"/>
      <c r="JTG119" s="1200"/>
      <c r="JTH119" s="1200"/>
      <c r="JTI119" s="1200"/>
      <c r="JTJ119" s="1200"/>
      <c r="JTK119" s="1200"/>
      <c r="JTL119" s="1200"/>
      <c r="JTM119" s="1200"/>
      <c r="JTN119" s="1200"/>
      <c r="JTO119" s="1200"/>
      <c r="JTP119" s="1200"/>
      <c r="JTQ119" s="1200"/>
      <c r="JTR119" s="1200"/>
      <c r="JTS119" s="1200"/>
      <c r="JTT119" s="1200"/>
      <c r="JTU119" s="1200"/>
      <c r="JTV119" s="1200"/>
      <c r="JTW119" s="1200"/>
      <c r="JTX119" s="1200"/>
      <c r="JTY119" s="1200"/>
      <c r="JTZ119" s="1200"/>
      <c r="JUA119" s="1200"/>
      <c r="JUB119" s="1200"/>
      <c r="JUC119" s="1200"/>
      <c r="JUD119" s="1200"/>
      <c r="JUE119" s="1200"/>
      <c r="JUF119" s="1200"/>
      <c r="JUG119" s="1200"/>
      <c r="JUH119" s="1200"/>
      <c r="JUI119" s="1200"/>
      <c r="JUJ119" s="1200"/>
      <c r="JUK119" s="1200"/>
      <c r="JUL119" s="1200"/>
      <c r="JUM119" s="1200"/>
      <c r="JUN119" s="1200"/>
      <c r="JUO119" s="1200"/>
      <c r="JUP119" s="1200"/>
      <c r="JUQ119" s="1200"/>
      <c r="JUR119" s="1200"/>
      <c r="JUS119" s="1200"/>
      <c r="JUT119" s="1200"/>
      <c r="JUU119" s="1200"/>
      <c r="JUV119" s="1200"/>
      <c r="JUW119" s="1200"/>
      <c r="JUX119" s="1200"/>
      <c r="JUY119" s="1200"/>
      <c r="JUZ119" s="1200"/>
      <c r="JVA119" s="1200"/>
      <c r="JVB119" s="1200"/>
      <c r="JVC119" s="1200"/>
      <c r="JVD119" s="1200"/>
      <c r="JVE119" s="1200"/>
      <c r="JVF119" s="1200"/>
      <c r="JVG119" s="1200"/>
      <c r="JVH119" s="1200"/>
      <c r="JVI119" s="1200"/>
      <c r="JVJ119" s="1200"/>
      <c r="JVK119" s="1200"/>
      <c r="JVL119" s="1200"/>
      <c r="JVM119" s="1200"/>
      <c r="JVN119" s="1200"/>
      <c r="JVO119" s="1200"/>
      <c r="JVP119" s="1200"/>
      <c r="JVQ119" s="1200"/>
      <c r="JVR119" s="1200"/>
      <c r="JVS119" s="1200"/>
      <c r="JVT119" s="1200"/>
      <c r="JVU119" s="1200"/>
      <c r="JVV119" s="1200"/>
      <c r="JVW119" s="1200"/>
      <c r="JVX119" s="1200"/>
      <c r="JVY119" s="1200"/>
      <c r="JVZ119" s="1200"/>
      <c r="JWA119" s="1200"/>
      <c r="JWB119" s="1200"/>
      <c r="JWC119" s="1200"/>
      <c r="JWD119" s="1200"/>
      <c r="JWE119" s="1200"/>
      <c r="JWF119" s="1200"/>
      <c r="JWG119" s="1200"/>
      <c r="JWH119" s="1200"/>
      <c r="JWI119" s="1200"/>
      <c r="JWJ119" s="1200"/>
      <c r="JWK119" s="1200"/>
      <c r="JWL119" s="1200"/>
      <c r="JWM119" s="1200"/>
      <c r="JWN119" s="1200"/>
      <c r="JWO119" s="1200"/>
      <c r="JWP119" s="1200"/>
      <c r="JWQ119" s="1200"/>
      <c r="JWR119" s="1200"/>
      <c r="JWS119" s="1200"/>
      <c r="JWT119" s="1200"/>
      <c r="JWU119" s="1200"/>
      <c r="JWV119" s="1200"/>
      <c r="JWW119" s="1200"/>
      <c r="JWX119" s="1200"/>
      <c r="JWY119" s="1200"/>
      <c r="JWZ119" s="1200"/>
      <c r="JXA119" s="1200"/>
      <c r="JXB119" s="1200"/>
      <c r="JXC119" s="1200"/>
      <c r="JXD119" s="1200"/>
      <c r="JXE119" s="1200"/>
      <c r="JXF119" s="1200"/>
      <c r="JXG119" s="1200"/>
      <c r="JXH119" s="1200"/>
      <c r="JXI119" s="1200"/>
      <c r="JXJ119" s="1200"/>
      <c r="JXK119" s="1200"/>
      <c r="JXL119" s="1200"/>
      <c r="JXM119" s="1200"/>
      <c r="JXN119" s="1200"/>
      <c r="JXO119" s="1200"/>
      <c r="JXP119" s="1200"/>
      <c r="JXQ119" s="1200"/>
      <c r="JXR119" s="1200"/>
      <c r="JXS119" s="1200"/>
      <c r="JXT119" s="1200"/>
      <c r="JXU119" s="1200"/>
      <c r="JXV119" s="1200"/>
      <c r="JXW119" s="1200"/>
      <c r="JXX119" s="1200"/>
      <c r="JXY119" s="1200"/>
      <c r="JXZ119" s="1200"/>
      <c r="JYA119" s="1200"/>
      <c r="JYB119" s="1200"/>
      <c r="JYC119" s="1200"/>
      <c r="JYD119" s="1200"/>
      <c r="JYE119" s="1200"/>
      <c r="JYF119" s="1200"/>
      <c r="JYG119" s="1200"/>
      <c r="JYH119" s="1200"/>
      <c r="JYI119" s="1200"/>
      <c r="JYJ119" s="1200"/>
      <c r="JYK119" s="1200"/>
      <c r="JYL119" s="1200"/>
      <c r="JYM119" s="1200"/>
      <c r="JYN119" s="1200"/>
      <c r="JYO119" s="1200"/>
      <c r="JYP119" s="1200"/>
      <c r="JYQ119" s="1200"/>
      <c r="JYR119" s="1200"/>
      <c r="JYS119" s="1200"/>
      <c r="JYT119" s="1200"/>
      <c r="JYU119" s="1200"/>
      <c r="JYV119" s="1200"/>
      <c r="JYW119" s="1200"/>
      <c r="JYX119" s="1200"/>
      <c r="JYY119" s="1200"/>
      <c r="JYZ119" s="1200"/>
      <c r="JZA119" s="1200"/>
      <c r="JZB119" s="1200"/>
      <c r="JZC119" s="1200"/>
      <c r="JZD119" s="1200"/>
      <c r="JZE119" s="1200"/>
      <c r="JZF119" s="1200"/>
      <c r="JZG119" s="1200"/>
      <c r="JZH119" s="1200"/>
      <c r="JZI119" s="1200"/>
      <c r="JZJ119" s="1200"/>
      <c r="JZK119" s="1200"/>
      <c r="JZL119" s="1200"/>
      <c r="JZM119" s="1200"/>
      <c r="JZN119" s="1200"/>
      <c r="JZO119" s="1200"/>
      <c r="JZP119" s="1200"/>
      <c r="JZQ119" s="1200"/>
      <c r="JZR119" s="1200"/>
      <c r="JZS119" s="1200"/>
      <c r="JZT119" s="1200"/>
      <c r="JZU119" s="1200"/>
      <c r="JZV119" s="1200"/>
      <c r="JZW119" s="1200"/>
      <c r="JZX119" s="1200"/>
      <c r="JZY119" s="1200"/>
      <c r="JZZ119" s="1200"/>
      <c r="KAA119" s="1200"/>
      <c r="KAB119" s="1200"/>
      <c r="KAC119" s="1200"/>
      <c r="KAD119" s="1200"/>
      <c r="KAE119" s="1200"/>
      <c r="KAF119" s="1200"/>
      <c r="KAG119" s="1200"/>
      <c r="KAH119" s="1200"/>
      <c r="KAI119" s="1200"/>
      <c r="KAJ119" s="1200"/>
      <c r="KAK119" s="1200"/>
      <c r="KAL119" s="1200"/>
      <c r="KAM119" s="1200"/>
      <c r="KAN119" s="1200"/>
      <c r="KAO119" s="1200"/>
      <c r="KAP119" s="1200"/>
      <c r="KAQ119" s="1200"/>
      <c r="KAR119" s="1200"/>
      <c r="KAS119" s="1200"/>
      <c r="KAT119" s="1200"/>
      <c r="KAU119" s="1200"/>
      <c r="KAV119" s="1200"/>
      <c r="KAW119" s="1200"/>
      <c r="KAX119" s="1200"/>
      <c r="KAY119" s="1200"/>
      <c r="KAZ119" s="1200"/>
      <c r="KBA119" s="1200"/>
      <c r="KBB119" s="1200"/>
      <c r="KBC119" s="1200"/>
      <c r="KBD119" s="1200"/>
      <c r="KBE119" s="1200"/>
      <c r="KBF119" s="1200"/>
      <c r="KBG119" s="1200"/>
      <c r="KBH119" s="1200"/>
      <c r="KBI119" s="1200"/>
      <c r="KBJ119" s="1200"/>
      <c r="KBK119" s="1200"/>
      <c r="KBL119" s="1200"/>
      <c r="KBM119" s="1200"/>
      <c r="KBN119" s="1200"/>
      <c r="KBO119" s="1200"/>
      <c r="KBP119" s="1200"/>
      <c r="KBQ119" s="1200"/>
      <c r="KBR119" s="1200"/>
      <c r="KBS119" s="1200"/>
      <c r="KBT119" s="1200"/>
      <c r="KBU119" s="1200"/>
      <c r="KBV119" s="1200"/>
      <c r="KBW119" s="1200"/>
      <c r="KBX119" s="1200"/>
      <c r="KBY119" s="1200"/>
      <c r="KBZ119" s="1200"/>
      <c r="KCA119" s="1200"/>
      <c r="KCB119" s="1200"/>
      <c r="KCC119" s="1200"/>
      <c r="KCD119" s="1200"/>
      <c r="KCE119" s="1200"/>
      <c r="KCF119" s="1200"/>
      <c r="KCG119" s="1200"/>
      <c r="KCH119" s="1200"/>
      <c r="KCI119" s="1200"/>
      <c r="KCJ119" s="1200"/>
      <c r="KCK119" s="1200"/>
      <c r="KCL119" s="1200"/>
      <c r="KCM119" s="1200"/>
      <c r="KCN119" s="1200"/>
      <c r="KCO119" s="1200"/>
      <c r="KCP119" s="1200"/>
      <c r="KCQ119" s="1200"/>
      <c r="KCR119" s="1200"/>
      <c r="KCS119" s="1200"/>
      <c r="KCT119" s="1200"/>
      <c r="KCU119" s="1200"/>
      <c r="KCV119" s="1200"/>
      <c r="KCW119" s="1200"/>
      <c r="KCX119" s="1200"/>
      <c r="KCY119" s="1200"/>
      <c r="KCZ119" s="1200"/>
      <c r="KDA119" s="1200"/>
      <c r="KDB119" s="1200"/>
      <c r="KDC119" s="1200"/>
      <c r="KDD119" s="1200"/>
      <c r="KDE119" s="1200"/>
      <c r="KDF119" s="1200"/>
      <c r="KDG119" s="1200"/>
      <c r="KDH119" s="1200"/>
      <c r="KDI119" s="1200"/>
      <c r="KDJ119" s="1200"/>
      <c r="KDK119" s="1200"/>
      <c r="KDL119" s="1200"/>
      <c r="KDM119" s="1200"/>
      <c r="KDN119" s="1200"/>
      <c r="KDO119" s="1200"/>
      <c r="KDP119" s="1200"/>
      <c r="KDQ119" s="1200"/>
      <c r="KDR119" s="1200"/>
      <c r="KDS119" s="1200"/>
      <c r="KDT119" s="1200"/>
      <c r="KDU119" s="1200"/>
      <c r="KDV119" s="1200"/>
      <c r="KDW119" s="1200"/>
      <c r="KDX119" s="1200"/>
      <c r="KDY119" s="1200"/>
      <c r="KDZ119" s="1200"/>
      <c r="KEA119" s="1200"/>
      <c r="KEB119" s="1200"/>
      <c r="KEC119" s="1200"/>
      <c r="KED119" s="1200"/>
      <c r="KEE119" s="1200"/>
      <c r="KEF119" s="1200"/>
      <c r="KEG119" s="1200"/>
      <c r="KEH119" s="1200"/>
      <c r="KEI119" s="1200"/>
      <c r="KEJ119" s="1200"/>
      <c r="KEK119" s="1200"/>
      <c r="KEL119" s="1200"/>
      <c r="KEM119" s="1200"/>
      <c r="KEN119" s="1200"/>
      <c r="KEO119" s="1200"/>
      <c r="KEP119" s="1200"/>
      <c r="KEQ119" s="1200"/>
      <c r="KER119" s="1200"/>
      <c r="KES119" s="1200"/>
      <c r="KET119" s="1200"/>
      <c r="KEU119" s="1200"/>
      <c r="KEV119" s="1200"/>
      <c r="KEW119" s="1200"/>
      <c r="KEX119" s="1200"/>
      <c r="KEY119" s="1200"/>
      <c r="KEZ119" s="1200"/>
      <c r="KFA119" s="1200"/>
      <c r="KFB119" s="1200"/>
      <c r="KFC119" s="1200"/>
      <c r="KFD119" s="1200"/>
      <c r="KFE119" s="1200"/>
      <c r="KFF119" s="1200"/>
      <c r="KFG119" s="1200"/>
      <c r="KFH119" s="1200"/>
      <c r="KFI119" s="1200"/>
      <c r="KFJ119" s="1200"/>
      <c r="KFK119" s="1200"/>
      <c r="KFL119" s="1200"/>
      <c r="KFM119" s="1200"/>
      <c r="KFN119" s="1200"/>
      <c r="KFO119" s="1200"/>
      <c r="KFP119" s="1200"/>
      <c r="KFQ119" s="1200"/>
      <c r="KFR119" s="1200"/>
      <c r="KFS119" s="1200"/>
      <c r="KFT119" s="1200"/>
      <c r="KFU119" s="1200"/>
      <c r="KFV119" s="1200"/>
      <c r="KFW119" s="1200"/>
      <c r="KFX119" s="1200"/>
      <c r="KFY119" s="1200"/>
      <c r="KFZ119" s="1200"/>
      <c r="KGA119" s="1200"/>
      <c r="KGB119" s="1200"/>
      <c r="KGC119" s="1200"/>
      <c r="KGD119" s="1200"/>
      <c r="KGE119" s="1200"/>
      <c r="KGF119" s="1200"/>
      <c r="KGG119" s="1200"/>
      <c r="KGH119" s="1200"/>
      <c r="KGI119" s="1200"/>
      <c r="KGJ119" s="1200"/>
      <c r="KGK119" s="1200"/>
      <c r="KGL119" s="1200"/>
      <c r="KGM119" s="1200"/>
      <c r="KGN119" s="1200"/>
      <c r="KGO119" s="1200"/>
      <c r="KGP119" s="1200"/>
      <c r="KGQ119" s="1200"/>
      <c r="KGR119" s="1200"/>
      <c r="KGS119" s="1200"/>
      <c r="KGT119" s="1200"/>
      <c r="KGU119" s="1200"/>
      <c r="KGV119" s="1200"/>
      <c r="KGW119" s="1200"/>
      <c r="KGX119" s="1200"/>
      <c r="KGY119" s="1200"/>
      <c r="KGZ119" s="1200"/>
      <c r="KHA119" s="1200"/>
      <c r="KHB119" s="1200"/>
      <c r="KHC119" s="1200"/>
      <c r="KHD119" s="1200"/>
      <c r="KHE119" s="1200"/>
      <c r="KHF119" s="1200"/>
      <c r="KHG119" s="1200"/>
      <c r="KHH119" s="1200"/>
      <c r="KHI119" s="1200"/>
      <c r="KHJ119" s="1200"/>
      <c r="KHK119" s="1200"/>
      <c r="KHL119" s="1200"/>
      <c r="KHM119" s="1200"/>
      <c r="KHN119" s="1200"/>
      <c r="KHO119" s="1200"/>
      <c r="KHP119" s="1200"/>
      <c r="KHQ119" s="1200"/>
      <c r="KHR119" s="1200"/>
      <c r="KHS119" s="1200"/>
      <c r="KHT119" s="1200"/>
      <c r="KHU119" s="1200"/>
      <c r="KHV119" s="1200"/>
      <c r="KHW119" s="1200"/>
      <c r="KHX119" s="1200"/>
      <c r="KHY119" s="1200"/>
      <c r="KHZ119" s="1200"/>
      <c r="KIA119" s="1200"/>
      <c r="KIB119" s="1200"/>
      <c r="KIC119" s="1200"/>
      <c r="KID119" s="1200"/>
      <c r="KIE119" s="1200"/>
      <c r="KIF119" s="1200"/>
      <c r="KIG119" s="1200"/>
      <c r="KIH119" s="1200"/>
      <c r="KII119" s="1200"/>
      <c r="KIJ119" s="1200"/>
      <c r="KIK119" s="1200"/>
      <c r="KIL119" s="1200"/>
      <c r="KIM119" s="1200"/>
      <c r="KIN119" s="1200"/>
      <c r="KIO119" s="1200"/>
      <c r="KIP119" s="1200"/>
      <c r="KIQ119" s="1200"/>
      <c r="KIR119" s="1200"/>
      <c r="KIS119" s="1200"/>
      <c r="KIT119" s="1200"/>
      <c r="KIU119" s="1200"/>
      <c r="KIV119" s="1200"/>
      <c r="KIW119" s="1200"/>
      <c r="KIX119" s="1200"/>
      <c r="KIY119" s="1200"/>
      <c r="KIZ119" s="1200"/>
      <c r="KJA119" s="1200"/>
      <c r="KJB119" s="1200"/>
      <c r="KJC119" s="1200"/>
      <c r="KJD119" s="1200"/>
      <c r="KJE119" s="1200"/>
      <c r="KJF119" s="1200"/>
      <c r="KJG119" s="1200"/>
      <c r="KJH119" s="1200"/>
      <c r="KJI119" s="1200"/>
      <c r="KJJ119" s="1200"/>
      <c r="KJK119" s="1200"/>
      <c r="KJL119" s="1200"/>
      <c r="KJM119" s="1200"/>
      <c r="KJN119" s="1200"/>
      <c r="KJO119" s="1200"/>
      <c r="KJP119" s="1200"/>
      <c r="KJQ119" s="1200"/>
      <c r="KJR119" s="1200"/>
      <c r="KJS119" s="1200"/>
      <c r="KJT119" s="1200"/>
      <c r="KJU119" s="1200"/>
      <c r="KJV119" s="1200"/>
      <c r="KJW119" s="1200"/>
      <c r="KJX119" s="1200"/>
      <c r="KJY119" s="1200"/>
      <c r="KJZ119" s="1200"/>
      <c r="KKA119" s="1200"/>
      <c r="KKB119" s="1200"/>
      <c r="KKC119" s="1200"/>
      <c r="KKD119" s="1200"/>
      <c r="KKE119" s="1200"/>
      <c r="KKF119" s="1200"/>
      <c r="KKG119" s="1200"/>
      <c r="KKH119" s="1200"/>
      <c r="KKI119" s="1200"/>
      <c r="KKJ119" s="1200"/>
      <c r="KKK119" s="1200"/>
      <c r="KKL119" s="1200"/>
      <c r="KKM119" s="1200"/>
      <c r="KKN119" s="1200"/>
      <c r="KKO119" s="1200"/>
      <c r="KKP119" s="1200"/>
      <c r="KKQ119" s="1200"/>
      <c r="KKR119" s="1200"/>
      <c r="KKS119" s="1200"/>
      <c r="KKT119" s="1200"/>
      <c r="KKU119" s="1200"/>
      <c r="KKV119" s="1200"/>
      <c r="KKW119" s="1200"/>
      <c r="KKX119" s="1200"/>
      <c r="KKY119" s="1200"/>
      <c r="KKZ119" s="1200"/>
      <c r="KLA119" s="1200"/>
      <c r="KLB119" s="1200"/>
      <c r="KLC119" s="1200"/>
      <c r="KLD119" s="1200"/>
      <c r="KLE119" s="1200"/>
      <c r="KLF119" s="1200"/>
      <c r="KLG119" s="1200"/>
      <c r="KLH119" s="1200"/>
      <c r="KLI119" s="1200"/>
      <c r="KLJ119" s="1200"/>
      <c r="KLK119" s="1200"/>
      <c r="KLL119" s="1200"/>
      <c r="KLM119" s="1200"/>
      <c r="KLN119" s="1200"/>
      <c r="KLO119" s="1200"/>
      <c r="KLP119" s="1200"/>
      <c r="KLQ119" s="1200"/>
      <c r="KLR119" s="1200"/>
      <c r="KLS119" s="1200"/>
      <c r="KLT119" s="1200"/>
      <c r="KLU119" s="1200"/>
      <c r="KLV119" s="1200"/>
      <c r="KLW119" s="1200"/>
      <c r="KLX119" s="1200"/>
      <c r="KLY119" s="1200"/>
      <c r="KLZ119" s="1200"/>
      <c r="KMA119" s="1200"/>
      <c r="KMB119" s="1200"/>
      <c r="KMC119" s="1200"/>
      <c r="KMD119" s="1200"/>
      <c r="KME119" s="1200"/>
      <c r="KMF119" s="1200"/>
      <c r="KMG119" s="1200"/>
      <c r="KMH119" s="1200"/>
      <c r="KMI119" s="1200"/>
      <c r="KMJ119" s="1200"/>
      <c r="KMK119" s="1200"/>
      <c r="KML119" s="1200"/>
      <c r="KMM119" s="1200"/>
      <c r="KMN119" s="1200"/>
      <c r="KMO119" s="1200"/>
      <c r="KMP119" s="1200"/>
      <c r="KMQ119" s="1200"/>
      <c r="KMR119" s="1200"/>
      <c r="KMS119" s="1200"/>
      <c r="KMT119" s="1200"/>
      <c r="KMU119" s="1200"/>
      <c r="KMV119" s="1200"/>
      <c r="KMW119" s="1200"/>
      <c r="KMX119" s="1200"/>
      <c r="KMY119" s="1200"/>
      <c r="KMZ119" s="1200"/>
      <c r="KNA119" s="1200"/>
      <c r="KNB119" s="1200"/>
      <c r="KNC119" s="1200"/>
      <c r="KND119" s="1200"/>
      <c r="KNE119" s="1200"/>
      <c r="KNF119" s="1200"/>
      <c r="KNG119" s="1200"/>
      <c r="KNH119" s="1200"/>
      <c r="KNI119" s="1200"/>
      <c r="KNJ119" s="1200"/>
      <c r="KNK119" s="1200"/>
      <c r="KNL119" s="1200"/>
      <c r="KNM119" s="1200"/>
      <c r="KNN119" s="1200"/>
      <c r="KNO119" s="1200"/>
      <c r="KNP119" s="1200"/>
      <c r="KNQ119" s="1200"/>
      <c r="KNR119" s="1200"/>
      <c r="KNS119" s="1200"/>
      <c r="KNT119" s="1200"/>
      <c r="KNU119" s="1200"/>
      <c r="KNV119" s="1200"/>
      <c r="KNW119" s="1200"/>
      <c r="KNX119" s="1200"/>
      <c r="KNY119" s="1200"/>
      <c r="KNZ119" s="1200"/>
      <c r="KOA119" s="1200"/>
      <c r="KOB119" s="1200"/>
      <c r="KOC119" s="1200"/>
      <c r="KOD119" s="1200"/>
      <c r="KOE119" s="1200"/>
      <c r="KOF119" s="1200"/>
      <c r="KOG119" s="1200"/>
      <c r="KOH119" s="1200"/>
      <c r="KOI119" s="1200"/>
      <c r="KOJ119" s="1200"/>
      <c r="KOK119" s="1200"/>
      <c r="KOL119" s="1200"/>
      <c r="KOM119" s="1200"/>
      <c r="KON119" s="1200"/>
      <c r="KOO119" s="1200"/>
      <c r="KOP119" s="1200"/>
      <c r="KOQ119" s="1200"/>
      <c r="KOR119" s="1200"/>
      <c r="KOS119" s="1200"/>
      <c r="KOT119" s="1200"/>
      <c r="KOU119" s="1200"/>
      <c r="KOV119" s="1200"/>
      <c r="KOW119" s="1200"/>
      <c r="KOX119" s="1200"/>
      <c r="KOY119" s="1200"/>
      <c r="KOZ119" s="1200"/>
      <c r="KPA119" s="1200"/>
      <c r="KPB119" s="1200"/>
      <c r="KPC119" s="1200"/>
      <c r="KPD119" s="1200"/>
      <c r="KPE119" s="1200"/>
      <c r="KPF119" s="1200"/>
      <c r="KPG119" s="1200"/>
      <c r="KPH119" s="1200"/>
      <c r="KPI119" s="1200"/>
      <c r="KPJ119" s="1200"/>
      <c r="KPK119" s="1200"/>
      <c r="KPL119" s="1200"/>
      <c r="KPM119" s="1200"/>
      <c r="KPN119" s="1200"/>
      <c r="KPO119" s="1200"/>
      <c r="KPP119" s="1200"/>
      <c r="KPQ119" s="1200"/>
      <c r="KPR119" s="1200"/>
      <c r="KPS119" s="1200"/>
      <c r="KPT119" s="1200"/>
      <c r="KPU119" s="1200"/>
      <c r="KPV119" s="1200"/>
      <c r="KPW119" s="1200"/>
      <c r="KPX119" s="1200"/>
      <c r="KPY119" s="1200"/>
      <c r="KPZ119" s="1200"/>
      <c r="KQA119" s="1200"/>
      <c r="KQB119" s="1200"/>
      <c r="KQC119" s="1200"/>
      <c r="KQD119" s="1200"/>
      <c r="KQE119" s="1200"/>
      <c r="KQF119" s="1200"/>
      <c r="KQG119" s="1200"/>
      <c r="KQH119" s="1200"/>
      <c r="KQI119" s="1200"/>
      <c r="KQJ119" s="1200"/>
      <c r="KQK119" s="1200"/>
      <c r="KQL119" s="1200"/>
      <c r="KQM119" s="1200"/>
      <c r="KQN119" s="1200"/>
      <c r="KQO119" s="1200"/>
      <c r="KQP119" s="1200"/>
      <c r="KQQ119" s="1200"/>
      <c r="KQR119" s="1200"/>
      <c r="KQS119" s="1200"/>
      <c r="KQT119" s="1200"/>
      <c r="KQU119" s="1200"/>
      <c r="KQV119" s="1200"/>
      <c r="KQW119" s="1200"/>
      <c r="KQX119" s="1200"/>
      <c r="KQY119" s="1200"/>
      <c r="KQZ119" s="1200"/>
      <c r="KRA119" s="1200"/>
      <c r="KRB119" s="1200"/>
      <c r="KRC119" s="1200"/>
      <c r="KRD119" s="1200"/>
      <c r="KRE119" s="1200"/>
      <c r="KRF119" s="1200"/>
      <c r="KRG119" s="1200"/>
      <c r="KRH119" s="1200"/>
      <c r="KRI119" s="1200"/>
      <c r="KRJ119" s="1200"/>
      <c r="KRK119" s="1200"/>
      <c r="KRL119" s="1200"/>
      <c r="KRM119" s="1200"/>
      <c r="KRN119" s="1200"/>
      <c r="KRO119" s="1200"/>
      <c r="KRP119" s="1200"/>
      <c r="KRQ119" s="1200"/>
      <c r="KRR119" s="1200"/>
      <c r="KRS119" s="1200"/>
      <c r="KRT119" s="1200"/>
      <c r="KRU119" s="1200"/>
      <c r="KRV119" s="1200"/>
      <c r="KRW119" s="1200"/>
      <c r="KRX119" s="1200"/>
      <c r="KRY119" s="1200"/>
      <c r="KRZ119" s="1200"/>
      <c r="KSA119" s="1200"/>
      <c r="KSB119" s="1200"/>
      <c r="KSC119" s="1200"/>
      <c r="KSD119" s="1200"/>
      <c r="KSE119" s="1200"/>
      <c r="KSF119" s="1200"/>
      <c r="KSG119" s="1200"/>
      <c r="KSH119" s="1200"/>
      <c r="KSI119" s="1200"/>
      <c r="KSJ119" s="1200"/>
      <c r="KSK119" s="1200"/>
      <c r="KSL119" s="1200"/>
      <c r="KSM119" s="1200"/>
      <c r="KSN119" s="1200"/>
      <c r="KSO119" s="1200"/>
      <c r="KSP119" s="1200"/>
      <c r="KSQ119" s="1200"/>
      <c r="KSR119" s="1200"/>
      <c r="KSS119" s="1200"/>
      <c r="KST119" s="1200"/>
      <c r="KSU119" s="1200"/>
      <c r="KSV119" s="1200"/>
      <c r="KSW119" s="1200"/>
      <c r="KSX119" s="1200"/>
      <c r="KSY119" s="1200"/>
      <c r="KSZ119" s="1200"/>
      <c r="KTA119" s="1200"/>
      <c r="KTB119" s="1200"/>
      <c r="KTC119" s="1200"/>
      <c r="KTD119" s="1200"/>
      <c r="KTE119" s="1200"/>
      <c r="KTF119" s="1200"/>
      <c r="KTG119" s="1200"/>
      <c r="KTH119" s="1200"/>
      <c r="KTI119" s="1200"/>
      <c r="KTJ119" s="1200"/>
      <c r="KTK119" s="1200"/>
      <c r="KTL119" s="1200"/>
      <c r="KTM119" s="1200"/>
      <c r="KTN119" s="1200"/>
      <c r="KTO119" s="1200"/>
      <c r="KTP119" s="1200"/>
      <c r="KTQ119" s="1200"/>
      <c r="KTR119" s="1200"/>
      <c r="KTS119" s="1200"/>
      <c r="KTT119" s="1200"/>
      <c r="KTU119" s="1200"/>
      <c r="KTV119" s="1200"/>
      <c r="KTW119" s="1200"/>
      <c r="KTX119" s="1200"/>
      <c r="KTY119" s="1200"/>
      <c r="KTZ119" s="1200"/>
      <c r="KUA119" s="1200"/>
      <c r="KUB119" s="1200"/>
      <c r="KUC119" s="1200"/>
      <c r="KUD119" s="1200"/>
      <c r="KUE119" s="1200"/>
      <c r="KUF119" s="1200"/>
      <c r="KUG119" s="1200"/>
      <c r="KUH119" s="1200"/>
      <c r="KUI119" s="1200"/>
      <c r="KUJ119" s="1200"/>
      <c r="KUK119" s="1200"/>
      <c r="KUL119" s="1200"/>
      <c r="KUM119" s="1200"/>
      <c r="KUN119" s="1200"/>
      <c r="KUO119" s="1200"/>
      <c r="KUP119" s="1200"/>
      <c r="KUQ119" s="1200"/>
      <c r="KUR119" s="1200"/>
      <c r="KUS119" s="1200"/>
      <c r="KUT119" s="1200"/>
      <c r="KUU119" s="1200"/>
      <c r="KUV119" s="1200"/>
      <c r="KUW119" s="1200"/>
      <c r="KUX119" s="1200"/>
      <c r="KUY119" s="1200"/>
      <c r="KUZ119" s="1200"/>
      <c r="KVA119" s="1200"/>
      <c r="KVB119" s="1200"/>
      <c r="KVC119" s="1200"/>
      <c r="KVD119" s="1200"/>
      <c r="KVE119" s="1200"/>
      <c r="KVF119" s="1200"/>
      <c r="KVG119" s="1200"/>
      <c r="KVH119" s="1200"/>
      <c r="KVI119" s="1200"/>
      <c r="KVJ119" s="1200"/>
      <c r="KVK119" s="1200"/>
      <c r="KVL119" s="1200"/>
      <c r="KVM119" s="1200"/>
      <c r="KVN119" s="1200"/>
      <c r="KVO119" s="1200"/>
      <c r="KVP119" s="1200"/>
      <c r="KVQ119" s="1200"/>
      <c r="KVR119" s="1200"/>
      <c r="KVS119" s="1200"/>
      <c r="KVT119" s="1200"/>
      <c r="KVU119" s="1200"/>
      <c r="KVV119" s="1200"/>
      <c r="KVW119" s="1200"/>
      <c r="KVX119" s="1200"/>
      <c r="KVY119" s="1200"/>
      <c r="KVZ119" s="1200"/>
      <c r="KWA119" s="1200"/>
      <c r="KWB119" s="1200"/>
      <c r="KWC119" s="1200"/>
      <c r="KWD119" s="1200"/>
      <c r="KWE119" s="1200"/>
      <c r="KWF119" s="1200"/>
      <c r="KWG119" s="1200"/>
      <c r="KWH119" s="1200"/>
      <c r="KWI119" s="1200"/>
      <c r="KWJ119" s="1200"/>
      <c r="KWK119" s="1200"/>
      <c r="KWL119" s="1200"/>
      <c r="KWM119" s="1200"/>
      <c r="KWN119" s="1200"/>
      <c r="KWO119" s="1200"/>
      <c r="KWP119" s="1200"/>
      <c r="KWQ119" s="1200"/>
      <c r="KWR119" s="1200"/>
      <c r="KWS119" s="1200"/>
      <c r="KWT119" s="1200"/>
      <c r="KWU119" s="1200"/>
      <c r="KWV119" s="1200"/>
      <c r="KWW119" s="1200"/>
      <c r="KWX119" s="1200"/>
      <c r="KWY119" s="1200"/>
      <c r="KWZ119" s="1200"/>
      <c r="KXA119" s="1200"/>
      <c r="KXB119" s="1200"/>
      <c r="KXC119" s="1200"/>
      <c r="KXD119" s="1200"/>
      <c r="KXE119" s="1200"/>
      <c r="KXF119" s="1200"/>
      <c r="KXG119" s="1200"/>
      <c r="KXH119" s="1200"/>
      <c r="KXI119" s="1200"/>
      <c r="KXJ119" s="1200"/>
      <c r="KXK119" s="1200"/>
      <c r="KXL119" s="1200"/>
      <c r="KXM119" s="1200"/>
      <c r="KXN119" s="1200"/>
      <c r="KXO119" s="1200"/>
      <c r="KXP119" s="1200"/>
      <c r="KXQ119" s="1200"/>
      <c r="KXR119" s="1200"/>
      <c r="KXS119" s="1200"/>
      <c r="KXT119" s="1200"/>
      <c r="KXU119" s="1200"/>
      <c r="KXV119" s="1200"/>
      <c r="KXW119" s="1200"/>
      <c r="KXX119" s="1200"/>
      <c r="KXY119" s="1200"/>
      <c r="KXZ119" s="1200"/>
      <c r="KYA119" s="1200"/>
      <c r="KYB119" s="1200"/>
      <c r="KYC119" s="1200"/>
      <c r="KYD119" s="1200"/>
      <c r="KYE119" s="1200"/>
      <c r="KYF119" s="1200"/>
      <c r="KYG119" s="1200"/>
      <c r="KYH119" s="1200"/>
      <c r="KYI119" s="1200"/>
      <c r="KYJ119" s="1200"/>
      <c r="KYK119" s="1200"/>
      <c r="KYL119" s="1200"/>
      <c r="KYM119" s="1200"/>
      <c r="KYN119" s="1200"/>
      <c r="KYO119" s="1200"/>
      <c r="KYP119" s="1200"/>
      <c r="KYQ119" s="1200"/>
      <c r="KYR119" s="1200"/>
      <c r="KYS119" s="1200"/>
      <c r="KYT119" s="1200"/>
      <c r="KYU119" s="1200"/>
      <c r="KYV119" s="1200"/>
      <c r="KYW119" s="1200"/>
      <c r="KYX119" s="1200"/>
      <c r="KYY119" s="1200"/>
      <c r="KYZ119" s="1200"/>
      <c r="KZA119" s="1200"/>
      <c r="KZB119" s="1200"/>
      <c r="KZC119" s="1200"/>
      <c r="KZD119" s="1200"/>
      <c r="KZE119" s="1200"/>
      <c r="KZF119" s="1200"/>
      <c r="KZG119" s="1200"/>
      <c r="KZH119" s="1200"/>
      <c r="KZI119" s="1200"/>
      <c r="KZJ119" s="1200"/>
      <c r="KZK119" s="1200"/>
      <c r="KZL119" s="1200"/>
      <c r="KZM119" s="1200"/>
      <c r="KZN119" s="1200"/>
      <c r="KZO119" s="1200"/>
      <c r="KZP119" s="1200"/>
      <c r="KZQ119" s="1200"/>
      <c r="KZR119" s="1200"/>
      <c r="KZS119" s="1200"/>
      <c r="KZT119" s="1200"/>
      <c r="KZU119" s="1200"/>
      <c r="KZV119" s="1200"/>
      <c r="KZW119" s="1200"/>
      <c r="KZX119" s="1200"/>
      <c r="KZY119" s="1200"/>
      <c r="KZZ119" s="1200"/>
      <c r="LAA119" s="1200"/>
      <c r="LAB119" s="1200"/>
      <c r="LAC119" s="1200"/>
      <c r="LAD119" s="1200"/>
      <c r="LAE119" s="1200"/>
      <c r="LAF119" s="1200"/>
      <c r="LAG119" s="1200"/>
      <c r="LAH119" s="1200"/>
      <c r="LAI119" s="1200"/>
      <c r="LAJ119" s="1200"/>
      <c r="LAK119" s="1200"/>
      <c r="LAL119" s="1200"/>
      <c r="LAM119" s="1200"/>
      <c r="LAN119" s="1200"/>
      <c r="LAO119" s="1200"/>
      <c r="LAP119" s="1200"/>
      <c r="LAQ119" s="1200"/>
      <c r="LAR119" s="1200"/>
      <c r="LAS119" s="1200"/>
      <c r="LAT119" s="1200"/>
      <c r="LAU119" s="1200"/>
      <c r="LAV119" s="1200"/>
      <c r="LAW119" s="1200"/>
      <c r="LAX119" s="1200"/>
      <c r="LAY119" s="1200"/>
      <c r="LAZ119" s="1200"/>
      <c r="LBA119" s="1200"/>
      <c r="LBB119" s="1200"/>
      <c r="LBC119" s="1200"/>
      <c r="LBD119" s="1200"/>
      <c r="LBE119" s="1200"/>
      <c r="LBF119" s="1200"/>
      <c r="LBG119" s="1200"/>
      <c r="LBH119" s="1200"/>
      <c r="LBI119" s="1200"/>
      <c r="LBJ119" s="1200"/>
      <c r="LBK119" s="1200"/>
      <c r="LBL119" s="1200"/>
      <c r="LBM119" s="1200"/>
      <c r="LBN119" s="1200"/>
      <c r="LBO119" s="1200"/>
      <c r="LBP119" s="1200"/>
      <c r="LBQ119" s="1200"/>
      <c r="LBR119" s="1200"/>
      <c r="LBS119" s="1200"/>
      <c r="LBT119" s="1200"/>
      <c r="LBU119" s="1200"/>
      <c r="LBV119" s="1200"/>
      <c r="LBW119" s="1200"/>
      <c r="LBX119" s="1200"/>
      <c r="LBY119" s="1200"/>
      <c r="LBZ119" s="1200"/>
      <c r="LCA119" s="1200"/>
      <c r="LCB119" s="1200"/>
      <c r="LCC119" s="1200"/>
      <c r="LCD119" s="1200"/>
      <c r="LCE119" s="1200"/>
      <c r="LCF119" s="1200"/>
      <c r="LCG119" s="1200"/>
      <c r="LCH119" s="1200"/>
      <c r="LCI119" s="1200"/>
      <c r="LCJ119" s="1200"/>
      <c r="LCK119" s="1200"/>
      <c r="LCL119" s="1200"/>
      <c r="LCM119" s="1200"/>
      <c r="LCN119" s="1200"/>
      <c r="LCO119" s="1200"/>
      <c r="LCP119" s="1200"/>
      <c r="LCQ119" s="1200"/>
      <c r="LCR119" s="1200"/>
      <c r="LCS119" s="1200"/>
      <c r="LCT119" s="1200"/>
      <c r="LCU119" s="1200"/>
      <c r="LCV119" s="1200"/>
      <c r="LCW119" s="1200"/>
      <c r="LCX119" s="1200"/>
      <c r="LCY119" s="1200"/>
      <c r="LCZ119" s="1200"/>
      <c r="LDA119" s="1200"/>
      <c r="LDB119" s="1200"/>
      <c r="LDC119" s="1200"/>
      <c r="LDD119" s="1200"/>
      <c r="LDE119" s="1200"/>
      <c r="LDF119" s="1200"/>
      <c r="LDG119" s="1200"/>
      <c r="LDH119" s="1200"/>
      <c r="LDI119" s="1200"/>
      <c r="LDJ119" s="1200"/>
      <c r="LDK119" s="1200"/>
      <c r="LDL119" s="1200"/>
      <c r="LDM119" s="1200"/>
      <c r="LDN119" s="1200"/>
      <c r="LDO119" s="1200"/>
      <c r="LDP119" s="1200"/>
      <c r="LDQ119" s="1200"/>
      <c r="LDR119" s="1200"/>
      <c r="LDS119" s="1200"/>
      <c r="LDT119" s="1200"/>
      <c r="LDU119" s="1200"/>
      <c r="LDV119" s="1200"/>
      <c r="LDW119" s="1200"/>
      <c r="LDX119" s="1200"/>
      <c r="LDY119" s="1200"/>
      <c r="LDZ119" s="1200"/>
      <c r="LEA119" s="1200"/>
      <c r="LEB119" s="1200"/>
      <c r="LEC119" s="1200"/>
      <c r="LED119" s="1200"/>
      <c r="LEE119" s="1200"/>
      <c r="LEF119" s="1200"/>
      <c r="LEG119" s="1200"/>
      <c r="LEH119" s="1200"/>
      <c r="LEI119" s="1200"/>
      <c r="LEJ119" s="1200"/>
      <c r="LEK119" s="1200"/>
      <c r="LEL119" s="1200"/>
      <c r="LEM119" s="1200"/>
      <c r="LEN119" s="1200"/>
      <c r="LEO119" s="1200"/>
      <c r="LEP119" s="1200"/>
      <c r="LEQ119" s="1200"/>
      <c r="LER119" s="1200"/>
      <c r="LES119" s="1200"/>
      <c r="LET119" s="1200"/>
      <c r="LEU119" s="1200"/>
      <c r="LEV119" s="1200"/>
      <c r="LEW119" s="1200"/>
      <c r="LEX119" s="1200"/>
      <c r="LEY119" s="1200"/>
      <c r="LEZ119" s="1200"/>
      <c r="LFA119" s="1200"/>
      <c r="LFB119" s="1200"/>
      <c r="LFC119" s="1200"/>
      <c r="LFD119" s="1200"/>
      <c r="LFE119" s="1200"/>
      <c r="LFF119" s="1200"/>
      <c r="LFG119" s="1200"/>
      <c r="LFH119" s="1200"/>
      <c r="LFI119" s="1200"/>
      <c r="LFJ119" s="1200"/>
      <c r="LFK119" s="1200"/>
      <c r="LFL119" s="1200"/>
      <c r="LFM119" s="1200"/>
      <c r="LFN119" s="1200"/>
      <c r="LFO119" s="1200"/>
      <c r="LFP119" s="1200"/>
      <c r="LFQ119" s="1200"/>
      <c r="LFR119" s="1200"/>
      <c r="LFS119" s="1200"/>
      <c r="LFT119" s="1200"/>
      <c r="LFU119" s="1200"/>
      <c r="LFV119" s="1200"/>
      <c r="LFW119" s="1200"/>
      <c r="LFX119" s="1200"/>
      <c r="LFY119" s="1200"/>
      <c r="LFZ119" s="1200"/>
      <c r="LGA119" s="1200"/>
      <c r="LGB119" s="1200"/>
      <c r="LGC119" s="1200"/>
      <c r="LGD119" s="1200"/>
      <c r="LGE119" s="1200"/>
      <c r="LGF119" s="1200"/>
      <c r="LGG119" s="1200"/>
      <c r="LGH119" s="1200"/>
      <c r="LGI119" s="1200"/>
      <c r="LGJ119" s="1200"/>
      <c r="LGK119" s="1200"/>
      <c r="LGL119" s="1200"/>
      <c r="LGM119" s="1200"/>
      <c r="LGN119" s="1200"/>
      <c r="LGO119" s="1200"/>
      <c r="LGP119" s="1200"/>
      <c r="LGQ119" s="1200"/>
      <c r="LGR119" s="1200"/>
      <c r="LGS119" s="1200"/>
      <c r="LGT119" s="1200"/>
      <c r="LGU119" s="1200"/>
      <c r="LGV119" s="1200"/>
      <c r="LGW119" s="1200"/>
      <c r="LGX119" s="1200"/>
      <c r="LGY119" s="1200"/>
      <c r="LGZ119" s="1200"/>
      <c r="LHA119" s="1200"/>
      <c r="LHB119" s="1200"/>
      <c r="LHC119" s="1200"/>
      <c r="LHD119" s="1200"/>
      <c r="LHE119" s="1200"/>
      <c r="LHF119" s="1200"/>
      <c r="LHG119" s="1200"/>
      <c r="LHH119" s="1200"/>
      <c r="LHI119" s="1200"/>
      <c r="LHJ119" s="1200"/>
      <c r="LHK119" s="1200"/>
      <c r="LHL119" s="1200"/>
      <c r="LHM119" s="1200"/>
      <c r="LHN119" s="1200"/>
      <c r="LHO119" s="1200"/>
      <c r="LHP119" s="1200"/>
      <c r="LHQ119" s="1200"/>
      <c r="LHR119" s="1200"/>
      <c r="LHS119" s="1200"/>
      <c r="LHT119" s="1200"/>
      <c r="LHU119" s="1200"/>
      <c r="LHV119" s="1200"/>
      <c r="LHW119" s="1200"/>
      <c r="LHX119" s="1200"/>
      <c r="LHY119" s="1200"/>
      <c r="LHZ119" s="1200"/>
      <c r="LIA119" s="1200"/>
      <c r="LIB119" s="1200"/>
      <c r="LIC119" s="1200"/>
      <c r="LID119" s="1200"/>
      <c r="LIE119" s="1200"/>
      <c r="LIF119" s="1200"/>
      <c r="LIG119" s="1200"/>
      <c r="LIH119" s="1200"/>
      <c r="LII119" s="1200"/>
      <c r="LIJ119" s="1200"/>
      <c r="LIK119" s="1200"/>
      <c r="LIL119" s="1200"/>
      <c r="LIM119" s="1200"/>
      <c r="LIN119" s="1200"/>
      <c r="LIO119" s="1200"/>
      <c r="LIP119" s="1200"/>
      <c r="LIQ119" s="1200"/>
      <c r="LIR119" s="1200"/>
      <c r="LIS119" s="1200"/>
      <c r="LIT119" s="1200"/>
      <c r="LIU119" s="1200"/>
      <c r="LIV119" s="1200"/>
      <c r="LIW119" s="1200"/>
      <c r="LIX119" s="1200"/>
      <c r="LIY119" s="1200"/>
      <c r="LIZ119" s="1200"/>
      <c r="LJA119" s="1200"/>
      <c r="LJB119" s="1200"/>
      <c r="LJC119" s="1200"/>
      <c r="LJD119" s="1200"/>
      <c r="LJE119" s="1200"/>
      <c r="LJF119" s="1200"/>
      <c r="LJG119" s="1200"/>
      <c r="LJH119" s="1200"/>
      <c r="LJI119" s="1200"/>
      <c r="LJJ119" s="1200"/>
      <c r="LJK119" s="1200"/>
      <c r="LJL119" s="1200"/>
      <c r="LJM119" s="1200"/>
      <c r="LJN119" s="1200"/>
      <c r="LJO119" s="1200"/>
      <c r="LJP119" s="1200"/>
      <c r="LJQ119" s="1200"/>
      <c r="LJR119" s="1200"/>
      <c r="LJS119" s="1200"/>
      <c r="LJT119" s="1200"/>
      <c r="LJU119" s="1200"/>
      <c r="LJV119" s="1200"/>
      <c r="LJW119" s="1200"/>
      <c r="LJX119" s="1200"/>
      <c r="LJY119" s="1200"/>
      <c r="LJZ119" s="1200"/>
      <c r="LKA119" s="1200"/>
      <c r="LKB119" s="1200"/>
      <c r="LKC119" s="1200"/>
      <c r="LKD119" s="1200"/>
      <c r="LKE119" s="1200"/>
      <c r="LKF119" s="1200"/>
      <c r="LKG119" s="1200"/>
      <c r="LKH119" s="1200"/>
      <c r="LKI119" s="1200"/>
      <c r="LKJ119" s="1200"/>
      <c r="LKK119" s="1200"/>
      <c r="LKL119" s="1200"/>
      <c r="LKM119" s="1200"/>
      <c r="LKN119" s="1200"/>
      <c r="LKO119" s="1200"/>
      <c r="LKP119" s="1200"/>
      <c r="LKQ119" s="1200"/>
      <c r="LKR119" s="1200"/>
      <c r="LKS119" s="1200"/>
      <c r="LKT119" s="1200"/>
      <c r="LKU119" s="1200"/>
      <c r="LKV119" s="1200"/>
      <c r="LKW119" s="1200"/>
      <c r="LKX119" s="1200"/>
      <c r="LKY119" s="1200"/>
      <c r="LKZ119" s="1200"/>
      <c r="LLA119" s="1200"/>
      <c r="LLB119" s="1200"/>
      <c r="LLC119" s="1200"/>
      <c r="LLD119" s="1200"/>
      <c r="LLE119" s="1200"/>
      <c r="LLF119" s="1200"/>
      <c r="LLG119" s="1200"/>
      <c r="LLH119" s="1200"/>
      <c r="LLI119" s="1200"/>
      <c r="LLJ119" s="1200"/>
      <c r="LLK119" s="1200"/>
      <c r="LLL119" s="1200"/>
      <c r="LLM119" s="1200"/>
      <c r="LLN119" s="1200"/>
      <c r="LLO119" s="1200"/>
      <c r="LLP119" s="1200"/>
      <c r="LLQ119" s="1200"/>
      <c r="LLR119" s="1200"/>
      <c r="LLS119" s="1200"/>
      <c r="LLT119" s="1200"/>
      <c r="LLU119" s="1200"/>
      <c r="LLV119" s="1200"/>
      <c r="LLW119" s="1200"/>
      <c r="LLX119" s="1200"/>
      <c r="LLY119" s="1200"/>
      <c r="LLZ119" s="1200"/>
      <c r="LMA119" s="1200"/>
      <c r="LMB119" s="1200"/>
      <c r="LMC119" s="1200"/>
      <c r="LMD119" s="1200"/>
      <c r="LME119" s="1200"/>
      <c r="LMF119" s="1200"/>
      <c r="LMG119" s="1200"/>
      <c r="LMH119" s="1200"/>
      <c r="LMI119" s="1200"/>
      <c r="LMJ119" s="1200"/>
      <c r="LMK119" s="1200"/>
      <c r="LML119" s="1200"/>
      <c r="LMM119" s="1200"/>
      <c r="LMN119" s="1200"/>
      <c r="LMO119" s="1200"/>
      <c r="LMP119" s="1200"/>
      <c r="LMQ119" s="1200"/>
      <c r="LMR119" s="1200"/>
      <c r="LMS119" s="1200"/>
      <c r="LMT119" s="1200"/>
      <c r="LMU119" s="1200"/>
      <c r="LMV119" s="1200"/>
      <c r="LMW119" s="1200"/>
      <c r="LMX119" s="1200"/>
      <c r="LMY119" s="1200"/>
      <c r="LMZ119" s="1200"/>
      <c r="LNA119" s="1200"/>
      <c r="LNB119" s="1200"/>
      <c r="LNC119" s="1200"/>
      <c r="LND119" s="1200"/>
      <c r="LNE119" s="1200"/>
      <c r="LNF119" s="1200"/>
      <c r="LNG119" s="1200"/>
      <c r="LNH119" s="1200"/>
      <c r="LNI119" s="1200"/>
      <c r="LNJ119" s="1200"/>
      <c r="LNK119" s="1200"/>
      <c r="LNL119" s="1200"/>
      <c r="LNM119" s="1200"/>
      <c r="LNN119" s="1200"/>
      <c r="LNO119" s="1200"/>
      <c r="LNP119" s="1200"/>
      <c r="LNQ119" s="1200"/>
      <c r="LNR119" s="1200"/>
      <c r="LNS119" s="1200"/>
      <c r="LNT119" s="1200"/>
      <c r="LNU119" s="1200"/>
      <c r="LNV119" s="1200"/>
      <c r="LNW119" s="1200"/>
      <c r="LNX119" s="1200"/>
      <c r="LNY119" s="1200"/>
      <c r="LNZ119" s="1200"/>
      <c r="LOA119" s="1200"/>
      <c r="LOB119" s="1200"/>
      <c r="LOC119" s="1200"/>
      <c r="LOD119" s="1200"/>
      <c r="LOE119" s="1200"/>
      <c r="LOF119" s="1200"/>
      <c r="LOG119" s="1200"/>
      <c r="LOH119" s="1200"/>
      <c r="LOI119" s="1200"/>
      <c r="LOJ119" s="1200"/>
      <c r="LOK119" s="1200"/>
      <c r="LOL119" s="1200"/>
      <c r="LOM119" s="1200"/>
      <c r="LON119" s="1200"/>
      <c r="LOO119" s="1200"/>
      <c r="LOP119" s="1200"/>
      <c r="LOQ119" s="1200"/>
      <c r="LOR119" s="1200"/>
      <c r="LOS119" s="1200"/>
      <c r="LOT119" s="1200"/>
      <c r="LOU119" s="1200"/>
      <c r="LOV119" s="1200"/>
      <c r="LOW119" s="1200"/>
      <c r="LOX119" s="1200"/>
      <c r="LOY119" s="1200"/>
      <c r="LOZ119" s="1200"/>
      <c r="LPA119" s="1200"/>
      <c r="LPB119" s="1200"/>
      <c r="LPC119" s="1200"/>
      <c r="LPD119" s="1200"/>
      <c r="LPE119" s="1200"/>
      <c r="LPF119" s="1200"/>
      <c r="LPG119" s="1200"/>
      <c r="LPH119" s="1200"/>
      <c r="LPI119" s="1200"/>
      <c r="LPJ119" s="1200"/>
      <c r="LPK119" s="1200"/>
      <c r="LPL119" s="1200"/>
      <c r="LPM119" s="1200"/>
      <c r="LPN119" s="1200"/>
      <c r="LPO119" s="1200"/>
      <c r="LPP119" s="1200"/>
      <c r="LPQ119" s="1200"/>
      <c r="LPR119" s="1200"/>
      <c r="LPS119" s="1200"/>
      <c r="LPT119" s="1200"/>
      <c r="LPU119" s="1200"/>
      <c r="LPV119" s="1200"/>
      <c r="LPW119" s="1200"/>
      <c r="LPX119" s="1200"/>
      <c r="LPY119" s="1200"/>
      <c r="LPZ119" s="1200"/>
      <c r="LQA119" s="1200"/>
      <c r="LQB119" s="1200"/>
      <c r="LQC119" s="1200"/>
      <c r="LQD119" s="1200"/>
      <c r="LQE119" s="1200"/>
      <c r="LQF119" s="1200"/>
      <c r="LQG119" s="1200"/>
      <c r="LQH119" s="1200"/>
      <c r="LQI119" s="1200"/>
      <c r="LQJ119" s="1200"/>
      <c r="LQK119" s="1200"/>
      <c r="LQL119" s="1200"/>
      <c r="LQM119" s="1200"/>
      <c r="LQN119" s="1200"/>
      <c r="LQO119" s="1200"/>
      <c r="LQP119" s="1200"/>
      <c r="LQQ119" s="1200"/>
      <c r="LQR119" s="1200"/>
      <c r="LQS119" s="1200"/>
      <c r="LQT119" s="1200"/>
      <c r="LQU119" s="1200"/>
      <c r="LQV119" s="1200"/>
      <c r="LQW119" s="1200"/>
      <c r="LQX119" s="1200"/>
      <c r="LQY119" s="1200"/>
      <c r="LQZ119" s="1200"/>
      <c r="LRA119" s="1200"/>
      <c r="LRB119" s="1200"/>
      <c r="LRC119" s="1200"/>
      <c r="LRD119" s="1200"/>
      <c r="LRE119" s="1200"/>
      <c r="LRF119" s="1200"/>
      <c r="LRG119" s="1200"/>
      <c r="LRH119" s="1200"/>
      <c r="LRI119" s="1200"/>
      <c r="LRJ119" s="1200"/>
      <c r="LRK119" s="1200"/>
      <c r="LRL119" s="1200"/>
      <c r="LRM119" s="1200"/>
      <c r="LRN119" s="1200"/>
      <c r="LRO119" s="1200"/>
      <c r="LRP119" s="1200"/>
      <c r="LRQ119" s="1200"/>
      <c r="LRR119" s="1200"/>
      <c r="LRS119" s="1200"/>
      <c r="LRT119" s="1200"/>
      <c r="LRU119" s="1200"/>
      <c r="LRV119" s="1200"/>
      <c r="LRW119" s="1200"/>
      <c r="LRX119" s="1200"/>
      <c r="LRY119" s="1200"/>
      <c r="LRZ119" s="1200"/>
      <c r="LSA119" s="1200"/>
      <c r="LSB119" s="1200"/>
      <c r="LSC119" s="1200"/>
      <c r="LSD119" s="1200"/>
      <c r="LSE119" s="1200"/>
      <c r="LSF119" s="1200"/>
      <c r="LSG119" s="1200"/>
      <c r="LSH119" s="1200"/>
      <c r="LSI119" s="1200"/>
      <c r="LSJ119" s="1200"/>
      <c r="LSK119" s="1200"/>
      <c r="LSL119" s="1200"/>
      <c r="LSM119" s="1200"/>
      <c r="LSN119" s="1200"/>
      <c r="LSO119" s="1200"/>
      <c r="LSP119" s="1200"/>
      <c r="LSQ119" s="1200"/>
      <c r="LSR119" s="1200"/>
      <c r="LSS119" s="1200"/>
      <c r="LST119" s="1200"/>
      <c r="LSU119" s="1200"/>
      <c r="LSV119" s="1200"/>
      <c r="LSW119" s="1200"/>
      <c r="LSX119" s="1200"/>
      <c r="LSY119" s="1200"/>
      <c r="LSZ119" s="1200"/>
      <c r="LTA119" s="1200"/>
      <c r="LTB119" s="1200"/>
      <c r="LTC119" s="1200"/>
      <c r="LTD119" s="1200"/>
      <c r="LTE119" s="1200"/>
      <c r="LTF119" s="1200"/>
      <c r="LTG119" s="1200"/>
      <c r="LTH119" s="1200"/>
      <c r="LTI119" s="1200"/>
      <c r="LTJ119" s="1200"/>
      <c r="LTK119" s="1200"/>
      <c r="LTL119" s="1200"/>
      <c r="LTM119" s="1200"/>
      <c r="LTN119" s="1200"/>
      <c r="LTO119" s="1200"/>
      <c r="LTP119" s="1200"/>
      <c r="LTQ119" s="1200"/>
      <c r="LTR119" s="1200"/>
      <c r="LTS119" s="1200"/>
      <c r="LTT119" s="1200"/>
      <c r="LTU119" s="1200"/>
      <c r="LTV119" s="1200"/>
      <c r="LTW119" s="1200"/>
      <c r="LTX119" s="1200"/>
      <c r="LTY119" s="1200"/>
      <c r="LTZ119" s="1200"/>
      <c r="LUA119" s="1200"/>
      <c r="LUB119" s="1200"/>
      <c r="LUC119" s="1200"/>
      <c r="LUD119" s="1200"/>
      <c r="LUE119" s="1200"/>
      <c r="LUF119" s="1200"/>
      <c r="LUG119" s="1200"/>
      <c r="LUH119" s="1200"/>
      <c r="LUI119" s="1200"/>
      <c r="LUJ119" s="1200"/>
      <c r="LUK119" s="1200"/>
      <c r="LUL119" s="1200"/>
      <c r="LUM119" s="1200"/>
      <c r="LUN119" s="1200"/>
      <c r="LUO119" s="1200"/>
      <c r="LUP119" s="1200"/>
      <c r="LUQ119" s="1200"/>
      <c r="LUR119" s="1200"/>
      <c r="LUS119" s="1200"/>
      <c r="LUT119" s="1200"/>
      <c r="LUU119" s="1200"/>
      <c r="LUV119" s="1200"/>
      <c r="LUW119" s="1200"/>
      <c r="LUX119" s="1200"/>
      <c r="LUY119" s="1200"/>
      <c r="LUZ119" s="1200"/>
      <c r="LVA119" s="1200"/>
      <c r="LVB119" s="1200"/>
      <c r="LVC119" s="1200"/>
      <c r="LVD119" s="1200"/>
      <c r="LVE119" s="1200"/>
      <c r="LVF119" s="1200"/>
      <c r="LVG119" s="1200"/>
      <c r="LVH119" s="1200"/>
      <c r="LVI119" s="1200"/>
      <c r="LVJ119" s="1200"/>
      <c r="LVK119" s="1200"/>
      <c r="LVL119" s="1200"/>
      <c r="LVM119" s="1200"/>
      <c r="LVN119" s="1200"/>
      <c r="LVO119" s="1200"/>
      <c r="LVP119" s="1200"/>
      <c r="LVQ119" s="1200"/>
      <c r="LVR119" s="1200"/>
      <c r="LVS119" s="1200"/>
      <c r="LVT119" s="1200"/>
      <c r="LVU119" s="1200"/>
      <c r="LVV119" s="1200"/>
      <c r="LVW119" s="1200"/>
      <c r="LVX119" s="1200"/>
      <c r="LVY119" s="1200"/>
      <c r="LVZ119" s="1200"/>
      <c r="LWA119" s="1200"/>
      <c r="LWB119" s="1200"/>
      <c r="LWC119" s="1200"/>
      <c r="LWD119" s="1200"/>
      <c r="LWE119" s="1200"/>
      <c r="LWF119" s="1200"/>
      <c r="LWG119" s="1200"/>
      <c r="LWH119" s="1200"/>
      <c r="LWI119" s="1200"/>
      <c r="LWJ119" s="1200"/>
      <c r="LWK119" s="1200"/>
      <c r="LWL119" s="1200"/>
      <c r="LWM119" s="1200"/>
      <c r="LWN119" s="1200"/>
      <c r="LWO119" s="1200"/>
      <c r="LWP119" s="1200"/>
      <c r="LWQ119" s="1200"/>
      <c r="LWR119" s="1200"/>
      <c r="LWS119" s="1200"/>
      <c r="LWT119" s="1200"/>
      <c r="LWU119" s="1200"/>
      <c r="LWV119" s="1200"/>
      <c r="LWW119" s="1200"/>
      <c r="LWX119" s="1200"/>
      <c r="LWY119" s="1200"/>
      <c r="LWZ119" s="1200"/>
      <c r="LXA119" s="1200"/>
      <c r="LXB119" s="1200"/>
      <c r="LXC119" s="1200"/>
      <c r="LXD119" s="1200"/>
      <c r="LXE119" s="1200"/>
      <c r="LXF119" s="1200"/>
      <c r="LXG119" s="1200"/>
      <c r="LXH119" s="1200"/>
      <c r="LXI119" s="1200"/>
      <c r="LXJ119" s="1200"/>
      <c r="LXK119" s="1200"/>
      <c r="LXL119" s="1200"/>
      <c r="LXM119" s="1200"/>
      <c r="LXN119" s="1200"/>
      <c r="LXO119" s="1200"/>
      <c r="LXP119" s="1200"/>
      <c r="LXQ119" s="1200"/>
      <c r="LXR119" s="1200"/>
      <c r="LXS119" s="1200"/>
      <c r="LXT119" s="1200"/>
      <c r="LXU119" s="1200"/>
      <c r="LXV119" s="1200"/>
      <c r="LXW119" s="1200"/>
      <c r="LXX119" s="1200"/>
      <c r="LXY119" s="1200"/>
      <c r="LXZ119" s="1200"/>
      <c r="LYA119" s="1200"/>
      <c r="LYB119" s="1200"/>
      <c r="LYC119" s="1200"/>
      <c r="LYD119" s="1200"/>
      <c r="LYE119" s="1200"/>
      <c r="LYF119" s="1200"/>
      <c r="LYG119" s="1200"/>
      <c r="LYH119" s="1200"/>
      <c r="LYI119" s="1200"/>
      <c r="LYJ119" s="1200"/>
      <c r="LYK119" s="1200"/>
      <c r="LYL119" s="1200"/>
      <c r="LYM119" s="1200"/>
      <c r="LYN119" s="1200"/>
      <c r="LYO119" s="1200"/>
      <c r="LYP119" s="1200"/>
      <c r="LYQ119" s="1200"/>
      <c r="LYR119" s="1200"/>
      <c r="LYS119" s="1200"/>
      <c r="LYT119" s="1200"/>
      <c r="LYU119" s="1200"/>
      <c r="LYV119" s="1200"/>
      <c r="LYW119" s="1200"/>
      <c r="LYX119" s="1200"/>
      <c r="LYY119" s="1200"/>
      <c r="LYZ119" s="1200"/>
      <c r="LZA119" s="1200"/>
      <c r="LZB119" s="1200"/>
      <c r="LZC119" s="1200"/>
      <c r="LZD119" s="1200"/>
      <c r="LZE119" s="1200"/>
      <c r="LZF119" s="1200"/>
      <c r="LZG119" s="1200"/>
      <c r="LZH119" s="1200"/>
      <c r="LZI119" s="1200"/>
      <c r="LZJ119" s="1200"/>
      <c r="LZK119" s="1200"/>
      <c r="LZL119" s="1200"/>
      <c r="LZM119" s="1200"/>
      <c r="LZN119" s="1200"/>
      <c r="LZO119" s="1200"/>
      <c r="LZP119" s="1200"/>
      <c r="LZQ119" s="1200"/>
      <c r="LZR119" s="1200"/>
      <c r="LZS119" s="1200"/>
      <c r="LZT119" s="1200"/>
      <c r="LZU119" s="1200"/>
      <c r="LZV119" s="1200"/>
      <c r="LZW119" s="1200"/>
      <c r="LZX119" s="1200"/>
      <c r="LZY119" s="1200"/>
      <c r="LZZ119" s="1200"/>
      <c r="MAA119" s="1200"/>
      <c r="MAB119" s="1200"/>
      <c r="MAC119" s="1200"/>
      <c r="MAD119" s="1200"/>
      <c r="MAE119" s="1200"/>
      <c r="MAF119" s="1200"/>
      <c r="MAG119" s="1200"/>
      <c r="MAH119" s="1200"/>
      <c r="MAI119" s="1200"/>
      <c r="MAJ119" s="1200"/>
      <c r="MAK119" s="1200"/>
      <c r="MAL119" s="1200"/>
      <c r="MAM119" s="1200"/>
      <c r="MAN119" s="1200"/>
      <c r="MAO119" s="1200"/>
      <c r="MAP119" s="1200"/>
      <c r="MAQ119" s="1200"/>
      <c r="MAR119" s="1200"/>
      <c r="MAS119" s="1200"/>
      <c r="MAT119" s="1200"/>
      <c r="MAU119" s="1200"/>
      <c r="MAV119" s="1200"/>
      <c r="MAW119" s="1200"/>
      <c r="MAX119" s="1200"/>
      <c r="MAY119" s="1200"/>
      <c r="MAZ119" s="1200"/>
      <c r="MBA119" s="1200"/>
      <c r="MBB119" s="1200"/>
      <c r="MBC119" s="1200"/>
      <c r="MBD119" s="1200"/>
      <c r="MBE119" s="1200"/>
      <c r="MBF119" s="1200"/>
      <c r="MBG119" s="1200"/>
      <c r="MBH119" s="1200"/>
      <c r="MBI119" s="1200"/>
      <c r="MBJ119" s="1200"/>
      <c r="MBK119" s="1200"/>
      <c r="MBL119" s="1200"/>
      <c r="MBM119" s="1200"/>
      <c r="MBN119" s="1200"/>
      <c r="MBO119" s="1200"/>
      <c r="MBP119" s="1200"/>
      <c r="MBQ119" s="1200"/>
      <c r="MBR119" s="1200"/>
      <c r="MBS119" s="1200"/>
      <c r="MBT119" s="1200"/>
      <c r="MBU119" s="1200"/>
      <c r="MBV119" s="1200"/>
      <c r="MBW119" s="1200"/>
      <c r="MBX119" s="1200"/>
      <c r="MBY119" s="1200"/>
      <c r="MBZ119" s="1200"/>
      <c r="MCA119" s="1200"/>
      <c r="MCB119" s="1200"/>
      <c r="MCC119" s="1200"/>
      <c r="MCD119" s="1200"/>
      <c r="MCE119" s="1200"/>
      <c r="MCF119" s="1200"/>
      <c r="MCG119" s="1200"/>
      <c r="MCH119" s="1200"/>
      <c r="MCI119" s="1200"/>
      <c r="MCJ119" s="1200"/>
      <c r="MCK119" s="1200"/>
      <c r="MCL119" s="1200"/>
      <c r="MCM119" s="1200"/>
      <c r="MCN119" s="1200"/>
      <c r="MCO119" s="1200"/>
      <c r="MCP119" s="1200"/>
      <c r="MCQ119" s="1200"/>
      <c r="MCR119" s="1200"/>
      <c r="MCS119" s="1200"/>
      <c r="MCT119" s="1200"/>
      <c r="MCU119" s="1200"/>
      <c r="MCV119" s="1200"/>
      <c r="MCW119" s="1200"/>
      <c r="MCX119" s="1200"/>
      <c r="MCY119" s="1200"/>
      <c r="MCZ119" s="1200"/>
      <c r="MDA119" s="1200"/>
      <c r="MDB119" s="1200"/>
      <c r="MDC119" s="1200"/>
      <c r="MDD119" s="1200"/>
      <c r="MDE119" s="1200"/>
      <c r="MDF119" s="1200"/>
      <c r="MDG119" s="1200"/>
      <c r="MDH119" s="1200"/>
      <c r="MDI119" s="1200"/>
      <c r="MDJ119" s="1200"/>
      <c r="MDK119" s="1200"/>
      <c r="MDL119" s="1200"/>
      <c r="MDM119" s="1200"/>
      <c r="MDN119" s="1200"/>
      <c r="MDO119" s="1200"/>
      <c r="MDP119" s="1200"/>
      <c r="MDQ119" s="1200"/>
      <c r="MDR119" s="1200"/>
      <c r="MDS119" s="1200"/>
      <c r="MDT119" s="1200"/>
      <c r="MDU119" s="1200"/>
      <c r="MDV119" s="1200"/>
      <c r="MDW119" s="1200"/>
      <c r="MDX119" s="1200"/>
      <c r="MDY119" s="1200"/>
      <c r="MDZ119" s="1200"/>
      <c r="MEA119" s="1200"/>
      <c r="MEB119" s="1200"/>
      <c r="MEC119" s="1200"/>
      <c r="MED119" s="1200"/>
      <c r="MEE119" s="1200"/>
      <c r="MEF119" s="1200"/>
      <c r="MEG119" s="1200"/>
      <c r="MEH119" s="1200"/>
      <c r="MEI119" s="1200"/>
      <c r="MEJ119" s="1200"/>
      <c r="MEK119" s="1200"/>
      <c r="MEL119" s="1200"/>
      <c r="MEM119" s="1200"/>
      <c r="MEN119" s="1200"/>
      <c r="MEO119" s="1200"/>
      <c r="MEP119" s="1200"/>
      <c r="MEQ119" s="1200"/>
      <c r="MER119" s="1200"/>
      <c r="MES119" s="1200"/>
      <c r="MET119" s="1200"/>
      <c r="MEU119" s="1200"/>
      <c r="MEV119" s="1200"/>
      <c r="MEW119" s="1200"/>
      <c r="MEX119" s="1200"/>
      <c r="MEY119" s="1200"/>
      <c r="MEZ119" s="1200"/>
      <c r="MFA119" s="1200"/>
      <c r="MFB119" s="1200"/>
      <c r="MFC119" s="1200"/>
      <c r="MFD119" s="1200"/>
      <c r="MFE119" s="1200"/>
      <c r="MFF119" s="1200"/>
      <c r="MFG119" s="1200"/>
      <c r="MFH119" s="1200"/>
      <c r="MFI119" s="1200"/>
      <c r="MFJ119" s="1200"/>
      <c r="MFK119" s="1200"/>
      <c r="MFL119" s="1200"/>
      <c r="MFM119" s="1200"/>
      <c r="MFN119" s="1200"/>
      <c r="MFO119" s="1200"/>
      <c r="MFP119" s="1200"/>
      <c r="MFQ119" s="1200"/>
      <c r="MFR119" s="1200"/>
      <c r="MFS119" s="1200"/>
      <c r="MFT119" s="1200"/>
      <c r="MFU119" s="1200"/>
      <c r="MFV119" s="1200"/>
      <c r="MFW119" s="1200"/>
      <c r="MFX119" s="1200"/>
      <c r="MFY119" s="1200"/>
      <c r="MFZ119" s="1200"/>
      <c r="MGA119" s="1200"/>
      <c r="MGB119" s="1200"/>
      <c r="MGC119" s="1200"/>
      <c r="MGD119" s="1200"/>
      <c r="MGE119" s="1200"/>
      <c r="MGF119" s="1200"/>
      <c r="MGG119" s="1200"/>
      <c r="MGH119" s="1200"/>
      <c r="MGI119" s="1200"/>
      <c r="MGJ119" s="1200"/>
      <c r="MGK119" s="1200"/>
      <c r="MGL119" s="1200"/>
      <c r="MGM119" s="1200"/>
      <c r="MGN119" s="1200"/>
      <c r="MGO119" s="1200"/>
      <c r="MGP119" s="1200"/>
      <c r="MGQ119" s="1200"/>
      <c r="MGR119" s="1200"/>
      <c r="MGS119" s="1200"/>
      <c r="MGT119" s="1200"/>
      <c r="MGU119" s="1200"/>
      <c r="MGV119" s="1200"/>
      <c r="MGW119" s="1200"/>
      <c r="MGX119" s="1200"/>
      <c r="MGY119" s="1200"/>
      <c r="MGZ119" s="1200"/>
      <c r="MHA119" s="1200"/>
      <c r="MHB119" s="1200"/>
      <c r="MHC119" s="1200"/>
      <c r="MHD119" s="1200"/>
      <c r="MHE119" s="1200"/>
      <c r="MHF119" s="1200"/>
      <c r="MHG119" s="1200"/>
      <c r="MHH119" s="1200"/>
      <c r="MHI119" s="1200"/>
      <c r="MHJ119" s="1200"/>
      <c r="MHK119" s="1200"/>
      <c r="MHL119" s="1200"/>
      <c r="MHM119" s="1200"/>
      <c r="MHN119" s="1200"/>
      <c r="MHO119" s="1200"/>
      <c r="MHP119" s="1200"/>
      <c r="MHQ119" s="1200"/>
      <c r="MHR119" s="1200"/>
      <c r="MHS119" s="1200"/>
      <c r="MHT119" s="1200"/>
      <c r="MHU119" s="1200"/>
      <c r="MHV119" s="1200"/>
      <c r="MHW119" s="1200"/>
      <c r="MHX119" s="1200"/>
      <c r="MHY119" s="1200"/>
      <c r="MHZ119" s="1200"/>
      <c r="MIA119" s="1200"/>
      <c r="MIB119" s="1200"/>
      <c r="MIC119" s="1200"/>
      <c r="MID119" s="1200"/>
      <c r="MIE119" s="1200"/>
      <c r="MIF119" s="1200"/>
      <c r="MIG119" s="1200"/>
      <c r="MIH119" s="1200"/>
      <c r="MII119" s="1200"/>
      <c r="MIJ119" s="1200"/>
      <c r="MIK119" s="1200"/>
      <c r="MIL119" s="1200"/>
      <c r="MIM119" s="1200"/>
      <c r="MIN119" s="1200"/>
      <c r="MIO119" s="1200"/>
      <c r="MIP119" s="1200"/>
      <c r="MIQ119" s="1200"/>
      <c r="MIR119" s="1200"/>
      <c r="MIS119" s="1200"/>
      <c r="MIT119" s="1200"/>
      <c r="MIU119" s="1200"/>
      <c r="MIV119" s="1200"/>
      <c r="MIW119" s="1200"/>
      <c r="MIX119" s="1200"/>
      <c r="MIY119" s="1200"/>
      <c r="MIZ119" s="1200"/>
      <c r="MJA119" s="1200"/>
      <c r="MJB119" s="1200"/>
      <c r="MJC119" s="1200"/>
      <c r="MJD119" s="1200"/>
      <c r="MJE119" s="1200"/>
      <c r="MJF119" s="1200"/>
      <c r="MJG119" s="1200"/>
      <c r="MJH119" s="1200"/>
      <c r="MJI119" s="1200"/>
      <c r="MJJ119" s="1200"/>
      <c r="MJK119" s="1200"/>
      <c r="MJL119" s="1200"/>
      <c r="MJM119" s="1200"/>
      <c r="MJN119" s="1200"/>
      <c r="MJO119" s="1200"/>
      <c r="MJP119" s="1200"/>
      <c r="MJQ119" s="1200"/>
      <c r="MJR119" s="1200"/>
      <c r="MJS119" s="1200"/>
      <c r="MJT119" s="1200"/>
      <c r="MJU119" s="1200"/>
      <c r="MJV119" s="1200"/>
      <c r="MJW119" s="1200"/>
      <c r="MJX119" s="1200"/>
      <c r="MJY119" s="1200"/>
      <c r="MJZ119" s="1200"/>
      <c r="MKA119" s="1200"/>
      <c r="MKB119" s="1200"/>
      <c r="MKC119" s="1200"/>
      <c r="MKD119" s="1200"/>
      <c r="MKE119" s="1200"/>
      <c r="MKF119" s="1200"/>
      <c r="MKG119" s="1200"/>
      <c r="MKH119" s="1200"/>
      <c r="MKI119" s="1200"/>
      <c r="MKJ119" s="1200"/>
      <c r="MKK119" s="1200"/>
      <c r="MKL119" s="1200"/>
      <c r="MKM119" s="1200"/>
      <c r="MKN119" s="1200"/>
      <c r="MKO119" s="1200"/>
      <c r="MKP119" s="1200"/>
      <c r="MKQ119" s="1200"/>
      <c r="MKR119" s="1200"/>
      <c r="MKS119" s="1200"/>
      <c r="MKT119" s="1200"/>
      <c r="MKU119" s="1200"/>
      <c r="MKV119" s="1200"/>
      <c r="MKW119" s="1200"/>
      <c r="MKX119" s="1200"/>
      <c r="MKY119" s="1200"/>
      <c r="MKZ119" s="1200"/>
      <c r="MLA119" s="1200"/>
      <c r="MLB119" s="1200"/>
      <c r="MLC119" s="1200"/>
      <c r="MLD119" s="1200"/>
      <c r="MLE119" s="1200"/>
      <c r="MLF119" s="1200"/>
      <c r="MLG119" s="1200"/>
      <c r="MLH119" s="1200"/>
      <c r="MLI119" s="1200"/>
      <c r="MLJ119" s="1200"/>
      <c r="MLK119" s="1200"/>
      <c r="MLL119" s="1200"/>
      <c r="MLM119" s="1200"/>
      <c r="MLN119" s="1200"/>
      <c r="MLO119" s="1200"/>
      <c r="MLP119" s="1200"/>
      <c r="MLQ119" s="1200"/>
      <c r="MLR119" s="1200"/>
      <c r="MLS119" s="1200"/>
      <c r="MLT119" s="1200"/>
      <c r="MLU119" s="1200"/>
      <c r="MLV119" s="1200"/>
      <c r="MLW119" s="1200"/>
      <c r="MLX119" s="1200"/>
      <c r="MLY119" s="1200"/>
      <c r="MLZ119" s="1200"/>
      <c r="MMA119" s="1200"/>
      <c r="MMB119" s="1200"/>
      <c r="MMC119" s="1200"/>
      <c r="MMD119" s="1200"/>
      <c r="MME119" s="1200"/>
      <c r="MMF119" s="1200"/>
      <c r="MMG119" s="1200"/>
      <c r="MMH119" s="1200"/>
      <c r="MMI119" s="1200"/>
      <c r="MMJ119" s="1200"/>
      <c r="MMK119" s="1200"/>
      <c r="MML119" s="1200"/>
      <c r="MMM119" s="1200"/>
      <c r="MMN119" s="1200"/>
      <c r="MMO119" s="1200"/>
      <c r="MMP119" s="1200"/>
      <c r="MMQ119" s="1200"/>
      <c r="MMR119" s="1200"/>
      <c r="MMS119" s="1200"/>
      <c r="MMT119" s="1200"/>
      <c r="MMU119" s="1200"/>
      <c r="MMV119" s="1200"/>
      <c r="MMW119" s="1200"/>
      <c r="MMX119" s="1200"/>
      <c r="MMY119" s="1200"/>
      <c r="MMZ119" s="1200"/>
      <c r="MNA119" s="1200"/>
      <c r="MNB119" s="1200"/>
      <c r="MNC119" s="1200"/>
      <c r="MND119" s="1200"/>
      <c r="MNE119" s="1200"/>
      <c r="MNF119" s="1200"/>
      <c r="MNG119" s="1200"/>
      <c r="MNH119" s="1200"/>
      <c r="MNI119" s="1200"/>
      <c r="MNJ119" s="1200"/>
      <c r="MNK119" s="1200"/>
      <c r="MNL119" s="1200"/>
      <c r="MNM119" s="1200"/>
      <c r="MNN119" s="1200"/>
      <c r="MNO119" s="1200"/>
      <c r="MNP119" s="1200"/>
      <c r="MNQ119" s="1200"/>
      <c r="MNR119" s="1200"/>
      <c r="MNS119" s="1200"/>
      <c r="MNT119" s="1200"/>
      <c r="MNU119" s="1200"/>
      <c r="MNV119" s="1200"/>
      <c r="MNW119" s="1200"/>
      <c r="MNX119" s="1200"/>
      <c r="MNY119" s="1200"/>
      <c r="MNZ119" s="1200"/>
      <c r="MOA119" s="1200"/>
      <c r="MOB119" s="1200"/>
      <c r="MOC119" s="1200"/>
      <c r="MOD119" s="1200"/>
      <c r="MOE119" s="1200"/>
      <c r="MOF119" s="1200"/>
      <c r="MOG119" s="1200"/>
      <c r="MOH119" s="1200"/>
      <c r="MOI119" s="1200"/>
      <c r="MOJ119" s="1200"/>
      <c r="MOK119" s="1200"/>
      <c r="MOL119" s="1200"/>
      <c r="MOM119" s="1200"/>
      <c r="MON119" s="1200"/>
      <c r="MOO119" s="1200"/>
      <c r="MOP119" s="1200"/>
      <c r="MOQ119" s="1200"/>
      <c r="MOR119" s="1200"/>
      <c r="MOS119" s="1200"/>
      <c r="MOT119" s="1200"/>
      <c r="MOU119" s="1200"/>
      <c r="MOV119" s="1200"/>
      <c r="MOW119" s="1200"/>
      <c r="MOX119" s="1200"/>
      <c r="MOY119" s="1200"/>
      <c r="MOZ119" s="1200"/>
      <c r="MPA119" s="1200"/>
      <c r="MPB119" s="1200"/>
      <c r="MPC119" s="1200"/>
      <c r="MPD119" s="1200"/>
      <c r="MPE119" s="1200"/>
      <c r="MPF119" s="1200"/>
      <c r="MPG119" s="1200"/>
      <c r="MPH119" s="1200"/>
      <c r="MPI119" s="1200"/>
      <c r="MPJ119" s="1200"/>
      <c r="MPK119" s="1200"/>
      <c r="MPL119" s="1200"/>
      <c r="MPM119" s="1200"/>
      <c r="MPN119" s="1200"/>
      <c r="MPO119" s="1200"/>
      <c r="MPP119" s="1200"/>
      <c r="MPQ119" s="1200"/>
      <c r="MPR119" s="1200"/>
      <c r="MPS119" s="1200"/>
      <c r="MPT119" s="1200"/>
      <c r="MPU119" s="1200"/>
      <c r="MPV119" s="1200"/>
      <c r="MPW119" s="1200"/>
      <c r="MPX119" s="1200"/>
      <c r="MPY119" s="1200"/>
      <c r="MPZ119" s="1200"/>
      <c r="MQA119" s="1200"/>
      <c r="MQB119" s="1200"/>
      <c r="MQC119" s="1200"/>
      <c r="MQD119" s="1200"/>
      <c r="MQE119" s="1200"/>
      <c r="MQF119" s="1200"/>
      <c r="MQG119" s="1200"/>
      <c r="MQH119" s="1200"/>
      <c r="MQI119" s="1200"/>
      <c r="MQJ119" s="1200"/>
      <c r="MQK119" s="1200"/>
      <c r="MQL119" s="1200"/>
      <c r="MQM119" s="1200"/>
      <c r="MQN119" s="1200"/>
      <c r="MQO119" s="1200"/>
      <c r="MQP119" s="1200"/>
      <c r="MQQ119" s="1200"/>
      <c r="MQR119" s="1200"/>
      <c r="MQS119" s="1200"/>
      <c r="MQT119" s="1200"/>
      <c r="MQU119" s="1200"/>
      <c r="MQV119" s="1200"/>
      <c r="MQW119" s="1200"/>
      <c r="MQX119" s="1200"/>
      <c r="MQY119" s="1200"/>
      <c r="MQZ119" s="1200"/>
      <c r="MRA119" s="1200"/>
      <c r="MRB119" s="1200"/>
      <c r="MRC119" s="1200"/>
      <c r="MRD119" s="1200"/>
      <c r="MRE119" s="1200"/>
      <c r="MRF119" s="1200"/>
      <c r="MRG119" s="1200"/>
      <c r="MRH119" s="1200"/>
      <c r="MRI119" s="1200"/>
      <c r="MRJ119" s="1200"/>
      <c r="MRK119" s="1200"/>
      <c r="MRL119" s="1200"/>
      <c r="MRM119" s="1200"/>
      <c r="MRN119" s="1200"/>
      <c r="MRO119" s="1200"/>
      <c r="MRP119" s="1200"/>
      <c r="MRQ119" s="1200"/>
      <c r="MRR119" s="1200"/>
      <c r="MRS119" s="1200"/>
      <c r="MRT119" s="1200"/>
      <c r="MRU119" s="1200"/>
      <c r="MRV119" s="1200"/>
      <c r="MRW119" s="1200"/>
      <c r="MRX119" s="1200"/>
      <c r="MRY119" s="1200"/>
      <c r="MRZ119" s="1200"/>
      <c r="MSA119" s="1200"/>
      <c r="MSB119" s="1200"/>
      <c r="MSC119" s="1200"/>
      <c r="MSD119" s="1200"/>
      <c r="MSE119" s="1200"/>
      <c r="MSF119" s="1200"/>
      <c r="MSG119" s="1200"/>
      <c r="MSH119" s="1200"/>
      <c r="MSI119" s="1200"/>
      <c r="MSJ119" s="1200"/>
      <c r="MSK119" s="1200"/>
      <c r="MSL119" s="1200"/>
      <c r="MSM119" s="1200"/>
      <c r="MSN119" s="1200"/>
      <c r="MSO119" s="1200"/>
      <c r="MSP119" s="1200"/>
      <c r="MSQ119" s="1200"/>
      <c r="MSR119" s="1200"/>
      <c r="MSS119" s="1200"/>
      <c r="MST119" s="1200"/>
      <c r="MSU119" s="1200"/>
      <c r="MSV119" s="1200"/>
      <c r="MSW119" s="1200"/>
      <c r="MSX119" s="1200"/>
      <c r="MSY119" s="1200"/>
      <c r="MSZ119" s="1200"/>
      <c r="MTA119" s="1200"/>
      <c r="MTB119" s="1200"/>
      <c r="MTC119" s="1200"/>
      <c r="MTD119" s="1200"/>
      <c r="MTE119" s="1200"/>
      <c r="MTF119" s="1200"/>
      <c r="MTG119" s="1200"/>
      <c r="MTH119" s="1200"/>
      <c r="MTI119" s="1200"/>
      <c r="MTJ119" s="1200"/>
      <c r="MTK119" s="1200"/>
      <c r="MTL119" s="1200"/>
      <c r="MTM119" s="1200"/>
      <c r="MTN119" s="1200"/>
      <c r="MTO119" s="1200"/>
      <c r="MTP119" s="1200"/>
      <c r="MTQ119" s="1200"/>
      <c r="MTR119" s="1200"/>
      <c r="MTS119" s="1200"/>
      <c r="MTT119" s="1200"/>
      <c r="MTU119" s="1200"/>
      <c r="MTV119" s="1200"/>
      <c r="MTW119" s="1200"/>
      <c r="MTX119" s="1200"/>
      <c r="MTY119" s="1200"/>
      <c r="MTZ119" s="1200"/>
      <c r="MUA119" s="1200"/>
      <c r="MUB119" s="1200"/>
      <c r="MUC119" s="1200"/>
      <c r="MUD119" s="1200"/>
      <c r="MUE119" s="1200"/>
      <c r="MUF119" s="1200"/>
      <c r="MUG119" s="1200"/>
      <c r="MUH119" s="1200"/>
      <c r="MUI119" s="1200"/>
      <c r="MUJ119" s="1200"/>
      <c r="MUK119" s="1200"/>
      <c r="MUL119" s="1200"/>
      <c r="MUM119" s="1200"/>
      <c r="MUN119" s="1200"/>
      <c r="MUO119" s="1200"/>
      <c r="MUP119" s="1200"/>
      <c r="MUQ119" s="1200"/>
      <c r="MUR119" s="1200"/>
      <c r="MUS119" s="1200"/>
      <c r="MUT119" s="1200"/>
      <c r="MUU119" s="1200"/>
      <c r="MUV119" s="1200"/>
      <c r="MUW119" s="1200"/>
      <c r="MUX119" s="1200"/>
      <c r="MUY119" s="1200"/>
      <c r="MUZ119" s="1200"/>
      <c r="MVA119" s="1200"/>
      <c r="MVB119" s="1200"/>
      <c r="MVC119" s="1200"/>
      <c r="MVD119" s="1200"/>
      <c r="MVE119" s="1200"/>
      <c r="MVF119" s="1200"/>
      <c r="MVG119" s="1200"/>
      <c r="MVH119" s="1200"/>
      <c r="MVI119" s="1200"/>
      <c r="MVJ119" s="1200"/>
      <c r="MVK119" s="1200"/>
      <c r="MVL119" s="1200"/>
      <c r="MVM119" s="1200"/>
      <c r="MVN119" s="1200"/>
      <c r="MVO119" s="1200"/>
      <c r="MVP119" s="1200"/>
      <c r="MVQ119" s="1200"/>
      <c r="MVR119" s="1200"/>
      <c r="MVS119" s="1200"/>
      <c r="MVT119" s="1200"/>
      <c r="MVU119" s="1200"/>
      <c r="MVV119" s="1200"/>
      <c r="MVW119" s="1200"/>
      <c r="MVX119" s="1200"/>
      <c r="MVY119" s="1200"/>
      <c r="MVZ119" s="1200"/>
      <c r="MWA119" s="1200"/>
      <c r="MWB119" s="1200"/>
      <c r="MWC119" s="1200"/>
      <c r="MWD119" s="1200"/>
      <c r="MWE119" s="1200"/>
      <c r="MWF119" s="1200"/>
      <c r="MWG119" s="1200"/>
      <c r="MWH119" s="1200"/>
      <c r="MWI119" s="1200"/>
      <c r="MWJ119" s="1200"/>
      <c r="MWK119" s="1200"/>
      <c r="MWL119" s="1200"/>
      <c r="MWM119" s="1200"/>
      <c r="MWN119" s="1200"/>
      <c r="MWO119" s="1200"/>
      <c r="MWP119" s="1200"/>
      <c r="MWQ119" s="1200"/>
      <c r="MWR119" s="1200"/>
      <c r="MWS119" s="1200"/>
      <c r="MWT119" s="1200"/>
      <c r="MWU119" s="1200"/>
      <c r="MWV119" s="1200"/>
      <c r="MWW119" s="1200"/>
      <c r="MWX119" s="1200"/>
      <c r="MWY119" s="1200"/>
      <c r="MWZ119" s="1200"/>
      <c r="MXA119" s="1200"/>
      <c r="MXB119" s="1200"/>
      <c r="MXC119" s="1200"/>
      <c r="MXD119" s="1200"/>
      <c r="MXE119" s="1200"/>
      <c r="MXF119" s="1200"/>
      <c r="MXG119" s="1200"/>
      <c r="MXH119" s="1200"/>
      <c r="MXI119" s="1200"/>
      <c r="MXJ119" s="1200"/>
      <c r="MXK119" s="1200"/>
      <c r="MXL119" s="1200"/>
      <c r="MXM119" s="1200"/>
      <c r="MXN119" s="1200"/>
      <c r="MXO119" s="1200"/>
      <c r="MXP119" s="1200"/>
      <c r="MXQ119" s="1200"/>
      <c r="MXR119" s="1200"/>
      <c r="MXS119" s="1200"/>
      <c r="MXT119" s="1200"/>
      <c r="MXU119" s="1200"/>
      <c r="MXV119" s="1200"/>
      <c r="MXW119" s="1200"/>
      <c r="MXX119" s="1200"/>
      <c r="MXY119" s="1200"/>
      <c r="MXZ119" s="1200"/>
      <c r="MYA119" s="1200"/>
      <c r="MYB119" s="1200"/>
      <c r="MYC119" s="1200"/>
      <c r="MYD119" s="1200"/>
      <c r="MYE119" s="1200"/>
      <c r="MYF119" s="1200"/>
      <c r="MYG119" s="1200"/>
      <c r="MYH119" s="1200"/>
      <c r="MYI119" s="1200"/>
      <c r="MYJ119" s="1200"/>
      <c r="MYK119" s="1200"/>
      <c r="MYL119" s="1200"/>
      <c r="MYM119" s="1200"/>
      <c r="MYN119" s="1200"/>
      <c r="MYO119" s="1200"/>
      <c r="MYP119" s="1200"/>
      <c r="MYQ119" s="1200"/>
      <c r="MYR119" s="1200"/>
      <c r="MYS119" s="1200"/>
      <c r="MYT119" s="1200"/>
      <c r="MYU119" s="1200"/>
      <c r="MYV119" s="1200"/>
      <c r="MYW119" s="1200"/>
      <c r="MYX119" s="1200"/>
      <c r="MYY119" s="1200"/>
      <c r="MYZ119" s="1200"/>
      <c r="MZA119" s="1200"/>
      <c r="MZB119" s="1200"/>
      <c r="MZC119" s="1200"/>
      <c r="MZD119" s="1200"/>
      <c r="MZE119" s="1200"/>
      <c r="MZF119" s="1200"/>
      <c r="MZG119" s="1200"/>
      <c r="MZH119" s="1200"/>
      <c r="MZI119" s="1200"/>
      <c r="MZJ119" s="1200"/>
      <c r="MZK119" s="1200"/>
      <c r="MZL119" s="1200"/>
      <c r="MZM119" s="1200"/>
      <c r="MZN119" s="1200"/>
      <c r="MZO119" s="1200"/>
      <c r="MZP119" s="1200"/>
      <c r="MZQ119" s="1200"/>
      <c r="MZR119" s="1200"/>
      <c r="MZS119" s="1200"/>
      <c r="MZT119" s="1200"/>
      <c r="MZU119" s="1200"/>
      <c r="MZV119" s="1200"/>
      <c r="MZW119" s="1200"/>
      <c r="MZX119" s="1200"/>
      <c r="MZY119" s="1200"/>
      <c r="MZZ119" s="1200"/>
      <c r="NAA119" s="1200"/>
      <c r="NAB119" s="1200"/>
      <c r="NAC119" s="1200"/>
      <c r="NAD119" s="1200"/>
      <c r="NAE119" s="1200"/>
      <c r="NAF119" s="1200"/>
      <c r="NAG119" s="1200"/>
      <c r="NAH119" s="1200"/>
      <c r="NAI119" s="1200"/>
      <c r="NAJ119" s="1200"/>
      <c r="NAK119" s="1200"/>
      <c r="NAL119" s="1200"/>
      <c r="NAM119" s="1200"/>
      <c r="NAN119" s="1200"/>
      <c r="NAO119" s="1200"/>
      <c r="NAP119" s="1200"/>
      <c r="NAQ119" s="1200"/>
      <c r="NAR119" s="1200"/>
      <c r="NAS119" s="1200"/>
      <c r="NAT119" s="1200"/>
      <c r="NAU119" s="1200"/>
      <c r="NAV119" s="1200"/>
      <c r="NAW119" s="1200"/>
      <c r="NAX119" s="1200"/>
      <c r="NAY119" s="1200"/>
      <c r="NAZ119" s="1200"/>
      <c r="NBA119" s="1200"/>
      <c r="NBB119" s="1200"/>
      <c r="NBC119" s="1200"/>
      <c r="NBD119" s="1200"/>
      <c r="NBE119" s="1200"/>
      <c r="NBF119" s="1200"/>
      <c r="NBG119" s="1200"/>
      <c r="NBH119" s="1200"/>
      <c r="NBI119" s="1200"/>
      <c r="NBJ119" s="1200"/>
      <c r="NBK119" s="1200"/>
      <c r="NBL119" s="1200"/>
      <c r="NBM119" s="1200"/>
      <c r="NBN119" s="1200"/>
      <c r="NBO119" s="1200"/>
      <c r="NBP119" s="1200"/>
      <c r="NBQ119" s="1200"/>
      <c r="NBR119" s="1200"/>
      <c r="NBS119" s="1200"/>
      <c r="NBT119" s="1200"/>
      <c r="NBU119" s="1200"/>
      <c r="NBV119" s="1200"/>
      <c r="NBW119" s="1200"/>
      <c r="NBX119" s="1200"/>
      <c r="NBY119" s="1200"/>
      <c r="NBZ119" s="1200"/>
      <c r="NCA119" s="1200"/>
      <c r="NCB119" s="1200"/>
      <c r="NCC119" s="1200"/>
      <c r="NCD119" s="1200"/>
      <c r="NCE119" s="1200"/>
      <c r="NCF119" s="1200"/>
      <c r="NCG119" s="1200"/>
      <c r="NCH119" s="1200"/>
      <c r="NCI119" s="1200"/>
      <c r="NCJ119" s="1200"/>
      <c r="NCK119" s="1200"/>
      <c r="NCL119" s="1200"/>
      <c r="NCM119" s="1200"/>
      <c r="NCN119" s="1200"/>
      <c r="NCO119" s="1200"/>
      <c r="NCP119" s="1200"/>
      <c r="NCQ119" s="1200"/>
      <c r="NCR119" s="1200"/>
      <c r="NCS119" s="1200"/>
      <c r="NCT119" s="1200"/>
      <c r="NCU119" s="1200"/>
      <c r="NCV119" s="1200"/>
      <c r="NCW119" s="1200"/>
      <c r="NCX119" s="1200"/>
      <c r="NCY119" s="1200"/>
      <c r="NCZ119" s="1200"/>
      <c r="NDA119" s="1200"/>
      <c r="NDB119" s="1200"/>
      <c r="NDC119" s="1200"/>
      <c r="NDD119" s="1200"/>
      <c r="NDE119" s="1200"/>
      <c r="NDF119" s="1200"/>
      <c r="NDG119" s="1200"/>
      <c r="NDH119" s="1200"/>
      <c r="NDI119" s="1200"/>
      <c r="NDJ119" s="1200"/>
      <c r="NDK119" s="1200"/>
      <c r="NDL119" s="1200"/>
      <c r="NDM119" s="1200"/>
      <c r="NDN119" s="1200"/>
      <c r="NDO119" s="1200"/>
      <c r="NDP119" s="1200"/>
      <c r="NDQ119" s="1200"/>
      <c r="NDR119" s="1200"/>
      <c r="NDS119" s="1200"/>
      <c r="NDT119" s="1200"/>
      <c r="NDU119" s="1200"/>
      <c r="NDV119" s="1200"/>
      <c r="NDW119" s="1200"/>
      <c r="NDX119" s="1200"/>
      <c r="NDY119" s="1200"/>
      <c r="NDZ119" s="1200"/>
      <c r="NEA119" s="1200"/>
      <c r="NEB119" s="1200"/>
      <c r="NEC119" s="1200"/>
      <c r="NED119" s="1200"/>
      <c r="NEE119" s="1200"/>
      <c r="NEF119" s="1200"/>
      <c r="NEG119" s="1200"/>
      <c r="NEH119" s="1200"/>
      <c r="NEI119" s="1200"/>
      <c r="NEJ119" s="1200"/>
      <c r="NEK119" s="1200"/>
      <c r="NEL119" s="1200"/>
      <c r="NEM119" s="1200"/>
      <c r="NEN119" s="1200"/>
      <c r="NEO119" s="1200"/>
      <c r="NEP119" s="1200"/>
      <c r="NEQ119" s="1200"/>
      <c r="NER119" s="1200"/>
      <c r="NES119" s="1200"/>
      <c r="NET119" s="1200"/>
      <c r="NEU119" s="1200"/>
      <c r="NEV119" s="1200"/>
      <c r="NEW119" s="1200"/>
      <c r="NEX119" s="1200"/>
      <c r="NEY119" s="1200"/>
      <c r="NEZ119" s="1200"/>
      <c r="NFA119" s="1200"/>
      <c r="NFB119" s="1200"/>
      <c r="NFC119" s="1200"/>
      <c r="NFD119" s="1200"/>
      <c r="NFE119" s="1200"/>
      <c r="NFF119" s="1200"/>
      <c r="NFG119" s="1200"/>
      <c r="NFH119" s="1200"/>
      <c r="NFI119" s="1200"/>
      <c r="NFJ119" s="1200"/>
      <c r="NFK119" s="1200"/>
      <c r="NFL119" s="1200"/>
      <c r="NFM119" s="1200"/>
      <c r="NFN119" s="1200"/>
      <c r="NFO119" s="1200"/>
      <c r="NFP119" s="1200"/>
      <c r="NFQ119" s="1200"/>
      <c r="NFR119" s="1200"/>
      <c r="NFS119" s="1200"/>
      <c r="NFT119" s="1200"/>
      <c r="NFU119" s="1200"/>
      <c r="NFV119" s="1200"/>
      <c r="NFW119" s="1200"/>
      <c r="NFX119" s="1200"/>
      <c r="NFY119" s="1200"/>
      <c r="NFZ119" s="1200"/>
      <c r="NGA119" s="1200"/>
      <c r="NGB119" s="1200"/>
      <c r="NGC119" s="1200"/>
      <c r="NGD119" s="1200"/>
      <c r="NGE119" s="1200"/>
      <c r="NGF119" s="1200"/>
      <c r="NGG119" s="1200"/>
      <c r="NGH119" s="1200"/>
      <c r="NGI119" s="1200"/>
      <c r="NGJ119" s="1200"/>
      <c r="NGK119" s="1200"/>
      <c r="NGL119" s="1200"/>
      <c r="NGM119" s="1200"/>
      <c r="NGN119" s="1200"/>
      <c r="NGO119" s="1200"/>
      <c r="NGP119" s="1200"/>
      <c r="NGQ119" s="1200"/>
      <c r="NGR119" s="1200"/>
      <c r="NGS119" s="1200"/>
      <c r="NGT119" s="1200"/>
      <c r="NGU119" s="1200"/>
      <c r="NGV119" s="1200"/>
      <c r="NGW119" s="1200"/>
      <c r="NGX119" s="1200"/>
      <c r="NGY119" s="1200"/>
      <c r="NGZ119" s="1200"/>
      <c r="NHA119" s="1200"/>
      <c r="NHB119" s="1200"/>
      <c r="NHC119" s="1200"/>
      <c r="NHD119" s="1200"/>
      <c r="NHE119" s="1200"/>
      <c r="NHF119" s="1200"/>
      <c r="NHG119" s="1200"/>
      <c r="NHH119" s="1200"/>
      <c r="NHI119" s="1200"/>
      <c r="NHJ119" s="1200"/>
      <c r="NHK119" s="1200"/>
      <c r="NHL119" s="1200"/>
      <c r="NHM119" s="1200"/>
      <c r="NHN119" s="1200"/>
      <c r="NHO119" s="1200"/>
      <c r="NHP119" s="1200"/>
      <c r="NHQ119" s="1200"/>
      <c r="NHR119" s="1200"/>
      <c r="NHS119" s="1200"/>
      <c r="NHT119" s="1200"/>
      <c r="NHU119" s="1200"/>
      <c r="NHV119" s="1200"/>
      <c r="NHW119" s="1200"/>
      <c r="NHX119" s="1200"/>
      <c r="NHY119" s="1200"/>
      <c r="NHZ119" s="1200"/>
      <c r="NIA119" s="1200"/>
      <c r="NIB119" s="1200"/>
      <c r="NIC119" s="1200"/>
      <c r="NID119" s="1200"/>
      <c r="NIE119" s="1200"/>
      <c r="NIF119" s="1200"/>
      <c r="NIG119" s="1200"/>
      <c r="NIH119" s="1200"/>
      <c r="NII119" s="1200"/>
      <c r="NIJ119" s="1200"/>
      <c r="NIK119" s="1200"/>
      <c r="NIL119" s="1200"/>
      <c r="NIM119" s="1200"/>
      <c r="NIN119" s="1200"/>
      <c r="NIO119" s="1200"/>
      <c r="NIP119" s="1200"/>
      <c r="NIQ119" s="1200"/>
      <c r="NIR119" s="1200"/>
      <c r="NIS119" s="1200"/>
      <c r="NIT119" s="1200"/>
      <c r="NIU119" s="1200"/>
      <c r="NIV119" s="1200"/>
      <c r="NIW119" s="1200"/>
      <c r="NIX119" s="1200"/>
      <c r="NIY119" s="1200"/>
      <c r="NIZ119" s="1200"/>
      <c r="NJA119" s="1200"/>
      <c r="NJB119" s="1200"/>
      <c r="NJC119" s="1200"/>
      <c r="NJD119" s="1200"/>
      <c r="NJE119" s="1200"/>
      <c r="NJF119" s="1200"/>
      <c r="NJG119" s="1200"/>
      <c r="NJH119" s="1200"/>
      <c r="NJI119" s="1200"/>
      <c r="NJJ119" s="1200"/>
      <c r="NJK119" s="1200"/>
      <c r="NJL119" s="1200"/>
      <c r="NJM119" s="1200"/>
      <c r="NJN119" s="1200"/>
      <c r="NJO119" s="1200"/>
      <c r="NJP119" s="1200"/>
      <c r="NJQ119" s="1200"/>
      <c r="NJR119" s="1200"/>
      <c r="NJS119" s="1200"/>
      <c r="NJT119" s="1200"/>
      <c r="NJU119" s="1200"/>
      <c r="NJV119" s="1200"/>
      <c r="NJW119" s="1200"/>
      <c r="NJX119" s="1200"/>
      <c r="NJY119" s="1200"/>
      <c r="NJZ119" s="1200"/>
      <c r="NKA119" s="1200"/>
      <c r="NKB119" s="1200"/>
      <c r="NKC119" s="1200"/>
      <c r="NKD119" s="1200"/>
      <c r="NKE119" s="1200"/>
      <c r="NKF119" s="1200"/>
      <c r="NKG119" s="1200"/>
      <c r="NKH119" s="1200"/>
      <c r="NKI119" s="1200"/>
      <c r="NKJ119" s="1200"/>
      <c r="NKK119" s="1200"/>
      <c r="NKL119" s="1200"/>
      <c r="NKM119" s="1200"/>
      <c r="NKN119" s="1200"/>
      <c r="NKO119" s="1200"/>
      <c r="NKP119" s="1200"/>
      <c r="NKQ119" s="1200"/>
      <c r="NKR119" s="1200"/>
      <c r="NKS119" s="1200"/>
      <c r="NKT119" s="1200"/>
      <c r="NKU119" s="1200"/>
      <c r="NKV119" s="1200"/>
      <c r="NKW119" s="1200"/>
      <c r="NKX119" s="1200"/>
      <c r="NKY119" s="1200"/>
      <c r="NKZ119" s="1200"/>
      <c r="NLA119" s="1200"/>
      <c r="NLB119" s="1200"/>
      <c r="NLC119" s="1200"/>
      <c r="NLD119" s="1200"/>
      <c r="NLE119" s="1200"/>
      <c r="NLF119" s="1200"/>
      <c r="NLG119" s="1200"/>
      <c r="NLH119" s="1200"/>
      <c r="NLI119" s="1200"/>
      <c r="NLJ119" s="1200"/>
      <c r="NLK119" s="1200"/>
      <c r="NLL119" s="1200"/>
      <c r="NLM119" s="1200"/>
      <c r="NLN119" s="1200"/>
      <c r="NLO119" s="1200"/>
      <c r="NLP119" s="1200"/>
      <c r="NLQ119" s="1200"/>
      <c r="NLR119" s="1200"/>
      <c r="NLS119" s="1200"/>
      <c r="NLT119" s="1200"/>
      <c r="NLU119" s="1200"/>
      <c r="NLV119" s="1200"/>
      <c r="NLW119" s="1200"/>
      <c r="NLX119" s="1200"/>
      <c r="NLY119" s="1200"/>
      <c r="NLZ119" s="1200"/>
      <c r="NMA119" s="1200"/>
      <c r="NMB119" s="1200"/>
      <c r="NMC119" s="1200"/>
      <c r="NMD119" s="1200"/>
      <c r="NME119" s="1200"/>
      <c r="NMF119" s="1200"/>
      <c r="NMG119" s="1200"/>
      <c r="NMH119" s="1200"/>
      <c r="NMI119" s="1200"/>
      <c r="NMJ119" s="1200"/>
      <c r="NMK119" s="1200"/>
      <c r="NML119" s="1200"/>
      <c r="NMM119" s="1200"/>
      <c r="NMN119" s="1200"/>
      <c r="NMO119" s="1200"/>
      <c r="NMP119" s="1200"/>
      <c r="NMQ119" s="1200"/>
      <c r="NMR119" s="1200"/>
      <c r="NMS119" s="1200"/>
      <c r="NMT119" s="1200"/>
      <c r="NMU119" s="1200"/>
      <c r="NMV119" s="1200"/>
      <c r="NMW119" s="1200"/>
      <c r="NMX119" s="1200"/>
      <c r="NMY119" s="1200"/>
      <c r="NMZ119" s="1200"/>
      <c r="NNA119" s="1200"/>
      <c r="NNB119" s="1200"/>
      <c r="NNC119" s="1200"/>
      <c r="NND119" s="1200"/>
      <c r="NNE119" s="1200"/>
      <c r="NNF119" s="1200"/>
      <c r="NNG119" s="1200"/>
      <c r="NNH119" s="1200"/>
      <c r="NNI119" s="1200"/>
      <c r="NNJ119" s="1200"/>
      <c r="NNK119" s="1200"/>
      <c r="NNL119" s="1200"/>
      <c r="NNM119" s="1200"/>
      <c r="NNN119" s="1200"/>
      <c r="NNO119" s="1200"/>
      <c r="NNP119" s="1200"/>
      <c r="NNQ119" s="1200"/>
      <c r="NNR119" s="1200"/>
      <c r="NNS119" s="1200"/>
      <c r="NNT119" s="1200"/>
      <c r="NNU119" s="1200"/>
      <c r="NNV119" s="1200"/>
      <c r="NNW119" s="1200"/>
      <c r="NNX119" s="1200"/>
      <c r="NNY119" s="1200"/>
      <c r="NNZ119" s="1200"/>
      <c r="NOA119" s="1200"/>
      <c r="NOB119" s="1200"/>
      <c r="NOC119" s="1200"/>
      <c r="NOD119" s="1200"/>
      <c r="NOE119" s="1200"/>
      <c r="NOF119" s="1200"/>
      <c r="NOG119" s="1200"/>
      <c r="NOH119" s="1200"/>
      <c r="NOI119" s="1200"/>
      <c r="NOJ119" s="1200"/>
      <c r="NOK119" s="1200"/>
      <c r="NOL119" s="1200"/>
      <c r="NOM119" s="1200"/>
      <c r="NON119" s="1200"/>
      <c r="NOO119" s="1200"/>
      <c r="NOP119" s="1200"/>
      <c r="NOQ119" s="1200"/>
      <c r="NOR119" s="1200"/>
      <c r="NOS119" s="1200"/>
      <c r="NOT119" s="1200"/>
      <c r="NOU119" s="1200"/>
      <c r="NOV119" s="1200"/>
      <c r="NOW119" s="1200"/>
      <c r="NOX119" s="1200"/>
      <c r="NOY119" s="1200"/>
      <c r="NOZ119" s="1200"/>
      <c r="NPA119" s="1200"/>
      <c r="NPB119" s="1200"/>
      <c r="NPC119" s="1200"/>
      <c r="NPD119" s="1200"/>
      <c r="NPE119" s="1200"/>
      <c r="NPF119" s="1200"/>
      <c r="NPG119" s="1200"/>
      <c r="NPH119" s="1200"/>
      <c r="NPI119" s="1200"/>
      <c r="NPJ119" s="1200"/>
      <c r="NPK119" s="1200"/>
      <c r="NPL119" s="1200"/>
      <c r="NPM119" s="1200"/>
      <c r="NPN119" s="1200"/>
      <c r="NPO119" s="1200"/>
      <c r="NPP119" s="1200"/>
      <c r="NPQ119" s="1200"/>
      <c r="NPR119" s="1200"/>
      <c r="NPS119" s="1200"/>
      <c r="NPT119" s="1200"/>
      <c r="NPU119" s="1200"/>
      <c r="NPV119" s="1200"/>
      <c r="NPW119" s="1200"/>
      <c r="NPX119" s="1200"/>
      <c r="NPY119" s="1200"/>
      <c r="NPZ119" s="1200"/>
      <c r="NQA119" s="1200"/>
      <c r="NQB119" s="1200"/>
      <c r="NQC119" s="1200"/>
      <c r="NQD119" s="1200"/>
      <c r="NQE119" s="1200"/>
      <c r="NQF119" s="1200"/>
      <c r="NQG119" s="1200"/>
      <c r="NQH119" s="1200"/>
      <c r="NQI119" s="1200"/>
      <c r="NQJ119" s="1200"/>
      <c r="NQK119" s="1200"/>
      <c r="NQL119" s="1200"/>
      <c r="NQM119" s="1200"/>
      <c r="NQN119" s="1200"/>
      <c r="NQO119" s="1200"/>
      <c r="NQP119" s="1200"/>
      <c r="NQQ119" s="1200"/>
      <c r="NQR119" s="1200"/>
      <c r="NQS119" s="1200"/>
      <c r="NQT119" s="1200"/>
      <c r="NQU119" s="1200"/>
      <c r="NQV119" s="1200"/>
      <c r="NQW119" s="1200"/>
      <c r="NQX119" s="1200"/>
      <c r="NQY119" s="1200"/>
      <c r="NQZ119" s="1200"/>
      <c r="NRA119" s="1200"/>
      <c r="NRB119" s="1200"/>
      <c r="NRC119" s="1200"/>
      <c r="NRD119" s="1200"/>
      <c r="NRE119" s="1200"/>
      <c r="NRF119" s="1200"/>
      <c r="NRG119" s="1200"/>
      <c r="NRH119" s="1200"/>
      <c r="NRI119" s="1200"/>
      <c r="NRJ119" s="1200"/>
      <c r="NRK119" s="1200"/>
      <c r="NRL119" s="1200"/>
      <c r="NRM119" s="1200"/>
      <c r="NRN119" s="1200"/>
      <c r="NRO119" s="1200"/>
      <c r="NRP119" s="1200"/>
      <c r="NRQ119" s="1200"/>
      <c r="NRR119" s="1200"/>
      <c r="NRS119" s="1200"/>
      <c r="NRT119" s="1200"/>
      <c r="NRU119" s="1200"/>
      <c r="NRV119" s="1200"/>
      <c r="NRW119" s="1200"/>
      <c r="NRX119" s="1200"/>
      <c r="NRY119" s="1200"/>
      <c r="NRZ119" s="1200"/>
      <c r="NSA119" s="1200"/>
      <c r="NSB119" s="1200"/>
      <c r="NSC119" s="1200"/>
      <c r="NSD119" s="1200"/>
      <c r="NSE119" s="1200"/>
      <c r="NSF119" s="1200"/>
      <c r="NSG119" s="1200"/>
      <c r="NSH119" s="1200"/>
      <c r="NSI119" s="1200"/>
      <c r="NSJ119" s="1200"/>
      <c r="NSK119" s="1200"/>
      <c r="NSL119" s="1200"/>
      <c r="NSM119" s="1200"/>
      <c r="NSN119" s="1200"/>
      <c r="NSO119" s="1200"/>
      <c r="NSP119" s="1200"/>
      <c r="NSQ119" s="1200"/>
      <c r="NSR119" s="1200"/>
      <c r="NSS119" s="1200"/>
      <c r="NST119" s="1200"/>
      <c r="NSU119" s="1200"/>
      <c r="NSV119" s="1200"/>
      <c r="NSW119" s="1200"/>
      <c r="NSX119" s="1200"/>
      <c r="NSY119" s="1200"/>
      <c r="NSZ119" s="1200"/>
      <c r="NTA119" s="1200"/>
      <c r="NTB119" s="1200"/>
      <c r="NTC119" s="1200"/>
      <c r="NTD119" s="1200"/>
      <c r="NTE119" s="1200"/>
      <c r="NTF119" s="1200"/>
      <c r="NTG119" s="1200"/>
      <c r="NTH119" s="1200"/>
      <c r="NTI119" s="1200"/>
      <c r="NTJ119" s="1200"/>
      <c r="NTK119" s="1200"/>
      <c r="NTL119" s="1200"/>
      <c r="NTM119" s="1200"/>
      <c r="NTN119" s="1200"/>
      <c r="NTO119" s="1200"/>
      <c r="NTP119" s="1200"/>
      <c r="NTQ119" s="1200"/>
      <c r="NTR119" s="1200"/>
      <c r="NTS119" s="1200"/>
      <c r="NTT119" s="1200"/>
      <c r="NTU119" s="1200"/>
      <c r="NTV119" s="1200"/>
      <c r="NTW119" s="1200"/>
      <c r="NTX119" s="1200"/>
      <c r="NTY119" s="1200"/>
      <c r="NTZ119" s="1200"/>
      <c r="NUA119" s="1200"/>
      <c r="NUB119" s="1200"/>
      <c r="NUC119" s="1200"/>
      <c r="NUD119" s="1200"/>
      <c r="NUE119" s="1200"/>
      <c r="NUF119" s="1200"/>
      <c r="NUG119" s="1200"/>
      <c r="NUH119" s="1200"/>
      <c r="NUI119" s="1200"/>
      <c r="NUJ119" s="1200"/>
      <c r="NUK119" s="1200"/>
      <c r="NUL119" s="1200"/>
      <c r="NUM119" s="1200"/>
      <c r="NUN119" s="1200"/>
      <c r="NUO119" s="1200"/>
      <c r="NUP119" s="1200"/>
      <c r="NUQ119" s="1200"/>
      <c r="NUR119" s="1200"/>
      <c r="NUS119" s="1200"/>
      <c r="NUT119" s="1200"/>
      <c r="NUU119" s="1200"/>
      <c r="NUV119" s="1200"/>
      <c r="NUW119" s="1200"/>
      <c r="NUX119" s="1200"/>
      <c r="NUY119" s="1200"/>
      <c r="NUZ119" s="1200"/>
      <c r="NVA119" s="1200"/>
      <c r="NVB119" s="1200"/>
      <c r="NVC119" s="1200"/>
      <c r="NVD119" s="1200"/>
      <c r="NVE119" s="1200"/>
      <c r="NVF119" s="1200"/>
      <c r="NVG119" s="1200"/>
      <c r="NVH119" s="1200"/>
      <c r="NVI119" s="1200"/>
      <c r="NVJ119" s="1200"/>
      <c r="NVK119" s="1200"/>
      <c r="NVL119" s="1200"/>
      <c r="NVM119" s="1200"/>
      <c r="NVN119" s="1200"/>
      <c r="NVO119" s="1200"/>
      <c r="NVP119" s="1200"/>
      <c r="NVQ119" s="1200"/>
      <c r="NVR119" s="1200"/>
      <c r="NVS119" s="1200"/>
      <c r="NVT119" s="1200"/>
      <c r="NVU119" s="1200"/>
      <c r="NVV119" s="1200"/>
      <c r="NVW119" s="1200"/>
      <c r="NVX119" s="1200"/>
      <c r="NVY119" s="1200"/>
      <c r="NVZ119" s="1200"/>
      <c r="NWA119" s="1200"/>
      <c r="NWB119" s="1200"/>
      <c r="NWC119" s="1200"/>
      <c r="NWD119" s="1200"/>
      <c r="NWE119" s="1200"/>
      <c r="NWF119" s="1200"/>
      <c r="NWG119" s="1200"/>
      <c r="NWH119" s="1200"/>
      <c r="NWI119" s="1200"/>
      <c r="NWJ119" s="1200"/>
      <c r="NWK119" s="1200"/>
      <c r="NWL119" s="1200"/>
      <c r="NWM119" s="1200"/>
      <c r="NWN119" s="1200"/>
      <c r="NWO119" s="1200"/>
      <c r="NWP119" s="1200"/>
      <c r="NWQ119" s="1200"/>
      <c r="NWR119" s="1200"/>
      <c r="NWS119" s="1200"/>
      <c r="NWT119" s="1200"/>
      <c r="NWU119" s="1200"/>
      <c r="NWV119" s="1200"/>
      <c r="NWW119" s="1200"/>
      <c r="NWX119" s="1200"/>
      <c r="NWY119" s="1200"/>
      <c r="NWZ119" s="1200"/>
      <c r="NXA119" s="1200"/>
      <c r="NXB119" s="1200"/>
      <c r="NXC119" s="1200"/>
      <c r="NXD119" s="1200"/>
      <c r="NXE119" s="1200"/>
      <c r="NXF119" s="1200"/>
      <c r="NXG119" s="1200"/>
      <c r="NXH119" s="1200"/>
      <c r="NXI119" s="1200"/>
      <c r="NXJ119" s="1200"/>
      <c r="NXK119" s="1200"/>
      <c r="NXL119" s="1200"/>
      <c r="NXM119" s="1200"/>
      <c r="NXN119" s="1200"/>
      <c r="NXO119" s="1200"/>
      <c r="NXP119" s="1200"/>
      <c r="NXQ119" s="1200"/>
      <c r="NXR119" s="1200"/>
      <c r="NXS119" s="1200"/>
      <c r="NXT119" s="1200"/>
      <c r="NXU119" s="1200"/>
      <c r="NXV119" s="1200"/>
      <c r="NXW119" s="1200"/>
      <c r="NXX119" s="1200"/>
      <c r="NXY119" s="1200"/>
      <c r="NXZ119" s="1200"/>
      <c r="NYA119" s="1200"/>
      <c r="NYB119" s="1200"/>
      <c r="NYC119" s="1200"/>
      <c r="NYD119" s="1200"/>
      <c r="NYE119" s="1200"/>
      <c r="NYF119" s="1200"/>
      <c r="NYG119" s="1200"/>
      <c r="NYH119" s="1200"/>
      <c r="NYI119" s="1200"/>
      <c r="NYJ119" s="1200"/>
      <c r="NYK119" s="1200"/>
      <c r="NYL119" s="1200"/>
      <c r="NYM119" s="1200"/>
      <c r="NYN119" s="1200"/>
      <c r="NYO119" s="1200"/>
      <c r="NYP119" s="1200"/>
      <c r="NYQ119" s="1200"/>
      <c r="NYR119" s="1200"/>
      <c r="NYS119" s="1200"/>
      <c r="NYT119" s="1200"/>
      <c r="NYU119" s="1200"/>
      <c r="NYV119" s="1200"/>
      <c r="NYW119" s="1200"/>
      <c r="NYX119" s="1200"/>
      <c r="NYY119" s="1200"/>
      <c r="NYZ119" s="1200"/>
      <c r="NZA119" s="1200"/>
      <c r="NZB119" s="1200"/>
      <c r="NZC119" s="1200"/>
      <c r="NZD119" s="1200"/>
      <c r="NZE119" s="1200"/>
      <c r="NZF119" s="1200"/>
      <c r="NZG119" s="1200"/>
      <c r="NZH119" s="1200"/>
      <c r="NZI119" s="1200"/>
      <c r="NZJ119" s="1200"/>
      <c r="NZK119" s="1200"/>
      <c r="NZL119" s="1200"/>
      <c r="NZM119" s="1200"/>
      <c r="NZN119" s="1200"/>
      <c r="NZO119" s="1200"/>
      <c r="NZP119" s="1200"/>
      <c r="NZQ119" s="1200"/>
      <c r="NZR119" s="1200"/>
      <c r="NZS119" s="1200"/>
      <c r="NZT119" s="1200"/>
      <c r="NZU119" s="1200"/>
      <c r="NZV119" s="1200"/>
      <c r="NZW119" s="1200"/>
      <c r="NZX119" s="1200"/>
      <c r="NZY119" s="1200"/>
      <c r="NZZ119" s="1200"/>
      <c r="OAA119" s="1200"/>
      <c r="OAB119" s="1200"/>
      <c r="OAC119" s="1200"/>
      <c r="OAD119" s="1200"/>
      <c r="OAE119" s="1200"/>
      <c r="OAF119" s="1200"/>
      <c r="OAG119" s="1200"/>
      <c r="OAH119" s="1200"/>
      <c r="OAI119" s="1200"/>
      <c r="OAJ119" s="1200"/>
      <c r="OAK119" s="1200"/>
      <c r="OAL119" s="1200"/>
      <c r="OAM119" s="1200"/>
      <c r="OAN119" s="1200"/>
      <c r="OAO119" s="1200"/>
      <c r="OAP119" s="1200"/>
      <c r="OAQ119" s="1200"/>
      <c r="OAR119" s="1200"/>
      <c r="OAS119" s="1200"/>
      <c r="OAT119" s="1200"/>
      <c r="OAU119" s="1200"/>
      <c r="OAV119" s="1200"/>
      <c r="OAW119" s="1200"/>
      <c r="OAX119" s="1200"/>
      <c r="OAY119" s="1200"/>
      <c r="OAZ119" s="1200"/>
      <c r="OBA119" s="1200"/>
      <c r="OBB119" s="1200"/>
      <c r="OBC119" s="1200"/>
      <c r="OBD119" s="1200"/>
      <c r="OBE119" s="1200"/>
      <c r="OBF119" s="1200"/>
      <c r="OBG119" s="1200"/>
      <c r="OBH119" s="1200"/>
      <c r="OBI119" s="1200"/>
      <c r="OBJ119" s="1200"/>
      <c r="OBK119" s="1200"/>
      <c r="OBL119" s="1200"/>
      <c r="OBM119" s="1200"/>
      <c r="OBN119" s="1200"/>
      <c r="OBO119" s="1200"/>
      <c r="OBP119" s="1200"/>
      <c r="OBQ119" s="1200"/>
      <c r="OBR119" s="1200"/>
      <c r="OBS119" s="1200"/>
      <c r="OBT119" s="1200"/>
      <c r="OBU119" s="1200"/>
      <c r="OBV119" s="1200"/>
      <c r="OBW119" s="1200"/>
      <c r="OBX119" s="1200"/>
      <c r="OBY119" s="1200"/>
      <c r="OBZ119" s="1200"/>
      <c r="OCA119" s="1200"/>
      <c r="OCB119" s="1200"/>
      <c r="OCC119" s="1200"/>
      <c r="OCD119" s="1200"/>
      <c r="OCE119" s="1200"/>
      <c r="OCF119" s="1200"/>
      <c r="OCG119" s="1200"/>
      <c r="OCH119" s="1200"/>
      <c r="OCI119" s="1200"/>
      <c r="OCJ119" s="1200"/>
      <c r="OCK119" s="1200"/>
      <c r="OCL119" s="1200"/>
      <c r="OCM119" s="1200"/>
      <c r="OCN119" s="1200"/>
      <c r="OCO119" s="1200"/>
      <c r="OCP119" s="1200"/>
      <c r="OCQ119" s="1200"/>
      <c r="OCR119" s="1200"/>
      <c r="OCS119" s="1200"/>
      <c r="OCT119" s="1200"/>
      <c r="OCU119" s="1200"/>
      <c r="OCV119" s="1200"/>
      <c r="OCW119" s="1200"/>
      <c r="OCX119" s="1200"/>
      <c r="OCY119" s="1200"/>
      <c r="OCZ119" s="1200"/>
      <c r="ODA119" s="1200"/>
      <c r="ODB119" s="1200"/>
      <c r="ODC119" s="1200"/>
      <c r="ODD119" s="1200"/>
      <c r="ODE119" s="1200"/>
      <c r="ODF119" s="1200"/>
      <c r="ODG119" s="1200"/>
      <c r="ODH119" s="1200"/>
      <c r="ODI119" s="1200"/>
      <c r="ODJ119" s="1200"/>
      <c r="ODK119" s="1200"/>
      <c r="ODL119" s="1200"/>
      <c r="ODM119" s="1200"/>
      <c r="ODN119" s="1200"/>
      <c r="ODO119" s="1200"/>
      <c r="ODP119" s="1200"/>
      <c r="ODQ119" s="1200"/>
      <c r="ODR119" s="1200"/>
      <c r="ODS119" s="1200"/>
      <c r="ODT119" s="1200"/>
      <c r="ODU119" s="1200"/>
      <c r="ODV119" s="1200"/>
      <c r="ODW119" s="1200"/>
      <c r="ODX119" s="1200"/>
      <c r="ODY119" s="1200"/>
      <c r="ODZ119" s="1200"/>
      <c r="OEA119" s="1200"/>
      <c r="OEB119" s="1200"/>
      <c r="OEC119" s="1200"/>
      <c r="OED119" s="1200"/>
      <c r="OEE119" s="1200"/>
      <c r="OEF119" s="1200"/>
      <c r="OEG119" s="1200"/>
      <c r="OEH119" s="1200"/>
      <c r="OEI119" s="1200"/>
      <c r="OEJ119" s="1200"/>
      <c r="OEK119" s="1200"/>
      <c r="OEL119" s="1200"/>
      <c r="OEM119" s="1200"/>
      <c r="OEN119" s="1200"/>
      <c r="OEO119" s="1200"/>
      <c r="OEP119" s="1200"/>
      <c r="OEQ119" s="1200"/>
      <c r="OER119" s="1200"/>
      <c r="OES119" s="1200"/>
      <c r="OET119" s="1200"/>
      <c r="OEU119" s="1200"/>
      <c r="OEV119" s="1200"/>
      <c r="OEW119" s="1200"/>
      <c r="OEX119" s="1200"/>
      <c r="OEY119" s="1200"/>
      <c r="OEZ119" s="1200"/>
      <c r="OFA119" s="1200"/>
      <c r="OFB119" s="1200"/>
      <c r="OFC119" s="1200"/>
      <c r="OFD119" s="1200"/>
      <c r="OFE119" s="1200"/>
      <c r="OFF119" s="1200"/>
      <c r="OFG119" s="1200"/>
      <c r="OFH119" s="1200"/>
      <c r="OFI119" s="1200"/>
      <c r="OFJ119" s="1200"/>
      <c r="OFK119" s="1200"/>
      <c r="OFL119" s="1200"/>
      <c r="OFM119" s="1200"/>
      <c r="OFN119" s="1200"/>
      <c r="OFO119" s="1200"/>
      <c r="OFP119" s="1200"/>
      <c r="OFQ119" s="1200"/>
      <c r="OFR119" s="1200"/>
      <c r="OFS119" s="1200"/>
      <c r="OFT119" s="1200"/>
      <c r="OFU119" s="1200"/>
      <c r="OFV119" s="1200"/>
      <c r="OFW119" s="1200"/>
      <c r="OFX119" s="1200"/>
      <c r="OFY119" s="1200"/>
      <c r="OFZ119" s="1200"/>
      <c r="OGA119" s="1200"/>
      <c r="OGB119" s="1200"/>
      <c r="OGC119" s="1200"/>
      <c r="OGD119" s="1200"/>
      <c r="OGE119" s="1200"/>
      <c r="OGF119" s="1200"/>
      <c r="OGG119" s="1200"/>
      <c r="OGH119" s="1200"/>
      <c r="OGI119" s="1200"/>
      <c r="OGJ119" s="1200"/>
      <c r="OGK119" s="1200"/>
      <c r="OGL119" s="1200"/>
      <c r="OGM119" s="1200"/>
      <c r="OGN119" s="1200"/>
      <c r="OGO119" s="1200"/>
      <c r="OGP119" s="1200"/>
      <c r="OGQ119" s="1200"/>
      <c r="OGR119" s="1200"/>
      <c r="OGS119" s="1200"/>
      <c r="OGT119" s="1200"/>
      <c r="OGU119" s="1200"/>
      <c r="OGV119" s="1200"/>
      <c r="OGW119" s="1200"/>
      <c r="OGX119" s="1200"/>
      <c r="OGY119" s="1200"/>
      <c r="OGZ119" s="1200"/>
      <c r="OHA119" s="1200"/>
      <c r="OHB119" s="1200"/>
      <c r="OHC119" s="1200"/>
      <c r="OHD119" s="1200"/>
      <c r="OHE119" s="1200"/>
      <c r="OHF119" s="1200"/>
      <c r="OHG119" s="1200"/>
      <c r="OHH119" s="1200"/>
      <c r="OHI119" s="1200"/>
      <c r="OHJ119" s="1200"/>
      <c r="OHK119" s="1200"/>
      <c r="OHL119" s="1200"/>
      <c r="OHM119" s="1200"/>
      <c r="OHN119" s="1200"/>
      <c r="OHO119" s="1200"/>
      <c r="OHP119" s="1200"/>
      <c r="OHQ119" s="1200"/>
      <c r="OHR119" s="1200"/>
      <c r="OHS119" s="1200"/>
      <c r="OHT119" s="1200"/>
      <c r="OHU119" s="1200"/>
      <c r="OHV119" s="1200"/>
      <c r="OHW119" s="1200"/>
      <c r="OHX119" s="1200"/>
      <c r="OHY119" s="1200"/>
      <c r="OHZ119" s="1200"/>
      <c r="OIA119" s="1200"/>
      <c r="OIB119" s="1200"/>
      <c r="OIC119" s="1200"/>
      <c r="OID119" s="1200"/>
      <c r="OIE119" s="1200"/>
      <c r="OIF119" s="1200"/>
      <c r="OIG119" s="1200"/>
      <c r="OIH119" s="1200"/>
      <c r="OII119" s="1200"/>
      <c r="OIJ119" s="1200"/>
      <c r="OIK119" s="1200"/>
      <c r="OIL119" s="1200"/>
      <c r="OIM119" s="1200"/>
      <c r="OIN119" s="1200"/>
      <c r="OIO119" s="1200"/>
      <c r="OIP119" s="1200"/>
      <c r="OIQ119" s="1200"/>
      <c r="OIR119" s="1200"/>
      <c r="OIS119" s="1200"/>
      <c r="OIT119" s="1200"/>
      <c r="OIU119" s="1200"/>
      <c r="OIV119" s="1200"/>
      <c r="OIW119" s="1200"/>
      <c r="OIX119" s="1200"/>
      <c r="OIY119" s="1200"/>
      <c r="OIZ119" s="1200"/>
      <c r="OJA119" s="1200"/>
      <c r="OJB119" s="1200"/>
      <c r="OJC119" s="1200"/>
      <c r="OJD119" s="1200"/>
      <c r="OJE119" s="1200"/>
      <c r="OJF119" s="1200"/>
      <c r="OJG119" s="1200"/>
      <c r="OJH119" s="1200"/>
      <c r="OJI119" s="1200"/>
      <c r="OJJ119" s="1200"/>
      <c r="OJK119" s="1200"/>
      <c r="OJL119" s="1200"/>
      <c r="OJM119" s="1200"/>
      <c r="OJN119" s="1200"/>
      <c r="OJO119" s="1200"/>
      <c r="OJP119" s="1200"/>
      <c r="OJQ119" s="1200"/>
      <c r="OJR119" s="1200"/>
      <c r="OJS119" s="1200"/>
      <c r="OJT119" s="1200"/>
      <c r="OJU119" s="1200"/>
      <c r="OJV119" s="1200"/>
      <c r="OJW119" s="1200"/>
      <c r="OJX119" s="1200"/>
      <c r="OJY119" s="1200"/>
      <c r="OJZ119" s="1200"/>
      <c r="OKA119" s="1200"/>
      <c r="OKB119" s="1200"/>
      <c r="OKC119" s="1200"/>
      <c r="OKD119" s="1200"/>
      <c r="OKE119" s="1200"/>
      <c r="OKF119" s="1200"/>
      <c r="OKG119" s="1200"/>
      <c r="OKH119" s="1200"/>
      <c r="OKI119" s="1200"/>
      <c r="OKJ119" s="1200"/>
      <c r="OKK119" s="1200"/>
      <c r="OKL119" s="1200"/>
      <c r="OKM119" s="1200"/>
      <c r="OKN119" s="1200"/>
      <c r="OKO119" s="1200"/>
      <c r="OKP119" s="1200"/>
      <c r="OKQ119" s="1200"/>
      <c r="OKR119" s="1200"/>
      <c r="OKS119" s="1200"/>
      <c r="OKT119" s="1200"/>
      <c r="OKU119" s="1200"/>
      <c r="OKV119" s="1200"/>
      <c r="OKW119" s="1200"/>
      <c r="OKX119" s="1200"/>
      <c r="OKY119" s="1200"/>
      <c r="OKZ119" s="1200"/>
      <c r="OLA119" s="1200"/>
      <c r="OLB119" s="1200"/>
      <c r="OLC119" s="1200"/>
      <c r="OLD119" s="1200"/>
      <c r="OLE119" s="1200"/>
      <c r="OLF119" s="1200"/>
      <c r="OLG119" s="1200"/>
      <c r="OLH119" s="1200"/>
      <c r="OLI119" s="1200"/>
      <c r="OLJ119" s="1200"/>
      <c r="OLK119" s="1200"/>
      <c r="OLL119" s="1200"/>
      <c r="OLM119" s="1200"/>
      <c r="OLN119" s="1200"/>
      <c r="OLO119" s="1200"/>
      <c r="OLP119" s="1200"/>
      <c r="OLQ119" s="1200"/>
      <c r="OLR119" s="1200"/>
      <c r="OLS119" s="1200"/>
      <c r="OLT119" s="1200"/>
      <c r="OLU119" s="1200"/>
      <c r="OLV119" s="1200"/>
      <c r="OLW119" s="1200"/>
      <c r="OLX119" s="1200"/>
      <c r="OLY119" s="1200"/>
      <c r="OLZ119" s="1200"/>
      <c r="OMA119" s="1200"/>
      <c r="OMB119" s="1200"/>
      <c r="OMC119" s="1200"/>
      <c r="OMD119" s="1200"/>
      <c r="OME119" s="1200"/>
      <c r="OMF119" s="1200"/>
      <c r="OMG119" s="1200"/>
      <c r="OMH119" s="1200"/>
      <c r="OMI119" s="1200"/>
      <c r="OMJ119" s="1200"/>
      <c r="OMK119" s="1200"/>
      <c r="OML119" s="1200"/>
      <c r="OMM119" s="1200"/>
      <c r="OMN119" s="1200"/>
      <c r="OMO119" s="1200"/>
      <c r="OMP119" s="1200"/>
      <c r="OMQ119" s="1200"/>
      <c r="OMR119" s="1200"/>
      <c r="OMS119" s="1200"/>
      <c r="OMT119" s="1200"/>
      <c r="OMU119" s="1200"/>
      <c r="OMV119" s="1200"/>
      <c r="OMW119" s="1200"/>
      <c r="OMX119" s="1200"/>
      <c r="OMY119" s="1200"/>
      <c r="OMZ119" s="1200"/>
      <c r="ONA119" s="1200"/>
      <c r="ONB119" s="1200"/>
      <c r="ONC119" s="1200"/>
      <c r="OND119" s="1200"/>
      <c r="ONE119" s="1200"/>
      <c r="ONF119" s="1200"/>
      <c r="ONG119" s="1200"/>
      <c r="ONH119" s="1200"/>
      <c r="ONI119" s="1200"/>
      <c r="ONJ119" s="1200"/>
      <c r="ONK119" s="1200"/>
      <c r="ONL119" s="1200"/>
      <c r="ONM119" s="1200"/>
      <c r="ONN119" s="1200"/>
      <c r="ONO119" s="1200"/>
      <c r="ONP119" s="1200"/>
      <c r="ONQ119" s="1200"/>
      <c r="ONR119" s="1200"/>
      <c r="ONS119" s="1200"/>
      <c r="ONT119" s="1200"/>
      <c r="ONU119" s="1200"/>
      <c r="ONV119" s="1200"/>
      <c r="ONW119" s="1200"/>
      <c r="ONX119" s="1200"/>
      <c r="ONY119" s="1200"/>
      <c r="ONZ119" s="1200"/>
      <c r="OOA119" s="1200"/>
      <c r="OOB119" s="1200"/>
      <c r="OOC119" s="1200"/>
      <c r="OOD119" s="1200"/>
      <c r="OOE119" s="1200"/>
      <c r="OOF119" s="1200"/>
      <c r="OOG119" s="1200"/>
      <c r="OOH119" s="1200"/>
      <c r="OOI119" s="1200"/>
      <c r="OOJ119" s="1200"/>
      <c r="OOK119" s="1200"/>
      <c r="OOL119" s="1200"/>
      <c r="OOM119" s="1200"/>
      <c r="OON119" s="1200"/>
      <c r="OOO119" s="1200"/>
      <c r="OOP119" s="1200"/>
      <c r="OOQ119" s="1200"/>
      <c r="OOR119" s="1200"/>
      <c r="OOS119" s="1200"/>
      <c r="OOT119" s="1200"/>
      <c r="OOU119" s="1200"/>
      <c r="OOV119" s="1200"/>
      <c r="OOW119" s="1200"/>
      <c r="OOX119" s="1200"/>
      <c r="OOY119" s="1200"/>
      <c r="OOZ119" s="1200"/>
      <c r="OPA119" s="1200"/>
      <c r="OPB119" s="1200"/>
      <c r="OPC119" s="1200"/>
      <c r="OPD119" s="1200"/>
      <c r="OPE119" s="1200"/>
      <c r="OPF119" s="1200"/>
      <c r="OPG119" s="1200"/>
      <c r="OPH119" s="1200"/>
      <c r="OPI119" s="1200"/>
      <c r="OPJ119" s="1200"/>
      <c r="OPK119" s="1200"/>
      <c r="OPL119" s="1200"/>
      <c r="OPM119" s="1200"/>
      <c r="OPN119" s="1200"/>
      <c r="OPO119" s="1200"/>
      <c r="OPP119" s="1200"/>
      <c r="OPQ119" s="1200"/>
      <c r="OPR119" s="1200"/>
      <c r="OPS119" s="1200"/>
      <c r="OPT119" s="1200"/>
      <c r="OPU119" s="1200"/>
      <c r="OPV119" s="1200"/>
      <c r="OPW119" s="1200"/>
      <c r="OPX119" s="1200"/>
      <c r="OPY119" s="1200"/>
      <c r="OPZ119" s="1200"/>
      <c r="OQA119" s="1200"/>
      <c r="OQB119" s="1200"/>
      <c r="OQC119" s="1200"/>
      <c r="OQD119" s="1200"/>
      <c r="OQE119" s="1200"/>
      <c r="OQF119" s="1200"/>
      <c r="OQG119" s="1200"/>
      <c r="OQH119" s="1200"/>
      <c r="OQI119" s="1200"/>
      <c r="OQJ119" s="1200"/>
      <c r="OQK119" s="1200"/>
      <c r="OQL119" s="1200"/>
      <c r="OQM119" s="1200"/>
      <c r="OQN119" s="1200"/>
      <c r="OQO119" s="1200"/>
      <c r="OQP119" s="1200"/>
      <c r="OQQ119" s="1200"/>
      <c r="OQR119" s="1200"/>
      <c r="OQS119" s="1200"/>
      <c r="OQT119" s="1200"/>
      <c r="OQU119" s="1200"/>
      <c r="OQV119" s="1200"/>
      <c r="OQW119" s="1200"/>
      <c r="OQX119" s="1200"/>
      <c r="OQY119" s="1200"/>
      <c r="OQZ119" s="1200"/>
      <c r="ORA119" s="1200"/>
      <c r="ORB119" s="1200"/>
      <c r="ORC119" s="1200"/>
      <c r="ORD119" s="1200"/>
      <c r="ORE119" s="1200"/>
      <c r="ORF119" s="1200"/>
      <c r="ORG119" s="1200"/>
      <c r="ORH119" s="1200"/>
      <c r="ORI119" s="1200"/>
      <c r="ORJ119" s="1200"/>
      <c r="ORK119" s="1200"/>
      <c r="ORL119" s="1200"/>
      <c r="ORM119" s="1200"/>
      <c r="ORN119" s="1200"/>
      <c r="ORO119" s="1200"/>
      <c r="ORP119" s="1200"/>
      <c r="ORQ119" s="1200"/>
      <c r="ORR119" s="1200"/>
      <c r="ORS119" s="1200"/>
      <c r="ORT119" s="1200"/>
      <c r="ORU119" s="1200"/>
      <c r="ORV119" s="1200"/>
      <c r="ORW119" s="1200"/>
      <c r="ORX119" s="1200"/>
      <c r="ORY119" s="1200"/>
      <c r="ORZ119" s="1200"/>
      <c r="OSA119" s="1200"/>
      <c r="OSB119" s="1200"/>
      <c r="OSC119" s="1200"/>
      <c r="OSD119" s="1200"/>
      <c r="OSE119" s="1200"/>
      <c r="OSF119" s="1200"/>
      <c r="OSG119" s="1200"/>
      <c r="OSH119" s="1200"/>
      <c r="OSI119" s="1200"/>
      <c r="OSJ119" s="1200"/>
      <c r="OSK119" s="1200"/>
      <c r="OSL119" s="1200"/>
      <c r="OSM119" s="1200"/>
      <c r="OSN119" s="1200"/>
      <c r="OSO119" s="1200"/>
      <c r="OSP119" s="1200"/>
      <c r="OSQ119" s="1200"/>
      <c r="OSR119" s="1200"/>
      <c r="OSS119" s="1200"/>
      <c r="OST119" s="1200"/>
      <c r="OSU119" s="1200"/>
      <c r="OSV119" s="1200"/>
      <c r="OSW119" s="1200"/>
      <c r="OSX119" s="1200"/>
      <c r="OSY119" s="1200"/>
      <c r="OSZ119" s="1200"/>
      <c r="OTA119" s="1200"/>
      <c r="OTB119" s="1200"/>
      <c r="OTC119" s="1200"/>
      <c r="OTD119" s="1200"/>
      <c r="OTE119" s="1200"/>
      <c r="OTF119" s="1200"/>
      <c r="OTG119" s="1200"/>
      <c r="OTH119" s="1200"/>
      <c r="OTI119" s="1200"/>
      <c r="OTJ119" s="1200"/>
      <c r="OTK119" s="1200"/>
      <c r="OTL119" s="1200"/>
      <c r="OTM119" s="1200"/>
      <c r="OTN119" s="1200"/>
      <c r="OTO119" s="1200"/>
      <c r="OTP119" s="1200"/>
      <c r="OTQ119" s="1200"/>
      <c r="OTR119" s="1200"/>
      <c r="OTS119" s="1200"/>
      <c r="OTT119" s="1200"/>
      <c r="OTU119" s="1200"/>
      <c r="OTV119" s="1200"/>
      <c r="OTW119" s="1200"/>
      <c r="OTX119" s="1200"/>
      <c r="OTY119" s="1200"/>
      <c r="OTZ119" s="1200"/>
      <c r="OUA119" s="1200"/>
      <c r="OUB119" s="1200"/>
      <c r="OUC119" s="1200"/>
      <c r="OUD119" s="1200"/>
      <c r="OUE119" s="1200"/>
      <c r="OUF119" s="1200"/>
      <c r="OUG119" s="1200"/>
      <c r="OUH119" s="1200"/>
      <c r="OUI119" s="1200"/>
      <c r="OUJ119" s="1200"/>
      <c r="OUK119" s="1200"/>
      <c r="OUL119" s="1200"/>
      <c r="OUM119" s="1200"/>
      <c r="OUN119" s="1200"/>
      <c r="OUO119" s="1200"/>
      <c r="OUP119" s="1200"/>
      <c r="OUQ119" s="1200"/>
      <c r="OUR119" s="1200"/>
      <c r="OUS119" s="1200"/>
      <c r="OUT119" s="1200"/>
      <c r="OUU119" s="1200"/>
      <c r="OUV119" s="1200"/>
      <c r="OUW119" s="1200"/>
      <c r="OUX119" s="1200"/>
      <c r="OUY119" s="1200"/>
      <c r="OUZ119" s="1200"/>
      <c r="OVA119" s="1200"/>
      <c r="OVB119" s="1200"/>
      <c r="OVC119" s="1200"/>
      <c r="OVD119" s="1200"/>
      <c r="OVE119" s="1200"/>
      <c r="OVF119" s="1200"/>
      <c r="OVG119" s="1200"/>
      <c r="OVH119" s="1200"/>
      <c r="OVI119" s="1200"/>
      <c r="OVJ119" s="1200"/>
      <c r="OVK119" s="1200"/>
      <c r="OVL119" s="1200"/>
      <c r="OVM119" s="1200"/>
      <c r="OVN119" s="1200"/>
      <c r="OVO119" s="1200"/>
      <c r="OVP119" s="1200"/>
      <c r="OVQ119" s="1200"/>
      <c r="OVR119" s="1200"/>
      <c r="OVS119" s="1200"/>
      <c r="OVT119" s="1200"/>
      <c r="OVU119" s="1200"/>
      <c r="OVV119" s="1200"/>
      <c r="OVW119" s="1200"/>
      <c r="OVX119" s="1200"/>
      <c r="OVY119" s="1200"/>
      <c r="OVZ119" s="1200"/>
      <c r="OWA119" s="1200"/>
      <c r="OWB119" s="1200"/>
      <c r="OWC119" s="1200"/>
      <c r="OWD119" s="1200"/>
      <c r="OWE119" s="1200"/>
      <c r="OWF119" s="1200"/>
      <c r="OWG119" s="1200"/>
      <c r="OWH119" s="1200"/>
      <c r="OWI119" s="1200"/>
      <c r="OWJ119" s="1200"/>
      <c r="OWK119" s="1200"/>
      <c r="OWL119" s="1200"/>
      <c r="OWM119" s="1200"/>
      <c r="OWN119" s="1200"/>
      <c r="OWO119" s="1200"/>
      <c r="OWP119" s="1200"/>
      <c r="OWQ119" s="1200"/>
      <c r="OWR119" s="1200"/>
      <c r="OWS119" s="1200"/>
      <c r="OWT119" s="1200"/>
      <c r="OWU119" s="1200"/>
      <c r="OWV119" s="1200"/>
      <c r="OWW119" s="1200"/>
      <c r="OWX119" s="1200"/>
      <c r="OWY119" s="1200"/>
      <c r="OWZ119" s="1200"/>
      <c r="OXA119" s="1200"/>
      <c r="OXB119" s="1200"/>
      <c r="OXC119" s="1200"/>
      <c r="OXD119" s="1200"/>
      <c r="OXE119" s="1200"/>
      <c r="OXF119" s="1200"/>
      <c r="OXG119" s="1200"/>
      <c r="OXH119" s="1200"/>
      <c r="OXI119" s="1200"/>
      <c r="OXJ119" s="1200"/>
      <c r="OXK119" s="1200"/>
      <c r="OXL119" s="1200"/>
      <c r="OXM119" s="1200"/>
      <c r="OXN119" s="1200"/>
      <c r="OXO119" s="1200"/>
      <c r="OXP119" s="1200"/>
      <c r="OXQ119" s="1200"/>
      <c r="OXR119" s="1200"/>
      <c r="OXS119" s="1200"/>
      <c r="OXT119" s="1200"/>
      <c r="OXU119" s="1200"/>
      <c r="OXV119" s="1200"/>
      <c r="OXW119" s="1200"/>
      <c r="OXX119" s="1200"/>
      <c r="OXY119" s="1200"/>
      <c r="OXZ119" s="1200"/>
      <c r="OYA119" s="1200"/>
      <c r="OYB119" s="1200"/>
      <c r="OYC119" s="1200"/>
      <c r="OYD119" s="1200"/>
      <c r="OYE119" s="1200"/>
      <c r="OYF119" s="1200"/>
      <c r="OYG119" s="1200"/>
      <c r="OYH119" s="1200"/>
      <c r="OYI119" s="1200"/>
      <c r="OYJ119" s="1200"/>
      <c r="OYK119" s="1200"/>
      <c r="OYL119" s="1200"/>
      <c r="OYM119" s="1200"/>
      <c r="OYN119" s="1200"/>
      <c r="OYO119" s="1200"/>
      <c r="OYP119" s="1200"/>
      <c r="OYQ119" s="1200"/>
      <c r="OYR119" s="1200"/>
      <c r="OYS119" s="1200"/>
      <c r="OYT119" s="1200"/>
      <c r="OYU119" s="1200"/>
      <c r="OYV119" s="1200"/>
      <c r="OYW119" s="1200"/>
      <c r="OYX119" s="1200"/>
      <c r="OYY119" s="1200"/>
      <c r="OYZ119" s="1200"/>
      <c r="OZA119" s="1200"/>
      <c r="OZB119" s="1200"/>
      <c r="OZC119" s="1200"/>
      <c r="OZD119" s="1200"/>
      <c r="OZE119" s="1200"/>
      <c r="OZF119" s="1200"/>
      <c r="OZG119" s="1200"/>
      <c r="OZH119" s="1200"/>
      <c r="OZI119" s="1200"/>
      <c r="OZJ119" s="1200"/>
      <c r="OZK119" s="1200"/>
      <c r="OZL119" s="1200"/>
      <c r="OZM119" s="1200"/>
      <c r="OZN119" s="1200"/>
      <c r="OZO119" s="1200"/>
      <c r="OZP119" s="1200"/>
      <c r="OZQ119" s="1200"/>
      <c r="OZR119" s="1200"/>
      <c r="OZS119" s="1200"/>
      <c r="OZT119" s="1200"/>
      <c r="OZU119" s="1200"/>
      <c r="OZV119" s="1200"/>
      <c r="OZW119" s="1200"/>
      <c r="OZX119" s="1200"/>
      <c r="OZY119" s="1200"/>
      <c r="OZZ119" s="1200"/>
      <c r="PAA119" s="1200"/>
      <c r="PAB119" s="1200"/>
      <c r="PAC119" s="1200"/>
      <c r="PAD119" s="1200"/>
      <c r="PAE119" s="1200"/>
      <c r="PAF119" s="1200"/>
      <c r="PAG119" s="1200"/>
      <c r="PAH119" s="1200"/>
      <c r="PAI119" s="1200"/>
      <c r="PAJ119" s="1200"/>
      <c r="PAK119" s="1200"/>
      <c r="PAL119" s="1200"/>
      <c r="PAM119" s="1200"/>
      <c r="PAN119" s="1200"/>
      <c r="PAO119" s="1200"/>
      <c r="PAP119" s="1200"/>
      <c r="PAQ119" s="1200"/>
      <c r="PAR119" s="1200"/>
      <c r="PAS119" s="1200"/>
      <c r="PAT119" s="1200"/>
      <c r="PAU119" s="1200"/>
      <c r="PAV119" s="1200"/>
      <c r="PAW119" s="1200"/>
      <c r="PAX119" s="1200"/>
      <c r="PAY119" s="1200"/>
      <c r="PAZ119" s="1200"/>
      <c r="PBA119" s="1200"/>
      <c r="PBB119" s="1200"/>
      <c r="PBC119" s="1200"/>
      <c r="PBD119" s="1200"/>
      <c r="PBE119" s="1200"/>
      <c r="PBF119" s="1200"/>
      <c r="PBG119" s="1200"/>
      <c r="PBH119" s="1200"/>
      <c r="PBI119" s="1200"/>
      <c r="PBJ119" s="1200"/>
      <c r="PBK119" s="1200"/>
      <c r="PBL119" s="1200"/>
      <c r="PBM119" s="1200"/>
      <c r="PBN119" s="1200"/>
      <c r="PBO119" s="1200"/>
      <c r="PBP119" s="1200"/>
      <c r="PBQ119" s="1200"/>
      <c r="PBR119" s="1200"/>
      <c r="PBS119" s="1200"/>
      <c r="PBT119" s="1200"/>
      <c r="PBU119" s="1200"/>
      <c r="PBV119" s="1200"/>
      <c r="PBW119" s="1200"/>
      <c r="PBX119" s="1200"/>
      <c r="PBY119" s="1200"/>
      <c r="PBZ119" s="1200"/>
      <c r="PCA119" s="1200"/>
      <c r="PCB119" s="1200"/>
      <c r="PCC119" s="1200"/>
      <c r="PCD119" s="1200"/>
      <c r="PCE119" s="1200"/>
      <c r="PCF119" s="1200"/>
      <c r="PCG119" s="1200"/>
      <c r="PCH119" s="1200"/>
      <c r="PCI119" s="1200"/>
      <c r="PCJ119" s="1200"/>
      <c r="PCK119" s="1200"/>
      <c r="PCL119" s="1200"/>
      <c r="PCM119" s="1200"/>
      <c r="PCN119" s="1200"/>
      <c r="PCO119" s="1200"/>
      <c r="PCP119" s="1200"/>
      <c r="PCQ119" s="1200"/>
      <c r="PCR119" s="1200"/>
      <c r="PCS119" s="1200"/>
      <c r="PCT119" s="1200"/>
      <c r="PCU119" s="1200"/>
      <c r="PCV119" s="1200"/>
      <c r="PCW119" s="1200"/>
      <c r="PCX119" s="1200"/>
      <c r="PCY119" s="1200"/>
      <c r="PCZ119" s="1200"/>
      <c r="PDA119" s="1200"/>
      <c r="PDB119" s="1200"/>
      <c r="PDC119" s="1200"/>
      <c r="PDD119" s="1200"/>
      <c r="PDE119" s="1200"/>
      <c r="PDF119" s="1200"/>
      <c r="PDG119" s="1200"/>
      <c r="PDH119" s="1200"/>
      <c r="PDI119" s="1200"/>
      <c r="PDJ119" s="1200"/>
      <c r="PDK119" s="1200"/>
      <c r="PDL119" s="1200"/>
      <c r="PDM119" s="1200"/>
      <c r="PDN119" s="1200"/>
      <c r="PDO119" s="1200"/>
      <c r="PDP119" s="1200"/>
      <c r="PDQ119" s="1200"/>
      <c r="PDR119" s="1200"/>
      <c r="PDS119" s="1200"/>
      <c r="PDT119" s="1200"/>
      <c r="PDU119" s="1200"/>
      <c r="PDV119" s="1200"/>
      <c r="PDW119" s="1200"/>
      <c r="PDX119" s="1200"/>
      <c r="PDY119" s="1200"/>
      <c r="PDZ119" s="1200"/>
      <c r="PEA119" s="1200"/>
      <c r="PEB119" s="1200"/>
      <c r="PEC119" s="1200"/>
      <c r="PED119" s="1200"/>
      <c r="PEE119" s="1200"/>
      <c r="PEF119" s="1200"/>
      <c r="PEG119" s="1200"/>
      <c r="PEH119" s="1200"/>
      <c r="PEI119" s="1200"/>
      <c r="PEJ119" s="1200"/>
      <c r="PEK119" s="1200"/>
      <c r="PEL119" s="1200"/>
      <c r="PEM119" s="1200"/>
      <c r="PEN119" s="1200"/>
      <c r="PEO119" s="1200"/>
      <c r="PEP119" s="1200"/>
      <c r="PEQ119" s="1200"/>
      <c r="PER119" s="1200"/>
      <c r="PES119" s="1200"/>
      <c r="PET119" s="1200"/>
      <c r="PEU119" s="1200"/>
      <c r="PEV119" s="1200"/>
      <c r="PEW119" s="1200"/>
      <c r="PEX119" s="1200"/>
      <c r="PEY119" s="1200"/>
      <c r="PEZ119" s="1200"/>
      <c r="PFA119" s="1200"/>
      <c r="PFB119" s="1200"/>
      <c r="PFC119" s="1200"/>
      <c r="PFD119" s="1200"/>
      <c r="PFE119" s="1200"/>
      <c r="PFF119" s="1200"/>
      <c r="PFG119" s="1200"/>
      <c r="PFH119" s="1200"/>
      <c r="PFI119" s="1200"/>
      <c r="PFJ119" s="1200"/>
      <c r="PFK119" s="1200"/>
      <c r="PFL119" s="1200"/>
      <c r="PFM119" s="1200"/>
      <c r="PFN119" s="1200"/>
      <c r="PFO119" s="1200"/>
      <c r="PFP119" s="1200"/>
      <c r="PFQ119" s="1200"/>
      <c r="PFR119" s="1200"/>
      <c r="PFS119" s="1200"/>
      <c r="PFT119" s="1200"/>
      <c r="PFU119" s="1200"/>
      <c r="PFV119" s="1200"/>
      <c r="PFW119" s="1200"/>
      <c r="PFX119" s="1200"/>
      <c r="PFY119" s="1200"/>
      <c r="PFZ119" s="1200"/>
      <c r="PGA119" s="1200"/>
      <c r="PGB119" s="1200"/>
      <c r="PGC119" s="1200"/>
      <c r="PGD119" s="1200"/>
      <c r="PGE119" s="1200"/>
      <c r="PGF119" s="1200"/>
      <c r="PGG119" s="1200"/>
      <c r="PGH119" s="1200"/>
      <c r="PGI119" s="1200"/>
      <c r="PGJ119" s="1200"/>
      <c r="PGK119" s="1200"/>
      <c r="PGL119" s="1200"/>
      <c r="PGM119" s="1200"/>
      <c r="PGN119" s="1200"/>
      <c r="PGO119" s="1200"/>
      <c r="PGP119" s="1200"/>
      <c r="PGQ119" s="1200"/>
      <c r="PGR119" s="1200"/>
      <c r="PGS119" s="1200"/>
      <c r="PGT119" s="1200"/>
      <c r="PGU119" s="1200"/>
      <c r="PGV119" s="1200"/>
      <c r="PGW119" s="1200"/>
      <c r="PGX119" s="1200"/>
      <c r="PGY119" s="1200"/>
      <c r="PGZ119" s="1200"/>
      <c r="PHA119" s="1200"/>
      <c r="PHB119" s="1200"/>
      <c r="PHC119" s="1200"/>
      <c r="PHD119" s="1200"/>
      <c r="PHE119" s="1200"/>
      <c r="PHF119" s="1200"/>
      <c r="PHG119" s="1200"/>
      <c r="PHH119" s="1200"/>
      <c r="PHI119" s="1200"/>
      <c r="PHJ119" s="1200"/>
      <c r="PHK119" s="1200"/>
      <c r="PHL119" s="1200"/>
      <c r="PHM119" s="1200"/>
      <c r="PHN119" s="1200"/>
      <c r="PHO119" s="1200"/>
      <c r="PHP119" s="1200"/>
      <c r="PHQ119" s="1200"/>
      <c r="PHR119" s="1200"/>
      <c r="PHS119" s="1200"/>
      <c r="PHT119" s="1200"/>
      <c r="PHU119" s="1200"/>
      <c r="PHV119" s="1200"/>
      <c r="PHW119" s="1200"/>
      <c r="PHX119" s="1200"/>
      <c r="PHY119" s="1200"/>
      <c r="PHZ119" s="1200"/>
      <c r="PIA119" s="1200"/>
      <c r="PIB119" s="1200"/>
      <c r="PIC119" s="1200"/>
      <c r="PID119" s="1200"/>
      <c r="PIE119" s="1200"/>
      <c r="PIF119" s="1200"/>
      <c r="PIG119" s="1200"/>
      <c r="PIH119" s="1200"/>
      <c r="PII119" s="1200"/>
      <c r="PIJ119" s="1200"/>
      <c r="PIK119" s="1200"/>
      <c r="PIL119" s="1200"/>
      <c r="PIM119" s="1200"/>
      <c r="PIN119" s="1200"/>
      <c r="PIO119" s="1200"/>
      <c r="PIP119" s="1200"/>
      <c r="PIQ119" s="1200"/>
      <c r="PIR119" s="1200"/>
      <c r="PIS119" s="1200"/>
      <c r="PIT119" s="1200"/>
      <c r="PIU119" s="1200"/>
      <c r="PIV119" s="1200"/>
      <c r="PIW119" s="1200"/>
      <c r="PIX119" s="1200"/>
      <c r="PIY119" s="1200"/>
      <c r="PIZ119" s="1200"/>
      <c r="PJA119" s="1200"/>
      <c r="PJB119" s="1200"/>
      <c r="PJC119" s="1200"/>
      <c r="PJD119" s="1200"/>
      <c r="PJE119" s="1200"/>
      <c r="PJF119" s="1200"/>
      <c r="PJG119" s="1200"/>
      <c r="PJH119" s="1200"/>
      <c r="PJI119" s="1200"/>
      <c r="PJJ119" s="1200"/>
      <c r="PJK119" s="1200"/>
      <c r="PJL119" s="1200"/>
      <c r="PJM119" s="1200"/>
      <c r="PJN119" s="1200"/>
      <c r="PJO119" s="1200"/>
      <c r="PJP119" s="1200"/>
      <c r="PJQ119" s="1200"/>
      <c r="PJR119" s="1200"/>
      <c r="PJS119" s="1200"/>
      <c r="PJT119" s="1200"/>
      <c r="PJU119" s="1200"/>
      <c r="PJV119" s="1200"/>
      <c r="PJW119" s="1200"/>
      <c r="PJX119" s="1200"/>
      <c r="PJY119" s="1200"/>
      <c r="PJZ119" s="1200"/>
      <c r="PKA119" s="1200"/>
      <c r="PKB119" s="1200"/>
      <c r="PKC119" s="1200"/>
      <c r="PKD119" s="1200"/>
      <c r="PKE119" s="1200"/>
      <c r="PKF119" s="1200"/>
      <c r="PKG119" s="1200"/>
      <c r="PKH119" s="1200"/>
      <c r="PKI119" s="1200"/>
      <c r="PKJ119" s="1200"/>
      <c r="PKK119" s="1200"/>
      <c r="PKL119" s="1200"/>
      <c r="PKM119" s="1200"/>
      <c r="PKN119" s="1200"/>
      <c r="PKO119" s="1200"/>
      <c r="PKP119" s="1200"/>
      <c r="PKQ119" s="1200"/>
      <c r="PKR119" s="1200"/>
      <c r="PKS119" s="1200"/>
      <c r="PKT119" s="1200"/>
      <c r="PKU119" s="1200"/>
      <c r="PKV119" s="1200"/>
      <c r="PKW119" s="1200"/>
      <c r="PKX119" s="1200"/>
      <c r="PKY119" s="1200"/>
      <c r="PKZ119" s="1200"/>
      <c r="PLA119" s="1200"/>
      <c r="PLB119" s="1200"/>
      <c r="PLC119" s="1200"/>
      <c r="PLD119" s="1200"/>
      <c r="PLE119" s="1200"/>
      <c r="PLF119" s="1200"/>
      <c r="PLG119" s="1200"/>
      <c r="PLH119" s="1200"/>
      <c r="PLI119" s="1200"/>
      <c r="PLJ119" s="1200"/>
      <c r="PLK119" s="1200"/>
      <c r="PLL119" s="1200"/>
      <c r="PLM119" s="1200"/>
      <c r="PLN119" s="1200"/>
      <c r="PLO119" s="1200"/>
      <c r="PLP119" s="1200"/>
      <c r="PLQ119" s="1200"/>
      <c r="PLR119" s="1200"/>
      <c r="PLS119" s="1200"/>
      <c r="PLT119" s="1200"/>
      <c r="PLU119" s="1200"/>
      <c r="PLV119" s="1200"/>
      <c r="PLW119" s="1200"/>
      <c r="PLX119" s="1200"/>
      <c r="PLY119" s="1200"/>
      <c r="PLZ119" s="1200"/>
      <c r="PMA119" s="1200"/>
      <c r="PMB119" s="1200"/>
      <c r="PMC119" s="1200"/>
      <c r="PMD119" s="1200"/>
      <c r="PME119" s="1200"/>
      <c r="PMF119" s="1200"/>
      <c r="PMG119" s="1200"/>
      <c r="PMH119" s="1200"/>
      <c r="PMI119" s="1200"/>
      <c r="PMJ119" s="1200"/>
      <c r="PMK119" s="1200"/>
      <c r="PML119" s="1200"/>
      <c r="PMM119" s="1200"/>
      <c r="PMN119" s="1200"/>
      <c r="PMO119" s="1200"/>
      <c r="PMP119" s="1200"/>
      <c r="PMQ119" s="1200"/>
      <c r="PMR119" s="1200"/>
      <c r="PMS119" s="1200"/>
      <c r="PMT119" s="1200"/>
      <c r="PMU119" s="1200"/>
      <c r="PMV119" s="1200"/>
      <c r="PMW119" s="1200"/>
      <c r="PMX119" s="1200"/>
      <c r="PMY119" s="1200"/>
      <c r="PMZ119" s="1200"/>
      <c r="PNA119" s="1200"/>
      <c r="PNB119" s="1200"/>
      <c r="PNC119" s="1200"/>
      <c r="PND119" s="1200"/>
      <c r="PNE119" s="1200"/>
      <c r="PNF119" s="1200"/>
      <c r="PNG119" s="1200"/>
      <c r="PNH119" s="1200"/>
      <c r="PNI119" s="1200"/>
      <c r="PNJ119" s="1200"/>
      <c r="PNK119" s="1200"/>
      <c r="PNL119" s="1200"/>
      <c r="PNM119" s="1200"/>
      <c r="PNN119" s="1200"/>
      <c r="PNO119" s="1200"/>
      <c r="PNP119" s="1200"/>
      <c r="PNQ119" s="1200"/>
      <c r="PNR119" s="1200"/>
      <c r="PNS119" s="1200"/>
      <c r="PNT119" s="1200"/>
      <c r="PNU119" s="1200"/>
      <c r="PNV119" s="1200"/>
      <c r="PNW119" s="1200"/>
      <c r="PNX119" s="1200"/>
      <c r="PNY119" s="1200"/>
      <c r="PNZ119" s="1200"/>
      <c r="POA119" s="1200"/>
      <c r="POB119" s="1200"/>
      <c r="POC119" s="1200"/>
      <c r="POD119" s="1200"/>
      <c r="POE119" s="1200"/>
      <c r="POF119" s="1200"/>
      <c r="POG119" s="1200"/>
      <c r="POH119" s="1200"/>
      <c r="POI119" s="1200"/>
      <c r="POJ119" s="1200"/>
      <c r="POK119" s="1200"/>
      <c r="POL119" s="1200"/>
      <c r="POM119" s="1200"/>
      <c r="PON119" s="1200"/>
      <c r="POO119" s="1200"/>
      <c r="POP119" s="1200"/>
      <c r="POQ119" s="1200"/>
      <c r="POR119" s="1200"/>
      <c r="POS119" s="1200"/>
      <c r="POT119" s="1200"/>
      <c r="POU119" s="1200"/>
      <c r="POV119" s="1200"/>
      <c r="POW119" s="1200"/>
      <c r="POX119" s="1200"/>
      <c r="POY119" s="1200"/>
      <c r="POZ119" s="1200"/>
      <c r="PPA119" s="1200"/>
      <c r="PPB119" s="1200"/>
      <c r="PPC119" s="1200"/>
      <c r="PPD119" s="1200"/>
      <c r="PPE119" s="1200"/>
      <c r="PPF119" s="1200"/>
      <c r="PPG119" s="1200"/>
      <c r="PPH119" s="1200"/>
      <c r="PPI119" s="1200"/>
      <c r="PPJ119" s="1200"/>
      <c r="PPK119" s="1200"/>
      <c r="PPL119" s="1200"/>
      <c r="PPM119" s="1200"/>
      <c r="PPN119" s="1200"/>
      <c r="PPO119" s="1200"/>
      <c r="PPP119" s="1200"/>
      <c r="PPQ119" s="1200"/>
      <c r="PPR119" s="1200"/>
      <c r="PPS119" s="1200"/>
      <c r="PPT119" s="1200"/>
      <c r="PPU119" s="1200"/>
      <c r="PPV119" s="1200"/>
      <c r="PPW119" s="1200"/>
      <c r="PPX119" s="1200"/>
      <c r="PPY119" s="1200"/>
      <c r="PPZ119" s="1200"/>
      <c r="PQA119" s="1200"/>
      <c r="PQB119" s="1200"/>
      <c r="PQC119" s="1200"/>
      <c r="PQD119" s="1200"/>
      <c r="PQE119" s="1200"/>
      <c r="PQF119" s="1200"/>
      <c r="PQG119" s="1200"/>
      <c r="PQH119" s="1200"/>
      <c r="PQI119" s="1200"/>
      <c r="PQJ119" s="1200"/>
      <c r="PQK119" s="1200"/>
      <c r="PQL119" s="1200"/>
      <c r="PQM119" s="1200"/>
      <c r="PQN119" s="1200"/>
      <c r="PQO119" s="1200"/>
      <c r="PQP119" s="1200"/>
      <c r="PQQ119" s="1200"/>
      <c r="PQR119" s="1200"/>
      <c r="PQS119" s="1200"/>
      <c r="PQT119" s="1200"/>
      <c r="PQU119" s="1200"/>
      <c r="PQV119" s="1200"/>
      <c r="PQW119" s="1200"/>
      <c r="PQX119" s="1200"/>
      <c r="PQY119" s="1200"/>
      <c r="PQZ119" s="1200"/>
      <c r="PRA119" s="1200"/>
      <c r="PRB119" s="1200"/>
      <c r="PRC119" s="1200"/>
      <c r="PRD119" s="1200"/>
      <c r="PRE119" s="1200"/>
      <c r="PRF119" s="1200"/>
      <c r="PRG119" s="1200"/>
      <c r="PRH119" s="1200"/>
      <c r="PRI119" s="1200"/>
      <c r="PRJ119" s="1200"/>
      <c r="PRK119" s="1200"/>
      <c r="PRL119" s="1200"/>
      <c r="PRM119" s="1200"/>
      <c r="PRN119" s="1200"/>
      <c r="PRO119" s="1200"/>
      <c r="PRP119" s="1200"/>
      <c r="PRQ119" s="1200"/>
      <c r="PRR119" s="1200"/>
      <c r="PRS119" s="1200"/>
      <c r="PRT119" s="1200"/>
      <c r="PRU119" s="1200"/>
      <c r="PRV119" s="1200"/>
      <c r="PRW119" s="1200"/>
      <c r="PRX119" s="1200"/>
      <c r="PRY119" s="1200"/>
      <c r="PRZ119" s="1200"/>
      <c r="PSA119" s="1200"/>
      <c r="PSB119" s="1200"/>
      <c r="PSC119" s="1200"/>
      <c r="PSD119" s="1200"/>
      <c r="PSE119" s="1200"/>
      <c r="PSF119" s="1200"/>
      <c r="PSG119" s="1200"/>
      <c r="PSH119" s="1200"/>
      <c r="PSI119" s="1200"/>
      <c r="PSJ119" s="1200"/>
      <c r="PSK119" s="1200"/>
      <c r="PSL119" s="1200"/>
      <c r="PSM119" s="1200"/>
      <c r="PSN119" s="1200"/>
      <c r="PSO119" s="1200"/>
      <c r="PSP119" s="1200"/>
      <c r="PSQ119" s="1200"/>
      <c r="PSR119" s="1200"/>
      <c r="PSS119" s="1200"/>
      <c r="PST119" s="1200"/>
      <c r="PSU119" s="1200"/>
      <c r="PSV119" s="1200"/>
      <c r="PSW119" s="1200"/>
      <c r="PSX119" s="1200"/>
      <c r="PSY119" s="1200"/>
      <c r="PSZ119" s="1200"/>
      <c r="PTA119" s="1200"/>
      <c r="PTB119" s="1200"/>
      <c r="PTC119" s="1200"/>
      <c r="PTD119" s="1200"/>
      <c r="PTE119" s="1200"/>
      <c r="PTF119" s="1200"/>
      <c r="PTG119" s="1200"/>
      <c r="PTH119" s="1200"/>
      <c r="PTI119" s="1200"/>
      <c r="PTJ119" s="1200"/>
      <c r="PTK119" s="1200"/>
      <c r="PTL119" s="1200"/>
      <c r="PTM119" s="1200"/>
      <c r="PTN119" s="1200"/>
      <c r="PTO119" s="1200"/>
      <c r="PTP119" s="1200"/>
      <c r="PTQ119" s="1200"/>
      <c r="PTR119" s="1200"/>
      <c r="PTS119" s="1200"/>
      <c r="PTT119" s="1200"/>
      <c r="PTU119" s="1200"/>
      <c r="PTV119" s="1200"/>
      <c r="PTW119" s="1200"/>
      <c r="PTX119" s="1200"/>
      <c r="PTY119" s="1200"/>
      <c r="PTZ119" s="1200"/>
      <c r="PUA119" s="1200"/>
      <c r="PUB119" s="1200"/>
      <c r="PUC119" s="1200"/>
      <c r="PUD119" s="1200"/>
      <c r="PUE119" s="1200"/>
      <c r="PUF119" s="1200"/>
      <c r="PUG119" s="1200"/>
      <c r="PUH119" s="1200"/>
      <c r="PUI119" s="1200"/>
      <c r="PUJ119" s="1200"/>
      <c r="PUK119" s="1200"/>
      <c r="PUL119" s="1200"/>
      <c r="PUM119" s="1200"/>
      <c r="PUN119" s="1200"/>
      <c r="PUO119" s="1200"/>
      <c r="PUP119" s="1200"/>
      <c r="PUQ119" s="1200"/>
      <c r="PUR119" s="1200"/>
      <c r="PUS119" s="1200"/>
      <c r="PUT119" s="1200"/>
      <c r="PUU119" s="1200"/>
      <c r="PUV119" s="1200"/>
      <c r="PUW119" s="1200"/>
      <c r="PUX119" s="1200"/>
      <c r="PUY119" s="1200"/>
      <c r="PUZ119" s="1200"/>
      <c r="PVA119" s="1200"/>
      <c r="PVB119" s="1200"/>
      <c r="PVC119" s="1200"/>
      <c r="PVD119" s="1200"/>
      <c r="PVE119" s="1200"/>
      <c r="PVF119" s="1200"/>
      <c r="PVG119" s="1200"/>
      <c r="PVH119" s="1200"/>
      <c r="PVI119" s="1200"/>
      <c r="PVJ119" s="1200"/>
      <c r="PVK119" s="1200"/>
      <c r="PVL119" s="1200"/>
      <c r="PVM119" s="1200"/>
      <c r="PVN119" s="1200"/>
      <c r="PVO119" s="1200"/>
      <c r="PVP119" s="1200"/>
      <c r="PVQ119" s="1200"/>
      <c r="PVR119" s="1200"/>
      <c r="PVS119" s="1200"/>
      <c r="PVT119" s="1200"/>
      <c r="PVU119" s="1200"/>
      <c r="PVV119" s="1200"/>
      <c r="PVW119" s="1200"/>
      <c r="PVX119" s="1200"/>
      <c r="PVY119" s="1200"/>
      <c r="PVZ119" s="1200"/>
      <c r="PWA119" s="1200"/>
      <c r="PWB119" s="1200"/>
      <c r="PWC119" s="1200"/>
      <c r="PWD119" s="1200"/>
      <c r="PWE119" s="1200"/>
      <c r="PWF119" s="1200"/>
      <c r="PWG119" s="1200"/>
      <c r="PWH119" s="1200"/>
      <c r="PWI119" s="1200"/>
      <c r="PWJ119" s="1200"/>
      <c r="PWK119" s="1200"/>
      <c r="PWL119" s="1200"/>
      <c r="PWM119" s="1200"/>
      <c r="PWN119" s="1200"/>
      <c r="PWO119" s="1200"/>
      <c r="PWP119" s="1200"/>
      <c r="PWQ119" s="1200"/>
      <c r="PWR119" s="1200"/>
      <c r="PWS119" s="1200"/>
      <c r="PWT119" s="1200"/>
      <c r="PWU119" s="1200"/>
      <c r="PWV119" s="1200"/>
      <c r="PWW119" s="1200"/>
      <c r="PWX119" s="1200"/>
      <c r="PWY119" s="1200"/>
      <c r="PWZ119" s="1200"/>
      <c r="PXA119" s="1200"/>
      <c r="PXB119" s="1200"/>
      <c r="PXC119" s="1200"/>
      <c r="PXD119" s="1200"/>
      <c r="PXE119" s="1200"/>
      <c r="PXF119" s="1200"/>
      <c r="PXG119" s="1200"/>
      <c r="PXH119" s="1200"/>
      <c r="PXI119" s="1200"/>
      <c r="PXJ119" s="1200"/>
      <c r="PXK119" s="1200"/>
      <c r="PXL119" s="1200"/>
      <c r="PXM119" s="1200"/>
      <c r="PXN119" s="1200"/>
      <c r="PXO119" s="1200"/>
      <c r="PXP119" s="1200"/>
      <c r="PXQ119" s="1200"/>
      <c r="PXR119" s="1200"/>
      <c r="PXS119" s="1200"/>
      <c r="PXT119" s="1200"/>
      <c r="PXU119" s="1200"/>
      <c r="PXV119" s="1200"/>
      <c r="PXW119" s="1200"/>
      <c r="PXX119" s="1200"/>
      <c r="PXY119" s="1200"/>
      <c r="PXZ119" s="1200"/>
      <c r="PYA119" s="1200"/>
      <c r="PYB119" s="1200"/>
      <c r="PYC119" s="1200"/>
      <c r="PYD119" s="1200"/>
      <c r="PYE119" s="1200"/>
      <c r="PYF119" s="1200"/>
      <c r="PYG119" s="1200"/>
      <c r="PYH119" s="1200"/>
      <c r="PYI119" s="1200"/>
      <c r="PYJ119" s="1200"/>
      <c r="PYK119" s="1200"/>
      <c r="PYL119" s="1200"/>
      <c r="PYM119" s="1200"/>
      <c r="PYN119" s="1200"/>
      <c r="PYO119" s="1200"/>
      <c r="PYP119" s="1200"/>
      <c r="PYQ119" s="1200"/>
      <c r="PYR119" s="1200"/>
      <c r="PYS119" s="1200"/>
      <c r="PYT119" s="1200"/>
      <c r="PYU119" s="1200"/>
      <c r="PYV119" s="1200"/>
      <c r="PYW119" s="1200"/>
      <c r="PYX119" s="1200"/>
      <c r="PYY119" s="1200"/>
      <c r="PYZ119" s="1200"/>
      <c r="PZA119" s="1200"/>
      <c r="PZB119" s="1200"/>
      <c r="PZC119" s="1200"/>
      <c r="PZD119" s="1200"/>
      <c r="PZE119" s="1200"/>
      <c r="PZF119" s="1200"/>
      <c r="PZG119" s="1200"/>
      <c r="PZH119" s="1200"/>
      <c r="PZI119" s="1200"/>
      <c r="PZJ119" s="1200"/>
      <c r="PZK119" s="1200"/>
      <c r="PZL119" s="1200"/>
      <c r="PZM119" s="1200"/>
      <c r="PZN119" s="1200"/>
      <c r="PZO119" s="1200"/>
      <c r="PZP119" s="1200"/>
      <c r="PZQ119" s="1200"/>
      <c r="PZR119" s="1200"/>
      <c r="PZS119" s="1200"/>
      <c r="PZT119" s="1200"/>
      <c r="PZU119" s="1200"/>
      <c r="PZV119" s="1200"/>
      <c r="PZW119" s="1200"/>
      <c r="PZX119" s="1200"/>
      <c r="PZY119" s="1200"/>
      <c r="PZZ119" s="1200"/>
      <c r="QAA119" s="1200"/>
      <c r="QAB119" s="1200"/>
      <c r="QAC119" s="1200"/>
      <c r="QAD119" s="1200"/>
      <c r="QAE119" s="1200"/>
      <c r="QAF119" s="1200"/>
      <c r="QAG119" s="1200"/>
      <c r="QAH119" s="1200"/>
      <c r="QAI119" s="1200"/>
      <c r="QAJ119" s="1200"/>
      <c r="QAK119" s="1200"/>
      <c r="QAL119" s="1200"/>
      <c r="QAM119" s="1200"/>
      <c r="QAN119" s="1200"/>
      <c r="QAO119" s="1200"/>
      <c r="QAP119" s="1200"/>
      <c r="QAQ119" s="1200"/>
      <c r="QAR119" s="1200"/>
      <c r="QAS119" s="1200"/>
      <c r="QAT119" s="1200"/>
      <c r="QAU119" s="1200"/>
      <c r="QAV119" s="1200"/>
      <c r="QAW119" s="1200"/>
      <c r="QAX119" s="1200"/>
      <c r="QAY119" s="1200"/>
      <c r="QAZ119" s="1200"/>
      <c r="QBA119" s="1200"/>
      <c r="QBB119" s="1200"/>
      <c r="QBC119" s="1200"/>
      <c r="QBD119" s="1200"/>
      <c r="QBE119" s="1200"/>
      <c r="QBF119" s="1200"/>
      <c r="QBG119" s="1200"/>
      <c r="QBH119" s="1200"/>
      <c r="QBI119" s="1200"/>
      <c r="QBJ119" s="1200"/>
      <c r="QBK119" s="1200"/>
      <c r="QBL119" s="1200"/>
      <c r="QBM119" s="1200"/>
      <c r="QBN119" s="1200"/>
      <c r="QBO119" s="1200"/>
      <c r="QBP119" s="1200"/>
      <c r="QBQ119" s="1200"/>
      <c r="QBR119" s="1200"/>
      <c r="QBS119" s="1200"/>
      <c r="QBT119" s="1200"/>
      <c r="QBU119" s="1200"/>
      <c r="QBV119" s="1200"/>
      <c r="QBW119" s="1200"/>
      <c r="QBX119" s="1200"/>
      <c r="QBY119" s="1200"/>
      <c r="QBZ119" s="1200"/>
      <c r="QCA119" s="1200"/>
      <c r="QCB119" s="1200"/>
      <c r="QCC119" s="1200"/>
      <c r="QCD119" s="1200"/>
      <c r="QCE119" s="1200"/>
      <c r="QCF119" s="1200"/>
      <c r="QCG119" s="1200"/>
      <c r="QCH119" s="1200"/>
      <c r="QCI119" s="1200"/>
      <c r="QCJ119" s="1200"/>
      <c r="QCK119" s="1200"/>
      <c r="QCL119" s="1200"/>
      <c r="QCM119" s="1200"/>
      <c r="QCN119" s="1200"/>
      <c r="QCO119" s="1200"/>
      <c r="QCP119" s="1200"/>
      <c r="QCQ119" s="1200"/>
      <c r="QCR119" s="1200"/>
      <c r="QCS119" s="1200"/>
      <c r="QCT119" s="1200"/>
      <c r="QCU119" s="1200"/>
      <c r="QCV119" s="1200"/>
      <c r="QCW119" s="1200"/>
      <c r="QCX119" s="1200"/>
      <c r="QCY119" s="1200"/>
      <c r="QCZ119" s="1200"/>
      <c r="QDA119" s="1200"/>
      <c r="QDB119" s="1200"/>
      <c r="QDC119" s="1200"/>
      <c r="QDD119" s="1200"/>
      <c r="QDE119" s="1200"/>
      <c r="QDF119" s="1200"/>
      <c r="QDG119" s="1200"/>
      <c r="QDH119" s="1200"/>
      <c r="QDI119" s="1200"/>
      <c r="QDJ119" s="1200"/>
      <c r="QDK119" s="1200"/>
      <c r="QDL119" s="1200"/>
      <c r="QDM119" s="1200"/>
      <c r="QDN119" s="1200"/>
      <c r="QDO119" s="1200"/>
      <c r="QDP119" s="1200"/>
      <c r="QDQ119" s="1200"/>
      <c r="QDR119" s="1200"/>
      <c r="QDS119" s="1200"/>
      <c r="QDT119" s="1200"/>
      <c r="QDU119" s="1200"/>
      <c r="QDV119" s="1200"/>
      <c r="QDW119" s="1200"/>
      <c r="QDX119" s="1200"/>
      <c r="QDY119" s="1200"/>
      <c r="QDZ119" s="1200"/>
      <c r="QEA119" s="1200"/>
      <c r="QEB119" s="1200"/>
      <c r="QEC119" s="1200"/>
      <c r="QED119" s="1200"/>
      <c r="QEE119" s="1200"/>
      <c r="QEF119" s="1200"/>
      <c r="QEG119" s="1200"/>
      <c r="QEH119" s="1200"/>
      <c r="QEI119" s="1200"/>
      <c r="QEJ119" s="1200"/>
      <c r="QEK119" s="1200"/>
      <c r="QEL119" s="1200"/>
      <c r="QEM119" s="1200"/>
      <c r="QEN119" s="1200"/>
      <c r="QEO119" s="1200"/>
      <c r="QEP119" s="1200"/>
      <c r="QEQ119" s="1200"/>
      <c r="QER119" s="1200"/>
      <c r="QES119" s="1200"/>
      <c r="QET119" s="1200"/>
      <c r="QEU119" s="1200"/>
      <c r="QEV119" s="1200"/>
      <c r="QEW119" s="1200"/>
      <c r="QEX119" s="1200"/>
      <c r="QEY119" s="1200"/>
      <c r="QEZ119" s="1200"/>
      <c r="QFA119" s="1200"/>
      <c r="QFB119" s="1200"/>
      <c r="QFC119" s="1200"/>
      <c r="QFD119" s="1200"/>
      <c r="QFE119" s="1200"/>
      <c r="QFF119" s="1200"/>
      <c r="QFG119" s="1200"/>
      <c r="QFH119" s="1200"/>
      <c r="QFI119" s="1200"/>
      <c r="QFJ119" s="1200"/>
      <c r="QFK119" s="1200"/>
      <c r="QFL119" s="1200"/>
      <c r="QFM119" s="1200"/>
      <c r="QFN119" s="1200"/>
      <c r="QFO119" s="1200"/>
      <c r="QFP119" s="1200"/>
      <c r="QFQ119" s="1200"/>
      <c r="QFR119" s="1200"/>
      <c r="QFS119" s="1200"/>
      <c r="QFT119" s="1200"/>
      <c r="QFU119" s="1200"/>
      <c r="QFV119" s="1200"/>
      <c r="QFW119" s="1200"/>
      <c r="QFX119" s="1200"/>
      <c r="QFY119" s="1200"/>
      <c r="QFZ119" s="1200"/>
      <c r="QGA119" s="1200"/>
      <c r="QGB119" s="1200"/>
      <c r="QGC119" s="1200"/>
      <c r="QGD119" s="1200"/>
      <c r="QGE119" s="1200"/>
      <c r="QGF119" s="1200"/>
      <c r="QGG119" s="1200"/>
      <c r="QGH119" s="1200"/>
      <c r="QGI119" s="1200"/>
      <c r="QGJ119" s="1200"/>
      <c r="QGK119" s="1200"/>
      <c r="QGL119" s="1200"/>
      <c r="QGM119" s="1200"/>
      <c r="QGN119" s="1200"/>
      <c r="QGO119" s="1200"/>
      <c r="QGP119" s="1200"/>
      <c r="QGQ119" s="1200"/>
      <c r="QGR119" s="1200"/>
      <c r="QGS119" s="1200"/>
      <c r="QGT119" s="1200"/>
      <c r="QGU119" s="1200"/>
      <c r="QGV119" s="1200"/>
      <c r="QGW119" s="1200"/>
      <c r="QGX119" s="1200"/>
      <c r="QGY119" s="1200"/>
      <c r="QGZ119" s="1200"/>
      <c r="QHA119" s="1200"/>
      <c r="QHB119" s="1200"/>
      <c r="QHC119" s="1200"/>
      <c r="QHD119" s="1200"/>
      <c r="QHE119" s="1200"/>
      <c r="QHF119" s="1200"/>
      <c r="QHG119" s="1200"/>
      <c r="QHH119" s="1200"/>
      <c r="QHI119" s="1200"/>
      <c r="QHJ119" s="1200"/>
      <c r="QHK119" s="1200"/>
      <c r="QHL119" s="1200"/>
      <c r="QHM119" s="1200"/>
      <c r="QHN119" s="1200"/>
      <c r="QHO119" s="1200"/>
      <c r="QHP119" s="1200"/>
      <c r="QHQ119" s="1200"/>
      <c r="QHR119" s="1200"/>
      <c r="QHS119" s="1200"/>
      <c r="QHT119" s="1200"/>
      <c r="QHU119" s="1200"/>
      <c r="QHV119" s="1200"/>
      <c r="QHW119" s="1200"/>
      <c r="QHX119" s="1200"/>
      <c r="QHY119" s="1200"/>
      <c r="QHZ119" s="1200"/>
      <c r="QIA119" s="1200"/>
      <c r="QIB119" s="1200"/>
      <c r="QIC119" s="1200"/>
      <c r="QID119" s="1200"/>
      <c r="QIE119" s="1200"/>
      <c r="QIF119" s="1200"/>
      <c r="QIG119" s="1200"/>
      <c r="QIH119" s="1200"/>
      <c r="QII119" s="1200"/>
      <c r="QIJ119" s="1200"/>
      <c r="QIK119" s="1200"/>
      <c r="QIL119" s="1200"/>
      <c r="QIM119" s="1200"/>
      <c r="QIN119" s="1200"/>
      <c r="QIO119" s="1200"/>
      <c r="QIP119" s="1200"/>
      <c r="QIQ119" s="1200"/>
      <c r="QIR119" s="1200"/>
      <c r="QIS119" s="1200"/>
      <c r="QIT119" s="1200"/>
      <c r="QIU119" s="1200"/>
      <c r="QIV119" s="1200"/>
      <c r="QIW119" s="1200"/>
      <c r="QIX119" s="1200"/>
      <c r="QIY119" s="1200"/>
      <c r="QIZ119" s="1200"/>
      <c r="QJA119" s="1200"/>
      <c r="QJB119" s="1200"/>
      <c r="QJC119" s="1200"/>
      <c r="QJD119" s="1200"/>
      <c r="QJE119" s="1200"/>
      <c r="QJF119" s="1200"/>
      <c r="QJG119" s="1200"/>
      <c r="QJH119" s="1200"/>
      <c r="QJI119" s="1200"/>
      <c r="QJJ119" s="1200"/>
      <c r="QJK119" s="1200"/>
      <c r="QJL119" s="1200"/>
      <c r="QJM119" s="1200"/>
      <c r="QJN119" s="1200"/>
      <c r="QJO119" s="1200"/>
      <c r="QJP119" s="1200"/>
      <c r="QJQ119" s="1200"/>
      <c r="QJR119" s="1200"/>
      <c r="QJS119" s="1200"/>
      <c r="QJT119" s="1200"/>
      <c r="QJU119" s="1200"/>
      <c r="QJV119" s="1200"/>
      <c r="QJW119" s="1200"/>
      <c r="QJX119" s="1200"/>
      <c r="QJY119" s="1200"/>
      <c r="QJZ119" s="1200"/>
      <c r="QKA119" s="1200"/>
      <c r="QKB119" s="1200"/>
      <c r="QKC119" s="1200"/>
      <c r="QKD119" s="1200"/>
      <c r="QKE119" s="1200"/>
      <c r="QKF119" s="1200"/>
      <c r="QKG119" s="1200"/>
      <c r="QKH119" s="1200"/>
      <c r="QKI119" s="1200"/>
      <c r="QKJ119" s="1200"/>
      <c r="QKK119" s="1200"/>
      <c r="QKL119" s="1200"/>
      <c r="QKM119" s="1200"/>
      <c r="QKN119" s="1200"/>
      <c r="QKO119" s="1200"/>
      <c r="QKP119" s="1200"/>
      <c r="QKQ119" s="1200"/>
      <c r="QKR119" s="1200"/>
      <c r="QKS119" s="1200"/>
      <c r="QKT119" s="1200"/>
      <c r="QKU119" s="1200"/>
      <c r="QKV119" s="1200"/>
      <c r="QKW119" s="1200"/>
      <c r="QKX119" s="1200"/>
      <c r="QKY119" s="1200"/>
      <c r="QKZ119" s="1200"/>
      <c r="QLA119" s="1200"/>
      <c r="QLB119" s="1200"/>
      <c r="QLC119" s="1200"/>
      <c r="QLD119" s="1200"/>
      <c r="QLE119" s="1200"/>
      <c r="QLF119" s="1200"/>
      <c r="QLG119" s="1200"/>
      <c r="QLH119" s="1200"/>
      <c r="QLI119" s="1200"/>
      <c r="QLJ119" s="1200"/>
      <c r="QLK119" s="1200"/>
      <c r="QLL119" s="1200"/>
      <c r="QLM119" s="1200"/>
      <c r="QLN119" s="1200"/>
      <c r="QLO119" s="1200"/>
      <c r="QLP119" s="1200"/>
      <c r="QLQ119" s="1200"/>
      <c r="QLR119" s="1200"/>
      <c r="QLS119" s="1200"/>
      <c r="QLT119" s="1200"/>
      <c r="QLU119" s="1200"/>
      <c r="QLV119" s="1200"/>
      <c r="QLW119" s="1200"/>
      <c r="QLX119" s="1200"/>
      <c r="QLY119" s="1200"/>
      <c r="QLZ119" s="1200"/>
      <c r="QMA119" s="1200"/>
      <c r="QMB119" s="1200"/>
      <c r="QMC119" s="1200"/>
      <c r="QMD119" s="1200"/>
      <c r="QME119" s="1200"/>
      <c r="QMF119" s="1200"/>
      <c r="QMG119" s="1200"/>
      <c r="QMH119" s="1200"/>
      <c r="QMI119" s="1200"/>
      <c r="QMJ119" s="1200"/>
      <c r="QMK119" s="1200"/>
      <c r="QML119" s="1200"/>
      <c r="QMM119" s="1200"/>
      <c r="QMN119" s="1200"/>
      <c r="QMO119" s="1200"/>
      <c r="QMP119" s="1200"/>
      <c r="QMQ119" s="1200"/>
      <c r="QMR119" s="1200"/>
      <c r="QMS119" s="1200"/>
      <c r="QMT119" s="1200"/>
      <c r="QMU119" s="1200"/>
      <c r="QMV119" s="1200"/>
      <c r="QMW119" s="1200"/>
      <c r="QMX119" s="1200"/>
      <c r="QMY119" s="1200"/>
      <c r="QMZ119" s="1200"/>
      <c r="QNA119" s="1200"/>
      <c r="QNB119" s="1200"/>
      <c r="QNC119" s="1200"/>
      <c r="QND119" s="1200"/>
      <c r="QNE119" s="1200"/>
      <c r="QNF119" s="1200"/>
      <c r="QNG119" s="1200"/>
      <c r="QNH119" s="1200"/>
      <c r="QNI119" s="1200"/>
      <c r="QNJ119" s="1200"/>
      <c r="QNK119" s="1200"/>
      <c r="QNL119" s="1200"/>
      <c r="QNM119" s="1200"/>
      <c r="QNN119" s="1200"/>
      <c r="QNO119" s="1200"/>
      <c r="QNP119" s="1200"/>
      <c r="QNQ119" s="1200"/>
      <c r="QNR119" s="1200"/>
      <c r="QNS119" s="1200"/>
      <c r="QNT119" s="1200"/>
      <c r="QNU119" s="1200"/>
      <c r="QNV119" s="1200"/>
      <c r="QNW119" s="1200"/>
      <c r="QNX119" s="1200"/>
      <c r="QNY119" s="1200"/>
      <c r="QNZ119" s="1200"/>
      <c r="QOA119" s="1200"/>
      <c r="QOB119" s="1200"/>
      <c r="QOC119" s="1200"/>
      <c r="QOD119" s="1200"/>
      <c r="QOE119" s="1200"/>
      <c r="QOF119" s="1200"/>
      <c r="QOG119" s="1200"/>
      <c r="QOH119" s="1200"/>
      <c r="QOI119" s="1200"/>
      <c r="QOJ119" s="1200"/>
      <c r="QOK119" s="1200"/>
      <c r="QOL119" s="1200"/>
      <c r="QOM119" s="1200"/>
      <c r="QON119" s="1200"/>
      <c r="QOO119" s="1200"/>
      <c r="QOP119" s="1200"/>
      <c r="QOQ119" s="1200"/>
      <c r="QOR119" s="1200"/>
      <c r="QOS119" s="1200"/>
      <c r="QOT119" s="1200"/>
      <c r="QOU119" s="1200"/>
      <c r="QOV119" s="1200"/>
      <c r="QOW119" s="1200"/>
      <c r="QOX119" s="1200"/>
      <c r="QOY119" s="1200"/>
      <c r="QOZ119" s="1200"/>
      <c r="QPA119" s="1200"/>
      <c r="QPB119" s="1200"/>
      <c r="QPC119" s="1200"/>
      <c r="QPD119" s="1200"/>
      <c r="QPE119" s="1200"/>
      <c r="QPF119" s="1200"/>
      <c r="QPG119" s="1200"/>
      <c r="QPH119" s="1200"/>
      <c r="QPI119" s="1200"/>
      <c r="QPJ119" s="1200"/>
      <c r="QPK119" s="1200"/>
      <c r="QPL119" s="1200"/>
      <c r="QPM119" s="1200"/>
      <c r="QPN119" s="1200"/>
      <c r="QPO119" s="1200"/>
      <c r="QPP119" s="1200"/>
      <c r="QPQ119" s="1200"/>
      <c r="QPR119" s="1200"/>
      <c r="QPS119" s="1200"/>
      <c r="QPT119" s="1200"/>
      <c r="QPU119" s="1200"/>
      <c r="QPV119" s="1200"/>
      <c r="QPW119" s="1200"/>
      <c r="QPX119" s="1200"/>
      <c r="QPY119" s="1200"/>
      <c r="QPZ119" s="1200"/>
      <c r="QQA119" s="1200"/>
      <c r="QQB119" s="1200"/>
      <c r="QQC119" s="1200"/>
      <c r="QQD119" s="1200"/>
      <c r="QQE119" s="1200"/>
      <c r="QQF119" s="1200"/>
      <c r="QQG119" s="1200"/>
      <c r="QQH119" s="1200"/>
      <c r="QQI119" s="1200"/>
      <c r="QQJ119" s="1200"/>
      <c r="QQK119" s="1200"/>
      <c r="QQL119" s="1200"/>
      <c r="QQM119" s="1200"/>
      <c r="QQN119" s="1200"/>
      <c r="QQO119" s="1200"/>
      <c r="QQP119" s="1200"/>
      <c r="QQQ119" s="1200"/>
      <c r="QQR119" s="1200"/>
      <c r="QQS119" s="1200"/>
      <c r="QQT119" s="1200"/>
      <c r="QQU119" s="1200"/>
      <c r="QQV119" s="1200"/>
      <c r="QQW119" s="1200"/>
      <c r="QQX119" s="1200"/>
      <c r="QQY119" s="1200"/>
      <c r="QQZ119" s="1200"/>
      <c r="QRA119" s="1200"/>
      <c r="QRB119" s="1200"/>
      <c r="QRC119" s="1200"/>
      <c r="QRD119" s="1200"/>
      <c r="QRE119" s="1200"/>
      <c r="QRF119" s="1200"/>
      <c r="QRG119" s="1200"/>
      <c r="QRH119" s="1200"/>
      <c r="QRI119" s="1200"/>
      <c r="QRJ119" s="1200"/>
      <c r="QRK119" s="1200"/>
      <c r="QRL119" s="1200"/>
      <c r="QRM119" s="1200"/>
      <c r="QRN119" s="1200"/>
      <c r="QRO119" s="1200"/>
      <c r="QRP119" s="1200"/>
      <c r="QRQ119" s="1200"/>
      <c r="QRR119" s="1200"/>
      <c r="QRS119" s="1200"/>
      <c r="QRT119" s="1200"/>
      <c r="QRU119" s="1200"/>
      <c r="QRV119" s="1200"/>
      <c r="QRW119" s="1200"/>
      <c r="QRX119" s="1200"/>
      <c r="QRY119" s="1200"/>
      <c r="QRZ119" s="1200"/>
      <c r="QSA119" s="1200"/>
      <c r="QSB119" s="1200"/>
      <c r="QSC119" s="1200"/>
      <c r="QSD119" s="1200"/>
      <c r="QSE119" s="1200"/>
      <c r="QSF119" s="1200"/>
      <c r="QSG119" s="1200"/>
      <c r="QSH119" s="1200"/>
      <c r="QSI119" s="1200"/>
      <c r="QSJ119" s="1200"/>
      <c r="QSK119" s="1200"/>
      <c r="QSL119" s="1200"/>
      <c r="QSM119" s="1200"/>
      <c r="QSN119" s="1200"/>
      <c r="QSO119" s="1200"/>
      <c r="QSP119" s="1200"/>
      <c r="QSQ119" s="1200"/>
      <c r="QSR119" s="1200"/>
      <c r="QSS119" s="1200"/>
      <c r="QST119" s="1200"/>
      <c r="QSU119" s="1200"/>
      <c r="QSV119" s="1200"/>
      <c r="QSW119" s="1200"/>
      <c r="QSX119" s="1200"/>
      <c r="QSY119" s="1200"/>
      <c r="QSZ119" s="1200"/>
      <c r="QTA119" s="1200"/>
      <c r="QTB119" s="1200"/>
      <c r="QTC119" s="1200"/>
      <c r="QTD119" s="1200"/>
      <c r="QTE119" s="1200"/>
      <c r="QTF119" s="1200"/>
      <c r="QTG119" s="1200"/>
      <c r="QTH119" s="1200"/>
      <c r="QTI119" s="1200"/>
      <c r="QTJ119" s="1200"/>
      <c r="QTK119" s="1200"/>
      <c r="QTL119" s="1200"/>
      <c r="QTM119" s="1200"/>
      <c r="QTN119" s="1200"/>
      <c r="QTO119" s="1200"/>
      <c r="QTP119" s="1200"/>
      <c r="QTQ119" s="1200"/>
      <c r="QTR119" s="1200"/>
      <c r="QTS119" s="1200"/>
      <c r="QTT119" s="1200"/>
      <c r="QTU119" s="1200"/>
      <c r="QTV119" s="1200"/>
      <c r="QTW119" s="1200"/>
      <c r="QTX119" s="1200"/>
      <c r="QTY119" s="1200"/>
      <c r="QTZ119" s="1200"/>
      <c r="QUA119" s="1200"/>
      <c r="QUB119" s="1200"/>
      <c r="QUC119" s="1200"/>
      <c r="QUD119" s="1200"/>
      <c r="QUE119" s="1200"/>
      <c r="QUF119" s="1200"/>
      <c r="QUG119" s="1200"/>
      <c r="QUH119" s="1200"/>
      <c r="QUI119" s="1200"/>
      <c r="QUJ119" s="1200"/>
      <c r="QUK119" s="1200"/>
      <c r="QUL119" s="1200"/>
      <c r="QUM119" s="1200"/>
      <c r="QUN119" s="1200"/>
      <c r="QUO119" s="1200"/>
      <c r="QUP119" s="1200"/>
      <c r="QUQ119" s="1200"/>
      <c r="QUR119" s="1200"/>
      <c r="QUS119" s="1200"/>
      <c r="QUT119" s="1200"/>
      <c r="QUU119" s="1200"/>
      <c r="QUV119" s="1200"/>
      <c r="QUW119" s="1200"/>
      <c r="QUX119" s="1200"/>
      <c r="QUY119" s="1200"/>
      <c r="QUZ119" s="1200"/>
      <c r="QVA119" s="1200"/>
      <c r="QVB119" s="1200"/>
      <c r="QVC119" s="1200"/>
      <c r="QVD119" s="1200"/>
      <c r="QVE119" s="1200"/>
      <c r="QVF119" s="1200"/>
      <c r="QVG119" s="1200"/>
      <c r="QVH119" s="1200"/>
      <c r="QVI119" s="1200"/>
      <c r="QVJ119" s="1200"/>
      <c r="QVK119" s="1200"/>
      <c r="QVL119" s="1200"/>
      <c r="QVM119" s="1200"/>
      <c r="QVN119" s="1200"/>
      <c r="QVO119" s="1200"/>
      <c r="QVP119" s="1200"/>
      <c r="QVQ119" s="1200"/>
      <c r="QVR119" s="1200"/>
      <c r="QVS119" s="1200"/>
      <c r="QVT119" s="1200"/>
      <c r="QVU119" s="1200"/>
      <c r="QVV119" s="1200"/>
      <c r="QVW119" s="1200"/>
      <c r="QVX119" s="1200"/>
      <c r="QVY119" s="1200"/>
      <c r="QVZ119" s="1200"/>
      <c r="QWA119" s="1200"/>
      <c r="QWB119" s="1200"/>
      <c r="QWC119" s="1200"/>
      <c r="QWD119" s="1200"/>
      <c r="QWE119" s="1200"/>
      <c r="QWF119" s="1200"/>
      <c r="QWG119" s="1200"/>
      <c r="QWH119" s="1200"/>
      <c r="QWI119" s="1200"/>
      <c r="QWJ119" s="1200"/>
      <c r="QWK119" s="1200"/>
      <c r="QWL119" s="1200"/>
      <c r="QWM119" s="1200"/>
      <c r="QWN119" s="1200"/>
      <c r="QWO119" s="1200"/>
      <c r="QWP119" s="1200"/>
      <c r="QWQ119" s="1200"/>
      <c r="QWR119" s="1200"/>
      <c r="QWS119" s="1200"/>
      <c r="QWT119" s="1200"/>
      <c r="QWU119" s="1200"/>
      <c r="QWV119" s="1200"/>
      <c r="QWW119" s="1200"/>
      <c r="QWX119" s="1200"/>
      <c r="QWY119" s="1200"/>
      <c r="QWZ119" s="1200"/>
      <c r="QXA119" s="1200"/>
      <c r="QXB119" s="1200"/>
      <c r="QXC119" s="1200"/>
      <c r="QXD119" s="1200"/>
      <c r="QXE119" s="1200"/>
      <c r="QXF119" s="1200"/>
      <c r="QXG119" s="1200"/>
      <c r="QXH119" s="1200"/>
      <c r="QXI119" s="1200"/>
      <c r="QXJ119" s="1200"/>
      <c r="QXK119" s="1200"/>
      <c r="QXL119" s="1200"/>
      <c r="QXM119" s="1200"/>
      <c r="QXN119" s="1200"/>
      <c r="QXO119" s="1200"/>
      <c r="QXP119" s="1200"/>
      <c r="QXQ119" s="1200"/>
      <c r="QXR119" s="1200"/>
      <c r="QXS119" s="1200"/>
      <c r="QXT119" s="1200"/>
      <c r="QXU119" s="1200"/>
      <c r="QXV119" s="1200"/>
      <c r="QXW119" s="1200"/>
      <c r="QXX119" s="1200"/>
      <c r="QXY119" s="1200"/>
      <c r="QXZ119" s="1200"/>
      <c r="QYA119" s="1200"/>
      <c r="QYB119" s="1200"/>
      <c r="QYC119" s="1200"/>
      <c r="QYD119" s="1200"/>
      <c r="QYE119" s="1200"/>
      <c r="QYF119" s="1200"/>
      <c r="QYG119" s="1200"/>
      <c r="QYH119" s="1200"/>
      <c r="QYI119" s="1200"/>
      <c r="QYJ119" s="1200"/>
      <c r="QYK119" s="1200"/>
      <c r="QYL119" s="1200"/>
      <c r="QYM119" s="1200"/>
      <c r="QYN119" s="1200"/>
      <c r="QYO119" s="1200"/>
      <c r="QYP119" s="1200"/>
      <c r="QYQ119" s="1200"/>
      <c r="QYR119" s="1200"/>
      <c r="QYS119" s="1200"/>
      <c r="QYT119" s="1200"/>
      <c r="QYU119" s="1200"/>
      <c r="QYV119" s="1200"/>
      <c r="QYW119" s="1200"/>
      <c r="QYX119" s="1200"/>
      <c r="QYY119" s="1200"/>
      <c r="QYZ119" s="1200"/>
      <c r="QZA119" s="1200"/>
      <c r="QZB119" s="1200"/>
      <c r="QZC119" s="1200"/>
      <c r="QZD119" s="1200"/>
      <c r="QZE119" s="1200"/>
      <c r="QZF119" s="1200"/>
      <c r="QZG119" s="1200"/>
      <c r="QZH119" s="1200"/>
      <c r="QZI119" s="1200"/>
      <c r="QZJ119" s="1200"/>
      <c r="QZK119" s="1200"/>
      <c r="QZL119" s="1200"/>
      <c r="QZM119" s="1200"/>
      <c r="QZN119" s="1200"/>
      <c r="QZO119" s="1200"/>
      <c r="QZP119" s="1200"/>
      <c r="QZQ119" s="1200"/>
      <c r="QZR119" s="1200"/>
      <c r="QZS119" s="1200"/>
      <c r="QZT119" s="1200"/>
      <c r="QZU119" s="1200"/>
      <c r="QZV119" s="1200"/>
      <c r="QZW119" s="1200"/>
      <c r="QZX119" s="1200"/>
      <c r="QZY119" s="1200"/>
      <c r="QZZ119" s="1200"/>
      <c r="RAA119" s="1200"/>
      <c r="RAB119" s="1200"/>
      <c r="RAC119" s="1200"/>
      <c r="RAD119" s="1200"/>
      <c r="RAE119" s="1200"/>
      <c r="RAF119" s="1200"/>
      <c r="RAG119" s="1200"/>
      <c r="RAH119" s="1200"/>
      <c r="RAI119" s="1200"/>
      <c r="RAJ119" s="1200"/>
      <c r="RAK119" s="1200"/>
      <c r="RAL119" s="1200"/>
      <c r="RAM119" s="1200"/>
      <c r="RAN119" s="1200"/>
      <c r="RAO119" s="1200"/>
      <c r="RAP119" s="1200"/>
      <c r="RAQ119" s="1200"/>
      <c r="RAR119" s="1200"/>
      <c r="RAS119" s="1200"/>
      <c r="RAT119" s="1200"/>
      <c r="RAU119" s="1200"/>
      <c r="RAV119" s="1200"/>
      <c r="RAW119" s="1200"/>
      <c r="RAX119" s="1200"/>
      <c r="RAY119" s="1200"/>
      <c r="RAZ119" s="1200"/>
      <c r="RBA119" s="1200"/>
      <c r="RBB119" s="1200"/>
      <c r="RBC119" s="1200"/>
      <c r="RBD119" s="1200"/>
      <c r="RBE119" s="1200"/>
      <c r="RBF119" s="1200"/>
      <c r="RBG119" s="1200"/>
      <c r="RBH119" s="1200"/>
      <c r="RBI119" s="1200"/>
      <c r="RBJ119" s="1200"/>
      <c r="RBK119" s="1200"/>
      <c r="RBL119" s="1200"/>
      <c r="RBM119" s="1200"/>
      <c r="RBN119" s="1200"/>
      <c r="RBO119" s="1200"/>
      <c r="RBP119" s="1200"/>
      <c r="RBQ119" s="1200"/>
      <c r="RBR119" s="1200"/>
      <c r="RBS119" s="1200"/>
      <c r="RBT119" s="1200"/>
      <c r="RBU119" s="1200"/>
      <c r="RBV119" s="1200"/>
      <c r="RBW119" s="1200"/>
      <c r="RBX119" s="1200"/>
      <c r="RBY119" s="1200"/>
      <c r="RBZ119" s="1200"/>
      <c r="RCA119" s="1200"/>
      <c r="RCB119" s="1200"/>
      <c r="RCC119" s="1200"/>
      <c r="RCD119" s="1200"/>
      <c r="RCE119" s="1200"/>
      <c r="RCF119" s="1200"/>
      <c r="RCG119" s="1200"/>
      <c r="RCH119" s="1200"/>
      <c r="RCI119" s="1200"/>
      <c r="RCJ119" s="1200"/>
      <c r="RCK119" s="1200"/>
      <c r="RCL119" s="1200"/>
      <c r="RCM119" s="1200"/>
      <c r="RCN119" s="1200"/>
      <c r="RCO119" s="1200"/>
      <c r="RCP119" s="1200"/>
      <c r="RCQ119" s="1200"/>
      <c r="RCR119" s="1200"/>
      <c r="RCS119" s="1200"/>
      <c r="RCT119" s="1200"/>
      <c r="RCU119" s="1200"/>
      <c r="RCV119" s="1200"/>
      <c r="RCW119" s="1200"/>
      <c r="RCX119" s="1200"/>
      <c r="RCY119" s="1200"/>
      <c r="RCZ119" s="1200"/>
      <c r="RDA119" s="1200"/>
      <c r="RDB119" s="1200"/>
      <c r="RDC119" s="1200"/>
      <c r="RDD119" s="1200"/>
      <c r="RDE119" s="1200"/>
      <c r="RDF119" s="1200"/>
      <c r="RDG119" s="1200"/>
      <c r="RDH119" s="1200"/>
      <c r="RDI119" s="1200"/>
      <c r="RDJ119" s="1200"/>
      <c r="RDK119" s="1200"/>
      <c r="RDL119" s="1200"/>
      <c r="RDM119" s="1200"/>
      <c r="RDN119" s="1200"/>
      <c r="RDO119" s="1200"/>
      <c r="RDP119" s="1200"/>
      <c r="RDQ119" s="1200"/>
      <c r="RDR119" s="1200"/>
      <c r="RDS119" s="1200"/>
      <c r="RDT119" s="1200"/>
      <c r="RDU119" s="1200"/>
      <c r="RDV119" s="1200"/>
      <c r="RDW119" s="1200"/>
      <c r="RDX119" s="1200"/>
      <c r="RDY119" s="1200"/>
      <c r="RDZ119" s="1200"/>
      <c r="REA119" s="1200"/>
      <c r="REB119" s="1200"/>
      <c r="REC119" s="1200"/>
      <c r="RED119" s="1200"/>
      <c r="REE119" s="1200"/>
      <c r="REF119" s="1200"/>
      <c r="REG119" s="1200"/>
      <c r="REH119" s="1200"/>
      <c r="REI119" s="1200"/>
      <c r="REJ119" s="1200"/>
      <c r="REK119" s="1200"/>
      <c r="REL119" s="1200"/>
      <c r="REM119" s="1200"/>
      <c r="REN119" s="1200"/>
      <c r="REO119" s="1200"/>
      <c r="REP119" s="1200"/>
      <c r="REQ119" s="1200"/>
      <c r="RER119" s="1200"/>
      <c r="RES119" s="1200"/>
      <c r="RET119" s="1200"/>
      <c r="REU119" s="1200"/>
      <c r="REV119" s="1200"/>
      <c r="REW119" s="1200"/>
      <c r="REX119" s="1200"/>
      <c r="REY119" s="1200"/>
      <c r="REZ119" s="1200"/>
      <c r="RFA119" s="1200"/>
      <c r="RFB119" s="1200"/>
      <c r="RFC119" s="1200"/>
      <c r="RFD119" s="1200"/>
      <c r="RFE119" s="1200"/>
      <c r="RFF119" s="1200"/>
      <c r="RFG119" s="1200"/>
      <c r="RFH119" s="1200"/>
      <c r="RFI119" s="1200"/>
      <c r="RFJ119" s="1200"/>
      <c r="RFK119" s="1200"/>
      <c r="RFL119" s="1200"/>
      <c r="RFM119" s="1200"/>
      <c r="RFN119" s="1200"/>
      <c r="RFO119" s="1200"/>
      <c r="RFP119" s="1200"/>
      <c r="RFQ119" s="1200"/>
      <c r="RFR119" s="1200"/>
      <c r="RFS119" s="1200"/>
      <c r="RFT119" s="1200"/>
      <c r="RFU119" s="1200"/>
      <c r="RFV119" s="1200"/>
      <c r="RFW119" s="1200"/>
      <c r="RFX119" s="1200"/>
      <c r="RFY119" s="1200"/>
      <c r="RFZ119" s="1200"/>
      <c r="RGA119" s="1200"/>
      <c r="RGB119" s="1200"/>
      <c r="RGC119" s="1200"/>
      <c r="RGD119" s="1200"/>
      <c r="RGE119" s="1200"/>
      <c r="RGF119" s="1200"/>
      <c r="RGG119" s="1200"/>
      <c r="RGH119" s="1200"/>
      <c r="RGI119" s="1200"/>
      <c r="RGJ119" s="1200"/>
      <c r="RGK119" s="1200"/>
      <c r="RGL119" s="1200"/>
      <c r="RGM119" s="1200"/>
      <c r="RGN119" s="1200"/>
      <c r="RGO119" s="1200"/>
      <c r="RGP119" s="1200"/>
      <c r="RGQ119" s="1200"/>
      <c r="RGR119" s="1200"/>
      <c r="RGS119" s="1200"/>
      <c r="RGT119" s="1200"/>
      <c r="RGU119" s="1200"/>
      <c r="RGV119" s="1200"/>
      <c r="RGW119" s="1200"/>
      <c r="RGX119" s="1200"/>
      <c r="RGY119" s="1200"/>
      <c r="RGZ119" s="1200"/>
      <c r="RHA119" s="1200"/>
      <c r="RHB119" s="1200"/>
      <c r="RHC119" s="1200"/>
      <c r="RHD119" s="1200"/>
      <c r="RHE119" s="1200"/>
      <c r="RHF119" s="1200"/>
      <c r="RHG119" s="1200"/>
      <c r="RHH119" s="1200"/>
      <c r="RHI119" s="1200"/>
      <c r="RHJ119" s="1200"/>
      <c r="RHK119" s="1200"/>
      <c r="RHL119" s="1200"/>
      <c r="RHM119" s="1200"/>
      <c r="RHN119" s="1200"/>
      <c r="RHO119" s="1200"/>
      <c r="RHP119" s="1200"/>
      <c r="RHQ119" s="1200"/>
      <c r="RHR119" s="1200"/>
      <c r="RHS119" s="1200"/>
      <c r="RHT119" s="1200"/>
      <c r="RHU119" s="1200"/>
      <c r="RHV119" s="1200"/>
      <c r="RHW119" s="1200"/>
      <c r="RHX119" s="1200"/>
      <c r="RHY119" s="1200"/>
      <c r="RHZ119" s="1200"/>
      <c r="RIA119" s="1200"/>
      <c r="RIB119" s="1200"/>
      <c r="RIC119" s="1200"/>
      <c r="RID119" s="1200"/>
      <c r="RIE119" s="1200"/>
      <c r="RIF119" s="1200"/>
      <c r="RIG119" s="1200"/>
      <c r="RIH119" s="1200"/>
      <c r="RII119" s="1200"/>
      <c r="RIJ119" s="1200"/>
      <c r="RIK119" s="1200"/>
      <c r="RIL119" s="1200"/>
      <c r="RIM119" s="1200"/>
      <c r="RIN119" s="1200"/>
      <c r="RIO119" s="1200"/>
      <c r="RIP119" s="1200"/>
      <c r="RIQ119" s="1200"/>
      <c r="RIR119" s="1200"/>
      <c r="RIS119" s="1200"/>
      <c r="RIT119" s="1200"/>
      <c r="RIU119" s="1200"/>
      <c r="RIV119" s="1200"/>
      <c r="RIW119" s="1200"/>
      <c r="RIX119" s="1200"/>
      <c r="RIY119" s="1200"/>
      <c r="RIZ119" s="1200"/>
      <c r="RJA119" s="1200"/>
      <c r="RJB119" s="1200"/>
      <c r="RJC119" s="1200"/>
      <c r="RJD119" s="1200"/>
      <c r="RJE119" s="1200"/>
      <c r="RJF119" s="1200"/>
      <c r="RJG119" s="1200"/>
      <c r="RJH119" s="1200"/>
      <c r="RJI119" s="1200"/>
      <c r="RJJ119" s="1200"/>
      <c r="RJK119" s="1200"/>
      <c r="RJL119" s="1200"/>
      <c r="RJM119" s="1200"/>
      <c r="RJN119" s="1200"/>
      <c r="RJO119" s="1200"/>
      <c r="RJP119" s="1200"/>
      <c r="RJQ119" s="1200"/>
      <c r="RJR119" s="1200"/>
      <c r="RJS119" s="1200"/>
      <c r="RJT119" s="1200"/>
      <c r="RJU119" s="1200"/>
      <c r="RJV119" s="1200"/>
      <c r="RJW119" s="1200"/>
      <c r="RJX119" s="1200"/>
      <c r="RJY119" s="1200"/>
      <c r="RJZ119" s="1200"/>
      <c r="RKA119" s="1200"/>
      <c r="RKB119" s="1200"/>
      <c r="RKC119" s="1200"/>
      <c r="RKD119" s="1200"/>
      <c r="RKE119" s="1200"/>
      <c r="RKF119" s="1200"/>
      <c r="RKG119" s="1200"/>
      <c r="RKH119" s="1200"/>
      <c r="RKI119" s="1200"/>
      <c r="RKJ119" s="1200"/>
      <c r="RKK119" s="1200"/>
      <c r="RKL119" s="1200"/>
      <c r="RKM119" s="1200"/>
      <c r="RKN119" s="1200"/>
      <c r="RKO119" s="1200"/>
      <c r="RKP119" s="1200"/>
      <c r="RKQ119" s="1200"/>
      <c r="RKR119" s="1200"/>
      <c r="RKS119" s="1200"/>
      <c r="RKT119" s="1200"/>
      <c r="RKU119" s="1200"/>
      <c r="RKV119" s="1200"/>
      <c r="RKW119" s="1200"/>
      <c r="RKX119" s="1200"/>
      <c r="RKY119" s="1200"/>
      <c r="RKZ119" s="1200"/>
      <c r="RLA119" s="1200"/>
      <c r="RLB119" s="1200"/>
      <c r="RLC119" s="1200"/>
      <c r="RLD119" s="1200"/>
      <c r="RLE119" s="1200"/>
      <c r="RLF119" s="1200"/>
      <c r="RLG119" s="1200"/>
      <c r="RLH119" s="1200"/>
      <c r="RLI119" s="1200"/>
      <c r="RLJ119" s="1200"/>
      <c r="RLK119" s="1200"/>
      <c r="RLL119" s="1200"/>
      <c r="RLM119" s="1200"/>
      <c r="RLN119" s="1200"/>
      <c r="RLO119" s="1200"/>
      <c r="RLP119" s="1200"/>
      <c r="RLQ119" s="1200"/>
      <c r="RLR119" s="1200"/>
      <c r="RLS119" s="1200"/>
      <c r="RLT119" s="1200"/>
      <c r="RLU119" s="1200"/>
      <c r="RLV119" s="1200"/>
      <c r="RLW119" s="1200"/>
      <c r="RLX119" s="1200"/>
      <c r="RLY119" s="1200"/>
      <c r="RLZ119" s="1200"/>
      <c r="RMA119" s="1200"/>
      <c r="RMB119" s="1200"/>
      <c r="RMC119" s="1200"/>
      <c r="RMD119" s="1200"/>
      <c r="RME119" s="1200"/>
      <c r="RMF119" s="1200"/>
      <c r="RMG119" s="1200"/>
      <c r="RMH119" s="1200"/>
      <c r="RMI119" s="1200"/>
      <c r="RMJ119" s="1200"/>
      <c r="RMK119" s="1200"/>
      <c r="RML119" s="1200"/>
      <c r="RMM119" s="1200"/>
      <c r="RMN119" s="1200"/>
      <c r="RMO119" s="1200"/>
      <c r="RMP119" s="1200"/>
      <c r="RMQ119" s="1200"/>
      <c r="RMR119" s="1200"/>
      <c r="RMS119" s="1200"/>
      <c r="RMT119" s="1200"/>
      <c r="RMU119" s="1200"/>
      <c r="RMV119" s="1200"/>
      <c r="RMW119" s="1200"/>
      <c r="RMX119" s="1200"/>
      <c r="RMY119" s="1200"/>
      <c r="RMZ119" s="1200"/>
      <c r="RNA119" s="1200"/>
      <c r="RNB119" s="1200"/>
      <c r="RNC119" s="1200"/>
      <c r="RND119" s="1200"/>
      <c r="RNE119" s="1200"/>
      <c r="RNF119" s="1200"/>
      <c r="RNG119" s="1200"/>
      <c r="RNH119" s="1200"/>
      <c r="RNI119" s="1200"/>
      <c r="RNJ119" s="1200"/>
      <c r="RNK119" s="1200"/>
      <c r="RNL119" s="1200"/>
      <c r="RNM119" s="1200"/>
      <c r="RNN119" s="1200"/>
      <c r="RNO119" s="1200"/>
      <c r="RNP119" s="1200"/>
      <c r="RNQ119" s="1200"/>
      <c r="RNR119" s="1200"/>
      <c r="RNS119" s="1200"/>
      <c r="RNT119" s="1200"/>
      <c r="RNU119" s="1200"/>
      <c r="RNV119" s="1200"/>
      <c r="RNW119" s="1200"/>
      <c r="RNX119" s="1200"/>
      <c r="RNY119" s="1200"/>
      <c r="RNZ119" s="1200"/>
      <c r="ROA119" s="1200"/>
      <c r="ROB119" s="1200"/>
      <c r="ROC119" s="1200"/>
      <c r="ROD119" s="1200"/>
      <c r="ROE119" s="1200"/>
      <c r="ROF119" s="1200"/>
      <c r="ROG119" s="1200"/>
      <c r="ROH119" s="1200"/>
      <c r="ROI119" s="1200"/>
      <c r="ROJ119" s="1200"/>
      <c r="ROK119" s="1200"/>
      <c r="ROL119" s="1200"/>
      <c r="ROM119" s="1200"/>
      <c r="RON119" s="1200"/>
      <c r="ROO119" s="1200"/>
      <c r="ROP119" s="1200"/>
      <c r="ROQ119" s="1200"/>
      <c r="ROR119" s="1200"/>
      <c r="ROS119" s="1200"/>
      <c r="ROT119" s="1200"/>
      <c r="ROU119" s="1200"/>
      <c r="ROV119" s="1200"/>
      <c r="ROW119" s="1200"/>
      <c r="ROX119" s="1200"/>
      <c r="ROY119" s="1200"/>
      <c r="ROZ119" s="1200"/>
      <c r="RPA119" s="1200"/>
      <c r="RPB119" s="1200"/>
      <c r="RPC119" s="1200"/>
      <c r="RPD119" s="1200"/>
      <c r="RPE119" s="1200"/>
      <c r="RPF119" s="1200"/>
      <c r="RPG119" s="1200"/>
      <c r="RPH119" s="1200"/>
      <c r="RPI119" s="1200"/>
      <c r="RPJ119" s="1200"/>
      <c r="RPK119" s="1200"/>
      <c r="RPL119" s="1200"/>
      <c r="RPM119" s="1200"/>
      <c r="RPN119" s="1200"/>
      <c r="RPO119" s="1200"/>
      <c r="RPP119" s="1200"/>
      <c r="RPQ119" s="1200"/>
      <c r="RPR119" s="1200"/>
      <c r="RPS119" s="1200"/>
      <c r="RPT119" s="1200"/>
      <c r="RPU119" s="1200"/>
      <c r="RPV119" s="1200"/>
      <c r="RPW119" s="1200"/>
      <c r="RPX119" s="1200"/>
      <c r="RPY119" s="1200"/>
      <c r="RPZ119" s="1200"/>
      <c r="RQA119" s="1200"/>
      <c r="RQB119" s="1200"/>
      <c r="RQC119" s="1200"/>
      <c r="RQD119" s="1200"/>
      <c r="RQE119" s="1200"/>
      <c r="RQF119" s="1200"/>
      <c r="RQG119" s="1200"/>
      <c r="RQH119" s="1200"/>
      <c r="RQI119" s="1200"/>
      <c r="RQJ119" s="1200"/>
      <c r="RQK119" s="1200"/>
      <c r="RQL119" s="1200"/>
      <c r="RQM119" s="1200"/>
      <c r="RQN119" s="1200"/>
      <c r="RQO119" s="1200"/>
      <c r="RQP119" s="1200"/>
      <c r="RQQ119" s="1200"/>
      <c r="RQR119" s="1200"/>
      <c r="RQS119" s="1200"/>
      <c r="RQT119" s="1200"/>
      <c r="RQU119" s="1200"/>
      <c r="RQV119" s="1200"/>
      <c r="RQW119" s="1200"/>
      <c r="RQX119" s="1200"/>
      <c r="RQY119" s="1200"/>
      <c r="RQZ119" s="1200"/>
      <c r="RRA119" s="1200"/>
      <c r="RRB119" s="1200"/>
      <c r="RRC119" s="1200"/>
      <c r="RRD119" s="1200"/>
      <c r="RRE119" s="1200"/>
      <c r="RRF119" s="1200"/>
      <c r="RRG119" s="1200"/>
      <c r="RRH119" s="1200"/>
      <c r="RRI119" s="1200"/>
      <c r="RRJ119" s="1200"/>
      <c r="RRK119" s="1200"/>
      <c r="RRL119" s="1200"/>
      <c r="RRM119" s="1200"/>
      <c r="RRN119" s="1200"/>
      <c r="RRO119" s="1200"/>
      <c r="RRP119" s="1200"/>
      <c r="RRQ119" s="1200"/>
      <c r="RRR119" s="1200"/>
      <c r="RRS119" s="1200"/>
      <c r="RRT119" s="1200"/>
      <c r="RRU119" s="1200"/>
      <c r="RRV119" s="1200"/>
      <c r="RRW119" s="1200"/>
      <c r="RRX119" s="1200"/>
      <c r="RRY119" s="1200"/>
      <c r="RRZ119" s="1200"/>
      <c r="RSA119" s="1200"/>
      <c r="RSB119" s="1200"/>
      <c r="RSC119" s="1200"/>
      <c r="RSD119" s="1200"/>
      <c r="RSE119" s="1200"/>
      <c r="RSF119" s="1200"/>
      <c r="RSG119" s="1200"/>
      <c r="RSH119" s="1200"/>
      <c r="RSI119" s="1200"/>
      <c r="RSJ119" s="1200"/>
      <c r="RSK119" s="1200"/>
      <c r="RSL119" s="1200"/>
      <c r="RSM119" s="1200"/>
      <c r="RSN119" s="1200"/>
      <c r="RSO119" s="1200"/>
      <c r="RSP119" s="1200"/>
      <c r="RSQ119" s="1200"/>
      <c r="RSR119" s="1200"/>
      <c r="RSS119" s="1200"/>
      <c r="RST119" s="1200"/>
      <c r="RSU119" s="1200"/>
      <c r="RSV119" s="1200"/>
      <c r="RSW119" s="1200"/>
      <c r="RSX119" s="1200"/>
      <c r="RSY119" s="1200"/>
      <c r="RSZ119" s="1200"/>
      <c r="RTA119" s="1200"/>
      <c r="RTB119" s="1200"/>
      <c r="RTC119" s="1200"/>
      <c r="RTD119" s="1200"/>
      <c r="RTE119" s="1200"/>
      <c r="RTF119" s="1200"/>
      <c r="RTG119" s="1200"/>
      <c r="RTH119" s="1200"/>
      <c r="RTI119" s="1200"/>
      <c r="RTJ119" s="1200"/>
      <c r="RTK119" s="1200"/>
      <c r="RTL119" s="1200"/>
      <c r="RTM119" s="1200"/>
      <c r="RTN119" s="1200"/>
      <c r="RTO119" s="1200"/>
      <c r="RTP119" s="1200"/>
      <c r="RTQ119" s="1200"/>
      <c r="RTR119" s="1200"/>
      <c r="RTS119" s="1200"/>
      <c r="RTT119" s="1200"/>
      <c r="RTU119" s="1200"/>
      <c r="RTV119" s="1200"/>
      <c r="RTW119" s="1200"/>
      <c r="RTX119" s="1200"/>
      <c r="RTY119" s="1200"/>
      <c r="RTZ119" s="1200"/>
      <c r="RUA119" s="1200"/>
      <c r="RUB119" s="1200"/>
      <c r="RUC119" s="1200"/>
      <c r="RUD119" s="1200"/>
      <c r="RUE119" s="1200"/>
      <c r="RUF119" s="1200"/>
      <c r="RUG119" s="1200"/>
      <c r="RUH119" s="1200"/>
      <c r="RUI119" s="1200"/>
      <c r="RUJ119" s="1200"/>
      <c r="RUK119" s="1200"/>
      <c r="RUL119" s="1200"/>
      <c r="RUM119" s="1200"/>
      <c r="RUN119" s="1200"/>
      <c r="RUO119" s="1200"/>
      <c r="RUP119" s="1200"/>
      <c r="RUQ119" s="1200"/>
      <c r="RUR119" s="1200"/>
      <c r="RUS119" s="1200"/>
      <c r="RUT119" s="1200"/>
      <c r="RUU119" s="1200"/>
      <c r="RUV119" s="1200"/>
      <c r="RUW119" s="1200"/>
      <c r="RUX119" s="1200"/>
      <c r="RUY119" s="1200"/>
      <c r="RUZ119" s="1200"/>
      <c r="RVA119" s="1200"/>
      <c r="RVB119" s="1200"/>
      <c r="RVC119" s="1200"/>
      <c r="RVD119" s="1200"/>
      <c r="RVE119" s="1200"/>
      <c r="RVF119" s="1200"/>
      <c r="RVG119" s="1200"/>
      <c r="RVH119" s="1200"/>
      <c r="RVI119" s="1200"/>
      <c r="RVJ119" s="1200"/>
      <c r="RVK119" s="1200"/>
      <c r="RVL119" s="1200"/>
      <c r="RVM119" s="1200"/>
      <c r="RVN119" s="1200"/>
      <c r="RVO119" s="1200"/>
      <c r="RVP119" s="1200"/>
      <c r="RVQ119" s="1200"/>
      <c r="RVR119" s="1200"/>
      <c r="RVS119" s="1200"/>
      <c r="RVT119" s="1200"/>
      <c r="RVU119" s="1200"/>
      <c r="RVV119" s="1200"/>
      <c r="RVW119" s="1200"/>
      <c r="RVX119" s="1200"/>
      <c r="RVY119" s="1200"/>
      <c r="RVZ119" s="1200"/>
      <c r="RWA119" s="1200"/>
      <c r="RWB119" s="1200"/>
      <c r="RWC119" s="1200"/>
      <c r="RWD119" s="1200"/>
      <c r="RWE119" s="1200"/>
      <c r="RWF119" s="1200"/>
      <c r="RWG119" s="1200"/>
      <c r="RWH119" s="1200"/>
      <c r="RWI119" s="1200"/>
      <c r="RWJ119" s="1200"/>
      <c r="RWK119" s="1200"/>
      <c r="RWL119" s="1200"/>
      <c r="RWM119" s="1200"/>
      <c r="RWN119" s="1200"/>
      <c r="RWO119" s="1200"/>
      <c r="RWP119" s="1200"/>
      <c r="RWQ119" s="1200"/>
      <c r="RWR119" s="1200"/>
      <c r="RWS119" s="1200"/>
      <c r="RWT119" s="1200"/>
      <c r="RWU119" s="1200"/>
      <c r="RWV119" s="1200"/>
      <c r="RWW119" s="1200"/>
      <c r="RWX119" s="1200"/>
      <c r="RWY119" s="1200"/>
      <c r="RWZ119" s="1200"/>
      <c r="RXA119" s="1200"/>
      <c r="RXB119" s="1200"/>
      <c r="RXC119" s="1200"/>
      <c r="RXD119" s="1200"/>
      <c r="RXE119" s="1200"/>
      <c r="RXF119" s="1200"/>
      <c r="RXG119" s="1200"/>
      <c r="RXH119" s="1200"/>
      <c r="RXI119" s="1200"/>
      <c r="RXJ119" s="1200"/>
      <c r="RXK119" s="1200"/>
      <c r="RXL119" s="1200"/>
      <c r="RXM119" s="1200"/>
      <c r="RXN119" s="1200"/>
      <c r="RXO119" s="1200"/>
      <c r="RXP119" s="1200"/>
      <c r="RXQ119" s="1200"/>
      <c r="RXR119" s="1200"/>
      <c r="RXS119" s="1200"/>
      <c r="RXT119" s="1200"/>
      <c r="RXU119" s="1200"/>
      <c r="RXV119" s="1200"/>
      <c r="RXW119" s="1200"/>
      <c r="RXX119" s="1200"/>
      <c r="RXY119" s="1200"/>
      <c r="RXZ119" s="1200"/>
      <c r="RYA119" s="1200"/>
      <c r="RYB119" s="1200"/>
      <c r="RYC119" s="1200"/>
      <c r="RYD119" s="1200"/>
      <c r="RYE119" s="1200"/>
      <c r="RYF119" s="1200"/>
      <c r="RYG119" s="1200"/>
      <c r="RYH119" s="1200"/>
      <c r="RYI119" s="1200"/>
      <c r="RYJ119" s="1200"/>
      <c r="RYK119" s="1200"/>
      <c r="RYL119" s="1200"/>
      <c r="RYM119" s="1200"/>
      <c r="RYN119" s="1200"/>
      <c r="RYO119" s="1200"/>
      <c r="RYP119" s="1200"/>
      <c r="RYQ119" s="1200"/>
      <c r="RYR119" s="1200"/>
      <c r="RYS119" s="1200"/>
      <c r="RYT119" s="1200"/>
      <c r="RYU119" s="1200"/>
      <c r="RYV119" s="1200"/>
      <c r="RYW119" s="1200"/>
      <c r="RYX119" s="1200"/>
      <c r="RYY119" s="1200"/>
      <c r="RYZ119" s="1200"/>
      <c r="RZA119" s="1200"/>
      <c r="RZB119" s="1200"/>
      <c r="RZC119" s="1200"/>
      <c r="RZD119" s="1200"/>
      <c r="RZE119" s="1200"/>
      <c r="RZF119" s="1200"/>
      <c r="RZG119" s="1200"/>
      <c r="RZH119" s="1200"/>
      <c r="RZI119" s="1200"/>
      <c r="RZJ119" s="1200"/>
      <c r="RZK119" s="1200"/>
      <c r="RZL119" s="1200"/>
      <c r="RZM119" s="1200"/>
      <c r="RZN119" s="1200"/>
      <c r="RZO119" s="1200"/>
      <c r="RZP119" s="1200"/>
      <c r="RZQ119" s="1200"/>
      <c r="RZR119" s="1200"/>
      <c r="RZS119" s="1200"/>
      <c r="RZT119" s="1200"/>
      <c r="RZU119" s="1200"/>
      <c r="RZV119" s="1200"/>
      <c r="RZW119" s="1200"/>
      <c r="RZX119" s="1200"/>
      <c r="RZY119" s="1200"/>
      <c r="RZZ119" s="1200"/>
      <c r="SAA119" s="1200"/>
      <c r="SAB119" s="1200"/>
      <c r="SAC119" s="1200"/>
      <c r="SAD119" s="1200"/>
      <c r="SAE119" s="1200"/>
      <c r="SAF119" s="1200"/>
      <c r="SAG119" s="1200"/>
      <c r="SAH119" s="1200"/>
      <c r="SAI119" s="1200"/>
      <c r="SAJ119" s="1200"/>
      <c r="SAK119" s="1200"/>
      <c r="SAL119" s="1200"/>
      <c r="SAM119" s="1200"/>
      <c r="SAN119" s="1200"/>
      <c r="SAO119" s="1200"/>
      <c r="SAP119" s="1200"/>
      <c r="SAQ119" s="1200"/>
      <c r="SAR119" s="1200"/>
      <c r="SAS119" s="1200"/>
      <c r="SAT119" s="1200"/>
      <c r="SAU119" s="1200"/>
      <c r="SAV119" s="1200"/>
      <c r="SAW119" s="1200"/>
      <c r="SAX119" s="1200"/>
      <c r="SAY119" s="1200"/>
      <c r="SAZ119" s="1200"/>
      <c r="SBA119" s="1200"/>
      <c r="SBB119" s="1200"/>
      <c r="SBC119" s="1200"/>
      <c r="SBD119" s="1200"/>
      <c r="SBE119" s="1200"/>
      <c r="SBF119" s="1200"/>
      <c r="SBG119" s="1200"/>
      <c r="SBH119" s="1200"/>
      <c r="SBI119" s="1200"/>
      <c r="SBJ119" s="1200"/>
      <c r="SBK119" s="1200"/>
      <c r="SBL119" s="1200"/>
      <c r="SBM119" s="1200"/>
      <c r="SBN119" s="1200"/>
      <c r="SBO119" s="1200"/>
      <c r="SBP119" s="1200"/>
      <c r="SBQ119" s="1200"/>
      <c r="SBR119" s="1200"/>
      <c r="SBS119" s="1200"/>
      <c r="SBT119" s="1200"/>
      <c r="SBU119" s="1200"/>
      <c r="SBV119" s="1200"/>
      <c r="SBW119" s="1200"/>
      <c r="SBX119" s="1200"/>
      <c r="SBY119" s="1200"/>
      <c r="SBZ119" s="1200"/>
      <c r="SCA119" s="1200"/>
      <c r="SCB119" s="1200"/>
      <c r="SCC119" s="1200"/>
      <c r="SCD119" s="1200"/>
      <c r="SCE119" s="1200"/>
      <c r="SCF119" s="1200"/>
      <c r="SCG119" s="1200"/>
      <c r="SCH119" s="1200"/>
      <c r="SCI119" s="1200"/>
      <c r="SCJ119" s="1200"/>
      <c r="SCK119" s="1200"/>
      <c r="SCL119" s="1200"/>
      <c r="SCM119" s="1200"/>
      <c r="SCN119" s="1200"/>
      <c r="SCO119" s="1200"/>
      <c r="SCP119" s="1200"/>
      <c r="SCQ119" s="1200"/>
      <c r="SCR119" s="1200"/>
      <c r="SCS119" s="1200"/>
      <c r="SCT119" s="1200"/>
      <c r="SCU119" s="1200"/>
      <c r="SCV119" s="1200"/>
      <c r="SCW119" s="1200"/>
      <c r="SCX119" s="1200"/>
      <c r="SCY119" s="1200"/>
      <c r="SCZ119" s="1200"/>
      <c r="SDA119" s="1200"/>
      <c r="SDB119" s="1200"/>
      <c r="SDC119" s="1200"/>
      <c r="SDD119" s="1200"/>
      <c r="SDE119" s="1200"/>
      <c r="SDF119" s="1200"/>
      <c r="SDG119" s="1200"/>
      <c r="SDH119" s="1200"/>
      <c r="SDI119" s="1200"/>
      <c r="SDJ119" s="1200"/>
      <c r="SDK119" s="1200"/>
      <c r="SDL119" s="1200"/>
      <c r="SDM119" s="1200"/>
      <c r="SDN119" s="1200"/>
      <c r="SDO119" s="1200"/>
      <c r="SDP119" s="1200"/>
      <c r="SDQ119" s="1200"/>
      <c r="SDR119" s="1200"/>
      <c r="SDS119" s="1200"/>
      <c r="SDT119" s="1200"/>
      <c r="SDU119" s="1200"/>
      <c r="SDV119" s="1200"/>
      <c r="SDW119" s="1200"/>
      <c r="SDX119" s="1200"/>
      <c r="SDY119" s="1200"/>
      <c r="SDZ119" s="1200"/>
      <c r="SEA119" s="1200"/>
      <c r="SEB119" s="1200"/>
      <c r="SEC119" s="1200"/>
      <c r="SED119" s="1200"/>
      <c r="SEE119" s="1200"/>
      <c r="SEF119" s="1200"/>
      <c r="SEG119" s="1200"/>
      <c r="SEH119" s="1200"/>
      <c r="SEI119" s="1200"/>
      <c r="SEJ119" s="1200"/>
      <c r="SEK119" s="1200"/>
      <c r="SEL119" s="1200"/>
      <c r="SEM119" s="1200"/>
      <c r="SEN119" s="1200"/>
      <c r="SEO119" s="1200"/>
      <c r="SEP119" s="1200"/>
      <c r="SEQ119" s="1200"/>
      <c r="SER119" s="1200"/>
      <c r="SES119" s="1200"/>
      <c r="SET119" s="1200"/>
      <c r="SEU119" s="1200"/>
      <c r="SEV119" s="1200"/>
      <c r="SEW119" s="1200"/>
      <c r="SEX119" s="1200"/>
      <c r="SEY119" s="1200"/>
      <c r="SEZ119" s="1200"/>
      <c r="SFA119" s="1200"/>
      <c r="SFB119" s="1200"/>
      <c r="SFC119" s="1200"/>
      <c r="SFD119" s="1200"/>
      <c r="SFE119" s="1200"/>
      <c r="SFF119" s="1200"/>
      <c r="SFG119" s="1200"/>
      <c r="SFH119" s="1200"/>
      <c r="SFI119" s="1200"/>
      <c r="SFJ119" s="1200"/>
      <c r="SFK119" s="1200"/>
      <c r="SFL119" s="1200"/>
      <c r="SFM119" s="1200"/>
      <c r="SFN119" s="1200"/>
      <c r="SFO119" s="1200"/>
      <c r="SFP119" s="1200"/>
      <c r="SFQ119" s="1200"/>
      <c r="SFR119" s="1200"/>
      <c r="SFS119" s="1200"/>
      <c r="SFT119" s="1200"/>
      <c r="SFU119" s="1200"/>
      <c r="SFV119" s="1200"/>
      <c r="SFW119" s="1200"/>
      <c r="SFX119" s="1200"/>
      <c r="SFY119" s="1200"/>
      <c r="SFZ119" s="1200"/>
      <c r="SGA119" s="1200"/>
      <c r="SGB119" s="1200"/>
      <c r="SGC119" s="1200"/>
      <c r="SGD119" s="1200"/>
      <c r="SGE119" s="1200"/>
      <c r="SGF119" s="1200"/>
      <c r="SGG119" s="1200"/>
      <c r="SGH119" s="1200"/>
      <c r="SGI119" s="1200"/>
      <c r="SGJ119" s="1200"/>
      <c r="SGK119" s="1200"/>
      <c r="SGL119" s="1200"/>
      <c r="SGM119" s="1200"/>
      <c r="SGN119" s="1200"/>
      <c r="SGO119" s="1200"/>
      <c r="SGP119" s="1200"/>
      <c r="SGQ119" s="1200"/>
      <c r="SGR119" s="1200"/>
      <c r="SGS119" s="1200"/>
      <c r="SGT119" s="1200"/>
      <c r="SGU119" s="1200"/>
      <c r="SGV119" s="1200"/>
      <c r="SGW119" s="1200"/>
      <c r="SGX119" s="1200"/>
      <c r="SGY119" s="1200"/>
      <c r="SGZ119" s="1200"/>
      <c r="SHA119" s="1200"/>
      <c r="SHB119" s="1200"/>
      <c r="SHC119" s="1200"/>
      <c r="SHD119" s="1200"/>
      <c r="SHE119" s="1200"/>
      <c r="SHF119" s="1200"/>
      <c r="SHG119" s="1200"/>
      <c r="SHH119" s="1200"/>
      <c r="SHI119" s="1200"/>
      <c r="SHJ119" s="1200"/>
      <c r="SHK119" s="1200"/>
      <c r="SHL119" s="1200"/>
      <c r="SHM119" s="1200"/>
      <c r="SHN119" s="1200"/>
      <c r="SHO119" s="1200"/>
      <c r="SHP119" s="1200"/>
      <c r="SHQ119" s="1200"/>
      <c r="SHR119" s="1200"/>
      <c r="SHS119" s="1200"/>
      <c r="SHT119" s="1200"/>
      <c r="SHU119" s="1200"/>
      <c r="SHV119" s="1200"/>
      <c r="SHW119" s="1200"/>
      <c r="SHX119" s="1200"/>
      <c r="SHY119" s="1200"/>
      <c r="SHZ119" s="1200"/>
      <c r="SIA119" s="1200"/>
      <c r="SIB119" s="1200"/>
      <c r="SIC119" s="1200"/>
      <c r="SID119" s="1200"/>
      <c r="SIE119" s="1200"/>
      <c r="SIF119" s="1200"/>
      <c r="SIG119" s="1200"/>
      <c r="SIH119" s="1200"/>
      <c r="SII119" s="1200"/>
      <c r="SIJ119" s="1200"/>
      <c r="SIK119" s="1200"/>
      <c r="SIL119" s="1200"/>
      <c r="SIM119" s="1200"/>
      <c r="SIN119" s="1200"/>
      <c r="SIO119" s="1200"/>
      <c r="SIP119" s="1200"/>
      <c r="SIQ119" s="1200"/>
      <c r="SIR119" s="1200"/>
      <c r="SIS119" s="1200"/>
      <c r="SIT119" s="1200"/>
      <c r="SIU119" s="1200"/>
      <c r="SIV119" s="1200"/>
      <c r="SIW119" s="1200"/>
      <c r="SIX119" s="1200"/>
      <c r="SIY119" s="1200"/>
      <c r="SIZ119" s="1200"/>
      <c r="SJA119" s="1200"/>
      <c r="SJB119" s="1200"/>
      <c r="SJC119" s="1200"/>
      <c r="SJD119" s="1200"/>
      <c r="SJE119" s="1200"/>
      <c r="SJF119" s="1200"/>
      <c r="SJG119" s="1200"/>
      <c r="SJH119" s="1200"/>
      <c r="SJI119" s="1200"/>
      <c r="SJJ119" s="1200"/>
      <c r="SJK119" s="1200"/>
      <c r="SJL119" s="1200"/>
      <c r="SJM119" s="1200"/>
      <c r="SJN119" s="1200"/>
      <c r="SJO119" s="1200"/>
      <c r="SJP119" s="1200"/>
      <c r="SJQ119" s="1200"/>
      <c r="SJR119" s="1200"/>
      <c r="SJS119" s="1200"/>
      <c r="SJT119" s="1200"/>
      <c r="SJU119" s="1200"/>
      <c r="SJV119" s="1200"/>
      <c r="SJW119" s="1200"/>
      <c r="SJX119" s="1200"/>
      <c r="SJY119" s="1200"/>
      <c r="SJZ119" s="1200"/>
      <c r="SKA119" s="1200"/>
      <c r="SKB119" s="1200"/>
      <c r="SKC119" s="1200"/>
      <c r="SKD119" s="1200"/>
      <c r="SKE119" s="1200"/>
      <c r="SKF119" s="1200"/>
      <c r="SKG119" s="1200"/>
      <c r="SKH119" s="1200"/>
      <c r="SKI119" s="1200"/>
      <c r="SKJ119" s="1200"/>
      <c r="SKK119" s="1200"/>
      <c r="SKL119" s="1200"/>
      <c r="SKM119" s="1200"/>
      <c r="SKN119" s="1200"/>
      <c r="SKO119" s="1200"/>
      <c r="SKP119" s="1200"/>
      <c r="SKQ119" s="1200"/>
      <c r="SKR119" s="1200"/>
      <c r="SKS119" s="1200"/>
      <c r="SKT119" s="1200"/>
      <c r="SKU119" s="1200"/>
      <c r="SKV119" s="1200"/>
      <c r="SKW119" s="1200"/>
      <c r="SKX119" s="1200"/>
      <c r="SKY119" s="1200"/>
      <c r="SKZ119" s="1200"/>
      <c r="SLA119" s="1200"/>
      <c r="SLB119" s="1200"/>
      <c r="SLC119" s="1200"/>
      <c r="SLD119" s="1200"/>
      <c r="SLE119" s="1200"/>
      <c r="SLF119" s="1200"/>
      <c r="SLG119" s="1200"/>
      <c r="SLH119" s="1200"/>
      <c r="SLI119" s="1200"/>
      <c r="SLJ119" s="1200"/>
      <c r="SLK119" s="1200"/>
      <c r="SLL119" s="1200"/>
      <c r="SLM119" s="1200"/>
      <c r="SLN119" s="1200"/>
      <c r="SLO119" s="1200"/>
      <c r="SLP119" s="1200"/>
      <c r="SLQ119" s="1200"/>
      <c r="SLR119" s="1200"/>
      <c r="SLS119" s="1200"/>
      <c r="SLT119" s="1200"/>
      <c r="SLU119" s="1200"/>
      <c r="SLV119" s="1200"/>
      <c r="SLW119" s="1200"/>
      <c r="SLX119" s="1200"/>
      <c r="SLY119" s="1200"/>
      <c r="SLZ119" s="1200"/>
      <c r="SMA119" s="1200"/>
      <c r="SMB119" s="1200"/>
      <c r="SMC119" s="1200"/>
      <c r="SMD119" s="1200"/>
      <c r="SME119" s="1200"/>
      <c r="SMF119" s="1200"/>
      <c r="SMG119" s="1200"/>
      <c r="SMH119" s="1200"/>
      <c r="SMI119" s="1200"/>
      <c r="SMJ119" s="1200"/>
      <c r="SMK119" s="1200"/>
      <c r="SML119" s="1200"/>
      <c r="SMM119" s="1200"/>
      <c r="SMN119" s="1200"/>
      <c r="SMO119" s="1200"/>
      <c r="SMP119" s="1200"/>
      <c r="SMQ119" s="1200"/>
      <c r="SMR119" s="1200"/>
      <c r="SMS119" s="1200"/>
      <c r="SMT119" s="1200"/>
      <c r="SMU119" s="1200"/>
      <c r="SMV119" s="1200"/>
      <c r="SMW119" s="1200"/>
      <c r="SMX119" s="1200"/>
      <c r="SMY119" s="1200"/>
      <c r="SMZ119" s="1200"/>
      <c r="SNA119" s="1200"/>
      <c r="SNB119" s="1200"/>
      <c r="SNC119" s="1200"/>
      <c r="SND119" s="1200"/>
      <c r="SNE119" s="1200"/>
      <c r="SNF119" s="1200"/>
      <c r="SNG119" s="1200"/>
      <c r="SNH119" s="1200"/>
      <c r="SNI119" s="1200"/>
      <c r="SNJ119" s="1200"/>
      <c r="SNK119" s="1200"/>
      <c r="SNL119" s="1200"/>
      <c r="SNM119" s="1200"/>
      <c r="SNN119" s="1200"/>
      <c r="SNO119" s="1200"/>
      <c r="SNP119" s="1200"/>
      <c r="SNQ119" s="1200"/>
      <c r="SNR119" s="1200"/>
      <c r="SNS119" s="1200"/>
      <c r="SNT119" s="1200"/>
      <c r="SNU119" s="1200"/>
      <c r="SNV119" s="1200"/>
      <c r="SNW119" s="1200"/>
      <c r="SNX119" s="1200"/>
      <c r="SNY119" s="1200"/>
      <c r="SNZ119" s="1200"/>
      <c r="SOA119" s="1200"/>
      <c r="SOB119" s="1200"/>
      <c r="SOC119" s="1200"/>
      <c r="SOD119" s="1200"/>
      <c r="SOE119" s="1200"/>
      <c r="SOF119" s="1200"/>
      <c r="SOG119" s="1200"/>
      <c r="SOH119" s="1200"/>
      <c r="SOI119" s="1200"/>
      <c r="SOJ119" s="1200"/>
      <c r="SOK119" s="1200"/>
      <c r="SOL119" s="1200"/>
      <c r="SOM119" s="1200"/>
      <c r="SON119" s="1200"/>
      <c r="SOO119" s="1200"/>
      <c r="SOP119" s="1200"/>
      <c r="SOQ119" s="1200"/>
      <c r="SOR119" s="1200"/>
      <c r="SOS119" s="1200"/>
      <c r="SOT119" s="1200"/>
      <c r="SOU119" s="1200"/>
      <c r="SOV119" s="1200"/>
      <c r="SOW119" s="1200"/>
      <c r="SOX119" s="1200"/>
      <c r="SOY119" s="1200"/>
      <c r="SOZ119" s="1200"/>
      <c r="SPA119" s="1200"/>
      <c r="SPB119" s="1200"/>
      <c r="SPC119" s="1200"/>
      <c r="SPD119" s="1200"/>
      <c r="SPE119" s="1200"/>
      <c r="SPF119" s="1200"/>
      <c r="SPG119" s="1200"/>
      <c r="SPH119" s="1200"/>
      <c r="SPI119" s="1200"/>
      <c r="SPJ119" s="1200"/>
      <c r="SPK119" s="1200"/>
      <c r="SPL119" s="1200"/>
      <c r="SPM119" s="1200"/>
      <c r="SPN119" s="1200"/>
      <c r="SPO119" s="1200"/>
      <c r="SPP119" s="1200"/>
      <c r="SPQ119" s="1200"/>
      <c r="SPR119" s="1200"/>
      <c r="SPS119" s="1200"/>
      <c r="SPT119" s="1200"/>
      <c r="SPU119" s="1200"/>
      <c r="SPV119" s="1200"/>
      <c r="SPW119" s="1200"/>
      <c r="SPX119" s="1200"/>
      <c r="SPY119" s="1200"/>
      <c r="SPZ119" s="1200"/>
      <c r="SQA119" s="1200"/>
      <c r="SQB119" s="1200"/>
      <c r="SQC119" s="1200"/>
      <c r="SQD119" s="1200"/>
      <c r="SQE119" s="1200"/>
      <c r="SQF119" s="1200"/>
      <c r="SQG119" s="1200"/>
      <c r="SQH119" s="1200"/>
      <c r="SQI119" s="1200"/>
      <c r="SQJ119" s="1200"/>
      <c r="SQK119" s="1200"/>
      <c r="SQL119" s="1200"/>
      <c r="SQM119" s="1200"/>
      <c r="SQN119" s="1200"/>
      <c r="SQO119" s="1200"/>
      <c r="SQP119" s="1200"/>
      <c r="SQQ119" s="1200"/>
      <c r="SQR119" s="1200"/>
      <c r="SQS119" s="1200"/>
      <c r="SQT119" s="1200"/>
      <c r="SQU119" s="1200"/>
      <c r="SQV119" s="1200"/>
      <c r="SQW119" s="1200"/>
      <c r="SQX119" s="1200"/>
      <c r="SQY119" s="1200"/>
      <c r="SQZ119" s="1200"/>
      <c r="SRA119" s="1200"/>
      <c r="SRB119" s="1200"/>
      <c r="SRC119" s="1200"/>
      <c r="SRD119" s="1200"/>
      <c r="SRE119" s="1200"/>
      <c r="SRF119" s="1200"/>
      <c r="SRG119" s="1200"/>
      <c r="SRH119" s="1200"/>
      <c r="SRI119" s="1200"/>
      <c r="SRJ119" s="1200"/>
      <c r="SRK119" s="1200"/>
      <c r="SRL119" s="1200"/>
      <c r="SRM119" s="1200"/>
      <c r="SRN119" s="1200"/>
      <c r="SRO119" s="1200"/>
      <c r="SRP119" s="1200"/>
      <c r="SRQ119" s="1200"/>
      <c r="SRR119" s="1200"/>
      <c r="SRS119" s="1200"/>
      <c r="SRT119" s="1200"/>
      <c r="SRU119" s="1200"/>
      <c r="SRV119" s="1200"/>
      <c r="SRW119" s="1200"/>
      <c r="SRX119" s="1200"/>
      <c r="SRY119" s="1200"/>
      <c r="SRZ119" s="1200"/>
      <c r="SSA119" s="1200"/>
      <c r="SSB119" s="1200"/>
      <c r="SSC119" s="1200"/>
      <c r="SSD119" s="1200"/>
      <c r="SSE119" s="1200"/>
      <c r="SSF119" s="1200"/>
      <c r="SSG119" s="1200"/>
      <c r="SSH119" s="1200"/>
      <c r="SSI119" s="1200"/>
      <c r="SSJ119" s="1200"/>
      <c r="SSK119" s="1200"/>
      <c r="SSL119" s="1200"/>
      <c r="SSM119" s="1200"/>
      <c r="SSN119" s="1200"/>
      <c r="SSO119" s="1200"/>
      <c r="SSP119" s="1200"/>
      <c r="SSQ119" s="1200"/>
      <c r="SSR119" s="1200"/>
      <c r="SSS119" s="1200"/>
      <c r="SST119" s="1200"/>
      <c r="SSU119" s="1200"/>
      <c r="SSV119" s="1200"/>
      <c r="SSW119" s="1200"/>
      <c r="SSX119" s="1200"/>
      <c r="SSY119" s="1200"/>
      <c r="SSZ119" s="1200"/>
      <c r="STA119" s="1200"/>
      <c r="STB119" s="1200"/>
      <c r="STC119" s="1200"/>
      <c r="STD119" s="1200"/>
      <c r="STE119" s="1200"/>
      <c r="STF119" s="1200"/>
      <c r="STG119" s="1200"/>
      <c r="STH119" s="1200"/>
      <c r="STI119" s="1200"/>
      <c r="STJ119" s="1200"/>
      <c r="STK119" s="1200"/>
      <c r="STL119" s="1200"/>
      <c r="STM119" s="1200"/>
      <c r="STN119" s="1200"/>
      <c r="STO119" s="1200"/>
      <c r="STP119" s="1200"/>
      <c r="STQ119" s="1200"/>
      <c r="STR119" s="1200"/>
      <c r="STS119" s="1200"/>
      <c r="STT119" s="1200"/>
      <c r="STU119" s="1200"/>
      <c r="STV119" s="1200"/>
      <c r="STW119" s="1200"/>
      <c r="STX119" s="1200"/>
      <c r="STY119" s="1200"/>
      <c r="STZ119" s="1200"/>
      <c r="SUA119" s="1200"/>
      <c r="SUB119" s="1200"/>
      <c r="SUC119" s="1200"/>
      <c r="SUD119" s="1200"/>
      <c r="SUE119" s="1200"/>
      <c r="SUF119" s="1200"/>
      <c r="SUG119" s="1200"/>
      <c r="SUH119" s="1200"/>
      <c r="SUI119" s="1200"/>
      <c r="SUJ119" s="1200"/>
      <c r="SUK119" s="1200"/>
      <c r="SUL119" s="1200"/>
      <c r="SUM119" s="1200"/>
      <c r="SUN119" s="1200"/>
      <c r="SUO119" s="1200"/>
      <c r="SUP119" s="1200"/>
      <c r="SUQ119" s="1200"/>
      <c r="SUR119" s="1200"/>
      <c r="SUS119" s="1200"/>
      <c r="SUT119" s="1200"/>
      <c r="SUU119" s="1200"/>
      <c r="SUV119" s="1200"/>
      <c r="SUW119" s="1200"/>
      <c r="SUX119" s="1200"/>
      <c r="SUY119" s="1200"/>
      <c r="SUZ119" s="1200"/>
      <c r="SVA119" s="1200"/>
      <c r="SVB119" s="1200"/>
      <c r="SVC119" s="1200"/>
      <c r="SVD119" s="1200"/>
      <c r="SVE119" s="1200"/>
      <c r="SVF119" s="1200"/>
      <c r="SVG119" s="1200"/>
      <c r="SVH119" s="1200"/>
      <c r="SVI119" s="1200"/>
      <c r="SVJ119" s="1200"/>
      <c r="SVK119" s="1200"/>
      <c r="SVL119" s="1200"/>
      <c r="SVM119" s="1200"/>
      <c r="SVN119" s="1200"/>
      <c r="SVO119" s="1200"/>
      <c r="SVP119" s="1200"/>
      <c r="SVQ119" s="1200"/>
      <c r="SVR119" s="1200"/>
      <c r="SVS119" s="1200"/>
      <c r="SVT119" s="1200"/>
      <c r="SVU119" s="1200"/>
      <c r="SVV119" s="1200"/>
      <c r="SVW119" s="1200"/>
      <c r="SVX119" s="1200"/>
      <c r="SVY119" s="1200"/>
      <c r="SVZ119" s="1200"/>
      <c r="SWA119" s="1200"/>
      <c r="SWB119" s="1200"/>
      <c r="SWC119" s="1200"/>
      <c r="SWD119" s="1200"/>
      <c r="SWE119" s="1200"/>
      <c r="SWF119" s="1200"/>
      <c r="SWG119" s="1200"/>
      <c r="SWH119" s="1200"/>
      <c r="SWI119" s="1200"/>
      <c r="SWJ119" s="1200"/>
      <c r="SWK119" s="1200"/>
      <c r="SWL119" s="1200"/>
      <c r="SWM119" s="1200"/>
      <c r="SWN119" s="1200"/>
      <c r="SWO119" s="1200"/>
      <c r="SWP119" s="1200"/>
      <c r="SWQ119" s="1200"/>
      <c r="SWR119" s="1200"/>
      <c r="SWS119" s="1200"/>
      <c r="SWT119" s="1200"/>
      <c r="SWU119" s="1200"/>
      <c r="SWV119" s="1200"/>
      <c r="SWW119" s="1200"/>
      <c r="SWX119" s="1200"/>
      <c r="SWY119" s="1200"/>
      <c r="SWZ119" s="1200"/>
      <c r="SXA119" s="1200"/>
      <c r="SXB119" s="1200"/>
      <c r="SXC119" s="1200"/>
      <c r="SXD119" s="1200"/>
      <c r="SXE119" s="1200"/>
      <c r="SXF119" s="1200"/>
      <c r="SXG119" s="1200"/>
      <c r="SXH119" s="1200"/>
      <c r="SXI119" s="1200"/>
      <c r="SXJ119" s="1200"/>
      <c r="SXK119" s="1200"/>
      <c r="SXL119" s="1200"/>
      <c r="SXM119" s="1200"/>
      <c r="SXN119" s="1200"/>
      <c r="SXO119" s="1200"/>
      <c r="SXP119" s="1200"/>
      <c r="SXQ119" s="1200"/>
      <c r="SXR119" s="1200"/>
      <c r="SXS119" s="1200"/>
      <c r="SXT119" s="1200"/>
      <c r="SXU119" s="1200"/>
      <c r="SXV119" s="1200"/>
      <c r="SXW119" s="1200"/>
      <c r="SXX119" s="1200"/>
      <c r="SXY119" s="1200"/>
      <c r="SXZ119" s="1200"/>
      <c r="SYA119" s="1200"/>
      <c r="SYB119" s="1200"/>
      <c r="SYC119" s="1200"/>
      <c r="SYD119" s="1200"/>
      <c r="SYE119" s="1200"/>
      <c r="SYF119" s="1200"/>
      <c r="SYG119" s="1200"/>
      <c r="SYH119" s="1200"/>
      <c r="SYI119" s="1200"/>
      <c r="SYJ119" s="1200"/>
      <c r="SYK119" s="1200"/>
      <c r="SYL119" s="1200"/>
      <c r="SYM119" s="1200"/>
      <c r="SYN119" s="1200"/>
      <c r="SYO119" s="1200"/>
      <c r="SYP119" s="1200"/>
      <c r="SYQ119" s="1200"/>
      <c r="SYR119" s="1200"/>
      <c r="SYS119" s="1200"/>
      <c r="SYT119" s="1200"/>
      <c r="SYU119" s="1200"/>
      <c r="SYV119" s="1200"/>
      <c r="SYW119" s="1200"/>
      <c r="SYX119" s="1200"/>
      <c r="SYY119" s="1200"/>
      <c r="SYZ119" s="1200"/>
      <c r="SZA119" s="1200"/>
      <c r="SZB119" s="1200"/>
      <c r="SZC119" s="1200"/>
      <c r="SZD119" s="1200"/>
      <c r="SZE119" s="1200"/>
      <c r="SZF119" s="1200"/>
      <c r="SZG119" s="1200"/>
      <c r="SZH119" s="1200"/>
      <c r="SZI119" s="1200"/>
      <c r="SZJ119" s="1200"/>
      <c r="SZK119" s="1200"/>
      <c r="SZL119" s="1200"/>
      <c r="SZM119" s="1200"/>
      <c r="SZN119" s="1200"/>
      <c r="SZO119" s="1200"/>
      <c r="SZP119" s="1200"/>
      <c r="SZQ119" s="1200"/>
      <c r="SZR119" s="1200"/>
      <c r="SZS119" s="1200"/>
      <c r="SZT119" s="1200"/>
      <c r="SZU119" s="1200"/>
      <c r="SZV119" s="1200"/>
      <c r="SZW119" s="1200"/>
      <c r="SZX119" s="1200"/>
      <c r="SZY119" s="1200"/>
      <c r="SZZ119" s="1200"/>
      <c r="TAA119" s="1200"/>
      <c r="TAB119" s="1200"/>
      <c r="TAC119" s="1200"/>
      <c r="TAD119" s="1200"/>
      <c r="TAE119" s="1200"/>
      <c r="TAF119" s="1200"/>
      <c r="TAG119" s="1200"/>
      <c r="TAH119" s="1200"/>
      <c r="TAI119" s="1200"/>
      <c r="TAJ119" s="1200"/>
      <c r="TAK119" s="1200"/>
      <c r="TAL119" s="1200"/>
      <c r="TAM119" s="1200"/>
      <c r="TAN119" s="1200"/>
      <c r="TAO119" s="1200"/>
      <c r="TAP119" s="1200"/>
      <c r="TAQ119" s="1200"/>
      <c r="TAR119" s="1200"/>
      <c r="TAS119" s="1200"/>
      <c r="TAT119" s="1200"/>
      <c r="TAU119" s="1200"/>
      <c r="TAV119" s="1200"/>
      <c r="TAW119" s="1200"/>
      <c r="TAX119" s="1200"/>
      <c r="TAY119" s="1200"/>
      <c r="TAZ119" s="1200"/>
      <c r="TBA119" s="1200"/>
      <c r="TBB119" s="1200"/>
      <c r="TBC119" s="1200"/>
      <c r="TBD119" s="1200"/>
      <c r="TBE119" s="1200"/>
      <c r="TBF119" s="1200"/>
      <c r="TBG119" s="1200"/>
      <c r="TBH119" s="1200"/>
      <c r="TBI119" s="1200"/>
      <c r="TBJ119" s="1200"/>
      <c r="TBK119" s="1200"/>
      <c r="TBL119" s="1200"/>
      <c r="TBM119" s="1200"/>
      <c r="TBN119" s="1200"/>
      <c r="TBO119" s="1200"/>
      <c r="TBP119" s="1200"/>
      <c r="TBQ119" s="1200"/>
      <c r="TBR119" s="1200"/>
      <c r="TBS119" s="1200"/>
      <c r="TBT119" s="1200"/>
      <c r="TBU119" s="1200"/>
      <c r="TBV119" s="1200"/>
      <c r="TBW119" s="1200"/>
      <c r="TBX119" s="1200"/>
      <c r="TBY119" s="1200"/>
      <c r="TBZ119" s="1200"/>
      <c r="TCA119" s="1200"/>
      <c r="TCB119" s="1200"/>
      <c r="TCC119" s="1200"/>
      <c r="TCD119" s="1200"/>
      <c r="TCE119" s="1200"/>
      <c r="TCF119" s="1200"/>
      <c r="TCG119" s="1200"/>
      <c r="TCH119" s="1200"/>
      <c r="TCI119" s="1200"/>
      <c r="TCJ119" s="1200"/>
      <c r="TCK119" s="1200"/>
      <c r="TCL119" s="1200"/>
      <c r="TCM119" s="1200"/>
      <c r="TCN119" s="1200"/>
      <c r="TCO119" s="1200"/>
      <c r="TCP119" s="1200"/>
      <c r="TCQ119" s="1200"/>
      <c r="TCR119" s="1200"/>
      <c r="TCS119" s="1200"/>
      <c r="TCT119" s="1200"/>
      <c r="TCU119" s="1200"/>
      <c r="TCV119" s="1200"/>
      <c r="TCW119" s="1200"/>
      <c r="TCX119" s="1200"/>
      <c r="TCY119" s="1200"/>
      <c r="TCZ119" s="1200"/>
      <c r="TDA119" s="1200"/>
      <c r="TDB119" s="1200"/>
      <c r="TDC119" s="1200"/>
      <c r="TDD119" s="1200"/>
      <c r="TDE119" s="1200"/>
      <c r="TDF119" s="1200"/>
      <c r="TDG119" s="1200"/>
      <c r="TDH119" s="1200"/>
      <c r="TDI119" s="1200"/>
      <c r="TDJ119" s="1200"/>
      <c r="TDK119" s="1200"/>
      <c r="TDL119" s="1200"/>
      <c r="TDM119" s="1200"/>
      <c r="TDN119" s="1200"/>
      <c r="TDO119" s="1200"/>
      <c r="TDP119" s="1200"/>
      <c r="TDQ119" s="1200"/>
      <c r="TDR119" s="1200"/>
      <c r="TDS119" s="1200"/>
      <c r="TDT119" s="1200"/>
      <c r="TDU119" s="1200"/>
      <c r="TDV119" s="1200"/>
      <c r="TDW119" s="1200"/>
      <c r="TDX119" s="1200"/>
      <c r="TDY119" s="1200"/>
      <c r="TDZ119" s="1200"/>
      <c r="TEA119" s="1200"/>
      <c r="TEB119" s="1200"/>
      <c r="TEC119" s="1200"/>
      <c r="TED119" s="1200"/>
      <c r="TEE119" s="1200"/>
      <c r="TEF119" s="1200"/>
      <c r="TEG119" s="1200"/>
      <c r="TEH119" s="1200"/>
      <c r="TEI119" s="1200"/>
      <c r="TEJ119" s="1200"/>
      <c r="TEK119" s="1200"/>
      <c r="TEL119" s="1200"/>
      <c r="TEM119" s="1200"/>
      <c r="TEN119" s="1200"/>
      <c r="TEO119" s="1200"/>
      <c r="TEP119" s="1200"/>
      <c r="TEQ119" s="1200"/>
      <c r="TER119" s="1200"/>
      <c r="TES119" s="1200"/>
      <c r="TET119" s="1200"/>
      <c r="TEU119" s="1200"/>
      <c r="TEV119" s="1200"/>
      <c r="TEW119" s="1200"/>
      <c r="TEX119" s="1200"/>
      <c r="TEY119" s="1200"/>
      <c r="TEZ119" s="1200"/>
      <c r="TFA119" s="1200"/>
      <c r="TFB119" s="1200"/>
      <c r="TFC119" s="1200"/>
      <c r="TFD119" s="1200"/>
      <c r="TFE119" s="1200"/>
      <c r="TFF119" s="1200"/>
      <c r="TFG119" s="1200"/>
      <c r="TFH119" s="1200"/>
      <c r="TFI119" s="1200"/>
      <c r="TFJ119" s="1200"/>
      <c r="TFK119" s="1200"/>
      <c r="TFL119" s="1200"/>
      <c r="TFM119" s="1200"/>
      <c r="TFN119" s="1200"/>
      <c r="TFO119" s="1200"/>
      <c r="TFP119" s="1200"/>
      <c r="TFQ119" s="1200"/>
      <c r="TFR119" s="1200"/>
      <c r="TFS119" s="1200"/>
      <c r="TFT119" s="1200"/>
      <c r="TFU119" s="1200"/>
      <c r="TFV119" s="1200"/>
      <c r="TFW119" s="1200"/>
      <c r="TFX119" s="1200"/>
      <c r="TFY119" s="1200"/>
      <c r="TFZ119" s="1200"/>
      <c r="TGA119" s="1200"/>
      <c r="TGB119" s="1200"/>
      <c r="TGC119" s="1200"/>
      <c r="TGD119" s="1200"/>
      <c r="TGE119" s="1200"/>
      <c r="TGF119" s="1200"/>
      <c r="TGG119" s="1200"/>
      <c r="TGH119" s="1200"/>
      <c r="TGI119" s="1200"/>
      <c r="TGJ119" s="1200"/>
      <c r="TGK119" s="1200"/>
      <c r="TGL119" s="1200"/>
      <c r="TGM119" s="1200"/>
      <c r="TGN119" s="1200"/>
      <c r="TGO119" s="1200"/>
      <c r="TGP119" s="1200"/>
      <c r="TGQ119" s="1200"/>
      <c r="TGR119" s="1200"/>
      <c r="TGS119" s="1200"/>
      <c r="TGT119" s="1200"/>
      <c r="TGU119" s="1200"/>
      <c r="TGV119" s="1200"/>
      <c r="TGW119" s="1200"/>
      <c r="TGX119" s="1200"/>
      <c r="TGY119" s="1200"/>
      <c r="TGZ119" s="1200"/>
      <c r="THA119" s="1200"/>
      <c r="THB119" s="1200"/>
      <c r="THC119" s="1200"/>
      <c r="THD119" s="1200"/>
      <c r="THE119" s="1200"/>
      <c r="THF119" s="1200"/>
      <c r="THG119" s="1200"/>
      <c r="THH119" s="1200"/>
      <c r="THI119" s="1200"/>
      <c r="THJ119" s="1200"/>
      <c r="THK119" s="1200"/>
      <c r="THL119" s="1200"/>
      <c r="THM119" s="1200"/>
      <c r="THN119" s="1200"/>
      <c r="THO119" s="1200"/>
      <c r="THP119" s="1200"/>
      <c r="THQ119" s="1200"/>
      <c r="THR119" s="1200"/>
      <c r="THS119" s="1200"/>
      <c r="THT119" s="1200"/>
      <c r="THU119" s="1200"/>
      <c r="THV119" s="1200"/>
      <c r="THW119" s="1200"/>
      <c r="THX119" s="1200"/>
      <c r="THY119" s="1200"/>
      <c r="THZ119" s="1200"/>
      <c r="TIA119" s="1200"/>
      <c r="TIB119" s="1200"/>
      <c r="TIC119" s="1200"/>
      <c r="TID119" s="1200"/>
      <c r="TIE119" s="1200"/>
      <c r="TIF119" s="1200"/>
      <c r="TIG119" s="1200"/>
      <c r="TIH119" s="1200"/>
      <c r="TII119" s="1200"/>
      <c r="TIJ119" s="1200"/>
      <c r="TIK119" s="1200"/>
      <c r="TIL119" s="1200"/>
      <c r="TIM119" s="1200"/>
      <c r="TIN119" s="1200"/>
      <c r="TIO119" s="1200"/>
      <c r="TIP119" s="1200"/>
      <c r="TIQ119" s="1200"/>
      <c r="TIR119" s="1200"/>
      <c r="TIS119" s="1200"/>
      <c r="TIT119" s="1200"/>
      <c r="TIU119" s="1200"/>
      <c r="TIV119" s="1200"/>
      <c r="TIW119" s="1200"/>
      <c r="TIX119" s="1200"/>
      <c r="TIY119" s="1200"/>
      <c r="TIZ119" s="1200"/>
      <c r="TJA119" s="1200"/>
      <c r="TJB119" s="1200"/>
      <c r="TJC119" s="1200"/>
      <c r="TJD119" s="1200"/>
      <c r="TJE119" s="1200"/>
      <c r="TJF119" s="1200"/>
      <c r="TJG119" s="1200"/>
      <c r="TJH119" s="1200"/>
      <c r="TJI119" s="1200"/>
      <c r="TJJ119" s="1200"/>
      <c r="TJK119" s="1200"/>
      <c r="TJL119" s="1200"/>
      <c r="TJM119" s="1200"/>
      <c r="TJN119" s="1200"/>
      <c r="TJO119" s="1200"/>
      <c r="TJP119" s="1200"/>
      <c r="TJQ119" s="1200"/>
      <c r="TJR119" s="1200"/>
      <c r="TJS119" s="1200"/>
      <c r="TJT119" s="1200"/>
      <c r="TJU119" s="1200"/>
      <c r="TJV119" s="1200"/>
      <c r="TJW119" s="1200"/>
      <c r="TJX119" s="1200"/>
      <c r="TJY119" s="1200"/>
      <c r="TJZ119" s="1200"/>
      <c r="TKA119" s="1200"/>
      <c r="TKB119" s="1200"/>
      <c r="TKC119" s="1200"/>
      <c r="TKD119" s="1200"/>
      <c r="TKE119" s="1200"/>
      <c r="TKF119" s="1200"/>
      <c r="TKG119" s="1200"/>
      <c r="TKH119" s="1200"/>
      <c r="TKI119" s="1200"/>
      <c r="TKJ119" s="1200"/>
      <c r="TKK119" s="1200"/>
      <c r="TKL119" s="1200"/>
      <c r="TKM119" s="1200"/>
      <c r="TKN119" s="1200"/>
      <c r="TKO119" s="1200"/>
      <c r="TKP119" s="1200"/>
      <c r="TKQ119" s="1200"/>
      <c r="TKR119" s="1200"/>
      <c r="TKS119" s="1200"/>
      <c r="TKT119" s="1200"/>
      <c r="TKU119" s="1200"/>
      <c r="TKV119" s="1200"/>
      <c r="TKW119" s="1200"/>
      <c r="TKX119" s="1200"/>
      <c r="TKY119" s="1200"/>
      <c r="TKZ119" s="1200"/>
      <c r="TLA119" s="1200"/>
      <c r="TLB119" s="1200"/>
      <c r="TLC119" s="1200"/>
      <c r="TLD119" s="1200"/>
      <c r="TLE119" s="1200"/>
      <c r="TLF119" s="1200"/>
      <c r="TLG119" s="1200"/>
      <c r="TLH119" s="1200"/>
      <c r="TLI119" s="1200"/>
      <c r="TLJ119" s="1200"/>
      <c r="TLK119" s="1200"/>
      <c r="TLL119" s="1200"/>
      <c r="TLM119" s="1200"/>
      <c r="TLN119" s="1200"/>
      <c r="TLO119" s="1200"/>
      <c r="TLP119" s="1200"/>
      <c r="TLQ119" s="1200"/>
      <c r="TLR119" s="1200"/>
      <c r="TLS119" s="1200"/>
      <c r="TLT119" s="1200"/>
      <c r="TLU119" s="1200"/>
      <c r="TLV119" s="1200"/>
      <c r="TLW119" s="1200"/>
      <c r="TLX119" s="1200"/>
      <c r="TLY119" s="1200"/>
      <c r="TLZ119" s="1200"/>
      <c r="TMA119" s="1200"/>
      <c r="TMB119" s="1200"/>
      <c r="TMC119" s="1200"/>
      <c r="TMD119" s="1200"/>
      <c r="TME119" s="1200"/>
      <c r="TMF119" s="1200"/>
      <c r="TMG119" s="1200"/>
      <c r="TMH119" s="1200"/>
      <c r="TMI119" s="1200"/>
      <c r="TMJ119" s="1200"/>
      <c r="TMK119" s="1200"/>
      <c r="TML119" s="1200"/>
      <c r="TMM119" s="1200"/>
      <c r="TMN119" s="1200"/>
      <c r="TMO119" s="1200"/>
      <c r="TMP119" s="1200"/>
      <c r="TMQ119" s="1200"/>
      <c r="TMR119" s="1200"/>
      <c r="TMS119" s="1200"/>
      <c r="TMT119" s="1200"/>
      <c r="TMU119" s="1200"/>
      <c r="TMV119" s="1200"/>
      <c r="TMW119" s="1200"/>
      <c r="TMX119" s="1200"/>
      <c r="TMY119" s="1200"/>
      <c r="TMZ119" s="1200"/>
      <c r="TNA119" s="1200"/>
      <c r="TNB119" s="1200"/>
      <c r="TNC119" s="1200"/>
      <c r="TND119" s="1200"/>
      <c r="TNE119" s="1200"/>
      <c r="TNF119" s="1200"/>
      <c r="TNG119" s="1200"/>
      <c r="TNH119" s="1200"/>
      <c r="TNI119" s="1200"/>
      <c r="TNJ119" s="1200"/>
      <c r="TNK119" s="1200"/>
      <c r="TNL119" s="1200"/>
      <c r="TNM119" s="1200"/>
      <c r="TNN119" s="1200"/>
      <c r="TNO119" s="1200"/>
      <c r="TNP119" s="1200"/>
      <c r="TNQ119" s="1200"/>
      <c r="TNR119" s="1200"/>
      <c r="TNS119" s="1200"/>
      <c r="TNT119" s="1200"/>
      <c r="TNU119" s="1200"/>
      <c r="TNV119" s="1200"/>
      <c r="TNW119" s="1200"/>
      <c r="TNX119" s="1200"/>
      <c r="TNY119" s="1200"/>
      <c r="TNZ119" s="1200"/>
      <c r="TOA119" s="1200"/>
      <c r="TOB119" s="1200"/>
      <c r="TOC119" s="1200"/>
      <c r="TOD119" s="1200"/>
      <c r="TOE119" s="1200"/>
      <c r="TOF119" s="1200"/>
      <c r="TOG119" s="1200"/>
      <c r="TOH119" s="1200"/>
      <c r="TOI119" s="1200"/>
      <c r="TOJ119" s="1200"/>
      <c r="TOK119" s="1200"/>
      <c r="TOL119" s="1200"/>
      <c r="TOM119" s="1200"/>
      <c r="TON119" s="1200"/>
      <c r="TOO119" s="1200"/>
      <c r="TOP119" s="1200"/>
      <c r="TOQ119" s="1200"/>
      <c r="TOR119" s="1200"/>
      <c r="TOS119" s="1200"/>
      <c r="TOT119" s="1200"/>
      <c r="TOU119" s="1200"/>
      <c r="TOV119" s="1200"/>
      <c r="TOW119" s="1200"/>
      <c r="TOX119" s="1200"/>
      <c r="TOY119" s="1200"/>
      <c r="TOZ119" s="1200"/>
      <c r="TPA119" s="1200"/>
      <c r="TPB119" s="1200"/>
      <c r="TPC119" s="1200"/>
      <c r="TPD119" s="1200"/>
      <c r="TPE119" s="1200"/>
      <c r="TPF119" s="1200"/>
      <c r="TPG119" s="1200"/>
      <c r="TPH119" s="1200"/>
      <c r="TPI119" s="1200"/>
      <c r="TPJ119" s="1200"/>
      <c r="TPK119" s="1200"/>
      <c r="TPL119" s="1200"/>
      <c r="TPM119" s="1200"/>
      <c r="TPN119" s="1200"/>
      <c r="TPO119" s="1200"/>
      <c r="TPP119" s="1200"/>
      <c r="TPQ119" s="1200"/>
      <c r="TPR119" s="1200"/>
      <c r="TPS119" s="1200"/>
      <c r="TPT119" s="1200"/>
      <c r="TPU119" s="1200"/>
      <c r="TPV119" s="1200"/>
      <c r="TPW119" s="1200"/>
      <c r="TPX119" s="1200"/>
      <c r="TPY119" s="1200"/>
      <c r="TPZ119" s="1200"/>
      <c r="TQA119" s="1200"/>
      <c r="TQB119" s="1200"/>
      <c r="TQC119" s="1200"/>
      <c r="TQD119" s="1200"/>
      <c r="TQE119" s="1200"/>
      <c r="TQF119" s="1200"/>
      <c r="TQG119" s="1200"/>
      <c r="TQH119" s="1200"/>
      <c r="TQI119" s="1200"/>
      <c r="TQJ119" s="1200"/>
      <c r="TQK119" s="1200"/>
      <c r="TQL119" s="1200"/>
      <c r="TQM119" s="1200"/>
      <c r="TQN119" s="1200"/>
      <c r="TQO119" s="1200"/>
      <c r="TQP119" s="1200"/>
      <c r="TQQ119" s="1200"/>
      <c r="TQR119" s="1200"/>
      <c r="TQS119" s="1200"/>
      <c r="TQT119" s="1200"/>
      <c r="TQU119" s="1200"/>
      <c r="TQV119" s="1200"/>
      <c r="TQW119" s="1200"/>
      <c r="TQX119" s="1200"/>
      <c r="TQY119" s="1200"/>
      <c r="TQZ119" s="1200"/>
      <c r="TRA119" s="1200"/>
      <c r="TRB119" s="1200"/>
      <c r="TRC119" s="1200"/>
      <c r="TRD119" s="1200"/>
      <c r="TRE119" s="1200"/>
      <c r="TRF119" s="1200"/>
      <c r="TRG119" s="1200"/>
      <c r="TRH119" s="1200"/>
      <c r="TRI119" s="1200"/>
      <c r="TRJ119" s="1200"/>
      <c r="TRK119" s="1200"/>
      <c r="TRL119" s="1200"/>
      <c r="TRM119" s="1200"/>
      <c r="TRN119" s="1200"/>
      <c r="TRO119" s="1200"/>
      <c r="TRP119" s="1200"/>
      <c r="TRQ119" s="1200"/>
      <c r="TRR119" s="1200"/>
      <c r="TRS119" s="1200"/>
      <c r="TRT119" s="1200"/>
      <c r="TRU119" s="1200"/>
      <c r="TRV119" s="1200"/>
      <c r="TRW119" s="1200"/>
      <c r="TRX119" s="1200"/>
      <c r="TRY119" s="1200"/>
      <c r="TRZ119" s="1200"/>
      <c r="TSA119" s="1200"/>
      <c r="TSB119" s="1200"/>
      <c r="TSC119" s="1200"/>
      <c r="TSD119" s="1200"/>
      <c r="TSE119" s="1200"/>
      <c r="TSF119" s="1200"/>
      <c r="TSG119" s="1200"/>
      <c r="TSH119" s="1200"/>
      <c r="TSI119" s="1200"/>
      <c r="TSJ119" s="1200"/>
      <c r="TSK119" s="1200"/>
      <c r="TSL119" s="1200"/>
      <c r="TSM119" s="1200"/>
      <c r="TSN119" s="1200"/>
      <c r="TSO119" s="1200"/>
      <c r="TSP119" s="1200"/>
      <c r="TSQ119" s="1200"/>
      <c r="TSR119" s="1200"/>
      <c r="TSS119" s="1200"/>
      <c r="TST119" s="1200"/>
      <c r="TSU119" s="1200"/>
      <c r="TSV119" s="1200"/>
      <c r="TSW119" s="1200"/>
      <c r="TSX119" s="1200"/>
      <c r="TSY119" s="1200"/>
      <c r="TSZ119" s="1200"/>
      <c r="TTA119" s="1200"/>
      <c r="TTB119" s="1200"/>
      <c r="TTC119" s="1200"/>
      <c r="TTD119" s="1200"/>
      <c r="TTE119" s="1200"/>
      <c r="TTF119" s="1200"/>
      <c r="TTG119" s="1200"/>
      <c r="TTH119" s="1200"/>
      <c r="TTI119" s="1200"/>
      <c r="TTJ119" s="1200"/>
      <c r="TTK119" s="1200"/>
      <c r="TTL119" s="1200"/>
      <c r="TTM119" s="1200"/>
      <c r="TTN119" s="1200"/>
      <c r="TTO119" s="1200"/>
      <c r="TTP119" s="1200"/>
      <c r="TTQ119" s="1200"/>
      <c r="TTR119" s="1200"/>
      <c r="TTS119" s="1200"/>
      <c r="TTT119" s="1200"/>
      <c r="TTU119" s="1200"/>
      <c r="TTV119" s="1200"/>
      <c r="TTW119" s="1200"/>
      <c r="TTX119" s="1200"/>
      <c r="TTY119" s="1200"/>
      <c r="TTZ119" s="1200"/>
      <c r="TUA119" s="1200"/>
      <c r="TUB119" s="1200"/>
      <c r="TUC119" s="1200"/>
      <c r="TUD119" s="1200"/>
      <c r="TUE119" s="1200"/>
      <c r="TUF119" s="1200"/>
      <c r="TUG119" s="1200"/>
      <c r="TUH119" s="1200"/>
      <c r="TUI119" s="1200"/>
      <c r="TUJ119" s="1200"/>
      <c r="TUK119" s="1200"/>
      <c r="TUL119" s="1200"/>
      <c r="TUM119" s="1200"/>
      <c r="TUN119" s="1200"/>
      <c r="TUO119" s="1200"/>
      <c r="TUP119" s="1200"/>
      <c r="TUQ119" s="1200"/>
      <c r="TUR119" s="1200"/>
      <c r="TUS119" s="1200"/>
      <c r="TUT119" s="1200"/>
      <c r="TUU119" s="1200"/>
      <c r="TUV119" s="1200"/>
      <c r="TUW119" s="1200"/>
      <c r="TUX119" s="1200"/>
      <c r="TUY119" s="1200"/>
      <c r="TUZ119" s="1200"/>
      <c r="TVA119" s="1200"/>
      <c r="TVB119" s="1200"/>
      <c r="TVC119" s="1200"/>
      <c r="TVD119" s="1200"/>
      <c r="TVE119" s="1200"/>
      <c r="TVF119" s="1200"/>
      <c r="TVG119" s="1200"/>
      <c r="TVH119" s="1200"/>
      <c r="TVI119" s="1200"/>
      <c r="TVJ119" s="1200"/>
      <c r="TVK119" s="1200"/>
      <c r="TVL119" s="1200"/>
      <c r="TVM119" s="1200"/>
      <c r="TVN119" s="1200"/>
      <c r="TVO119" s="1200"/>
      <c r="TVP119" s="1200"/>
      <c r="TVQ119" s="1200"/>
      <c r="TVR119" s="1200"/>
      <c r="TVS119" s="1200"/>
      <c r="TVT119" s="1200"/>
      <c r="TVU119" s="1200"/>
      <c r="TVV119" s="1200"/>
      <c r="TVW119" s="1200"/>
      <c r="TVX119" s="1200"/>
      <c r="TVY119" s="1200"/>
      <c r="TVZ119" s="1200"/>
      <c r="TWA119" s="1200"/>
      <c r="TWB119" s="1200"/>
      <c r="TWC119" s="1200"/>
      <c r="TWD119" s="1200"/>
      <c r="TWE119" s="1200"/>
      <c r="TWF119" s="1200"/>
      <c r="TWG119" s="1200"/>
      <c r="TWH119" s="1200"/>
      <c r="TWI119" s="1200"/>
      <c r="TWJ119" s="1200"/>
      <c r="TWK119" s="1200"/>
      <c r="TWL119" s="1200"/>
      <c r="TWM119" s="1200"/>
      <c r="TWN119" s="1200"/>
      <c r="TWO119" s="1200"/>
      <c r="TWP119" s="1200"/>
      <c r="TWQ119" s="1200"/>
      <c r="TWR119" s="1200"/>
      <c r="TWS119" s="1200"/>
      <c r="TWT119" s="1200"/>
      <c r="TWU119" s="1200"/>
      <c r="TWV119" s="1200"/>
      <c r="TWW119" s="1200"/>
      <c r="TWX119" s="1200"/>
      <c r="TWY119" s="1200"/>
      <c r="TWZ119" s="1200"/>
      <c r="TXA119" s="1200"/>
      <c r="TXB119" s="1200"/>
      <c r="TXC119" s="1200"/>
      <c r="TXD119" s="1200"/>
      <c r="TXE119" s="1200"/>
      <c r="TXF119" s="1200"/>
      <c r="TXG119" s="1200"/>
      <c r="TXH119" s="1200"/>
      <c r="TXI119" s="1200"/>
      <c r="TXJ119" s="1200"/>
      <c r="TXK119" s="1200"/>
      <c r="TXL119" s="1200"/>
      <c r="TXM119" s="1200"/>
      <c r="TXN119" s="1200"/>
      <c r="TXO119" s="1200"/>
      <c r="TXP119" s="1200"/>
      <c r="TXQ119" s="1200"/>
      <c r="TXR119" s="1200"/>
      <c r="TXS119" s="1200"/>
      <c r="TXT119" s="1200"/>
      <c r="TXU119" s="1200"/>
      <c r="TXV119" s="1200"/>
      <c r="TXW119" s="1200"/>
      <c r="TXX119" s="1200"/>
      <c r="TXY119" s="1200"/>
      <c r="TXZ119" s="1200"/>
      <c r="TYA119" s="1200"/>
      <c r="TYB119" s="1200"/>
      <c r="TYC119" s="1200"/>
      <c r="TYD119" s="1200"/>
      <c r="TYE119" s="1200"/>
      <c r="TYF119" s="1200"/>
      <c r="TYG119" s="1200"/>
      <c r="TYH119" s="1200"/>
      <c r="TYI119" s="1200"/>
      <c r="TYJ119" s="1200"/>
      <c r="TYK119" s="1200"/>
      <c r="TYL119" s="1200"/>
      <c r="TYM119" s="1200"/>
      <c r="TYN119" s="1200"/>
      <c r="TYO119" s="1200"/>
      <c r="TYP119" s="1200"/>
      <c r="TYQ119" s="1200"/>
      <c r="TYR119" s="1200"/>
      <c r="TYS119" s="1200"/>
      <c r="TYT119" s="1200"/>
      <c r="TYU119" s="1200"/>
      <c r="TYV119" s="1200"/>
      <c r="TYW119" s="1200"/>
      <c r="TYX119" s="1200"/>
      <c r="TYY119" s="1200"/>
      <c r="TYZ119" s="1200"/>
      <c r="TZA119" s="1200"/>
      <c r="TZB119" s="1200"/>
      <c r="TZC119" s="1200"/>
      <c r="TZD119" s="1200"/>
      <c r="TZE119" s="1200"/>
      <c r="TZF119" s="1200"/>
      <c r="TZG119" s="1200"/>
      <c r="TZH119" s="1200"/>
      <c r="TZI119" s="1200"/>
      <c r="TZJ119" s="1200"/>
      <c r="TZK119" s="1200"/>
      <c r="TZL119" s="1200"/>
      <c r="TZM119" s="1200"/>
      <c r="TZN119" s="1200"/>
      <c r="TZO119" s="1200"/>
      <c r="TZP119" s="1200"/>
      <c r="TZQ119" s="1200"/>
      <c r="TZR119" s="1200"/>
      <c r="TZS119" s="1200"/>
      <c r="TZT119" s="1200"/>
      <c r="TZU119" s="1200"/>
      <c r="TZV119" s="1200"/>
      <c r="TZW119" s="1200"/>
      <c r="TZX119" s="1200"/>
      <c r="TZY119" s="1200"/>
      <c r="TZZ119" s="1200"/>
      <c r="UAA119" s="1200"/>
      <c r="UAB119" s="1200"/>
      <c r="UAC119" s="1200"/>
      <c r="UAD119" s="1200"/>
      <c r="UAE119" s="1200"/>
      <c r="UAF119" s="1200"/>
      <c r="UAG119" s="1200"/>
      <c r="UAH119" s="1200"/>
      <c r="UAI119" s="1200"/>
      <c r="UAJ119" s="1200"/>
      <c r="UAK119" s="1200"/>
      <c r="UAL119" s="1200"/>
      <c r="UAM119" s="1200"/>
      <c r="UAN119" s="1200"/>
      <c r="UAO119" s="1200"/>
      <c r="UAP119" s="1200"/>
      <c r="UAQ119" s="1200"/>
      <c r="UAR119" s="1200"/>
      <c r="UAS119" s="1200"/>
      <c r="UAT119" s="1200"/>
      <c r="UAU119" s="1200"/>
      <c r="UAV119" s="1200"/>
      <c r="UAW119" s="1200"/>
      <c r="UAX119" s="1200"/>
      <c r="UAY119" s="1200"/>
      <c r="UAZ119" s="1200"/>
      <c r="UBA119" s="1200"/>
      <c r="UBB119" s="1200"/>
      <c r="UBC119" s="1200"/>
      <c r="UBD119" s="1200"/>
      <c r="UBE119" s="1200"/>
      <c r="UBF119" s="1200"/>
      <c r="UBG119" s="1200"/>
      <c r="UBH119" s="1200"/>
      <c r="UBI119" s="1200"/>
      <c r="UBJ119" s="1200"/>
      <c r="UBK119" s="1200"/>
      <c r="UBL119" s="1200"/>
      <c r="UBM119" s="1200"/>
      <c r="UBN119" s="1200"/>
      <c r="UBO119" s="1200"/>
      <c r="UBP119" s="1200"/>
      <c r="UBQ119" s="1200"/>
      <c r="UBR119" s="1200"/>
      <c r="UBS119" s="1200"/>
      <c r="UBT119" s="1200"/>
      <c r="UBU119" s="1200"/>
      <c r="UBV119" s="1200"/>
      <c r="UBW119" s="1200"/>
      <c r="UBX119" s="1200"/>
      <c r="UBY119" s="1200"/>
      <c r="UBZ119" s="1200"/>
      <c r="UCA119" s="1200"/>
      <c r="UCB119" s="1200"/>
      <c r="UCC119" s="1200"/>
      <c r="UCD119" s="1200"/>
      <c r="UCE119" s="1200"/>
      <c r="UCF119" s="1200"/>
      <c r="UCG119" s="1200"/>
      <c r="UCH119" s="1200"/>
      <c r="UCI119" s="1200"/>
      <c r="UCJ119" s="1200"/>
      <c r="UCK119" s="1200"/>
      <c r="UCL119" s="1200"/>
      <c r="UCM119" s="1200"/>
      <c r="UCN119" s="1200"/>
      <c r="UCO119" s="1200"/>
      <c r="UCP119" s="1200"/>
      <c r="UCQ119" s="1200"/>
      <c r="UCR119" s="1200"/>
      <c r="UCS119" s="1200"/>
      <c r="UCT119" s="1200"/>
      <c r="UCU119" s="1200"/>
      <c r="UCV119" s="1200"/>
      <c r="UCW119" s="1200"/>
      <c r="UCX119" s="1200"/>
      <c r="UCY119" s="1200"/>
      <c r="UCZ119" s="1200"/>
      <c r="UDA119" s="1200"/>
      <c r="UDB119" s="1200"/>
      <c r="UDC119" s="1200"/>
      <c r="UDD119" s="1200"/>
      <c r="UDE119" s="1200"/>
      <c r="UDF119" s="1200"/>
      <c r="UDG119" s="1200"/>
      <c r="UDH119" s="1200"/>
      <c r="UDI119" s="1200"/>
      <c r="UDJ119" s="1200"/>
      <c r="UDK119" s="1200"/>
      <c r="UDL119" s="1200"/>
      <c r="UDM119" s="1200"/>
      <c r="UDN119" s="1200"/>
      <c r="UDO119" s="1200"/>
      <c r="UDP119" s="1200"/>
      <c r="UDQ119" s="1200"/>
      <c r="UDR119" s="1200"/>
      <c r="UDS119" s="1200"/>
      <c r="UDT119" s="1200"/>
      <c r="UDU119" s="1200"/>
      <c r="UDV119" s="1200"/>
      <c r="UDW119" s="1200"/>
      <c r="UDX119" s="1200"/>
      <c r="UDY119" s="1200"/>
      <c r="UDZ119" s="1200"/>
      <c r="UEA119" s="1200"/>
      <c r="UEB119" s="1200"/>
      <c r="UEC119" s="1200"/>
      <c r="UED119" s="1200"/>
      <c r="UEE119" s="1200"/>
      <c r="UEF119" s="1200"/>
      <c r="UEG119" s="1200"/>
      <c r="UEH119" s="1200"/>
      <c r="UEI119" s="1200"/>
      <c r="UEJ119" s="1200"/>
      <c r="UEK119" s="1200"/>
      <c r="UEL119" s="1200"/>
      <c r="UEM119" s="1200"/>
      <c r="UEN119" s="1200"/>
      <c r="UEO119" s="1200"/>
      <c r="UEP119" s="1200"/>
      <c r="UEQ119" s="1200"/>
      <c r="UER119" s="1200"/>
      <c r="UES119" s="1200"/>
      <c r="UET119" s="1200"/>
      <c r="UEU119" s="1200"/>
      <c r="UEV119" s="1200"/>
      <c r="UEW119" s="1200"/>
      <c r="UEX119" s="1200"/>
      <c r="UEY119" s="1200"/>
      <c r="UEZ119" s="1200"/>
      <c r="UFA119" s="1200"/>
      <c r="UFB119" s="1200"/>
      <c r="UFC119" s="1200"/>
      <c r="UFD119" s="1200"/>
      <c r="UFE119" s="1200"/>
      <c r="UFF119" s="1200"/>
      <c r="UFG119" s="1200"/>
      <c r="UFH119" s="1200"/>
      <c r="UFI119" s="1200"/>
      <c r="UFJ119" s="1200"/>
      <c r="UFK119" s="1200"/>
      <c r="UFL119" s="1200"/>
      <c r="UFM119" s="1200"/>
      <c r="UFN119" s="1200"/>
      <c r="UFO119" s="1200"/>
      <c r="UFP119" s="1200"/>
      <c r="UFQ119" s="1200"/>
      <c r="UFR119" s="1200"/>
      <c r="UFS119" s="1200"/>
      <c r="UFT119" s="1200"/>
      <c r="UFU119" s="1200"/>
      <c r="UFV119" s="1200"/>
      <c r="UFW119" s="1200"/>
      <c r="UFX119" s="1200"/>
      <c r="UFY119" s="1200"/>
      <c r="UFZ119" s="1200"/>
      <c r="UGA119" s="1200"/>
      <c r="UGB119" s="1200"/>
      <c r="UGC119" s="1200"/>
      <c r="UGD119" s="1200"/>
      <c r="UGE119" s="1200"/>
      <c r="UGF119" s="1200"/>
      <c r="UGG119" s="1200"/>
      <c r="UGH119" s="1200"/>
      <c r="UGI119" s="1200"/>
      <c r="UGJ119" s="1200"/>
      <c r="UGK119" s="1200"/>
      <c r="UGL119" s="1200"/>
      <c r="UGM119" s="1200"/>
      <c r="UGN119" s="1200"/>
      <c r="UGO119" s="1200"/>
      <c r="UGP119" s="1200"/>
      <c r="UGQ119" s="1200"/>
      <c r="UGR119" s="1200"/>
      <c r="UGS119" s="1200"/>
      <c r="UGT119" s="1200"/>
      <c r="UGU119" s="1200"/>
      <c r="UGV119" s="1200"/>
      <c r="UGW119" s="1200"/>
      <c r="UGX119" s="1200"/>
      <c r="UGY119" s="1200"/>
      <c r="UGZ119" s="1200"/>
      <c r="UHA119" s="1200"/>
      <c r="UHB119" s="1200"/>
      <c r="UHC119" s="1200"/>
      <c r="UHD119" s="1200"/>
      <c r="UHE119" s="1200"/>
      <c r="UHF119" s="1200"/>
      <c r="UHG119" s="1200"/>
      <c r="UHH119" s="1200"/>
      <c r="UHI119" s="1200"/>
      <c r="UHJ119" s="1200"/>
      <c r="UHK119" s="1200"/>
      <c r="UHL119" s="1200"/>
      <c r="UHM119" s="1200"/>
      <c r="UHN119" s="1200"/>
      <c r="UHO119" s="1200"/>
      <c r="UHP119" s="1200"/>
      <c r="UHQ119" s="1200"/>
      <c r="UHR119" s="1200"/>
      <c r="UHS119" s="1200"/>
      <c r="UHT119" s="1200"/>
      <c r="UHU119" s="1200"/>
      <c r="UHV119" s="1200"/>
      <c r="UHW119" s="1200"/>
      <c r="UHX119" s="1200"/>
      <c r="UHY119" s="1200"/>
      <c r="UHZ119" s="1200"/>
      <c r="UIA119" s="1200"/>
      <c r="UIB119" s="1200"/>
      <c r="UIC119" s="1200"/>
      <c r="UID119" s="1200"/>
      <c r="UIE119" s="1200"/>
      <c r="UIF119" s="1200"/>
      <c r="UIG119" s="1200"/>
      <c r="UIH119" s="1200"/>
      <c r="UII119" s="1200"/>
      <c r="UIJ119" s="1200"/>
      <c r="UIK119" s="1200"/>
      <c r="UIL119" s="1200"/>
      <c r="UIM119" s="1200"/>
      <c r="UIN119" s="1200"/>
      <c r="UIO119" s="1200"/>
      <c r="UIP119" s="1200"/>
      <c r="UIQ119" s="1200"/>
      <c r="UIR119" s="1200"/>
      <c r="UIS119" s="1200"/>
      <c r="UIT119" s="1200"/>
      <c r="UIU119" s="1200"/>
      <c r="UIV119" s="1200"/>
      <c r="UIW119" s="1200"/>
      <c r="UIX119" s="1200"/>
      <c r="UIY119" s="1200"/>
      <c r="UIZ119" s="1200"/>
      <c r="UJA119" s="1200"/>
      <c r="UJB119" s="1200"/>
      <c r="UJC119" s="1200"/>
      <c r="UJD119" s="1200"/>
      <c r="UJE119" s="1200"/>
      <c r="UJF119" s="1200"/>
      <c r="UJG119" s="1200"/>
      <c r="UJH119" s="1200"/>
      <c r="UJI119" s="1200"/>
      <c r="UJJ119" s="1200"/>
      <c r="UJK119" s="1200"/>
      <c r="UJL119" s="1200"/>
      <c r="UJM119" s="1200"/>
      <c r="UJN119" s="1200"/>
      <c r="UJO119" s="1200"/>
      <c r="UJP119" s="1200"/>
      <c r="UJQ119" s="1200"/>
      <c r="UJR119" s="1200"/>
      <c r="UJS119" s="1200"/>
      <c r="UJT119" s="1200"/>
      <c r="UJU119" s="1200"/>
      <c r="UJV119" s="1200"/>
      <c r="UJW119" s="1200"/>
      <c r="UJX119" s="1200"/>
      <c r="UJY119" s="1200"/>
      <c r="UJZ119" s="1200"/>
      <c r="UKA119" s="1200"/>
      <c r="UKB119" s="1200"/>
      <c r="UKC119" s="1200"/>
      <c r="UKD119" s="1200"/>
      <c r="UKE119" s="1200"/>
      <c r="UKF119" s="1200"/>
      <c r="UKG119" s="1200"/>
      <c r="UKH119" s="1200"/>
      <c r="UKI119" s="1200"/>
      <c r="UKJ119" s="1200"/>
      <c r="UKK119" s="1200"/>
      <c r="UKL119" s="1200"/>
      <c r="UKM119" s="1200"/>
      <c r="UKN119" s="1200"/>
      <c r="UKO119" s="1200"/>
      <c r="UKP119" s="1200"/>
      <c r="UKQ119" s="1200"/>
      <c r="UKR119" s="1200"/>
      <c r="UKS119" s="1200"/>
      <c r="UKT119" s="1200"/>
      <c r="UKU119" s="1200"/>
      <c r="UKV119" s="1200"/>
      <c r="UKW119" s="1200"/>
      <c r="UKX119" s="1200"/>
      <c r="UKY119" s="1200"/>
      <c r="UKZ119" s="1200"/>
      <c r="ULA119" s="1200"/>
      <c r="ULB119" s="1200"/>
      <c r="ULC119" s="1200"/>
      <c r="ULD119" s="1200"/>
      <c r="ULE119" s="1200"/>
      <c r="ULF119" s="1200"/>
      <c r="ULG119" s="1200"/>
      <c r="ULH119" s="1200"/>
      <c r="ULI119" s="1200"/>
      <c r="ULJ119" s="1200"/>
      <c r="ULK119" s="1200"/>
      <c r="ULL119" s="1200"/>
      <c r="ULM119" s="1200"/>
      <c r="ULN119" s="1200"/>
      <c r="ULO119" s="1200"/>
      <c r="ULP119" s="1200"/>
      <c r="ULQ119" s="1200"/>
      <c r="ULR119" s="1200"/>
      <c r="ULS119" s="1200"/>
      <c r="ULT119" s="1200"/>
      <c r="ULU119" s="1200"/>
      <c r="ULV119" s="1200"/>
      <c r="ULW119" s="1200"/>
      <c r="ULX119" s="1200"/>
      <c r="ULY119" s="1200"/>
      <c r="ULZ119" s="1200"/>
      <c r="UMA119" s="1200"/>
      <c r="UMB119" s="1200"/>
      <c r="UMC119" s="1200"/>
      <c r="UMD119" s="1200"/>
      <c r="UME119" s="1200"/>
      <c r="UMF119" s="1200"/>
      <c r="UMG119" s="1200"/>
      <c r="UMH119" s="1200"/>
      <c r="UMI119" s="1200"/>
      <c r="UMJ119" s="1200"/>
      <c r="UMK119" s="1200"/>
      <c r="UML119" s="1200"/>
      <c r="UMM119" s="1200"/>
      <c r="UMN119" s="1200"/>
      <c r="UMO119" s="1200"/>
      <c r="UMP119" s="1200"/>
      <c r="UMQ119" s="1200"/>
      <c r="UMR119" s="1200"/>
      <c r="UMS119" s="1200"/>
      <c r="UMT119" s="1200"/>
      <c r="UMU119" s="1200"/>
      <c r="UMV119" s="1200"/>
      <c r="UMW119" s="1200"/>
      <c r="UMX119" s="1200"/>
      <c r="UMY119" s="1200"/>
      <c r="UMZ119" s="1200"/>
      <c r="UNA119" s="1200"/>
      <c r="UNB119" s="1200"/>
      <c r="UNC119" s="1200"/>
      <c r="UND119" s="1200"/>
      <c r="UNE119" s="1200"/>
      <c r="UNF119" s="1200"/>
      <c r="UNG119" s="1200"/>
      <c r="UNH119" s="1200"/>
      <c r="UNI119" s="1200"/>
      <c r="UNJ119" s="1200"/>
      <c r="UNK119" s="1200"/>
      <c r="UNL119" s="1200"/>
      <c r="UNM119" s="1200"/>
      <c r="UNN119" s="1200"/>
      <c r="UNO119" s="1200"/>
      <c r="UNP119" s="1200"/>
      <c r="UNQ119" s="1200"/>
      <c r="UNR119" s="1200"/>
      <c r="UNS119" s="1200"/>
      <c r="UNT119" s="1200"/>
      <c r="UNU119" s="1200"/>
      <c r="UNV119" s="1200"/>
      <c r="UNW119" s="1200"/>
      <c r="UNX119" s="1200"/>
      <c r="UNY119" s="1200"/>
      <c r="UNZ119" s="1200"/>
      <c r="UOA119" s="1200"/>
      <c r="UOB119" s="1200"/>
      <c r="UOC119" s="1200"/>
      <c r="UOD119" s="1200"/>
      <c r="UOE119" s="1200"/>
      <c r="UOF119" s="1200"/>
      <c r="UOG119" s="1200"/>
      <c r="UOH119" s="1200"/>
      <c r="UOI119" s="1200"/>
      <c r="UOJ119" s="1200"/>
      <c r="UOK119" s="1200"/>
      <c r="UOL119" s="1200"/>
      <c r="UOM119" s="1200"/>
      <c r="UON119" s="1200"/>
      <c r="UOO119" s="1200"/>
      <c r="UOP119" s="1200"/>
      <c r="UOQ119" s="1200"/>
      <c r="UOR119" s="1200"/>
      <c r="UOS119" s="1200"/>
      <c r="UOT119" s="1200"/>
      <c r="UOU119" s="1200"/>
      <c r="UOV119" s="1200"/>
      <c r="UOW119" s="1200"/>
      <c r="UOX119" s="1200"/>
      <c r="UOY119" s="1200"/>
      <c r="UOZ119" s="1200"/>
      <c r="UPA119" s="1200"/>
      <c r="UPB119" s="1200"/>
      <c r="UPC119" s="1200"/>
      <c r="UPD119" s="1200"/>
      <c r="UPE119" s="1200"/>
      <c r="UPF119" s="1200"/>
      <c r="UPG119" s="1200"/>
      <c r="UPH119" s="1200"/>
      <c r="UPI119" s="1200"/>
      <c r="UPJ119" s="1200"/>
      <c r="UPK119" s="1200"/>
      <c r="UPL119" s="1200"/>
      <c r="UPM119" s="1200"/>
      <c r="UPN119" s="1200"/>
      <c r="UPO119" s="1200"/>
      <c r="UPP119" s="1200"/>
      <c r="UPQ119" s="1200"/>
      <c r="UPR119" s="1200"/>
      <c r="UPS119" s="1200"/>
      <c r="UPT119" s="1200"/>
      <c r="UPU119" s="1200"/>
      <c r="UPV119" s="1200"/>
      <c r="UPW119" s="1200"/>
      <c r="UPX119" s="1200"/>
      <c r="UPY119" s="1200"/>
      <c r="UPZ119" s="1200"/>
      <c r="UQA119" s="1200"/>
      <c r="UQB119" s="1200"/>
      <c r="UQC119" s="1200"/>
      <c r="UQD119" s="1200"/>
      <c r="UQE119" s="1200"/>
      <c r="UQF119" s="1200"/>
      <c r="UQG119" s="1200"/>
      <c r="UQH119" s="1200"/>
      <c r="UQI119" s="1200"/>
      <c r="UQJ119" s="1200"/>
      <c r="UQK119" s="1200"/>
      <c r="UQL119" s="1200"/>
      <c r="UQM119" s="1200"/>
      <c r="UQN119" s="1200"/>
      <c r="UQO119" s="1200"/>
      <c r="UQP119" s="1200"/>
      <c r="UQQ119" s="1200"/>
      <c r="UQR119" s="1200"/>
      <c r="UQS119" s="1200"/>
      <c r="UQT119" s="1200"/>
      <c r="UQU119" s="1200"/>
      <c r="UQV119" s="1200"/>
      <c r="UQW119" s="1200"/>
      <c r="UQX119" s="1200"/>
      <c r="UQY119" s="1200"/>
      <c r="UQZ119" s="1200"/>
      <c r="URA119" s="1200"/>
      <c r="URB119" s="1200"/>
      <c r="URC119" s="1200"/>
      <c r="URD119" s="1200"/>
      <c r="URE119" s="1200"/>
      <c r="URF119" s="1200"/>
      <c r="URG119" s="1200"/>
      <c r="URH119" s="1200"/>
      <c r="URI119" s="1200"/>
      <c r="URJ119" s="1200"/>
      <c r="URK119" s="1200"/>
      <c r="URL119" s="1200"/>
      <c r="URM119" s="1200"/>
      <c r="URN119" s="1200"/>
      <c r="URO119" s="1200"/>
      <c r="URP119" s="1200"/>
      <c r="URQ119" s="1200"/>
      <c r="URR119" s="1200"/>
      <c r="URS119" s="1200"/>
      <c r="URT119" s="1200"/>
      <c r="URU119" s="1200"/>
      <c r="URV119" s="1200"/>
      <c r="URW119" s="1200"/>
      <c r="URX119" s="1200"/>
      <c r="URY119" s="1200"/>
      <c r="URZ119" s="1200"/>
      <c r="USA119" s="1200"/>
      <c r="USB119" s="1200"/>
      <c r="USC119" s="1200"/>
      <c r="USD119" s="1200"/>
      <c r="USE119" s="1200"/>
      <c r="USF119" s="1200"/>
      <c r="USG119" s="1200"/>
      <c r="USH119" s="1200"/>
      <c r="USI119" s="1200"/>
      <c r="USJ119" s="1200"/>
      <c r="USK119" s="1200"/>
      <c r="USL119" s="1200"/>
      <c r="USM119" s="1200"/>
      <c r="USN119" s="1200"/>
      <c r="USO119" s="1200"/>
      <c r="USP119" s="1200"/>
      <c r="USQ119" s="1200"/>
      <c r="USR119" s="1200"/>
      <c r="USS119" s="1200"/>
      <c r="UST119" s="1200"/>
      <c r="USU119" s="1200"/>
      <c r="USV119" s="1200"/>
      <c r="USW119" s="1200"/>
      <c r="USX119" s="1200"/>
      <c r="USY119" s="1200"/>
      <c r="USZ119" s="1200"/>
      <c r="UTA119" s="1200"/>
      <c r="UTB119" s="1200"/>
      <c r="UTC119" s="1200"/>
      <c r="UTD119" s="1200"/>
      <c r="UTE119" s="1200"/>
      <c r="UTF119" s="1200"/>
      <c r="UTG119" s="1200"/>
      <c r="UTH119" s="1200"/>
      <c r="UTI119" s="1200"/>
      <c r="UTJ119" s="1200"/>
      <c r="UTK119" s="1200"/>
      <c r="UTL119" s="1200"/>
      <c r="UTM119" s="1200"/>
      <c r="UTN119" s="1200"/>
      <c r="UTO119" s="1200"/>
      <c r="UTP119" s="1200"/>
      <c r="UTQ119" s="1200"/>
      <c r="UTR119" s="1200"/>
      <c r="UTS119" s="1200"/>
      <c r="UTT119" s="1200"/>
      <c r="UTU119" s="1200"/>
      <c r="UTV119" s="1200"/>
      <c r="UTW119" s="1200"/>
      <c r="UTX119" s="1200"/>
      <c r="UTY119" s="1200"/>
      <c r="UTZ119" s="1200"/>
      <c r="UUA119" s="1200"/>
      <c r="UUB119" s="1200"/>
      <c r="UUC119" s="1200"/>
      <c r="UUD119" s="1200"/>
      <c r="UUE119" s="1200"/>
      <c r="UUF119" s="1200"/>
      <c r="UUG119" s="1200"/>
      <c r="UUH119" s="1200"/>
      <c r="UUI119" s="1200"/>
      <c r="UUJ119" s="1200"/>
      <c r="UUK119" s="1200"/>
      <c r="UUL119" s="1200"/>
      <c r="UUM119" s="1200"/>
      <c r="UUN119" s="1200"/>
      <c r="UUO119" s="1200"/>
      <c r="UUP119" s="1200"/>
      <c r="UUQ119" s="1200"/>
      <c r="UUR119" s="1200"/>
      <c r="UUS119" s="1200"/>
      <c r="UUT119" s="1200"/>
      <c r="UUU119" s="1200"/>
      <c r="UUV119" s="1200"/>
      <c r="UUW119" s="1200"/>
      <c r="UUX119" s="1200"/>
      <c r="UUY119" s="1200"/>
      <c r="UUZ119" s="1200"/>
      <c r="UVA119" s="1200"/>
      <c r="UVB119" s="1200"/>
      <c r="UVC119" s="1200"/>
      <c r="UVD119" s="1200"/>
      <c r="UVE119" s="1200"/>
      <c r="UVF119" s="1200"/>
      <c r="UVG119" s="1200"/>
      <c r="UVH119" s="1200"/>
      <c r="UVI119" s="1200"/>
      <c r="UVJ119" s="1200"/>
      <c r="UVK119" s="1200"/>
      <c r="UVL119" s="1200"/>
      <c r="UVM119" s="1200"/>
      <c r="UVN119" s="1200"/>
      <c r="UVO119" s="1200"/>
      <c r="UVP119" s="1200"/>
      <c r="UVQ119" s="1200"/>
      <c r="UVR119" s="1200"/>
      <c r="UVS119" s="1200"/>
      <c r="UVT119" s="1200"/>
      <c r="UVU119" s="1200"/>
      <c r="UVV119" s="1200"/>
      <c r="UVW119" s="1200"/>
      <c r="UVX119" s="1200"/>
      <c r="UVY119" s="1200"/>
      <c r="UVZ119" s="1200"/>
      <c r="UWA119" s="1200"/>
      <c r="UWB119" s="1200"/>
      <c r="UWC119" s="1200"/>
      <c r="UWD119" s="1200"/>
      <c r="UWE119" s="1200"/>
      <c r="UWF119" s="1200"/>
      <c r="UWG119" s="1200"/>
      <c r="UWH119" s="1200"/>
      <c r="UWI119" s="1200"/>
      <c r="UWJ119" s="1200"/>
      <c r="UWK119" s="1200"/>
      <c r="UWL119" s="1200"/>
      <c r="UWM119" s="1200"/>
      <c r="UWN119" s="1200"/>
      <c r="UWO119" s="1200"/>
      <c r="UWP119" s="1200"/>
      <c r="UWQ119" s="1200"/>
      <c r="UWR119" s="1200"/>
      <c r="UWS119" s="1200"/>
      <c r="UWT119" s="1200"/>
      <c r="UWU119" s="1200"/>
      <c r="UWV119" s="1200"/>
      <c r="UWW119" s="1200"/>
      <c r="UWX119" s="1200"/>
      <c r="UWY119" s="1200"/>
      <c r="UWZ119" s="1200"/>
      <c r="UXA119" s="1200"/>
      <c r="UXB119" s="1200"/>
      <c r="UXC119" s="1200"/>
      <c r="UXD119" s="1200"/>
      <c r="UXE119" s="1200"/>
      <c r="UXF119" s="1200"/>
      <c r="UXG119" s="1200"/>
      <c r="UXH119" s="1200"/>
      <c r="UXI119" s="1200"/>
      <c r="UXJ119" s="1200"/>
      <c r="UXK119" s="1200"/>
      <c r="UXL119" s="1200"/>
      <c r="UXM119" s="1200"/>
      <c r="UXN119" s="1200"/>
      <c r="UXO119" s="1200"/>
      <c r="UXP119" s="1200"/>
      <c r="UXQ119" s="1200"/>
      <c r="UXR119" s="1200"/>
      <c r="UXS119" s="1200"/>
      <c r="UXT119" s="1200"/>
      <c r="UXU119" s="1200"/>
      <c r="UXV119" s="1200"/>
      <c r="UXW119" s="1200"/>
      <c r="UXX119" s="1200"/>
      <c r="UXY119" s="1200"/>
      <c r="UXZ119" s="1200"/>
      <c r="UYA119" s="1200"/>
      <c r="UYB119" s="1200"/>
      <c r="UYC119" s="1200"/>
      <c r="UYD119" s="1200"/>
      <c r="UYE119" s="1200"/>
      <c r="UYF119" s="1200"/>
      <c r="UYG119" s="1200"/>
      <c r="UYH119" s="1200"/>
      <c r="UYI119" s="1200"/>
      <c r="UYJ119" s="1200"/>
      <c r="UYK119" s="1200"/>
      <c r="UYL119" s="1200"/>
      <c r="UYM119" s="1200"/>
      <c r="UYN119" s="1200"/>
      <c r="UYO119" s="1200"/>
      <c r="UYP119" s="1200"/>
      <c r="UYQ119" s="1200"/>
      <c r="UYR119" s="1200"/>
      <c r="UYS119" s="1200"/>
      <c r="UYT119" s="1200"/>
      <c r="UYU119" s="1200"/>
      <c r="UYV119" s="1200"/>
      <c r="UYW119" s="1200"/>
      <c r="UYX119" s="1200"/>
      <c r="UYY119" s="1200"/>
      <c r="UYZ119" s="1200"/>
      <c r="UZA119" s="1200"/>
      <c r="UZB119" s="1200"/>
      <c r="UZC119" s="1200"/>
      <c r="UZD119" s="1200"/>
      <c r="UZE119" s="1200"/>
      <c r="UZF119" s="1200"/>
      <c r="UZG119" s="1200"/>
      <c r="UZH119" s="1200"/>
      <c r="UZI119" s="1200"/>
      <c r="UZJ119" s="1200"/>
      <c r="UZK119" s="1200"/>
      <c r="UZL119" s="1200"/>
      <c r="UZM119" s="1200"/>
      <c r="UZN119" s="1200"/>
      <c r="UZO119" s="1200"/>
      <c r="UZP119" s="1200"/>
      <c r="UZQ119" s="1200"/>
      <c r="UZR119" s="1200"/>
      <c r="UZS119" s="1200"/>
      <c r="UZT119" s="1200"/>
      <c r="UZU119" s="1200"/>
      <c r="UZV119" s="1200"/>
      <c r="UZW119" s="1200"/>
      <c r="UZX119" s="1200"/>
      <c r="UZY119" s="1200"/>
      <c r="UZZ119" s="1200"/>
      <c r="VAA119" s="1200"/>
      <c r="VAB119" s="1200"/>
      <c r="VAC119" s="1200"/>
      <c r="VAD119" s="1200"/>
      <c r="VAE119" s="1200"/>
      <c r="VAF119" s="1200"/>
      <c r="VAG119" s="1200"/>
      <c r="VAH119" s="1200"/>
      <c r="VAI119" s="1200"/>
      <c r="VAJ119" s="1200"/>
      <c r="VAK119" s="1200"/>
      <c r="VAL119" s="1200"/>
      <c r="VAM119" s="1200"/>
      <c r="VAN119" s="1200"/>
      <c r="VAO119" s="1200"/>
      <c r="VAP119" s="1200"/>
      <c r="VAQ119" s="1200"/>
      <c r="VAR119" s="1200"/>
      <c r="VAS119" s="1200"/>
      <c r="VAT119" s="1200"/>
      <c r="VAU119" s="1200"/>
      <c r="VAV119" s="1200"/>
      <c r="VAW119" s="1200"/>
      <c r="VAX119" s="1200"/>
      <c r="VAY119" s="1200"/>
      <c r="VAZ119" s="1200"/>
      <c r="VBA119" s="1200"/>
      <c r="VBB119" s="1200"/>
      <c r="VBC119" s="1200"/>
      <c r="VBD119" s="1200"/>
      <c r="VBE119" s="1200"/>
      <c r="VBF119" s="1200"/>
      <c r="VBG119" s="1200"/>
      <c r="VBH119" s="1200"/>
      <c r="VBI119" s="1200"/>
      <c r="VBJ119" s="1200"/>
      <c r="VBK119" s="1200"/>
      <c r="VBL119" s="1200"/>
      <c r="VBM119" s="1200"/>
      <c r="VBN119" s="1200"/>
      <c r="VBO119" s="1200"/>
      <c r="VBP119" s="1200"/>
      <c r="VBQ119" s="1200"/>
      <c r="VBR119" s="1200"/>
      <c r="VBS119" s="1200"/>
      <c r="VBT119" s="1200"/>
      <c r="VBU119" s="1200"/>
      <c r="VBV119" s="1200"/>
      <c r="VBW119" s="1200"/>
      <c r="VBX119" s="1200"/>
      <c r="VBY119" s="1200"/>
      <c r="VBZ119" s="1200"/>
      <c r="VCA119" s="1200"/>
      <c r="VCB119" s="1200"/>
      <c r="VCC119" s="1200"/>
      <c r="VCD119" s="1200"/>
      <c r="VCE119" s="1200"/>
      <c r="VCF119" s="1200"/>
      <c r="VCG119" s="1200"/>
      <c r="VCH119" s="1200"/>
      <c r="VCI119" s="1200"/>
      <c r="VCJ119" s="1200"/>
      <c r="VCK119" s="1200"/>
      <c r="VCL119" s="1200"/>
      <c r="VCM119" s="1200"/>
      <c r="VCN119" s="1200"/>
      <c r="VCO119" s="1200"/>
      <c r="VCP119" s="1200"/>
      <c r="VCQ119" s="1200"/>
      <c r="VCR119" s="1200"/>
      <c r="VCS119" s="1200"/>
      <c r="VCT119" s="1200"/>
      <c r="VCU119" s="1200"/>
      <c r="VCV119" s="1200"/>
      <c r="VCW119" s="1200"/>
      <c r="VCX119" s="1200"/>
      <c r="VCY119" s="1200"/>
      <c r="VCZ119" s="1200"/>
      <c r="VDA119" s="1200"/>
      <c r="VDB119" s="1200"/>
      <c r="VDC119" s="1200"/>
      <c r="VDD119" s="1200"/>
      <c r="VDE119" s="1200"/>
      <c r="VDF119" s="1200"/>
      <c r="VDG119" s="1200"/>
      <c r="VDH119" s="1200"/>
      <c r="VDI119" s="1200"/>
      <c r="VDJ119" s="1200"/>
      <c r="VDK119" s="1200"/>
      <c r="VDL119" s="1200"/>
      <c r="VDM119" s="1200"/>
      <c r="VDN119" s="1200"/>
      <c r="VDO119" s="1200"/>
      <c r="VDP119" s="1200"/>
      <c r="VDQ119" s="1200"/>
      <c r="VDR119" s="1200"/>
      <c r="VDS119" s="1200"/>
      <c r="VDT119" s="1200"/>
      <c r="VDU119" s="1200"/>
      <c r="VDV119" s="1200"/>
      <c r="VDW119" s="1200"/>
      <c r="VDX119" s="1200"/>
      <c r="VDY119" s="1200"/>
      <c r="VDZ119" s="1200"/>
      <c r="VEA119" s="1200"/>
      <c r="VEB119" s="1200"/>
      <c r="VEC119" s="1200"/>
      <c r="VED119" s="1200"/>
      <c r="VEE119" s="1200"/>
      <c r="VEF119" s="1200"/>
      <c r="VEG119" s="1200"/>
      <c r="VEH119" s="1200"/>
      <c r="VEI119" s="1200"/>
      <c r="VEJ119" s="1200"/>
      <c r="VEK119" s="1200"/>
      <c r="VEL119" s="1200"/>
      <c r="VEM119" s="1200"/>
      <c r="VEN119" s="1200"/>
      <c r="VEO119" s="1200"/>
      <c r="VEP119" s="1200"/>
      <c r="VEQ119" s="1200"/>
      <c r="VER119" s="1200"/>
      <c r="VES119" s="1200"/>
      <c r="VET119" s="1200"/>
      <c r="VEU119" s="1200"/>
      <c r="VEV119" s="1200"/>
      <c r="VEW119" s="1200"/>
      <c r="VEX119" s="1200"/>
      <c r="VEY119" s="1200"/>
      <c r="VEZ119" s="1200"/>
      <c r="VFA119" s="1200"/>
      <c r="VFB119" s="1200"/>
      <c r="VFC119" s="1200"/>
      <c r="VFD119" s="1200"/>
      <c r="VFE119" s="1200"/>
      <c r="VFF119" s="1200"/>
      <c r="VFG119" s="1200"/>
      <c r="VFH119" s="1200"/>
      <c r="VFI119" s="1200"/>
      <c r="VFJ119" s="1200"/>
      <c r="VFK119" s="1200"/>
      <c r="VFL119" s="1200"/>
      <c r="VFM119" s="1200"/>
      <c r="VFN119" s="1200"/>
      <c r="VFO119" s="1200"/>
      <c r="VFP119" s="1200"/>
      <c r="VFQ119" s="1200"/>
      <c r="VFR119" s="1200"/>
      <c r="VFS119" s="1200"/>
      <c r="VFT119" s="1200"/>
      <c r="VFU119" s="1200"/>
      <c r="VFV119" s="1200"/>
      <c r="VFW119" s="1200"/>
      <c r="VFX119" s="1200"/>
      <c r="VFY119" s="1200"/>
      <c r="VFZ119" s="1200"/>
      <c r="VGA119" s="1200"/>
      <c r="VGB119" s="1200"/>
      <c r="VGC119" s="1200"/>
      <c r="VGD119" s="1200"/>
      <c r="VGE119" s="1200"/>
      <c r="VGF119" s="1200"/>
      <c r="VGG119" s="1200"/>
      <c r="VGH119" s="1200"/>
      <c r="VGI119" s="1200"/>
      <c r="VGJ119" s="1200"/>
      <c r="VGK119" s="1200"/>
      <c r="VGL119" s="1200"/>
      <c r="VGM119" s="1200"/>
      <c r="VGN119" s="1200"/>
      <c r="VGO119" s="1200"/>
      <c r="VGP119" s="1200"/>
      <c r="VGQ119" s="1200"/>
      <c r="VGR119" s="1200"/>
      <c r="VGS119" s="1200"/>
      <c r="VGT119" s="1200"/>
      <c r="VGU119" s="1200"/>
      <c r="VGV119" s="1200"/>
      <c r="VGW119" s="1200"/>
      <c r="VGX119" s="1200"/>
      <c r="VGY119" s="1200"/>
      <c r="VGZ119" s="1200"/>
      <c r="VHA119" s="1200"/>
      <c r="VHB119" s="1200"/>
      <c r="VHC119" s="1200"/>
      <c r="VHD119" s="1200"/>
      <c r="VHE119" s="1200"/>
      <c r="VHF119" s="1200"/>
      <c r="VHG119" s="1200"/>
      <c r="VHH119" s="1200"/>
      <c r="VHI119" s="1200"/>
      <c r="VHJ119" s="1200"/>
      <c r="VHK119" s="1200"/>
      <c r="VHL119" s="1200"/>
      <c r="VHM119" s="1200"/>
      <c r="VHN119" s="1200"/>
      <c r="VHO119" s="1200"/>
      <c r="VHP119" s="1200"/>
      <c r="VHQ119" s="1200"/>
      <c r="VHR119" s="1200"/>
      <c r="VHS119" s="1200"/>
      <c r="VHT119" s="1200"/>
      <c r="VHU119" s="1200"/>
      <c r="VHV119" s="1200"/>
      <c r="VHW119" s="1200"/>
      <c r="VHX119" s="1200"/>
      <c r="VHY119" s="1200"/>
      <c r="VHZ119" s="1200"/>
      <c r="VIA119" s="1200"/>
      <c r="VIB119" s="1200"/>
      <c r="VIC119" s="1200"/>
      <c r="VID119" s="1200"/>
      <c r="VIE119" s="1200"/>
      <c r="VIF119" s="1200"/>
      <c r="VIG119" s="1200"/>
      <c r="VIH119" s="1200"/>
      <c r="VII119" s="1200"/>
      <c r="VIJ119" s="1200"/>
      <c r="VIK119" s="1200"/>
      <c r="VIL119" s="1200"/>
      <c r="VIM119" s="1200"/>
      <c r="VIN119" s="1200"/>
      <c r="VIO119" s="1200"/>
      <c r="VIP119" s="1200"/>
      <c r="VIQ119" s="1200"/>
      <c r="VIR119" s="1200"/>
      <c r="VIS119" s="1200"/>
      <c r="VIT119" s="1200"/>
      <c r="VIU119" s="1200"/>
      <c r="VIV119" s="1200"/>
      <c r="VIW119" s="1200"/>
      <c r="VIX119" s="1200"/>
      <c r="VIY119" s="1200"/>
      <c r="VIZ119" s="1200"/>
      <c r="VJA119" s="1200"/>
      <c r="VJB119" s="1200"/>
      <c r="VJC119" s="1200"/>
      <c r="VJD119" s="1200"/>
      <c r="VJE119" s="1200"/>
      <c r="VJF119" s="1200"/>
      <c r="VJG119" s="1200"/>
      <c r="VJH119" s="1200"/>
      <c r="VJI119" s="1200"/>
      <c r="VJJ119" s="1200"/>
      <c r="VJK119" s="1200"/>
      <c r="VJL119" s="1200"/>
      <c r="VJM119" s="1200"/>
      <c r="VJN119" s="1200"/>
      <c r="VJO119" s="1200"/>
      <c r="VJP119" s="1200"/>
      <c r="VJQ119" s="1200"/>
      <c r="VJR119" s="1200"/>
      <c r="VJS119" s="1200"/>
      <c r="VJT119" s="1200"/>
      <c r="VJU119" s="1200"/>
      <c r="VJV119" s="1200"/>
      <c r="VJW119" s="1200"/>
      <c r="VJX119" s="1200"/>
      <c r="VJY119" s="1200"/>
      <c r="VJZ119" s="1200"/>
      <c r="VKA119" s="1200"/>
      <c r="VKB119" s="1200"/>
      <c r="VKC119" s="1200"/>
      <c r="VKD119" s="1200"/>
      <c r="VKE119" s="1200"/>
      <c r="VKF119" s="1200"/>
      <c r="VKG119" s="1200"/>
      <c r="VKH119" s="1200"/>
      <c r="VKI119" s="1200"/>
      <c r="VKJ119" s="1200"/>
      <c r="VKK119" s="1200"/>
      <c r="VKL119" s="1200"/>
      <c r="VKM119" s="1200"/>
      <c r="VKN119" s="1200"/>
      <c r="VKO119" s="1200"/>
      <c r="VKP119" s="1200"/>
      <c r="VKQ119" s="1200"/>
      <c r="VKR119" s="1200"/>
      <c r="VKS119" s="1200"/>
      <c r="VKT119" s="1200"/>
      <c r="VKU119" s="1200"/>
      <c r="VKV119" s="1200"/>
      <c r="VKW119" s="1200"/>
      <c r="VKX119" s="1200"/>
      <c r="VKY119" s="1200"/>
      <c r="VKZ119" s="1200"/>
      <c r="VLA119" s="1200"/>
      <c r="VLB119" s="1200"/>
      <c r="VLC119" s="1200"/>
      <c r="VLD119" s="1200"/>
      <c r="VLE119" s="1200"/>
      <c r="VLF119" s="1200"/>
      <c r="VLG119" s="1200"/>
      <c r="VLH119" s="1200"/>
      <c r="VLI119" s="1200"/>
      <c r="VLJ119" s="1200"/>
      <c r="VLK119" s="1200"/>
      <c r="VLL119" s="1200"/>
      <c r="VLM119" s="1200"/>
      <c r="VLN119" s="1200"/>
      <c r="VLO119" s="1200"/>
      <c r="VLP119" s="1200"/>
      <c r="VLQ119" s="1200"/>
      <c r="VLR119" s="1200"/>
      <c r="VLS119" s="1200"/>
      <c r="VLT119" s="1200"/>
      <c r="VLU119" s="1200"/>
      <c r="VLV119" s="1200"/>
      <c r="VLW119" s="1200"/>
      <c r="VLX119" s="1200"/>
      <c r="VLY119" s="1200"/>
      <c r="VLZ119" s="1200"/>
      <c r="VMA119" s="1200"/>
      <c r="VMB119" s="1200"/>
      <c r="VMC119" s="1200"/>
      <c r="VMD119" s="1200"/>
      <c r="VME119" s="1200"/>
      <c r="VMF119" s="1200"/>
      <c r="VMG119" s="1200"/>
      <c r="VMH119" s="1200"/>
      <c r="VMI119" s="1200"/>
      <c r="VMJ119" s="1200"/>
      <c r="VMK119" s="1200"/>
      <c r="VML119" s="1200"/>
      <c r="VMM119" s="1200"/>
      <c r="VMN119" s="1200"/>
      <c r="VMO119" s="1200"/>
      <c r="VMP119" s="1200"/>
      <c r="VMQ119" s="1200"/>
      <c r="VMR119" s="1200"/>
      <c r="VMS119" s="1200"/>
      <c r="VMT119" s="1200"/>
      <c r="VMU119" s="1200"/>
      <c r="VMV119" s="1200"/>
      <c r="VMW119" s="1200"/>
      <c r="VMX119" s="1200"/>
      <c r="VMY119" s="1200"/>
      <c r="VMZ119" s="1200"/>
      <c r="VNA119" s="1200"/>
      <c r="VNB119" s="1200"/>
      <c r="VNC119" s="1200"/>
      <c r="VND119" s="1200"/>
      <c r="VNE119" s="1200"/>
      <c r="VNF119" s="1200"/>
      <c r="VNG119" s="1200"/>
      <c r="VNH119" s="1200"/>
      <c r="VNI119" s="1200"/>
      <c r="VNJ119" s="1200"/>
      <c r="VNK119" s="1200"/>
      <c r="VNL119" s="1200"/>
      <c r="VNM119" s="1200"/>
      <c r="VNN119" s="1200"/>
      <c r="VNO119" s="1200"/>
      <c r="VNP119" s="1200"/>
      <c r="VNQ119" s="1200"/>
      <c r="VNR119" s="1200"/>
      <c r="VNS119" s="1200"/>
      <c r="VNT119" s="1200"/>
      <c r="VNU119" s="1200"/>
      <c r="VNV119" s="1200"/>
      <c r="VNW119" s="1200"/>
      <c r="VNX119" s="1200"/>
      <c r="VNY119" s="1200"/>
      <c r="VNZ119" s="1200"/>
      <c r="VOA119" s="1200"/>
      <c r="VOB119" s="1200"/>
      <c r="VOC119" s="1200"/>
      <c r="VOD119" s="1200"/>
      <c r="VOE119" s="1200"/>
      <c r="VOF119" s="1200"/>
      <c r="VOG119" s="1200"/>
      <c r="VOH119" s="1200"/>
      <c r="VOI119" s="1200"/>
      <c r="VOJ119" s="1200"/>
      <c r="VOK119" s="1200"/>
      <c r="VOL119" s="1200"/>
      <c r="VOM119" s="1200"/>
      <c r="VON119" s="1200"/>
      <c r="VOO119" s="1200"/>
      <c r="VOP119" s="1200"/>
      <c r="VOQ119" s="1200"/>
      <c r="VOR119" s="1200"/>
      <c r="VOS119" s="1200"/>
      <c r="VOT119" s="1200"/>
      <c r="VOU119" s="1200"/>
      <c r="VOV119" s="1200"/>
      <c r="VOW119" s="1200"/>
      <c r="VOX119" s="1200"/>
      <c r="VOY119" s="1200"/>
      <c r="VOZ119" s="1200"/>
      <c r="VPA119" s="1200"/>
      <c r="VPB119" s="1200"/>
      <c r="VPC119" s="1200"/>
      <c r="VPD119" s="1200"/>
      <c r="VPE119" s="1200"/>
      <c r="VPF119" s="1200"/>
      <c r="VPG119" s="1200"/>
      <c r="VPH119" s="1200"/>
      <c r="VPI119" s="1200"/>
      <c r="VPJ119" s="1200"/>
      <c r="VPK119" s="1200"/>
      <c r="VPL119" s="1200"/>
      <c r="VPM119" s="1200"/>
      <c r="VPN119" s="1200"/>
      <c r="VPO119" s="1200"/>
      <c r="VPP119" s="1200"/>
      <c r="VPQ119" s="1200"/>
      <c r="VPR119" s="1200"/>
      <c r="VPS119" s="1200"/>
      <c r="VPT119" s="1200"/>
      <c r="VPU119" s="1200"/>
      <c r="VPV119" s="1200"/>
      <c r="VPW119" s="1200"/>
      <c r="VPX119" s="1200"/>
      <c r="VPY119" s="1200"/>
      <c r="VPZ119" s="1200"/>
      <c r="VQA119" s="1200"/>
      <c r="VQB119" s="1200"/>
      <c r="VQC119" s="1200"/>
      <c r="VQD119" s="1200"/>
      <c r="VQE119" s="1200"/>
      <c r="VQF119" s="1200"/>
      <c r="VQG119" s="1200"/>
      <c r="VQH119" s="1200"/>
      <c r="VQI119" s="1200"/>
      <c r="VQJ119" s="1200"/>
      <c r="VQK119" s="1200"/>
      <c r="VQL119" s="1200"/>
      <c r="VQM119" s="1200"/>
      <c r="VQN119" s="1200"/>
      <c r="VQO119" s="1200"/>
      <c r="VQP119" s="1200"/>
      <c r="VQQ119" s="1200"/>
      <c r="VQR119" s="1200"/>
      <c r="VQS119" s="1200"/>
      <c r="VQT119" s="1200"/>
      <c r="VQU119" s="1200"/>
      <c r="VQV119" s="1200"/>
      <c r="VQW119" s="1200"/>
      <c r="VQX119" s="1200"/>
      <c r="VQY119" s="1200"/>
      <c r="VQZ119" s="1200"/>
      <c r="VRA119" s="1200"/>
      <c r="VRB119" s="1200"/>
      <c r="VRC119" s="1200"/>
      <c r="VRD119" s="1200"/>
      <c r="VRE119" s="1200"/>
      <c r="VRF119" s="1200"/>
      <c r="VRG119" s="1200"/>
      <c r="VRH119" s="1200"/>
      <c r="VRI119" s="1200"/>
      <c r="VRJ119" s="1200"/>
      <c r="VRK119" s="1200"/>
      <c r="VRL119" s="1200"/>
      <c r="VRM119" s="1200"/>
      <c r="VRN119" s="1200"/>
      <c r="VRO119" s="1200"/>
      <c r="VRP119" s="1200"/>
      <c r="VRQ119" s="1200"/>
      <c r="VRR119" s="1200"/>
      <c r="VRS119" s="1200"/>
      <c r="VRT119" s="1200"/>
      <c r="VRU119" s="1200"/>
      <c r="VRV119" s="1200"/>
      <c r="VRW119" s="1200"/>
      <c r="VRX119" s="1200"/>
      <c r="VRY119" s="1200"/>
      <c r="VRZ119" s="1200"/>
      <c r="VSA119" s="1200"/>
      <c r="VSB119" s="1200"/>
      <c r="VSC119" s="1200"/>
      <c r="VSD119" s="1200"/>
      <c r="VSE119" s="1200"/>
      <c r="VSF119" s="1200"/>
      <c r="VSG119" s="1200"/>
      <c r="VSH119" s="1200"/>
      <c r="VSI119" s="1200"/>
      <c r="VSJ119" s="1200"/>
      <c r="VSK119" s="1200"/>
      <c r="VSL119" s="1200"/>
      <c r="VSM119" s="1200"/>
      <c r="VSN119" s="1200"/>
      <c r="VSO119" s="1200"/>
      <c r="VSP119" s="1200"/>
      <c r="VSQ119" s="1200"/>
      <c r="VSR119" s="1200"/>
      <c r="VSS119" s="1200"/>
      <c r="VST119" s="1200"/>
      <c r="VSU119" s="1200"/>
      <c r="VSV119" s="1200"/>
      <c r="VSW119" s="1200"/>
      <c r="VSX119" s="1200"/>
      <c r="VSY119" s="1200"/>
      <c r="VSZ119" s="1200"/>
      <c r="VTA119" s="1200"/>
      <c r="VTB119" s="1200"/>
      <c r="VTC119" s="1200"/>
      <c r="VTD119" s="1200"/>
      <c r="VTE119" s="1200"/>
      <c r="VTF119" s="1200"/>
      <c r="VTG119" s="1200"/>
      <c r="VTH119" s="1200"/>
      <c r="VTI119" s="1200"/>
      <c r="VTJ119" s="1200"/>
      <c r="VTK119" s="1200"/>
      <c r="VTL119" s="1200"/>
      <c r="VTM119" s="1200"/>
      <c r="VTN119" s="1200"/>
      <c r="VTO119" s="1200"/>
      <c r="VTP119" s="1200"/>
      <c r="VTQ119" s="1200"/>
      <c r="VTR119" s="1200"/>
      <c r="VTS119" s="1200"/>
      <c r="VTT119" s="1200"/>
      <c r="VTU119" s="1200"/>
      <c r="VTV119" s="1200"/>
      <c r="VTW119" s="1200"/>
      <c r="VTX119" s="1200"/>
      <c r="VTY119" s="1200"/>
      <c r="VTZ119" s="1200"/>
      <c r="VUA119" s="1200"/>
      <c r="VUB119" s="1200"/>
      <c r="VUC119" s="1200"/>
      <c r="VUD119" s="1200"/>
      <c r="VUE119" s="1200"/>
      <c r="VUF119" s="1200"/>
      <c r="VUG119" s="1200"/>
      <c r="VUH119" s="1200"/>
      <c r="VUI119" s="1200"/>
      <c r="VUJ119" s="1200"/>
      <c r="VUK119" s="1200"/>
      <c r="VUL119" s="1200"/>
      <c r="VUM119" s="1200"/>
      <c r="VUN119" s="1200"/>
      <c r="VUO119" s="1200"/>
      <c r="VUP119" s="1200"/>
      <c r="VUQ119" s="1200"/>
      <c r="VUR119" s="1200"/>
      <c r="VUS119" s="1200"/>
      <c r="VUT119" s="1200"/>
      <c r="VUU119" s="1200"/>
      <c r="VUV119" s="1200"/>
      <c r="VUW119" s="1200"/>
      <c r="VUX119" s="1200"/>
      <c r="VUY119" s="1200"/>
      <c r="VUZ119" s="1200"/>
      <c r="VVA119" s="1200"/>
      <c r="VVB119" s="1200"/>
      <c r="VVC119" s="1200"/>
      <c r="VVD119" s="1200"/>
      <c r="VVE119" s="1200"/>
      <c r="VVF119" s="1200"/>
      <c r="VVG119" s="1200"/>
      <c r="VVH119" s="1200"/>
      <c r="VVI119" s="1200"/>
      <c r="VVJ119" s="1200"/>
      <c r="VVK119" s="1200"/>
      <c r="VVL119" s="1200"/>
      <c r="VVM119" s="1200"/>
      <c r="VVN119" s="1200"/>
      <c r="VVO119" s="1200"/>
      <c r="VVP119" s="1200"/>
      <c r="VVQ119" s="1200"/>
      <c r="VVR119" s="1200"/>
      <c r="VVS119" s="1200"/>
      <c r="VVT119" s="1200"/>
      <c r="VVU119" s="1200"/>
      <c r="VVV119" s="1200"/>
      <c r="VVW119" s="1200"/>
      <c r="VVX119" s="1200"/>
      <c r="VVY119" s="1200"/>
      <c r="VVZ119" s="1200"/>
      <c r="VWA119" s="1200"/>
      <c r="VWB119" s="1200"/>
      <c r="VWC119" s="1200"/>
      <c r="VWD119" s="1200"/>
      <c r="VWE119" s="1200"/>
      <c r="VWF119" s="1200"/>
      <c r="VWG119" s="1200"/>
      <c r="VWH119" s="1200"/>
      <c r="VWI119" s="1200"/>
      <c r="VWJ119" s="1200"/>
      <c r="VWK119" s="1200"/>
      <c r="VWL119" s="1200"/>
      <c r="VWM119" s="1200"/>
      <c r="VWN119" s="1200"/>
      <c r="VWO119" s="1200"/>
      <c r="VWP119" s="1200"/>
      <c r="VWQ119" s="1200"/>
      <c r="VWR119" s="1200"/>
      <c r="VWS119" s="1200"/>
      <c r="VWT119" s="1200"/>
      <c r="VWU119" s="1200"/>
      <c r="VWV119" s="1200"/>
      <c r="VWW119" s="1200"/>
      <c r="VWX119" s="1200"/>
      <c r="VWY119" s="1200"/>
      <c r="VWZ119" s="1200"/>
      <c r="VXA119" s="1200"/>
      <c r="VXB119" s="1200"/>
      <c r="VXC119" s="1200"/>
      <c r="VXD119" s="1200"/>
      <c r="VXE119" s="1200"/>
      <c r="VXF119" s="1200"/>
      <c r="VXG119" s="1200"/>
      <c r="VXH119" s="1200"/>
      <c r="VXI119" s="1200"/>
      <c r="VXJ119" s="1200"/>
      <c r="VXK119" s="1200"/>
      <c r="VXL119" s="1200"/>
      <c r="VXM119" s="1200"/>
      <c r="VXN119" s="1200"/>
      <c r="VXO119" s="1200"/>
      <c r="VXP119" s="1200"/>
      <c r="VXQ119" s="1200"/>
      <c r="VXR119" s="1200"/>
      <c r="VXS119" s="1200"/>
      <c r="VXT119" s="1200"/>
      <c r="VXU119" s="1200"/>
      <c r="VXV119" s="1200"/>
      <c r="VXW119" s="1200"/>
      <c r="VXX119" s="1200"/>
      <c r="VXY119" s="1200"/>
      <c r="VXZ119" s="1200"/>
      <c r="VYA119" s="1200"/>
      <c r="VYB119" s="1200"/>
      <c r="VYC119" s="1200"/>
      <c r="VYD119" s="1200"/>
      <c r="VYE119" s="1200"/>
      <c r="VYF119" s="1200"/>
      <c r="VYG119" s="1200"/>
      <c r="VYH119" s="1200"/>
      <c r="VYI119" s="1200"/>
      <c r="VYJ119" s="1200"/>
      <c r="VYK119" s="1200"/>
      <c r="VYL119" s="1200"/>
      <c r="VYM119" s="1200"/>
      <c r="VYN119" s="1200"/>
      <c r="VYO119" s="1200"/>
      <c r="VYP119" s="1200"/>
      <c r="VYQ119" s="1200"/>
      <c r="VYR119" s="1200"/>
      <c r="VYS119" s="1200"/>
      <c r="VYT119" s="1200"/>
      <c r="VYU119" s="1200"/>
      <c r="VYV119" s="1200"/>
      <c r="VYW119" s="1200"/>
      <c r="VYX119" s="1200"/>
      <c r="VYY119" s="1200"/>
      <c r="VYZ119" s="1200"/>
      <c r="VZA119" s="1200"/>
      <c r="VZB119" s="1200"/>
      <c r="VZC119" s="1200"/>
      <c r="VZD119" s="1200"/>
      <c r="VZE119" s="1200"/>
      <c r="VZF119" s="1200"/>
      <c r="VZG119" s="1200"/>
      <c r="VZH119" s="1200"/>
      <c r="VZI119" s="1200"/>
      <c r="VZJ119" s="1200"/>
      <c r="VZK119" s="1200"/>
      <c r="VZL119" s="1200"/>
      <c r="VZM119" s="1200"/>
      <c r="VZN119" s="1200"/>
      <c r="VZO119" s="1200"/>
      <c r="VZP119" s="1200"/>
      <c r="VZQ119" s="1200"/>
      <c r="VZR119" s="1200"/>
      <c r="VZS119" s="1200"/>
      <c r="VZT119" s="1200"/>
      <c r="VZU119" s="1200"/>
      <c r="VZV119" s="1200"/>
      <c r="VZW119" s="1200"/>
      <c r="VZX119" s="1200"/>
      <c r="VZY119" s="1200"/>
      <c r="VZZ119" s="1200"/>
      <c r="WAA119" s="1200"/>
      <c r="WAB119" s="1200"/>
      <c r="WAC119" s="1200"/>
      <c r="WAD119" s="1200"/>
      <c r="WAE119" s="1200"/>
      <c r="WAF119" s="1200"/>
      <c r="WAG119" s="1200"/>
      <c r="WAH119" s="1200"/>
      <c r="WAI119" s="1200"/>
      <c r="WAJ119" s="1200"/>
      <c r="WAK119" s="1200"/>
      <c r="WAL119" s="1200"/>
      <c r="WAM119" s="1200"/>
      <c r="WAN119" s="1200"/>
      <c r="WAO119" s="1200"/>
      <c r="WAP119" s="1200"/>
      <c r="WAQ119" s="1200"/>
      <c r="WAR119" s="1200"/>
      <c r="WAS119" s="1200"/>
      <c r="WAT119" s="1200"/>
      <c r="WAU119" s="1200"/>
      <c r="WAV119" s="1200"/>
      <c r="WAW119" s="1200"/>
      <c r="WAX119" s="1200"/>
      <c r="WAY119" s="1200"/>
      <c r="WAZ119" s="1200"/>
      <c r="WBA119" s="1200"/>
      <c r="WBB119" s="1200"/>
      <c r="WBC119" s="1200"/>
      <c r="WBD119" s="1200"/>
      <c r="WBE119" s="1200"/>
      <c r="WBF119" s="1200"/>
      <c r="WBG119" s="1200"/>
      <c r="WBH119" s="1200"/>
      <c r="WBI119" s="1200"/>
      <c r="WBJ119" s="1200"/>
      <c r="WBK119" s="1200"/>
      <c r="WBL119" s="1200"/>
      <c r="WBM119" s="1200"/>
      <c r="WBN119" s="1200"/>
      <c r="WBO119" s="1200"/>
      <c r="WBP119" s="1200"/>
      <c r="WBQ119" s="1200"/>
      <c r="WBR119" s="1200"/>
      <c r="WBS119" s="1200"/>
      <c r="WBT119" s="1200"/>
      <c r="WBU119" s="1200"/>
      <c r="WBV119" s="1200"/>
      <c r="WBW119" s="1200"/>
      <c r="WBX119" s="1200"/>
      <c r="WBY119" s="1200"/>
      <c r="WBZ119" s="1200"/>
      <c r="WCA119" s="1200"/>
      <c r="WCB119" s="1200"/>
      <c r="WCC119" s="1200"/>
      <c r="WCD119" s="1200"/>
      <c r="WCE119" s="1200"/>
      <c r="WCF119" s="1200"/>
      <c r="WCG119" s="1200"/>
      <c r="WCH119" s="1200"/>
      <c r="WCI119" s="1200"/>
      <c r="WCJ119" s="1200"/>
      <c r="WCK119" s="1200"/>
      <c r="WCL119" s="1200"/>
      <c r="WCM119" s="1200"/>
      <c r="WCN119" s="1200"/>
      <c r="WCO119" s="1200"/>
      <c r="WCP119" s="1200"/>
      <c r="WCQ119" s="1200"/>
      <c r="WCR119" s="1200"/>
      <c r="WCS119" s="1200"/>
      <c r="WCT119" s="1200"/>
      <c r="WCU119" s="1200"/>
      <c r="WCV119" s="1200"/>
      <c r="WCW119" s="1200"/>
      <c r="WCX119" s="1200"/>
      <c r="WCY119" s="1200"/>
      <c r="WCZ119" s="1200"/>
      <c r="WDA119" s="1200"/>
      <c r="WDB119" s="1200"/>
      <c r="WDC119" s="1200"/>
      <c r="WDD119" s="1200"/>
      <c r="WDE119" s="1200"/>
      <c r="WDF119" s="1200"/>
      <c r="WDG119" s="1200"/>
      <c r="WDH119" s="1200"/>
      <c r="WDI119" s="1200"/>
      <c r="WDJ119" s="1200"/>
      <c r="WDK119" s="1200"/>
      <c r="WDL119" s="1200"/>
      <c r="WDM119" s="1200"/>
      <c r="WDN119" s="1200"/>
      <c r="WDO119" s="1200"/>
      <c r="WDP119" s="1200"/>
      <c r="WDQ119" s="1200"/>
      <c r="WDR119" s="1200"/>
      <c r="WDS119" s="1200"/>
      <c r="WDT119" s="1200"/>
      <c r="WDU119" s="1200"/>
      <c r="WDV119" s="1200"/>
      <c r="WDW119" s="1200"/>
      <c r="WDX119" s="1200"/>
      <c r="WDY119" s="1200"/>
      <c r="WDZ119" s="1200"/>
      <c r="WEA119" s="1200"/>
      <c r="WEB119" s="1200"/>
      <c r="WEC119" s="1200"/>
      <c r="WED119" s="1200"/>
      <c r="WEE119" s="1200"/>
      <c r="WEF119" s="1200"/>
      <c r="WEG119" s="1200"/>
      <c r="WEH119" s="1200"/>
      <c r="WEI119" s="1200"/>
      <c r="WEJ119" s="1200"/>
      <c r="WEK119" s="1200"/>
      <c r="WEL119" s="1200"/>
      <c r="WEM119" s="1200"/>
      <c r="WEN119" s="1200"/>
      <c r="WEO119" s="1200"/>
      <c r="WEP119" s="1200"/>
      <c r="WEQ119" s="1200"/>
      <c r="WER119" s="1200"/>
      <c r="WES119" s="1200"/>
      <c r="WET119" s="1200"/>
      <c r="WEU119" s="1200"/>
      <c r="WEV119" s="1200"/>
      <c r="WEW119" s="1200"/>
      <c r="WEX119" s="1200"/>
      <c r="WEY119" s="1200"/>
      <c r="WEZ119" s="1200"/>
      <c r="WFA119" s="1200"/>
      <c r="WFB119" s="1200"/>
      <c r="WFC119" s="1200"/>
      <c r="WFD119" s="1200"/>
      <c r="WFE119" s="1200"/>
      <c r="WFF119" s="1200"/>
      <c r="WFG119" s="1200"/>
      <c r="WFH119" s="1200"/>
      <c r="WFI119" s="1200"/>
      <c r="WFJ119" s="1200"/>
      <c r="WFK119" s="1200"/>
      <c r="WFL119" s="1200"/>
      <c r="WFM119" s="1200"/>
      <c r="WFN119" s="1200"/>
      <c r="WFO119" s="1200"/>
      <c r="WFP119" s="1200"/>
      <c r="WFQ119" s="1200"/>
      <c r="WFR119" s="1200"/>
      <c r="WFS119" s="1200"/>
      <c r="WFT119" s="1200"/>
      <c r="WFU119" s="1200"/>
      <c r="WFV119" s="1200"/>
      <c r="WFW119" s="1200"/>
      <c r="WFX119" s="1200"/>
      <c r="WFY119" s="1200"/>
      <c r="WFZ119" s="1200"/>
      <c r="WGA119" s="1200"/>
      <c r="WGB119" s="1200"/>
      <c r="WGC119" s="1200"/>
      <c r="WGD119" s="1200"/>
      <c r="WGE119" s="1200"/>
      <c r="WGF119" s="1200"/>
      <c r="WGG119" s="1200"/>
      <c r="WGH119" s="1200"/>
      <c r="WGI119" s="1200"/>
      <c r="WGJ119" s="1200"/>
      <c r="WGK119" s="1200"/>
      <c r="WGL119" s="1200"/>
      <c r="WGM119" s="1200"/>
      <c r="WGN119" s="1200"/>
      <c r="WGO119" s="1200"/>
      <c r="WGP119" s="1200"/>
      <c r="WGQ119" s="1200"/>
      <c r="WGR119" s="1200"/>
      <c r="WGS119" s="1200"/>
      <c r="WGT119" s="1200"/>
      <c r="WGU119" s="1200"/>
      <c r="WGV119" s="1200"/>
      <c r="WGW119" s="1200"/>
      <c r="WGX119" s="1200"/>
      <c r="WGY119" s="1200"/>
      <c r="WGZ119" s="1200"/>
      <c r="WHA119" s="1200"/>
      <c r="WHB119" s="1200"/>
      <c r="WHC119" s="1200"/>
      <c r="WHD119" s="1200"/>
      <c r="WHE119" s="1200"/>
      <c r="WHF119" s="1200"/>
      <c r="WHG119" s="1200"/>
      <c r="WHH119" s="1200"/>
      <c r="WHI119" s="1200"/>
      <c r="WHJ119" s="1200"/>
      <c r="WHK119" s="1200"/>
      <c r="WHL119" s="1200"/>
      <c r="WHM119" s="1200"/>
      <c r="WHN119" s="1200"/>
      <c r="WHO119" s="1200"/>
      <c r="WHP119" s="1200"/>
      <c r="WHQ119" s="1200"/>
      <c r="WHR119" s="1200"/>
      <c r="WHS119" s="1200"/>
      <c r="WHT119" s="1200"/>
      <c r="WHU119" s="1200"/>
      <c r="WHV119" s="1200"/>
      <c r="WHW119" s="1200"/>
      <c r="WHX119" s="1200"/>
      <c r="WHY119" s="1200"/>
      <c r="WHZ119" s="1200"/>
      <c r="WIA119" s="1200"/>
      <c r="WIB119" s="1200"/>
      <c r="WIC119" s="1200"/>
      <c r="WID119" s="1200"/>
      <c r="WIE119" s="1200"/>
      <c r="WIF119" s="1200"/>
      <c r="WIG119" s="1200"/>
      <c r="WIH119" s="1200"/>
      <c r="WII119" s="1200"/>
      <c r="WIJ119" s="1200"/>
      <c r="WIK119" s="1200"/>
      <c r="WIL119" s="1200"/>
      <c r="WIM119" s="1200"/>
      <c r="WIN119" s="1200"/>
      <c r="WIO119" s="1200"/>
      <c r="WIP119" s="1200"/>
      <c r="WIQ119" s="1200"/>
      <c r="WIR119" s="1200"/>
      <c r="WIS119" s="1200"/>
      <c r="WIT119" s="1200"/>
      <c r="WIU119" s="1200"/>
      <c r="WIV119" s="1200"/>
      <c r="WIW119" s="1200"/>
      <c r="WIX119" s="1200"/>
      <c r="WIY119" s="1200"/>
      <c r="WIZ119" s="1200"/>
      <c r="WJA119" s="1200"/>
      <c r="WJB119" s="1200"/>
      <c r="WJC119" s="1200"/>
      <c r="WJD119" s="1200"/>
      <c r="WJE119" s="1200"/>
      <c r="WJF119" s="1200"/>
      <c r="WJG119" s="1200"/>
      <c r="WJH119" s="1200"/>
      <c r="WJI119" s="1200"/>
      <c r="WJJ119" s="1200"/>
      <c r="WJK119" s="1200"/>
      <c r="WJL119" s="1200"/>
      <c r="WJM119" s="1200"/>
      <c r="WJN119" s="1200"/>
      <c r="WJO119" s="1200"/>
      <c r="WJP119" s="1200"/>
      <c r="WJQ119" s="1200"/>
      <c r="WJR119" s="1200"/>
      <c r="WJS119" s="1200"/>
      <c r="WJT119" s="1200"/>
      <c r="WJU119" s="1200"/>
      <c r="WJV119" s="1200"/>
      <c r="WJW119" s="1200"/>
      <c r="WJX119" s="1200"/>
      <c r="WJY119" s="1200"/>
      <c r="WJZ119" s="1200"/>
      <c r="WKA119" s="1200"/>
      <c r="WKB119" s="1200"/>
      <c r="WKC119" s="1200"/>
      <c r="WKD119" s="1200"/>
      <c r="WKE119" s="1200"/>
      <c r="WKF119" s="1200"/>
      <c r="WKG119" s="1200"/>
      <c r="WKH119" s="1200"/>
      <c r="WKI119" s="1200"/>
      <c r="WKJ119" s="1200"/>
      <c r="WKK119" s="1200"/>
      <c r="WKL119" s="1200"/>
      <c r="WKM119" s="1200"/>
      <c r="WKN119" s="1200"/>
      <c r="WKO119" s="1200"/>
      <c r="WKP119" s="1200"/>
      <c r="WKQ119" s="1200"/>
      <c r="WKR119" s="1200"/>
      <c r="WKS119" s="1200"/>
      <c r="WKT119" s="1200"/>
      <c r="WKU119" s="1200"/>
      <c r="WKV119" s="1200"/>
      <c r="WKW119" s="1200"/>
      <c r="WKX119" s="1200"/>
      <c r="WKY119" s="1200"/>
      <c r="WKZ119" s="1200"/>
      <c r="WLA119" s="1200"/>
      <c r="WLB119" s="1200"/>
      <c r="WLC119" s="1200"/>
      <c r="WLD119" s="1200"/>
      <c r="WLE119" s="1200"/>
      <c r="WLF119" s="1200"/>
      <c r="WLG119" s="1200"/>
      <c r="WLH119" s="1200"/>
      <c r="WLI119" s="1200"/>
      <c r="WLJ119" s="1200"/>
      <c r="WLK119" s="1200"/>
      <c r="WLL119" s="1200"/>
      <c r="WLM119" s="1200"/>
      <c r="WLN119" s="1200"/>
      <c r="WLO119" s="1200"/>
      <c r="WLP119" s="1200"/>
      <c r="WLQ119" s="1200"/>
      <c r="WLR119" s="1200"/>
      <c r="WLS119" s="1200"/>
      <c r="WLT119" s="1200"/>
      <c r="WLU119" s="1200"/>
      <c r="WLV119" s="1200"/>
      <c r="WLW119" s="1200"/>
      <c r="WLX119" s="1200"/>
      <c r="WLY119" s="1200"/>
      <c r="WLZ119" s="1200"/>
      <c r="WMA119" s="1200"/>
      <c r="WMB119" s="1200"/>
      <c r="WMC119" s="1200"/>
      <c r="WMD119" s="1200"/>
      <c r="WME119" s="1200"/>
      <c r="WMF119" s="1200"/>
      <c r="WMG119" s="1200"/>
      <c r="WMH119" s="1200"/>
      <c r="WMI119" s="1200"/>
      <c r="WMJ119" s="1200"/>
      <c r="WMK119" s="1200"/>
      <c r="WML119" s="1200"/>
      <c r="WMM119" s="1200"/>
      <c r="WMN119" s="1200"/>
      <c r="WMO119" s="1200"/>
      <c r="WMP119" s="1200"/>
      <c r="WMQ119" s="1200"/>
      <c r="WMR119" s="1200"/>
      <c r="WMS119" s="1200"/>
      <c r="WMT119" s="1200"/>
      <c r="WMU119" s="1200"/>
      <c r="WMV119" s="1200"/>
      <c r="WMW119" s="1200"/>
      <c r="WMX119" s="1200"/>
      <c r="WMY119" s="1200"/>
      <c r="WMZ119" s="1200"/>
      <c r="WNA119" s="1200"/>
      <c r="WNB119" s="1200"/>
      <c r="WNC119" s="1200"/>
      <c r="WND119" s="1200"/>
      <c r="WNE119" s="1200"/>
      <c r="WNF119" s="1200"/>
      <c r="WNG119" s="1200"/>
      <c r="WNH119" s="1200"/>
      <c r="WNI119" s="1200"/>
      <c r="WNJ119" s="1200"/>
      <c r="WNK119" s="1200"/>
      <c r="WNL119" s="1200"/>
      <c r="WNM119" s="1200"/>
      <c r="WNN119" s="1200"/>
      <c r="WNO119" s="1200"/>
      <c r="WNP119" s="1200"/>
      <c r="WNQ119" s="1200"/>
      <c r="WNR119" s="1200"/>
      <c r="WNS119" s="1200"/>
      <c r="WNT119" s="1200"/>
      <c r="WNU119" s="1200"/>
      <c r="WNV119" s="1200"/>
      <c r="WNW119" s="1200"/>
      <c r="WNX119" s="1200"/>
      <c r="WNY119" s="1200"/>
      <c r="WNZ119" s="1200"/>
      <c r="WOA119" s="1200"/>
      <c r="WOB119" s="1200"/>
      <c r="WOC119" s="1200"/>
      <c r="WOD119" s="1200"/>
      <c r="WOE119" s="1200"/>
      <c r="WOF119" s="1200"/>
      <c r="WOG119" s="1200"/>
      <c r="WOH119" s="1200"/>
      <c r="WOI119" s="1200"/>
      <c r="WOJ119" s="1200"/>
      <c r="WOK119" s="1200"/>
      <c r="WOL119" s="1200"/>
      <c r="WOM119" s="1200"/>
      <c r="WON119" s="1200"/>
      <c r="WOO119" s="1200"/>
      <c r="WOP119" s="1200"/>
      <c r="WOQ119" s="1200"/>
      <c r="WOR119" s="1200"/>
      <c r="WOS119" s="1200"/>
      <c r="WOT119" s="1200"/>
      <c r="WOU119" s="1200"/>
      <c r="WOV119" s="1200"/>
      <c r="WOW119" s="1200"/>
      <c r="WOX119" s="1200"/>
      <c r="WOY119" s="1200"/>
      <c r="WOZ119" s="1200"/>
      <c r="WPA119" s="1200"/>
      <c r="WPB119" s="1200"/>
      <c r="WPC119" s="1200"/>
      <c r="WPD119" s="1200"/>
      <c r="WPE119" s="1200"/>
      <c r="WPF119" s="1200"/>
      <c r="WPG119" s="1200"/>
      <c r="WPH119" s="1200"/>
      <c r="WPI119" s="1200"/>
      <c r="WPJ119" s="1200"/>
      <c r="WPK119" s="1200"/>
      <c r="WPL119" s="1200"/>
      <c r="WPM119" s="1200"/>
      <c r="WPN119" s="1200"/>
      <c r="WPO119" s="1200"/>
      <c r="WPP119" s="1200"/>
      <c r="WPQ119" s="1200"/>
      <c r="WPR119" s="1200"/>
      <c r="WPS119" s="1200"/>
      <c r="WPT119" s="1200"/>
      <c r="WPU119" s="1200"/>
      <c r="WPV119" s="1200"/>
      <c r="WPW119" s="1200"/>
      <c r="WPX119" s="1200"/>
      <c r="WPY119" s="1200"/>
      <c r="WPZ119" s="1200"/>
      <c r="WQA119" s="1200"/>
      <c r="WQB119" s="1200"/>
      <c r="WQC119" s="1200"/>
      <c r="WQD119" s="1200"/>
      <c r="WQE119" s="1200"/>
      <c r="WQF119" s="1200"/>
      <c r="WQG119" s="1200"/>
      <c r="WQH119" s="1200"/>
      <c r="WQI119" s="1200"/>
      <c r="WQJ119" s="1200"/>
      <c r="WQK119" s="1200"/>
      <c r="WQL119" s="1200"/>
      <c r="WQM119" s="1200"/>
      <c r="WQN119" s="1200"/>
      <c r="WQO119" s="1200"/>
      <c r="WQP119" s="1200"/>
      <c r="WQQ119" s="1200"/>
      <c r="WQR119" s="1200"/>
      <c r="WQS119" s="1200"/>
      <c r="WQT119" s="1200"/>
      <c r="WQU119" s="1200"/>
      <c r="WQV119" s="1200"/>
      <c r="WQW119" s="1200"/>
      <c r="WQX119" s="1200"/>
      <c r="WQY119" s="1200"/>
      <c r="WQZ119" s="1200"/>
      <c r="WRA119" s="1200"/>
      <c r="WRB119" s="1200"/>
      <c r="WRC119" s="1200"/>
      <c r="WRD119" s="1200"/>
      <c r="WRE119" s="1200"/>
      <c r="WRF119" s="1200"/>
      <c r="WRG119" s="1200"/>
      <c r="WRH119" s="1200"/>
      <c r="WRI119" s="1200"/>
      <c r="WRJ119" s="1200"/>
      <c r="WRK119" s="1200"/>
      <c r="WRL119" s="1200"/>
      <c r="WRM119" s="1200"/>
      <c r="WRN119" s="1200"/>
      <c r="WRO119" s="1200"/>
      <c r="WRP119" s="1200"/>
      <c r="WRQ119" s="1200"/>
      <c r="WRR119" s="1200"/>
      <c r="WRS119" s="1200"/>
      <c r="WRT119" s="1200"/>
      <c r="WRU119" s="1200"/>
      <c r="WRV119" s="1200"/>
      <c r="WRW119" s="1200"/>
      <c r="WRX119" s="1200"/>
      <c r="WRY119" s="1200"/>
      <c r="WRZ119" s="1200"/>
      <c r="WSA119" s="1200"/>
      <c r="WSB119" s="1200"/>
      <c r="WSC119" s="1200"/>
      <c r="WSD119" s="1200"/>
      <c r="WSE119" s="1200"/>
      <c r="WSF119" s="1200"/>
      <c r="WSG119" s="1200"/>
      <c r="WSH119" s="1200"/>
      <c r="WSI119" s="1200"/>
      <c r="WSJ119" s="1200"/>
      <c r="WSK119" s="1200"/>
      <c r="WSL119" s="1200"/>
      <c r="WSM119" s="1200"/>
      <c r="WSN119" s="1200"/>
      <c r="WSO119" s="1200"/>
      <c r="WSP119" s="1200"/>
      <c r="WSQ119" s="1200"/>
      <c r="WSR119" s="1200"/>
      <c r="WSS119" s="1200"/>
      <c r="WST119" s="1200"/>
      <c r="WSU119" s="1200"/>
      <c r="WSV119" s="1200"/>
      <c r="WSW119" s="1200"/>
      <c r="WSX119" s="1200"/>
      <c r="WSY119" s="1200"/>
      <c r="WSZ119" s="1200"/>
      <c r="WTA119" s="1200"/>
      <c r="WTB119" s="1200"/>
      <c r="WTC119" s="1200"/>
      <c r="WTD119" s="1200"/>
      <c r="WTE119" s="1200"/>
      <c r="WTF119" s="1200"/>
      <c r="WTG119" s="1200"/>
      <c r="WTH119" s="1200"/>
      <c r="WTI119" s="1200"/>
      <c r="WTJ119" s="1200"/>
      <c r="WTK119" s="1200"/>
      <c r="WTL119" s="1200"/>
      <c r="WTM119" s="1200"/>
      <c r="WTN119" s="1200"/>
      <c r="WTO119" s="1200"/>
      <c r="WTP119" s="1200"/>
      <c r="WTQ119" s="1200"/>
      <c r="WTR119" s="1200"/>
      <c r="WTS119" s="1200"/>
      <c r="WTT119" s="1200"/>
      <c r="WTU119" s="1200"/>
      <c r="WTV119" s="1200"/>
      <c r="WTW119" s="1200"/>
      <c r="WTX119" s="1200"/>
      <c r="WTY119" s="1200"/>
      <c r="WTZ119" s="1200"/>
      <c r="WUA119" s="1200"/>
      <c r="WUB119" s="1200"/>
      <c r="WUC119" s="1200"/>
      <c r="WUD119" s="1200"/>
      <c r="WUE119" s="1200"/>
      <c r="WUF119" s="1200"/>
      <c r="WUG119" s="1200"/>
      <c r="WUH119" s="1200"/>
      <c r="WUI119" s="1200"/>
      <c r="WUJ119" s="1200"/>
      <c r="WUK119" s="1200"/>
      <c r="WUL119" s="1200"/>
      <c r="WUM119" s="1200"/>
      <c r="WUN119" s="1200"/>
      <c r="WUO119" s="1200"/>
      <c r="WUP119" s="1200"/>
      <c r="WUQ119" s="1200"/>
      <c r="WUR119" s="1200"/>
      <c r="WUS119" s="1200"/>
      <c r="WUT119" s="1200"/>
      <c r="WUU119" s="1200"/>
      <c r="WUV119" s="1200"/>
      <c r="WUW119" s="1200"/>
      <c r="WUX119" s="1200"/>
      <c r="WUY119" s="1200"/>
      <c r="WUZ119" s="1200"/>
      <c r="WVA119" s="1200"/>
      <c r="WVB119" s="1200"/>
      <c r="WVC119" s="1200"/>
      <c r="WVD119" s="1200"/>
      <c r="WVE119" s="1200"/>
      <c r="WVF119" s="1200"/>
      <c r="WVG119" s="1200"/>
      <c r="WVH119" s="1200"/>
      <c r="WVI119" s="1200"/>
      <c r="WVJ119" s="1200"/>
    </row>
    <row r="120" spans="2:16130" ht="9" hidden="1" customHeight="1"/>
    <row r="121" spans="2:16130" ht="9" hidden="1" customHeight="1"/>
    <row r="122" spans="2:16130" ht="9" hidden="1" customHeight="1"/>
    <row r="123" spans="2:16130" ht="9" hidden="1" customHeight="1"/>
    <row r="124" spans="2:16130" ht="9" hidden="1" customHeight="1"/>
  </sheetData>
  <sheetProtection sheet="1" objects="1" scenarios="1"/>
  <hyperlinks>
    <hyperlink ref="A4:B4" location="'18.1'!A1" display="'18.1'!A1"/>
    <hyperlink ref="A5:B5" location="'18.2'!A1" display="'18.2'!A1"/>
    <hyperlink ref="A6:B6" location="'18.3'!A1" display="'18.3'!A1"/>
    <hyperlink ref="A7:B7" location="'18.4'!A1" display="'18.4'!A1"/>
    <hyperlink ref="A8:B8" location="'18.5'!A1" display="'18.5'!A1"/>
    <hyperlink ref="A9:B9" location="'18.6'!A1" display="'18.6'!A1"/>
    <hyperlink ref="A10:B10" location="'18.7'!A1" display="'18.7'!A1"/>
    <hyperlink ref="A11:B11" location="'18.8'!A1" display="'18.8'!A1"/>
    <hyperlink ref="A12:B12" location="'18.9'!A1" display="'18.9'!A1"/>
    <hyperlink ref="A13:B13" location="'18.10'!A1" display="18.10"/>
    <hyperlink ref="A14:B14" location="'18.11'!A1" display="'18.11'!A1"/>
    <hyperlink ref="A15:B15" location="'18.12'!A1" display="'18.12'!A1"/>
    <hyperlink ref="A16:B16" location="'18.13'!A1" display="'18.13'!A1"/>
    <hyperlink ref="A17:B17" location="'18.14'!A1" display="'18.14'!A1"/>
    <hyperlink ref="A18:B18" location="'18.15'!A1" display="'18.15'!A1"/>
    <hyperlink ref="A19:B19" location="'18.16'!A1" display="'18.16'!A1"/>
    <hyperlink ref="A20:B20" location="'18.17'!A1" display="'18.17'!A1"/>
    <hyperlink ref="A21:B21" location="'18.18'!A1" display="'18.18'!A1"/>
    <hyperlink ref="A22:B22" location="'18.19'!A1" display="'18.19'!A1"/>
    <hyperlink ref="A23:B23" location="'18.20'!A1" display="18.20"/>
    <hyperlink ref="A24:B24" location="'18.21'!A1" display="'18.21'!A1"/>
    <hyperlink ref="A25:B25" location="'18.22'!A1" display="'18.22'!A1"/>
    <hyperlink ref="A26:B26" location="'18.23'!A1" display="'18.23'!A1"/>
    <hyperlink ref="A27:B27" location="'18.24'!A1" display="'18.24'!A1"/>
    <hyperlink ref="A28:B28" location="'18.25'!A1" display="'18.25'!A1"/>
    <hyperlink ref="A29:B29" location="'18.26'!A1" display="'18.26'!A1"/>
    <hyperlink ref="A30:B30" location="'18.27'!A1" display="'18.27'!A1"/>
    <hyperlink ref="A31:B31" location="'18.28'!A1" display="'18.28'!A1"/>
    <hyperlink ref="A32:B32" location="'18.29'!A1" display="'18.29'!A1"/>
    <hyperlink ref="A33:B33" location="'18.30'!A1" display="18.30"/>
    <hyperlink ref="A34:B34" location="'18.31'!A1" display="'18.31'!A1"/>
    <hyperlink ref="A35:B35" location="'18.32'!A1" display="'18.32'!A1"/>
    <hyperlink ref="A36:B36" location="'18.33'!A1" display="'18.33'!A1"/>
    <hyperlink ref="A37:B37" location="'18.34'!A1" display="'18.34'!A1"/>
    <hyperlink ref="A38:B38" location="'18.35'!A1" display="'18.35'!A1"/>
    <hyperlink ref="A39:B39" location="'18.36'!A1" display="'18.36'!A1"/>
    <hyperlink ref="A40:B40" location="'18.37'!A1" display="'18.37'!A1"/>
    <hyperlink ref="A41:B41" location="'18.38'!A1" display="'18.38'!A1"/>
    <hyperlink ref="A42:B42" location="'18.39'!A1" display="'18.39'!A1"/>
    <hyperlink ref="A43:B43" location="'18.40'!A1" display="18.40"/>
    <hyperlink ref="A44:B44" location="'18.41'!A1" display="'18.41'!A1"/>
    <hyperlink ref="A45:B45" location="'18.42'!A1" display="'18.42'!A1"/>
    <hyperlink ref="A46:B46" location="'18.43'!A1" display="'18.43'!A1"/>
    <hyperlink ref="A47:B47" location="'18.44'!A1" display="'18.44'!A1"/>
    <hyperlink ref="A48:B48" location="'18.45'!A1" display="'18.45'!A1"/>
    <hyperlink ref="A49:B49" location="'18.46'!A1" display="'18.46'!A1"/>
    <hyperlink ref="A50:B50" location="'18.47'!A1" display="'18.47'!A1"/>
    <hyperlink ref="A51:B51" location="'18.48'!A1" display="'18.48'!A1"/>
    <hyperlink ref="A52:B52" location="'18.49'!A1" display="'18.49'!A1"/>
    <hyperlink ref="A53:B53" location="'18.50'!A1" display="18.50"/>
    <hyperlink ref="A54:B54" location="'18.51'!A1" display="'18.51'!A1"/>
    <hyperlink ref="A55:B55" location="'18.52'!A1" display="'18.52'!A1"/>
    <hyperlink ref="A56:B56" location="'18.53'!A1" display="'18.53'!A1"/>
    <hyperlink ref="A57:B57" location="'18.54'!A1" display="'18.54'!A1"/>
    <hyperlink ref="A58:B58" location="'18.55'!A1" display="'18.55'!A1"/>
    <hyperlink ref="A59:B59" location="'18.56'!A1" display="'18.56'!A1"/>
    <hyperlink ref="A60:B60" location="'18.57'!A1" display="'18.57'!A1"/>
    <hyperlink ref="A2" location="Texto!A1" display="18. Transportes"/>
  </hyperlinks>
  <pageMargins left="0.59055118110236215" right="0.59055118110236215" top="0.98425196850393704" bottom="0.98425196850393704" header="0.39370078740157477" footer="0.39370078740157477"/>
  <pageSetup orientation="portrait" verticalDpi="0" r:id="rId1"/>
  <headerFooter>
    <oddFooter>&amp;C&amp;"Arial"&amp;6Página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91"/>
  <sheetViews>
    <sheetView showGridLines="0" showRowColHeaders="0" zoomScale="130" zoomScaleNormal="130" workbookViewId="0"/>
  </sheetViews>
  <sheetFormatPr baseColWidth="10" defaultColWidth="0" defaultRowHeight="12.75" customHeight="1" zeroHeight="1"/>
  <cols>
    <col min="1" max="1" width="4.7109375" style="1315" customWidth="1"/>
    <col min="2" max="2" width="63.7109375" style="1315" customWidth="1"/>
    <col min="3" max="3" width="4.7109375" style="1315" customWidth="1"/>
    <col min="4" max="5" width="8.85546875" style="1315" hidden="1" customWidth="1"/>
    <col min="6" max="16384" width="0" style="1315" hidden="1"/>
  </cols>
  <sheetData>
    <row r="1" spans="1:2" ht="9.9499999999999993" customHeight="1">
      <c r="A1" s="1314"/>
      <c r="B1" s="1314"/>
    </row>
    <row r="2" spans="1:2" ht="12.75" customHeight="1">
      <c r="A2" s="1314"/>
      <c r="B2" s="1316" t="s">
        <v>759</v>
      </c>
    </row>
    <row r="3" spans="1:2" ht="3" customHeight="1">
      <c r="A3" s="1314"/>
      <c r="B3" s="1314"/>
    </row>
    <row r="4" spans="1:2" ht="12.75" customHeight="1">
      <c r="A4" s="1314" t="s">
        <v>18</v>
      </c>
      <c r="B4" s="1314"/>
    </row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 hidden="1"/>
    <row r="80" hidden="1"/>
    <row r="81" hidden="1"/>
    <row r="82" hidden="1"/>
    <row r="83" hidden="1"/>
    <row r="84" ht="12.75" hidden="1" customHeight="1"/>
    <row r="85" ht="12.75" hidden="1" customHeight="1"/>
    <row r="86" ht="12.75" hidden="1" customHeight="1"/>
    <row r="87" ht="12.75" hidden="1" customHeight="1"/>
    <row r="88" ht="12.75" hidden="1" customHeight="1"/>
    <row r="89" ht="12.75" customHeight="1"/>
    <row r="90" ht="12.75" customHeight="1"/>
    <row r="91" ht="12.75" customHeight="1"/>
  </sheetData>
  <sheetProtection sheet="1" objects="1" scenarios="1"/>
  <hyperlinks>
    <hyperlink ref="B2" location="Índice!A1" display="16. Transportes"/>
  </hyperlinks>
  <printOptions horizontalCentered="1" verticalCentered="1"/>
  <pageMargins left="0.59055118110236227" right="0.59055118110236227" top="0.98425196850393704" bottom="1.7716535433070868" header="0.39370078740157483" footer="0.39370078740157483"/>
  <pageSetup orientation="portrait" r:id="rId1"/>
  <headerFooter>
    <oddHeader>&amp;L&amp;"Arial,Normal"&amp;10&amp;K000080INEGI. Anuario estadístico y geográfico de los Estados Unidos Mexicanos 2013. 2014.</oddHeader>
  </headerFooter>
  <rowBreaks count="1" manualBreakCount="1">
    <brk id="4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WVS73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1326" customWidth="1"/>
    <col min="2" max="2" width="15.85546875" style="1326" customWidth="1"/>
    <col min="3" max="3" width="7" style="1326" customWidth="1"/>
    <col min="4" max="4" width="1" style="1326" customWidth="1"/>
    <col min="5" max="5" width="5.5703125" style="1326" customWidth="1"/>
    <col min="6" max="6" width="1.42578125" style="1326" customWidth="1"/>
    <col min="7" max="7" width="6.28515625" style="1326" customWidth="1"/>
    <col min="8" max="8" width="6.85546875" style="1326" customWidth="1"/>
    <col min="9" max="9" width="6.5703125" style="1326" customWidth="1"/>
    <col min="10" max="10" width="7.28515625" style="1326" customWidth="1"/>
    <col min="11" max="12" width="0.85546875" style="1326" customWidth="1"/>
    <col min="13" max="256" width="11.42578125" style="1326" hidden="1"/>
    <col min="257" max="257" width="0.85546875" style="1326" hidden="1"/>
    <col min="258" max="258" width="15.85546875" style="1326" hidden="1"/>
    <col min="259" max="259" width="7" style="1326" hidden="1"/>
    <col min="260" max="260" width="1.140625" style="1326" hidden="1"/>
    <col min="261" max="261" width="6.42578125" style="1326" hidden="1"/>
    <col min="262" max="262" width="1.42578125" style="1326" hidden="1"/>
    <col min="263" max="263" width="6.28515625" style="1326" hidden="1"/>
    <col min="264" max="264" width="7" style="1326" hidden="1"/>
    <col min="265" max="265" width="6.5703125" style="1326" hidden="1"/>
    <col min="266" max="266" width="7.28515625" style="1326" hidden="1"/>
    <col min="267" max="267" width="0.85546875" style="1326" hidden="1"/>
    <col min="268" max="512" width="11.42578125" style="1326" hidden="1"/>
    <col min="513" max="513" width="0.85546875" style="1326" hidden="1"/>
    <col min="514" max="514" width="15.85546875" style="1326" hidden="1"/>
    <col min="515" max="515" width="7" style="1326" hidden="1"/>
    <col min="516" max="516" width="1.140625" style="1326" hidden="1"/>
    <col min="517" max="517" width="6.42578125" style="1326" hidden="1"/>
    <col min="518" max="518" width="1.42578125" style="1326" hidden="1"/>
    <col min="519" max="519" width="6.28515625" style="1326" hidden="1"/>
    <col min="520" max="520" width="7" style="1326" hidden="1"/>
    <col min="521" max="521" width="6.5703125" style="1326" hidden="1"/>
    <col min="522" max="522" width="7.28515625" style="1326" hidden="1"/>
    <col min="523" max="523" width="0.85546875" style="1326" hidden="1"/>
    <col min="524" max="768" width="11.42578125" style="1326" hidden="1"/>
    <col min="769" max="769" width="0.85546875" style="1326" hidden="1"/>
    <col min="770" max="770" width="15.85546875" style="1326" hidden="1"/>
    <col min="771" max="771" width="7" style="1326" hidden="1"/>
    <col min="772" max="772" width="1.140625" style="1326" hidden="1"/>
    <col min="773" max="773" width="6.42578125" style="1326" hidden="1"/>
    <col min="774" max="774" width="1.42578125" style="1326" hidden="1"/>
    <col min="775" max="775" width="6.28515625" style="1326" hidden="1"/>
    <col min="776" max="776" width="7" style="1326" hidden="1"/>
    <col min="777" max="777" width="6.5703125" style="1326" hidden="1"/>
    <col min="778" max="778" width="7.28515625" style="1326" hidden="1"/>
    <col min="779" max="779" width="0.85546875" style="1326" hidden="1"/>
    <col min="780" max="1024" width="11.42578125" style="1326" hidden="1"/>
    <col min="1025" max="1025" width="0.85546875" style="1326" hidden="1"/>
    <col min="1026" max="1026" width="15.85546875" style="1326" hidden="1"/>
    <col min="1027" max="1027" width="7" style="1326" hidden="1"/>
    <col min="1028" max="1028" width="1.140625" style="1326" hidden="1"/>
    <col min="1029" max="1029" width="6.42578125" style="1326" hidden="1"/>
    <col min="1030" max="1030" width="1.42578125" style="1326" hidden="1"/>
    <col min="1031" max="1031" width="6.28515625" style="1326" hidden="1"/>
    <col min="1032" max="1032" width="7" style="1326" hidden="1"/>
    <col min="1033" max="1033" width="6.5703125" style="1326" hidden="1"/>
    <col min="1034" max="1034" width="7.28515625" style="1326" hidden="1"/>
    <col min="1035" max="1035" width="0.85546875" style="1326" hidden="1"/>
    <col min="1036" max="1280" width="11.42578125" style="1326" hidden="1"/>
    <col min="1281" max="1281" width="0.85546875" style="1326" hidden="1"/>
    <col min="1282" max="1282" width="15.85546875" style="1326" hidden="1"/>
    <col min="1283" max="1283" width="7" style="1326" hidden="1"/>
    <col min="1284" max="1284" width="1.140625" style="1326" hidden="1"/>
    <col min="1285" max="1285" width="6.42578125" style="1326" hidden="1"/>
    <col min="1286" max="1286" width="1.42578125" style="1326" hidden="1"/>
    <col min="1287" max="1287" width="6.28515625" style="1326" hidden="1"/>
    <col min="1288" max="1288" width="7" style="1326" hidden="1"/>
    <col min="1289" max="1289" width="6.5703125" style="1326" hidden="1"/>
    <col min="1290" max="1290" width="7.28515625" style="1326" hidden="1"/>
    <col min="1291" max="1291" width="0.85546875" style="1326" hidden="1"/>
    <col min="1292" max="1536" width="11.42578125" style="1326" hidden="1"/>
    <col min="1537" max="1537" width="0.85546875" style="1326" hidden="1"/>
    <col min="1538" max="1538" width="15.85546875" style="1326" hidden="1"/>
    <col min="1539" max="1539" width="7" style="1326" hidden="1"/>
    <col min="1540" max="1540" width="1.140625" style="1326" hidden="1"/>
    <col min="1541" max="1541" width="6.42578125" style="1326" hidden="1"/>
    <col min="1542" max="1542" width="1.42578125" style="1326" hidden="1"/>
    <col min="1543" max="1543" width="6.28515625" style="1326" hidden="1"/>
    <col min="1544" max="1544" width="7" style="1326" hidden="1"/>
    <col min="1545" max="1545" width="6.5703125" style="1326" hidden="1"/>
    <col min="1546" max="1546" width="7.28515625" style="1326" hidden="1"/>
    <col min="1547" max="1547" width="0.85546875" style="1326" hidden="1"/>
    <col min="1548" max="1792" width="11.42578125" style="1326" hidden="1"/>
    <col min="1793" max="1793" width="0.85546875" style="1326" hidden="1"/>
    <col min="1794" max="1794" width="15.85546875" style="1326" hidden="1"/>
    <col min="1795" max="1795" width="7" style="1326" hidden="1"/>
    <col min="1796" max="1796" width="1.140625" style="1326" hidden="1"/>
    <col min="1797" max="1797" width="6.42578125" style="1326" hidden="1"/>
    <col min="1798" max="1798" width="1.42578125" style="1326" hidden="1"/>
    <col min="1799" max="1799" width="6.28515625" style="1326" hidden="1"/>
    <col min="1800" max="1800" width="7" style="1326" hidden="1"/>
    <col min="1801" max="1801" width="6.5703125" style="1326" hidden="1"/>
    <col min="1802" max="1802" width="7.28515625" style="1326" hidden="1"/>
    <col min="1803" max="1803" width="0.85546875" style="1326" hidden="1"/>
    <col min="1804" max="2048" width="11.42578125" style="1326" hidden="1"/>
    <col min="2049" max="2049" width="0.85546875" style="1326" hidden="1"/>
    <col min="2050" max="2050" width="15.85546875" style="1326" hidden="1"/>
    <col min="2051" max="2051" width="7" style="1326" hidden="1"/>
    <col min="2052" max="2052" width="1.140625" style="1326" hidden="1"/>
    <col min="2053" max="2053" width="6.42578125" style="1326" hidden="1"/>
    <col min="2054" max="2054" width="1.42578125" style="1326" hidden="1"/>
    <col min="2055" max="2055" width="6.28515625" style="1326" hidden="1"/>
    <col min="2056" max="2056" width="7" style="1326" hidden="1"/>
    <col min="2057" max="2057" width="6.5703125" style="1326" hidden="1"/>
    <col min="2058" max="2058" width="7.28515625" style="1326" hidden="1"/>
    <col min="2059" max="2059" width="0.85546875" style="1326" hidden="1"/>
    <col min="2060" max="2304" width="11.42578125" style="1326" hidden="1"/>
    <col min="2305" max="2305" width="0.85546875" style="1326" hidden="1"/>
    <col min="2306" max="2306" width="15.85546875" style="1326" hidden="1"/>
    <col min="2307" max="2307" width="7" style="1326" hidden="1"/>
    <col min="2308" max="2308" width="1.140625" style="1326" hidden="1"/>
    <col min="2309" max="2309" width="6.42578125" style="1326" hidden="1"/>
    <col min="2310" max="2310" width="1.42578125" style="1326" hidden="1"/>
    <col min="2311" max="2311" width="6.28515625" style="1326" hidden="1"/>
    <col min="2312" max="2312" width="7" style="1326" hidden="1"/>
    <col min="2313" max="2313" width="6.5703125" style="1326" hidden="1"/>
    <col min="2314" max="2314" width="7.28515625" style="1326" hidden="1"/>
    <col min="2315" max="2315" width="0.85546875" style="1326" hidden="1"/>
    <col min="2316" max="2560" width="11.42578125" style="1326" hidden="1"/>
    <col min="2561" max="2561" width="0.85546875" style="1326" hidden="1"/>
    <col min="2562" max="2562" width="15.85546875" style="1326" hidden="1"/>
    <col min="2563" max="2563" width="7" style="1326" hidden="1"/>
    <col min="2564" max="2564" width="1.140625" style="1326" hidden="1"/>
    <col min="2565" max="2565" width="6.42578125" style="1326" hidden="1"/>
    <col min="2566" max="2566" width="1.42578125" style="1326" hidden="1"/>
    <col min="2567" max="2567" width="6.28515625" style="1326" hidden="1"/>
    <col min="2568" max="2568" width="7" style="1326" hidden="1"/>
    <col min="2569" max="2569" width="6.5703125" style="1326" hidden="1"/>
    <col min="2570" max="2570" width="7.28515625" style="1326" hidden="1"/>
    <col min="2571" max="2571" width="0.85546875" style="1326" hidden="1"/>
    <col min="2572" max="2816" width="11.42578125" style="1326" hidden="1"/>
    <col min="2817" max="2817" width="0.85546875" style="1326" hidden="1"/>
    <col min="2818" max="2818" width="15.85546875" style="1326" hidden="1"/>
    <col min="2819" max="2819" width="7" style="1326" hidden="1"/>
    <col min="2820" max="2820" width="1.140625" style="1326" hidden="1"/>
    <col min="2821" max="2821" width="6.42578125" style="1326" hidden="1"/>
    <col min="2822" max="2822" width="1.42578125" style="1326" hidden="1"/>
    <col min="2823" max="2823" width="6.28515625" style="1326" hidden="1"/>
    <col min="2824" max="2824" width="7" style="1326" hidden="1"/>
    <col min="2825" max="2825" width="6.5703125" style="1326" hidden="1"/>
    <col min="2826" max="2826" width="7.28515625" style="1326" hidden="1"/>
    <col min="2827" max="2827" width="0.85546875" style="1326" hidden="1"/>
    <col min="2828" max="3072" width="11.42578125" style="1326" hidden="1"/>
    <col min="3073" max="3073" width="0.85546875" style="1326" hidden="1"/>
    <col min="3074" max="3074" width="15.85546875" style="1326" hidden="1"/>
    <col min="3075" max="3075" width="7" style="1326" hidden="1"/>
    <col min="3076" max="3076" width="1.140625" style="1326" hidden="1"/>
    <col min="3077" max="3077" width="6.42578125" style="1326" hidden="1"/>
    <col min="3078" max="3078" width="1.42578125" style="1326" hidden="1"/>
    <col min="3079" max="3079" width="6.28515625" style="1326" hidden="1"/>
    <col min="3080" max="3080" width="7" style="1326" hidden="1"/>
    <col min="3081" max="3081" width="6.5703125" style="1326" hidden="1"/>
    <col min="3082" max="3082" width="7.28515625" style="1326" hidden="1"/>
    <col min="3083" max="3083" width="0.85546875" style="1326" hidden="1"/>
    <col min="3084" max="3328" width="11.42578125" style="1326" hidden="1"/>
    <col min="3329" max="3329" width="0.85546875" style="1326" hidden="1"/>
    <col min="3330" max="3330" width="15.85546875" style="1326" hidden="1"/>
    <col min="3331" max="3331" width="7" style="1326" hidden="1"/>
    <col min="3332" max="3332" width="1.140625" style="1326" hidden="1"/>
    <col min="3333" max="3333" width="6.42578125" style="1326" hidden="1"/>
    <col min="3334" max="3334" width="1.42578125" style="1326" hidden="1"/>
    <col min="3335" max="3335" width="6.28515625" style="1326" hidden="1"/>
    <col min="3336" max="3336" width="7" style="1326" hidden="1"/>
    <col min="3337" max="3337" width="6.5703125" style="1326" hidden="1"/>
    <col min="3338" max="3338" width="7.28515625" style="1326" hidden="1"/>
    <col min="3339" max="3339" width="0.85546875" style="1326" hidden="1"/>
    <col min="3340" max="3584" width="11.42578125" style="1326" hidden="1"/>
    <col min="3585" max="3585" width="0.85546875" style="1326" hidden="1"/>
    <col min="3586" max="3586" width="15.85546875" style="1326" hidden="1"/>
    <col min="3587" max="3587" width="7" style="1326" hidden="1"/>
    <col min="3588" max="3588" width="1.140625" style="1326" hidden="1"/>
    <col min="3589" max="3589" width="6.42578125" style="1326" hidden="1"/>
    <col min="3590" max="3590" width="1.42578125" style="1326" hidden="1"/>
    <col min="3591" max="3591" width="6.28515625" style="1326" hidden="1"/>
    <col min="3592" max="3592" width="7" style="1326" hidden="1"/>
    <col min="3593" max="3593" width="6.5703125" style="1326" hidden="1"/>
    <col min="3594" max="3594" width="7.28515625" style="1326" hidden="1"/>
    <col min="3595" max="3595" width="0.85546875" style="1326" hidden="1"/>
    <col min="3596" max="3840" width="11.42578125" style="1326" hidden="1"/>
    <col min="3841" max="3841" width="0.85546875" style="1326" hidden="1"/>
    <col min="3842" max="3842" width="15.85546875" style="1326" hidden="1"/>
    <col min="3843" max="3843" width="7" style="1326" hidden="1"/>
    <col min="3844" max="3844" width="1.140625" style="1326" hidden="1"/>
    <col min="3845" max="3845" width="6.42578125" style="1326" hidden="1"/>
    <col min="3846" max="3846" width="1.42578125" style="1326" hidden="1"/>
    <col min="3847" max="3847" width="6.28515625" style="1326" hidden="1"/>
    <col min="3848" max="3848" width="7" style="1326" hidden="1"/>
    <col min="3849" max="3849" width="6.5703125" style="1326" hidden="1"/>
    <col min="3850" max="3850" width="7.28515625" style="1326" hidden="1"/>
    <col min="3851" max="3851" width="0.85546875" style="1326" hidden="1"/>
    <col min="3852" max="4096" width="11.42578125" style="1326" hidden="1"/>
    <col min="4097" max="4097" width="0.85546875" style="1326" hidden="1"/>
    <col min="4098" max="4098" width="15.85546875" style="1326" hidden="1"/>
    <col min="4099" max="4099" width="7" style="1326" hidden="1"/>
    <col min="4100" max="4100" width="1.140625" style="1326" hidden="1"/>
    <col min="4101" max="4101" width="6.42578125" style="1326" hidden="1"/>
    <col min="4102" max="4102" width="1.42578125" style="1326" hidden="1"/>
    <col min="4103" max="4103" width="6.28515625" style="1326" hidden="1"/>
    <col min="4104" max="4104" width="7" style="1326" hidden="1"/>
    <col min="4105" max="4105" width="6.5703125" style="1326" hidden="1"/>
    <col min="4106" max="4106" width="7.28515625" style="1326" hidden="1"/>
    <col min="4107" max="4107" width="0.85546875" style="1326" hidden="1"/>
    <col min="4108" max="4352" width="11.42578125" style="1326" hidden="1"/>
    <col min="4353" max="4353" width="0.85546875" style="1326" hidden="1"/>
    <col min="4354" max="4354" width="15.85546875" style="1326" hidden="1"/>
    <col min="4355" max="4355" width="7" style="1326" hidden="1"/>
    <col min="4356" max="4356" width="1.140625" style="1326" hidden="1"/>
    <col min="4357" max="4357" width="6.42578125" style="1326" hidden="1"/>
    <col min="4358" max="4358" width="1.42578125" style="1326" hidden="1"/>
    <col min="4359" max="4359" width="6.28515625" style="1326" hidden="1"/>
    <col min="4360" max="4360" width="7" style="1326" hidden="1"/>
    <col min="4361" max="4361" width="6.5703125" style="1326" hidden="1"/>
    <col min="4362" max="4362" width="7.28515625" style="1326" hidden="1"/>
    <col min="4363" max="4363" width="0.85546875" style="1326" hidden="1"/>
    <col min="4364" max="4608" width="11.42578125" style="1326" hidden="1"/>
    <col min="4609" max="4609" width="0.85546875" style="1326" hidden="1"/>
    <col min="4610" max="4610" width="15.85546875" style="1326" hidden="1"/>
    <col min="4611" max="4611" width="7" style="1326" hidden="1"/>
    <col min="4612" max="4612" width="1.140625" style="1326" hidden="1"/>
    <col min="4613" max="4613" width="6.42578125" style="1326" hidden="1"/>
    <col min="4614" max="4614" width="1.42578125" style="1326" hidden="1"/>
    <col min="4615" max="4615" width="6.28515625" style="1326" hidden="1"/>
    <col min="4616" max="4616" width="7" style="1326" hidden="1"/>
    <col min="4617" max="4617" width="6.5703125" style="1326" hidden="1"/>
    <col min="4618" max="4618" width="7.28515625" style="1326" hidden="1"/>
    <col min="4619" max="4619" width="0.85546875" style="1326" hidden="1"/>
    <col min="4620" max="4864" width="11.42578125" style="1326" hidden="1"/>
    <col min="4865" max="4865" width="0.85546875" style="1326" hidden="1"/>
    <col min="4866" max="4866" width="15.85546875" style="1326" hidden="1"/>
    <col min="4867" max="4867" width="7" style="1326" hidden="1"/>
    <col min="4868" max="4868" width="1.140625" style="1326" hidden="1"/>
    <col min="4869" max="4869" width="6.42578125" style="1326" hidden="1"/>
    <col min="4870" max="4870" width="1.42578125" style="1326" hidden="1"/>
    <col min="4871" max="4871" width="6.28515625" style="1326" hidden="1"/>
    <col min="4872" max="4872" width="7" style="1326" hidden="1"/>
    <col min="4873" max="4873" width="6.5703125" style="1326" hidden="1"/>
    <col min="4874" max="4874" width="7.28515625" style="1326" hidden="1"/>
    <col min="4875" max="4875" width="0.85546875" style="1326" hidden="1"/>
    <col min="4876" max="5120" width="11.42578125" style="1326" hidden="1"/>
    <col min="5121" max="5121" width="0.85546875" style="1326" hidden="1"/>
    <col min="5122" max="5122" width="15.85546875" style="1326" hidden="1"/>
    <col min="5123" max="5123" width="7" style="1326" hidden="1"/>
    <col min="5124" max="5124" width="1.140625" style="1326" hidden="1"/>
    <col min="5125" max="5125" width="6.42578125" style="1326" hidden="1"/>
    <col min="5126" max="5126" width="1.42578125" style="1326" hidden="1"/>
    <col min="5127" max="5127" width="6.28515625" style="1326" hidden="1"/>
    <col min="5128" max="5128" width="7" style="1326" hidden="1"/>
    <col min="5129" max="5129" width="6.5703125" style="1326" hidden="1"/>
    <col min="5130" max="5130" width="7.28515625" style="1326" hidden="1"/>
    <col min="5131" max="5131" width="0.85546875" style="1326" hidden="1"/>
    <col min="5132" max="5376" width="11.42578125" style="1326" hidden="1"/>
    <col min="5377" max="5377" width="0.85546875" style="1326" hidden="1"/>
    <col min="5378" max="5378" width="15.85546875" style="1326" hidden="1"/>
    <col min="5379" max="5379" width="7" style="1326" hidden="1"/>
    <col min="5380" max="5380" width="1.140625" style="1326" hidden="1"/>
    <col min="5381" max="5381" width="6.42578125" style="1326" hidden="1"/>
    <col min="5382" max="5382" width="1.42578125" style="1326" hidden="1"/>
    <col min="5383" max="5383" width="6.28515625" style="1326" hidden="1"/>
    <col min="5384" max="5384" width="7" style="1326" hidden="1"/>
    <col min="5385" max="5385" width="6.5703125" style="1326" hidden="1"/>
    <col min="5386" max="5386" width="7.28515625" style="1326" hidden="1"/>
    <col min="5387" max="5387" width="0.85546875" style="1326" hidden="1"/>
    <col min="5388" max="5632" width="11.42578125" style="1326" hidden="1"/>
    <col min="5633" max="5633" width="0.85546875" style="1326" hidden="1"/>
    <col min="5634" max="5634" width="15.85546875" style="1326" hidden="1"/>
    <col min="5635" max="5635" width="7" style="1326" hidden="1"/>
    <col min="5636" max="5636" width="1.140625" style="1326" hidden="1"/>
    <col min="5637" max="5637" width="6.42578125" style="1326" hidden="1"/>
    <col min="5638" max="5638" width="1.42578125" style="1326" hidden="1"/>
    <col min="5639" max="5639" width="6.28515625" style="1326" hidden="1"/>
    <col min="5640" max="5640" width="7" style="1326" hidden="1"/>
    <col min="5641" max="5641" width="6.5703125" style="1326" hidden="1"/>
    <col min="5642" max="5642" width="7.28515625" style="1326" hidden="1"/>
    <col min="5643" max="5643" width="0.85546875" style="1326" hidden="1"/>
    <col min="5644" max="5888" width="11.42578125" style="1326" hidden="1"/>
    <col min="5889" max="5889" width="0.85546875" style="1326" hidden="1"/>
    <col min="5890" max="5890" width="15.85546875" style="1326" hidden="1"/>
    <col min="5891" max="5891" width="7" style="1326" hidden="1"/>
    <col min="5892" max="5892" width="1.140625" style="1326" hidden="1"/>
    <col min="5893" max="5893" width="6.42578125" style="1326" hidden="1"/>
    <col min="5894" max="5894" width="1.42578125" style="1326" hidden="1"/>
    <col min="5895" max="5895" width="6.28515625" style="1326" hidden="1"/>
    <col min="5896" max="5896" width="7" style="1326" hidden="1"/>
    <col min="5897" max="5897" width="6.5703125" style="1326" hidden="1"/>
    <col min="5898" max="5898" width="7.28515625" style="1326" hidden="1"/>
    <col min="5899" max="5899" width="0.85546875" style="1326" hidden="1"/>
    <col min="5900" max="6144" width="11.42578125" style="1326" hidden="1"/>
    <col min="6145" max="6145" width="0.85546875" style="1326" hidden="1"/>
    <col min="6146" max="6146" width="15.85546875" style="1326" hidden="1"/>
    <col min="6147" max="6147" width="7" style="1326" hidden="1"/>
    <col min="6148" max="6148" width="1.140625" style="1326" hidden="1"/>
    <col min="6149" max="6149" width="6.42578125" style="1326" hidden="1"/>
    <col min="6150" max="6150" width="1.42578125" style="1326" hidden="1"/>
    <col min="6151" max="6151" width="6.28515625" style="1326" hidden="1"/>
    <col min="6152" max="6152" width="7" style="1326" hidden="1"/>
    <col min="6153" max="6153" width="6.5703125" style="1326" hidden="1"/>
    <col min="6154" max="6154" width="7.28515625" style="1326" hidden="1"/>
    <col min="6155" max="6155" width="0.85546875" style="1326" hidden="1"/>
    <col min="6156" max="6400" width="11.42578125" style="1326" hidden="1"/>
    <col min="6401" max="6401" width="0.85546875" style="1326" hidden="1"/>
    <col min="6402" max="6402" width="15.85546875" style="1326" hidden="1"/>
    <col min="6403" max="6403" width="7" style="1326" hidden="1"/>
    <col min="6404" max="6404" width="1.140625" style="1326" hidden="1"/>
    <col min="6405" max="6405" width="6.42578125" style="1326" hidden="1"/>
    <col min="6406" max="6406" width="1.42578125" style="1326" hidden="1"/>
    <col min="6407" max="6407" width="6.28515625" style="1326" hidden="1"/>
    <col min="6408" max="6408" width="7" style="1326" hidden="1"/>
    <col min="6409" max="6409" width="6.5703125" style="1326" hidden="1"/>
    <col min="6410" max="6410" width="7.28515625" style="1326" hidden="1"/>
    <col min="6411" max="6411" width="0.85546875" style="1326" hidden="1"/>
    <col min="6412" max="6656" width="11.42578125" style="1326" hidden="1"/>
    <col min="6657" max="6657" width="0.85546875" style="1326" hidden="1"/>
    <col min="6658" max="6658" width="15.85546875" style="1326" hidden="1"/>
    <col min="6659" max="6659" width="7" style="1326" hidden="1"/>
    <col min="6660" max="6660" width="1.140625" style="1326" hidden="1"/>
    <col min="6661" max="6661" width="6.42578125" style="1326" hidden="1"/>
    <col min="6662" max="6662" width="1.42578125" style="1326" hidden="1"/>
    <col min="6663" max="6663" width="6.28515625" style="1326" hidden="1"/>
    <col min="6664" max="6664" width="7" style="1326" hidden="1"/>
    <col min="6665" max="6665" width="6.5703125" style="1326" hidden="1"/>
    <col min="6666" max="6666" width="7.28515625" style="1326" hidden="1"/>
    <col min="6667" max="6667" width="0.85546875" style="1326" hidden="1"/>
    <col min="6668" max="6912" width="11.42578125" style="1326" hidden="1"/>
    <col min="6913" max="6913" width="0.85546875" style="1326" hidden="1"/>
    <col min="6914" max="6914" width="15.85546875" style="1326" hidden="1"/>
    <col min="6915" max="6915" width="7" style="1326" hidden="1"/>
    <col min="6916" max="6916" width="1.140625" style="1326" hidden="1"/>
    <col min="6917" max="6917" width="6.42578125" style="1326" hidden="1"/>
    <col min="6918" max="6918" width="1.42578125" style="1326" hidden="1"/>
    <col min="6919" max="6919" width="6.28515625" style="1326" hidden="1"/>
    <col min="6920" max="6920" width="7" style="1326" hidden="1"/>
    <col min="6921" max="6921" width="6.5703125" style="1326" hidden="1"/>
    <col min="6922" max="6922" width="7.28515625" style="1326" hidden="1"/>
    <col min="6923" max="6923" width="0.85546875" style="1326" hidden="1"/>
    <col min="6924" max="7168" width="11.42578125" style="1326" hidden="1"/>
    <col min="7169" max="7169" width="0.85546875" style="1326" hidden="1"/>
    <col min="7170" max="7170" width="15.85546875" style="1326" hidden="1"/>
    <col min="7171" max="7171" width="7" style="1326" hidden="1"/>
    <col min="7172" max="7172" width="1.140625" style="1326" hidden="1"/>
    <col min="7173" max="7173" width="6.42578125" style="1326" hidden="1"/>
    <col min="7174" max="7174" width="1.42578125" style="1326" hidden="1"/>
    <col min="7175" max="7175" width="6.28515625" style="1326" hidden="1"/>
    <col min="7176" max="7176" width="7" style="1326" hidden="1"/>
    <col min="7177" max="7177" width="6.5703125" style="1326" hidden="1"/>
    <col min="7178" max="7178" width="7.28515625" style="1326" hidden="1"/>
    <col min="7179" max="7179" width="0.85546875" style="1326" hidden="1"/>
    <col min="7180" max="7424" width="11.42578125" style="1326" hidden="1"/>
    <col min="7425" max="7425" width="0.85546875" style="1326" hidden="1"/>
    <col min="7426" max="7426" width="15.85546875" style="1326" hidden="1"/>
    <col min="7427" max="7427" width="7" style="1326" hidden="1"/>
    <col min="7428" max="7428" width="1.140625" style="1326" hidden="1"/>
    <col min="7429" max="7429" width="6.42578125" style="1326" hidden="1"/>
    <col min="7430" max="7430" width="1.42578125" style="1326" hidden="1"/>
    <col min="7431" max="7431" width="6.28515625" style="1326" hidden="1"/>
    <col min="7432" max="7432" width="7" style="1326" hidden="1"/>
    <col min="7433" max="7433" width="6.5703125" style="1326" hidden="1"/>
    <col min="7434" max="7434" width="7.28515625" style="1326" hidden="1"/>
    <col min="7435" max="7435" width="0.85546875" style="1326" hidden="1"/>
    <col min="7436" max="7680" width="11.42578125" style="1326" hidden="1"/>
    <col min="7681" max="7681" width="0.85546875" style="1326" hidden="1"/>
    <col min="7682" max="7682" width="15.85546875" style="1326" hidden="1"/>
    <col min="7683" max="7683" width="7" style="1326" hidden="1"/>
    <col min="7684" max="7684" width="1.140625" style="1326" hidden="1"/>
    <col min="7685" max="7685" width="6.42578125" style="1326" hidden="1"/>
    <col min="7686" max="7686" width="1.42578125" style="1326" hidden="1"/>
    <col min="7687" max="7687" width="6.28515625" style="1326" hidden="1"/>
    <col min="7688" max="7688" width="7" style="1326" hidden="1"/>
    <col min="7689" max="7689" width="6.5703125" style="1326" hidden="1"/>
    <col min="7690" max="7690" width="7.28515625" style="1326" hidden="1"/>
    <col min="7691" max="7691" width="0.85546875" style="1326" hidden="1"/>
    <col min="7692" max="7936" width="11.42578125" style="1326" hidden="1"/>
    <col min="7937" max="7937" width="0.85546875" style="1326" hidden="1"/>
    <col min="7938" max="7938" width="15.85546875" style="1326" hidden="1"/>
    <col min="7939" max="7939" width="7" style="1326" hidden="1"/>
    <col min="7940" max="7940" width="1.140625" style="1326" hidden="1"/>
    <col min="7941" max="7941" width="6.42578125" style="1326" hidden="1"/>
    <col min="7942" max="7942" width="1.42578125" style="1326" hidden="1"/>
    <col min="7943" max="7943" width="6.28515625" style="1326" hidden="1"/>
    <col min="7944" max="7944" width="7" style="1326" hidden="1"/>
    <col min="7945" max="7945" width="6.5703125" style="1326" hidden="1"/>
    <col min="7946" max="7946" width="7.28515625" style="1326" hidden="1"/>
    <col min="7947" max="7947" width="0.85546875" style="1326" hidden="1"/>
    <col min="7948" max="8192" width="11.42578125" style="1326" hidden="1"/>
    <col min="8193" max="8193" width="0.85546875" style="1326" hidden="1"/>
    <col min="8194" max="8194" width="15.85546875" style="1326" hidden="1"/>
    <col min="8195" max="8195" width="7" style="1326" hidden="1"/>
    <col min="8196" max="8196" width="1.140625" style="1326" hidden="1"/>
    <col min="8197" max="8197" width="6.42578125" style="1326" hidden="1"/>
    <col min="8198" max="8198" width="1.42578125" style="1326" hidden="1"/>
    <col min="8199" max="8199" width="6.28515625" style="1326" hidden="1"/>
    <col min="8200" max="8200" width="7" style="1326" hidden="1"/>
    <col min="8201" max="8201" width="6.5703125" style="1326" hidden="1"/>
    <col min="8202" max="8202" width="7.28515625" style="1326" hidden="1"/>
    <col min="8203" max="8203" width="0.85546875" style="1326" hidden="1"/>
    <col min="8204" max="8448" width="11.42578125" style="1326" hidden="1"/>
    <col min="8449" max="8449" width="0.85546875" style="1326" hidden="1"/>
    <col min="8450" max="8450" width="15.85546875" style="1326" hidden="1"/>
    <col min="8451" max="8451" width="7" style="1326" hidden="1"/>
    <col min="8452" max="8452" width="1.140625" style="1326" hidden="1"/>
    <col min="8453" max="8453" width="6.42578125" style="1326" hidden="1"/>
    <col min="8454" max="8454" width="1.42578125" style="1326" hidden="1"/>
    <col min="8455" max="8455" width="6.28515625" style="1326" hidden="1"/>
    <col min="8456" max="8456" width="7" style="1326" hidden="1"/>
    <col min="8457" max="8457" width="6.5703125" style="1326" hidden="1"/>
    <col min="8458" max="8458" width="7.28515625" style="1326" hidden="1"/>
    <col min="8459" max="8459" width="0.85546875" style="1326" hidden="1"/>
    <col min="8460" max="8704" width="11.42578125" style="1326" hidden="1"/>
    <col min="8705" max="8705" width="0.85546875" style="1326" hidden="1"/>
    <col min="8706" max="8706" width="15.85546875" style="1326" hidden="1"/>
    <col min="8707" max="8707" width="7" style="1326" hidden="1"/>
    <col min="8708" max="8708" width="1.140625" style="1326" hidden="1"/>
    <col min="8709" max="8709" width="6.42578125" style="1326" hidden="1"/>
    <col min="8710" max="8710" width="1.42578125" style="1326" hidden="1"/>
    <col min="8711" max="8711" width="6.28515625" style="1326" hidden="1"/>
    <col min="8712" max="8712" width="7" style="1326" hidden="1"/>
    <col min="8713" max="8713" width="6.5703125" style="1326" hidden="1"/>
    <col min="8714" max="8714" width="7.28515625" style="1326" hidden="1"/>
    <col min="8715" max="8715" width="0.85546875" style="1326" hidden="1"/>
    <col min="8716" max="8960" width="11.42578125" style="1326" hidden="1"/>
    <col min="8961" max="8961" width="0.85546875" style="1326" hidden="1"/>
    <col min="8962" max="8962" width="15.85546875" style="1326" hidden="1"/>
    <col min="8963" max="8963" width="7" style="1326" hidden="1"/>
    <col min="8964" max="8964" width="1.140625" style="1326" hidden="1"/>
    <col min="8965" max="8965" width="6.42578125" style="1326" hidden="1"/>
    <col min="8966" max="8966" width="1.42578125" style="1326" hidden="1"/>
    <col min="8967" max="8967" width="6.28515625" style="1326" hidden="1"/>
    <col min="8968" max="8968" width="7" style="1326" hidden="1"/>
    <col min="8969" max="8969" width="6.5703125" style="1326" hidden="1"/>
    <col min="8970" max="8970" width="7.28515625" style="1326" hidden="1"/>
    <col min="8971" max="8971" width="0.85546875" style="1326" hidden="1"/>
    <col min="8972" max="9216" width="11.42578125" style="1326" hidden="1"/>
    <col min="9217" max="9217" width="0.85546875" style="1326" hidden="1"/>
    <col min="9218" max="9218" width="15.85546875" style="1326" hidden="1"/>
    <col min="9219" max="9219" width="7" style="1326" hidden="1"/>
    <col min="9220" max="9220" width="1.140625" style="1326" hidden="1"/>
    <col min="9221" max="9221" width="6.42578125" style="1326" hidden="1"/>
    <col min="9222" max="9222" width="1.42578125" style="1326" hidden="1"/>
    <col min="9223" max="9223" width="6.28515625" style="1326" hidden="1"/>
    <col min="9224" max="9224" width="7" style="1326" hidden="1"/>
    <col min="9225" max="9225" width="6.5703125" style="1326" hidden="1"/>
    <col min="9226" max="9226" width="7.28515625" style="1326" hidden="1"/>
    <col min="9227" max="9227" width="0.85546875" style="1326" hidden="1"/>
    <col min="9228" max="9472" width="11.42578125" style="1326" hidden="1"/>
    <col min="9473" max="9473" width="0.85546875" style="1326" hidden="1"/>
    <col min="9474" max="9474" width="15.85546875" style="1326" hidden="1"/>
    <col min="9475" max="9475" width="7" style="1326" hidden="1"/>
    <col min="9476" max="9476" width="1.140625" style="1326" hidden="1"/>
    <col min="9477" max="9477" width="6.42578125" style="1326" hidden="1"/>
    <col min="9478" max="9478" width="1.42578125" style="1326" hidden="1"/>
    <col min="9479" max="9479" width="6.28515625" style="1326" hidden="1"/>
    <col min="9480" max="9480" width="7" style="1326" hidden="1"/>
    <col min="9481" max="9481" width="6.5703125" style="1326" hidden="1"/>
    <col min="9482" max="9482" width="7.28515625" style="1326" hidden="1"/>
    <col min="9483" max="9483" width="0.85546875" style="1326" hidden="1"/>
    <col min="9484" max="9728" width="11.42578125" style="1326" hidden="1"/>
    <col min="9729" max="9729" width="0.85546875" style="1326" hidden="1"/>
    <col min="9730" max="9730" width="15.85546875" style="1326" hidden="1"/>
    <col min="9731" max="9731" width="7" style="1326" hidden="1"/>
    <col min="9732" max="9732" width="1.140625" style="1326" hidden="1"/>
    <col min="9733" max="9733" width="6.42578125" style="1326" hidden="1"/>
    <col min="9734" max="9734" width="1.42578125" style="1326" hidden="1"/>
    <col min="9735" max="9735" width="6.28515625" style="1326" hidden="1"/>
    <col min="9736" max="9736" width="7" style="1326" hidden="1"/>
    <col min="9737" max="9737" width="6.5703125" style="1326" hidden="1"/>
    <col min="9738" max="9738" width="7.28515625" style="1326" hidden="1"/>
    <col min="9739" max="9739" width="0.85546875" style="1326" hidden="1"/>
    <col min="9740" max="9984" width="11.42578125" style="1326" hidden="1"/>
    <col min="9985" max="9985" width="0.85546875" style="1326" hidden="1"/>
    <col min="9986" max="9986" width="15.85546875" style="1326" hidden="1"/>
    <col min="9987" max="9987" width="7" style="1326" hidden="1"/>
    <col min="9988" max="9988" width="1.140625" style="1326" hidden="1"/>
    <col min="9989" max="9989" width="6.42578125" style="1326" hidden="1"/>
    <col min="9990" max="9990" width="1.42578125" style="1326" hidden="1"/>
    <col min="9991" max="9991" width="6.28515625" style="1326" hidden="1"/>
    <col min="9992" max="9992" width="7" style="1326" hidden="1"/>
    <col min="9993" max="9993" width="6.5703125" style="1326" hidden="1"/>
    <col min="9994" max="9994" width="7.28515625" style="1326" hidden="1"/>
    <col min="9995" max="9995" width="0.85546875" style="1326" hidden="1"/>
    <col min="9996" max="10240" width="11.42578125" style="1326" hidden="1"/>
    <col min="10241" max="10241" width="0.85546875" style="1326" hidden="1"/>
    <col min="10242" max="10242" width="15.85546875" style="1326" hidden="1"/>
    <col min="10243" max="10243" width="7" style="1326" hidden="1"/>
    <col min="10244" max="10244" width="1.140625" style="1326" hidden="1"/>
    <col min="10245" max="10245" width="6.42578125" style="1326" hidden="1"/>
    <col min="10246" max="10246" width="1.42578125" style="1326" hidden="1"/>
    <col min="10247" max="10247" width="6.28515625" style="1326" hidden="1"/>
    <col min="10248" max="10248" width="7" style="1326" hidden="1"/>
    <col min="10249" max="10249" width="6.5703125" style="1326" hidden="1"/>
    <col min="10250" max="10250" width="7.28515625" style="1326" hidden="1"/>
    <col min="10251" max="10251" width="0.85546875" style="1326" hidden="1"/>
    <col min="10252" max="10496" width="11.42578125" style="1326" hidden="1"/>
    <col min="10497" max="10497" width="0.85546875" style="1326" hidden="1"/>
    <col min="10498" max="10498" width="15.85546875" style="1326" hidden="1"/>
    <col min="10499" max="10499" width="7" style="1326" hidden="1"/>
    <col min="10500" max="10500" width="1.140625" style="1326" hidden="1"/>
    <col min="10501" max="10501" width="6.42578125" style="1326" hidden="1"/>
    <col min="10502" max="10502" width="1.42578125" style="1326" hidden="1"/>
    <col min="10503" max="10503" width="6.28515625" style="1326" hidden="1"/>
    <col min="10504" max="10504" width="7" style="1326" hidden="1"/>
    <col min="10505" max="10505" width="6.5703125" style="1326" hidden="1"/>
    <col min="10506" max="10506" width="7.28515625" style="1326" hidden="1"/>
    <col min="10507" max="10507" width="0.85546875" style="1326" hidden="1"/>
    <col min="10508" max="10752" width="11.42578125" style="1326" hidden="1"/>
    <col min="10753" max="10753" width="0.85546875" style="1326" hidden="1"/>
    <col min="10754" max="10754" width="15.85546875" style="1326" hidden="1"/>
    <col min="10755" max="10755" width="7" style="1326" hidden="1"/>
    <col min="10756" max="10756" width="1.140625" style="1326" hidden="1"/>
    <col min="10757" max="10757" width="6.42578125" style="1326" hidden="1"/>
    <col min="10758" max="10758" width="1.42578125" style="1326" hidden="1"/>
    <col min="10759" max="10759" width="6.28515625" style="1326" hidden="1"/>
    <col min="10760" max="10760" width="7" style="1326" hidden="1"/>
    <col min="10761" max="10761" width="6.5703125" style="1326" hidden="1"/>
    <col min="10762" max="10762" width="7.28515625" style="1326" hidden="1"/>
    <col min="10763" max="10763" width="0.85546875" style="1326" hidden="1"/>
    <col min="10764" max="11008" width="11.42578125" style="1326" hidden="1"/>
    <col min="11009" max="11009" width="0.85546875" style="1326" hidden="1"/>
    <col min="11010" max="11010" width="15.85546875" style="1326" hidden="1"/>
    <col min="11011" max="11011" width="7" style="1326" hidden="1"/>
    <col min="11012" max="11012" width="1.140625" style="1326" hidden="1"/>
    <col min="11013" max="11013" width="6.42578125" style="1326" hidden="1"/>
    <col min="11014" max="11014" width="1.42578125" style="1326" hidden="1"/>
    <col min="11015" max="11015" width="6.28515625" style="1326" hidden="1"/>
    <col min="11016" max="11016" width="7" style="1326" hidden="1"/>
    <col min="11017" max="11017" width="6.5703125" style="1326" hidden="1"/>
    <col min="11018" max="11018" width="7.28515625" style="1326" hidden="1"/>
    <col min="11019" max="11019" width="0.85546875" style="1326" hidden="1"/>
    <col min="11020" max="11264" width="11.42578125" style="1326" hidden="1"/>
    <col min="11265" max="11265" width="0.85546875" style="1326" hidden="1"/>
    <col min="11266" max="11266" width="15.85546875" style="1326" hidden="1"/>
    <col min="11267" max="11267" width="7" style="1326" hidden="1"/>
    <col min="11268" max="11268" width="1.140625" style="1326" hidden="1"/>
    <col min="11269" max="11269" width="6.42578125" style="1326" hidden="1"/>
    <col min="11270" max="11270" width="1.42578125" style="1326" hidden="1"/>
    <col min="11271" max="11271" width="6.28515625" style="1326" hidden="1"/>
    <col min="11272" max="11272" width="7" style="1326" hidden="1"/>
    <col min="11273" max="11273" width="6.5703125" style="1326" hidden="1"/>
    <col min="11274" max="11274" width="7.28515625" style="1326" hidden="1"/>
    <col min="11275" max="11275" width="0.85546875" style="1326" hidden="1"/>
    <col min="11276" max="11520" width="11.42578125" style="1326" hidden="1"/>
    <col min="11521" max="11521" width="0.85546875" style="1326" hidden="1"/>
    <col min="11522" max="11522" width="15.85546875" style="1326" hidden="1"/>
    <col min="11523" max="11523" width="7" style="1326" hidden="1"/>
    <col min="11524" max="11524" width="1.140625" style="1326" hidden="1"/>
    <col min="11525" max="11525" width="6.42578125" style="1326" hidden="1"/>
    <col min="11526" max="11526" width="1.42578125" style="1326" hidden="1"/>
    <col min="11527" max="11527" width="6.28515625" style="1326" hidden="1"/>
    <col min="11528" max="11528" width="7" style="1326" hidden="1"/>
    <col min="11529" max="11529" width="6.5703125" style="1326" hidden="1"/>
    <col min="11530" max="11530" width="7.28515625" style="1326" hidden="1"/>
    <col min="11531" max="11531" width="0.85546875" style="1326" hidden="1"/>
    <col min="11532" max="11776" width="11.42578125" style="1326" hidden="1"/>
    <col min="11777" max="11777" width="0.85546875" style="1326" hidden="1"/>
    <col min="11778" max="11778" width="15.85546875" style="1326" hidden="1"/>
    <col min="11779" max="11779" width="7" style="1326" hidden="1"/>
    <col min="11780" max="11780" width="1.140625" style="1326" hidden="1"/>
    <col min="11781" max="11781" width="6.42578125" style="1326" hidden="1"/>
    <col min="11782" max="11782" width="1.42578125" style="1326" hidden="1"/>
    <col min="11783" max="11783" width="6.28515625" style="1326" hidden="1"/>
    <col min="11784" max="11784" width="7" style="1326" hidden="1"/>
    <col min="11785" max="11785" width="6.5703125" style="1326" hidden="1"/>
    <col min="11786" max="11786" width="7.28515625" style="1326" hidden="1"/>
    <col min="11787" max="11787" width="0.85546875" style="1326" hidden="1"/>
    <col min="11788" max="12032" width="11.42578125" style="1326" hidden="1"/>
    <col min="12033" max="12033" width="0.85546875" style="1326" hidden="1"/>
    <col min="12034" max="12034" width="15.85546875" style="1326" hidden="1"/>
    <col min="12035" max="12035" width="7" style="1326" hidden="1"/>
    <col min="12036" max="12036" width="1.140625" style="1326" hidden="1"/>
    <col min="12037" max="12037" width="6.42578125" style="1326" hidden="1"/>
    <col min="12038" max="12038" width="1.42578125" style="1326" hidden="1"/>
    <col min="12039" max="12039" width="6.28515625" style="1326" hidden="1"/>
    <col min="12040" max="12040" width="7" style="1326" hidden="1"/>
    <col min="12041" max="12041" width="6.5703125" style="1326" hidden="1"/>
    <col min="12042" max="12042" width="7.28515625" style="1326" hidden="1"/>
    <col min="12043" max="12043" width="0.85546875" style="1326" hidden="1"/>
    <col min="12044" max="12288" width="11.42578125" style="1326" hidden="1"/>
    <col min="12289" max="12289" width="0.85546875" style="1326" hidden="1"/>
    <col min="12290" max="12290" width="15.85546875" style="1326" hidden="1"/>
    <col min="12291" max="12291" width="7" style="1326" hidden="1"/>
    <col min="12292" max="12292" width="1.140625" style="1326" hidden="1"/>
    <col min="12293" max="12293" width="6.42578125" style="1326" hidden="1"/>
    <col min="12294" max="12294" width="1.42578125" style="1326" hidden="1"/>
    <col min="12295" max="12295" width="6.28515625" style="1326" hidden="1"/>
    <col min="12296" max="12296" width="7" style="1326" hidden="1"/>
    <col min="12297" max="12297" width="6.5703125" style="1326" hidden="1"/>
    <col min="12298" max="12298" width="7.28515625" style="1326" hidden="1"/>
    <col min="12299" max="12299" width="0.85546875" style="1326" hidden="1"/>
    <col min="12300" max="12544" width="11.42578125" style="1326" hidden="1"/>
    <col min="12545" max="12545" width="0.85546875" style="1326" hidden="1"/>
    <col min="12546" max="12546" width="15.85546875" style="1326" hidden="1"/>
    <col min="12547" max="12547" width="7" style="1326" hidden="1"/>
    <col min="12548" max="12548" width="1.140625" style="1326" hidden="1"/>
    <col min="12549" max="12549" width="6.42578125" style="1326" hidden="1"/>
    <col min="12550" max="12550" width="1.42578125" style="1326" hidden="1"/>
    <col min="12551" max="12551" width="6.28515625" style="1326" hidden="1"/>
    <col min="12552" max="12552" width="7" style="1326" hidden="1"/>
    <col min="12553" max="12553" width="6.5703125" style="1326" hidden="1"/>
    <col min="12554" max="12554" width="7.28515625" style="1326" hidden="1"/>
    <col min="12555" max="12555" width="0.85546875" style="1326" hidden="1"/>
    <col min="12556" max="12800" width="11.42578125" style="1326" hidden="1"/>
    <col min="12801" max="12801" width="0.85546875" style="1326" hidden="1"/>
    <col min="12802" max="12802" width="15.85546875" style="1326" hidden="1"/>
    <col min="12803" max="12803" width="7" style="1326" hidden="1"/>
    <col min="12804" max="12804" width="1.140625" style="1326" hidden="1"/>
    <col min="12805" max="12805" width="6.42578125" style="1326" hidden="1"/>
    <col min="12806" max="12806" width="1.42578125" style="1326" hidden="1"/>
    <col min="12807" max="12807" width="6.28515625" style="1326" hidden="1"/>
    <col min="12808" max="12808" width="7" style="1326" hidden="1"/>
    <col min="12809" max="12809" width="6.5703125" style="1326" hidden="1"/>
    <col min="12810" max="12810" width="7.28515625" style="1326" hidden="1"/>
    <col min="12811" max="12811" width="0.85546875" style="1326" hidden="1"/>
    <col min="12812" max="13056" width="11.42578125" style="1326" hidden="1"/>
    <col min="13057" max="13057" width="0.85546875" style="1326" hidden="1"/>
    <col min="13058" max="13058" width="15.85546875" style="1326" hidden="1"/>
    <col min="13059" max="13059" width="7" style="1326" hidden="1"/>
    <col min="13060" max="13060" width="1.140625" style="1326" hidden="1"/>
    <col min="13061" max="13061" width="6.42578125" style="1326" hidden="1"/>
    <col min="13062" max="13062" width="1.42578125" style="1326" hidden="1"/>
    <col min="13063" max="13063" width="6.28515625" style="1326" hidden="1"/>
    <col min="13064" max="13064" width="7" style="1326" hidden="1"/>
    <col min="13065" max="13065" width="6.5703125" style="1326" hidden="1"/>
    <col min="13066" max="13066" width="7.28515625" style="1326" hidden="1"/>
    <col min="13067" max="13067" width="0.85546875" style="1326" hidden="1"/>
    <col min="13068" max="13312" width="11.42578125" style="1326" hidden="1"/>
    <col min="13313" max="13313" width="0.85546875" style="1326" hidden="1"/>
    <col min="13314" max="13314" width="15.85546875" style="1326" hidden="1"/>
    <col min="13315" max="13315" width="7" style="1326" hidden="1"/>
    <col min="13316" max="13316" width="1.140625" style="1326" hidden="1"/>
    <col min="13317" max="13317" width="6.42578125" style="1326" hidden="1"/>
    <col min="13318" max="13318" width="1.42578125" style="1326" hidden="1"/>
    <col min="13319" max="13319" width="6.28515625" style="1326" hidden="1"/>
    <col min="13320" max="13320" width="7" style="1326" hidden="1"/>
    <col min="13321" max="13321" width="6.5703125" style="1326" hidden="1"/>
    <col min="13322" max="13322" width="7.28515625" style="1326" hidden="1"/>
    <col min="13323" max="13323" width="0.85546875" style="1326" hidden="1"/>
    <col min="13324" max="13568" width="11.42578125" style="1326" hidden="1"/>
    <col min="13569" max="13569" width="0.85546875" style="1326" hidden="1"/>
    <col min="13570" max="13570" width="15.85546875" style="1326" hidden="1"/>
    <col min="13571" max="13571" width="7" style="1326" hidden="1"/>
    <col min="13572" max="13572" width="1.140625" style="1326" hidden="1"/>
    <col min="13573" max="13573" width="6.42578125" style="1326" hidden="1"/>
    <col min="13574" max="13574" width="1.42578125" style="1326" hidden="1"/>
    <col min="13575" max="13575" width="6.28515625" style="1326" hidden="1"/>
    <col min="13576" max="13576" width="7" style="1326" hidden="1"/>
    <col min="13577" max="13577" width="6.5703125" style="1326" hidden="1"/>
    <col min="13578" max="13578" width="7.28515625" style="1326" hidden="1"/>
    <col min="13579" max="13579" width="0.85546875" style="1326" hidden="1"/>
    <col min="13580" max="13824" width="11.42578125" style="1326" hidden="1"/>
    <col min="13825" max="13825" width="0.85546875" style="1326" hidden="1"/>
    <col min="13826" max="13826" width="15.85546875" style="1326" hidden="1"/>
    <col min="13827" max="13827" width="7" style="1326" hidden="1"/>
    <col min="13828" max="13828" width="1.140625" style="1326" hidden="1"/>
    <col min="13829" max="13829" width="6.42578125" style="1326" hidden="1"/>
    <col min="13830" max="13830" width="1.42578125" style="1326" hidden="1"/>
    <col min="13831" max="13831" width="6.28515625" style="1326" hidden="1"/>
    <col min="13832" max="13832" width="7" style="1326" hidden="1"/>
    <col min="13833" max="13833" width="6.5703125" style="1326" hidden="1"/>
    <col min="13834" max="13834" width="7.28515625" style="1326" hidden="1"/>
    <col min="13835" max="13835" width="0.85546875" style="1326" hidden="1"/>
    <col min="13836" max="14080" width="11.42578125" style="1326" hidden="1"/>
    <col min="14081" max="14081" width="0.85546875" style="1326" hidden="1"/>
    <col min="14082" max="14082" width="15.85546875" style="1326" hidden="1"/>
    <col min="14083" max="14083" width="7" style="1326" hidden="1"/>
    <col min="14084" max="14084" width="1.140625" style="1326" hidden="1"/>
    <col min="14085" max="14085" width="6.42578125" style="1326" hidden="1"/>
    <col min="14086" max="14086" width="1.42578125" style="1326" hidden="1"/>
    <col min="14087" max="14087" width="6.28515625" style="1326" hidden="1"/>
    <col min="14088" max="14088" width="7" style="1326" hidden="1"/>
    <col min="14089" max="14089" width="6.5703125" style="1326" hidden="1"/>
    <col min="14090" max="14090" width="7.28515625" style="1326" hidden="1"/>
    <col min="14091" max="14091" width="0.85546875" style="1326" hidden="1"/>
    <col min="14092" max="14336" width="11.42578125" style="1326" hidden="1"/>
    <col min="14337" max="14337" width="0.85546875" style="1326" hidden="1"/>
    <col min="14338" max="14338" width="15.85546875" style="1326" hidden="1"/>
    <col min="14339" max="14339" width="7" style="1326" hidden="1"/>
    <col min="14340" max="14340" width="1.140625" style="1326" hidden="1"/>
    <col min="14341" max="14341" width="6.42578125" style="1326" hidden="1"/>
    <col min="14342" max="14342" width="1.42578125" style="1326" hidden="1"/>
    <col min="14343" max="14343" width="6.28515625" style="1326" hidden="1"/>
    <col min="14344" max="14344" width="7" style="1326" hidden="1"/>
    <col min="14345" max="14345" width="6.5703125" style="1326" hidden="1"/>
    <col min="14346" max="14346" width="7.28515625" style="1326" hidden="1"/>
    <col min="14347" max="14347" width="0.85546875" style="1326" hidden="1"/>
    <col min="14348" max="14592" width="11.42578125" style="1326" hidden="1"/>
    <col min="14593" max="14593" width="0.85546875" style="1326" hidden="1"/>
    <col min="14594" max="14594" width="15.85546875" style="1326" hidden="1"/>
    <col min="14595" max="14595" width="7" style="1326" hidden="1"/>
    <col min="14596" max="14596" width="1.140625" style="1326" hidden="1"/>
    <col min="14597" max="14597" width="6.42578125" style="1326" hidden="1"/>
    <col min="14598" max="14598" width="1.42578125" style="1326" hidden="1"/>
    <col min="14599" max="14599" width="6.28515625" style="1326" hidden="1"/>
    <col min="14600" max="14600" width="7" style="1326" hidden="1"/>
    <col min="14601" max="14601" width="6.5703125" style="1326" hidden="1"/>
    <col min="14602" max="14602" width="7.28515625" style="1326" hidden="1"/>
    <col min="14603" max="14603" width="0.85546875" style="1326" hidden="1"/>
    <col min="14604" max="14848" width="11.42578125" style="1326" hidden="1"/>
    <col min="14849" max="14849" width="0.85546875" style="1326" hidden="1"/>
    <col min="14850" max="14850" width="15.85546875" style="1326" hidden="1"/>
    <col min="14851" max="14851" width="7" style="1326" hidden="1"/>
    <col min="14852" max="14852" width="1.140625" style="1326" hidden="1"/>
    <col min="14853" max="14853" width="6.42578125" style="1326" hidden="1"/>
    <col min="14854" max="14854" width="1.42578125" style="1326" hidden="1"/>
    <col min="14855" max="14855" width="6.28515625" style="1326" hidden="1"/>
    <col min="14856" max="14856" width="7" style="1326" hidden="1"/>
    <col min="14857" max="14857" width="6.5703125" style="1326" hidden="1"/>
    <col min="14858" max="14858" width="7.28515625" style="1326" hidden="1"/>
    <col min="14859" max="14859" width="0.85546875" style="1326" hidden="1"/>
    <col min="14860" max="15104" width="11.42578125" style="1326" hidden="1"/>
    <col min="15105" max="15105" width="0.85546875" style="1326" hidden="1"/>
    <col min="15106" max="15106" width="15.85546875" style="1326" hidden="1"/>
    <col min="15107" max="15107" width="7" style="1326" hidden="1"/>
    <col min="15108" max="15108" width="1.140625" style="1326" hidden="1"/>
    <col min="15109" max="15109" width="6.42578125" style="1326" hidden="1"/>
    <col min="15110" max="15110" width="1.42578125" style="1326" hidden="1"/>
    <col min="15111" max="15111" width="6.28515625" style="1326" hidden="1"/>
    <col min="15112" max="15112" width="7" style="1326" hidden="1"/>
    <col min="15113" max="15113" width="6.5703125" style="1326" hidden="1"/>
    <col min="15114" max="15114" width="7.28515625" style="1326" hidden="1"/>
    <col min="15115" max="15115" width="0.85546875" style="1326" hidden="1"/>
    <col min="15116" max="15360" width="11.42578125" style="1326" hidden="1"/>
    <col min="15361" max="15361" width="0.85546875" style="1326" hidden="1"/>
    <col min="15362" max="15362" width="15.85546875" style="1326" hidden="1"/>
    <col min="15363" max="15363" width="7" style="1326" hidden="1"/>
    <col min="15364" max="15364" width="1.140625" style="1326" hidden="1"/>
    <col min="15365" max="15365" width="6.42578125" style="1326" hidden="1"/>
    <col min="15366" max="15366" width="1.42578125" style="1326" hidden="1"/>
    <col min="15367" max="15367" width="6.28515625" style="1326" hidden="1"/>
    <col min="15368" max="15368" width="7" style="1326" hidden="1"/>
    <col min="15369" max="15369" width="6.5703125" style="1326" hidden="1"/>
    <col min="15370" max="15370" width="7.28515625" style="1326" hidden="1"/>
    <col min="15371" max="15371" width="0.85546875" style="1326" hidden="1"/>
    <col min="15372" max="15616" width="11.42578125" style="1326" hidden="1"/>
    <col min="15617" max="15617" width="0.85546875" style="1326" hidden="1"/>
    <col min="15618" max="15618" width="15.85546875" style="1326" hidden="1"/>
    <col min="15619" max="15619" width="7" style="1326" hidden="1"/>
    <col min="15620" max="15620" width="1.140625" style="1326" hidden="1"/>
    <col min="15621" max="15621" width="6.42578125" style="1326" hidden="1"/>
    <col min="15622" max="15622" width="1.42578125" style="1326" hidden="1"/>
    <col min="15623" max="15623" width="6.28515625" style="1326" hidden="1"/>
    <col min="15624" max="15624" width="7" style="1326" hidden="1"/>
    <col min="15625" max="15625" width="6.5703125" style="1326" hidden="1"/>
    <col min="15626" max="15626" width="7.28515625" style="1326" hidden="1"/>
    <col min="15627" max="15627" width="0.85546875" style="1326" hidden="1"/>
    <col min="15628" max="15872" width="11.42578125" style="1326" hidden="1"/>
    <col min="15873" max="15873" width="0.85546875" style="1326" hidden="1"/>
    <col min="15874" max="15874" width="15.85546875" style="1326" hidden="1"/>
    <col min="15875" max="15875" width="7" style="1326" hidden="1"/>
    <col min="15876" max="15876" width="1.140625" style="1326" hidden="1"/>
    <col min="15877" max="15877" width="6.42578125" style="1326" hidden="1"/>
    <col min="15878" max="15878" width="1.42578125" style="1326" hidden="1"/>
    <col min="15879" max="15879" width="6.28515625" style="1326" hidden="1"/>
    <col min="15880" max="15880" width="7" style="1326" hidden="1"/>
    <col min="15881" max="15881" width="6.5703125" style="1326" hidden="1"/>
    <col min="15882" max="15882" width="7.28515625" style="1326" hidden="1"/>
    <col min="15883" max="15883" width="0.85546875" style="1326" hidden="1"/>
    <col min="15884" max="16128" width="11.42578125" style="1326" hidden="1"/>
    <col min="16129" max="16129" width="0.85546875" style="1326" hidden="1"/>
    <col min="16130" max="16130" width="15.85546875" style="1326" hidden="1"/>
    <col min="16131" max="16131" width="7" style="1326" hidden="1"/>
    <col min="16132" max="16132" width="1.140625" style="1326" hidden="1"/>
    <col min="16133" max="16133" width="6.42578125" style="1326" hidden="1"/>
    <col min="16134" max="16134" width="1.42578125" style="1326" hidden="1"/>
    <col min="16135" max="16135" width="6.28515625" style="1326" hidden="1"/>
    <col min="16136" max="16136" width="7" style="1326" hidden="1"/>
    <col min="16137" max="16137" width="6.5703125" style="1326" hidden="1"/>
    <col min="16138" max="16138" width="7.28515625" style="1326" hidden="1"/>
    <col min="16139" max="16139" width="0.85546875" style="1326" hidden="1"/>
    <col min="16140" max="16384" width="11.42578125" style="1326" hidden="1"/>
  </cols>
  <sheetData>
    <row r="1" spans="1:11" s="4" customFormat="1" ht="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s="10" customFormat="1" ht="11.1" customHeight="1">
      <c r="A2" s="5"/>
      <c r="B2" s="1088" t="s">
        <v>679</v>
      </c>
      <c r="C2" s="1089"/>
      <c r="D2" s="7"/>
      <c r="E2" s="7"/>
      <c r="F2" s="7"/>
      <c r="G2" s="1321"/>
      <c r="H2" s="1321"/>
      <c r="I2" s="1321"/>
      <c r="J2" s="1319" t="s">
        <v>680</v>
      </c>
      <c r="K2" s="9"/>
    </row>
    <row r="3" spans="1:11" s="10" customFormat="1" ht="11.1" customHeight="1">
      <c r="A3" s="5"/>
      <c r="B3" s="1088" t="s">
        <v>681</v>
      </c>
      <c r="C3" s="1089"/>
      <c r="D3" s="7"/>
      <c r="E3" s="7"/>
      <c r="F3" s="7"/>
      <c r="G3" s="54"/>
      <c r="H3" s="54"/>
      <c r="I3" s="54"/>
      <c r="J3" s="54" t="s">
        <v>21</v>
      </c>
      <c r="K3" s="9"/>
    </row>
    <row r="4" spans="1:11" s="10" customFormat="1" ht="11.1" customHeight="1">
      <c r="A4" s="5"/>
      <c r="B4" s="1088" t="s">
        <v>682</v>
      </c>
      <c r="C4" s="1089"/>
      <c r="D4" s="7"/>
      <c r="E4" s="7"/>
      <c r="F4" s="7"/>
      <c r="G4" s="7"/>
      <c r="H4" s="7"/>
      <c r="I4" s="7"/>
      <c r="J4" s="7"/>
      <c r="K4" s="9"/>
    </row>
    <row r="5" spans="1:11" s="10" customFormat="1" ht="11.1" customHeight="1">
      <c r="A5" s="5"/>
      <c r="B5" s="1088" t="s">
        <v>683</v>
      </c>
      <c r="C5" s="1089"/>
      <c r="D5" s="7"/>
      <c r="E5" s="7"/>
      <c r="F5" s="7"/>
      <c r="G5" s="7"/>
      <c r="H5" s="7"/>
      <c r="I5" s="7"/>
      <c r="J5" s="7"/>
      <c r="K5" s="9"/>
    </row>
    <row r="6" spans="1:11" s="4" customFormat="1" ht="3" customHeight="1">
      <c r="A6" s="14"/>
      <c r="B6" s="15"/>
      <c r="C6" s="15"/>
      <c r="D6" s="16"/>
      <c r="E6" s="16"/>
      <c r="F6" s="16"/>
      <c r="G6" s="16"/>
      <c r="H6" s="16"/>
      <c r="I6" s="16"/>
      <c r="J6" s="16"/>
      <c r="K6" s="17"/>
    </row>
    <row r="7" spans="1:11" s="4" customFormat="1" ht="3" customHeight="1">
      <c r="A7" s="14"/>
      <c r="B7" s="18"/>
      <c r="C7" s="18"/>
      <c r="D7" s="18"/>
      <c r="E7" s="18"/>
      <c r="F7" s="18"/>
      <c r="G7" s="18"/>
      <c r="H7" s="18"/>
      <c r="I7" s="18"/>
      <c r="J7" s="18"/>
      <c r="K7" s="17"/>
    </row>
    <row r="8" spans="1:11" s="4" customFormat="1" ht="8.4499999999999993" customHeight="1">
      <c r="A8" s="14"/>
      <c r="B8" s="1211" t="s">
        <v>684</v>
      </c>
      <c r="C8" s="1090" t="s">
        <v>57</v>
      </c>
      <c r="D8" s="1091"/>
      <c r="E8" s="1212" t="s">
        <v>685</v>
      </c>
      <c r="F8" s="1212"/>
      <c r="G8" s="1212"/>
      <c r="H8" s="1212"/>
      <c r="I8" s="1212"/>
      <c r="J8" s="1212"/>
      <c r="K8" s="17"/>
    </row>
    <row r="9" spans="1:11" s="4" customFormat="1" ht="8.4499999999999993" customHeight="1">
      <c r="A9" s="14"/>
      <c r="B9" s="1211"/>
      <c r="C9" s="1092" t="s">
        <v>686</v>
      </c>
      <c r="D9" s="11"/>
      <c r="E9" s="1322" t="s">
        <v>7</v>
      </c>
      <c r="F9" s="1322"/>
      <c r="G9" s="1323" t="s">
        <v>687</v>
      </c>
      <c r="H9" s="1323"/>
      <c r="I9" s="1323"/>
      <c r="J9" s="1090" t="s">
        <v>688</v>
      </c>
      <c r="K9" s="17"/>
    </row>
    <row r="10" spans="1:11" s="4" customFormat="1" ht="8.4499999999999993" customHeight="1">
      <c r="A10" s="14"/>
      <c r="B10" s="1211"/>
      <c r="C10" s="1155"/>
      <c r="D10" s="20"/>
      <c r="G10" s="1090" t="s">
        <v>7</v>
      </c>
      <c r="H10" s="1090" t="s">
        <v>689</v>
      </c>
      <c r="I10" s="1090" t="s">
        <v>690</v>
      </c>
      <c r="J10" s="1090" t="s">
        <v>691</v>
      </c>
      <c r="K10" s="17"/>
    </row>
    <row r="11" spans="1:11" s="4" customFormat="1" ht="8.4499999999999993" customHeight="1">
      <c r="A11" s="14"/>
      <c r="B11" s="1211"/>
      <c r="C11" s="1155"/>
      <c r="D11" s="20"/>
      <c r="G11" s="1092"/>
      <c r="H11" s="1324" t="s">
        <v>692</v>
      </c>
      <c r="I11" s="1324" t="s">
        <v>689</v>
      </c>
      <c r="J11" s="1090" t="s">
        <v>693</v>
      </c>
      <c r="K11" s="17"/>
    </row>
    <row r="12" spans="1:11" s="4" customFormat="1" ht="8.4499999999999993" customHeight="1">
      <c r="A12" s="14"/>
      <c r="B12" s="1211"/>
      <c r="C12" s="1155"/>
      <c r="D12" s="20"/>
      <c r="G12" s="1092"/>
      <c r="H12" s="1091"/>
      <c r="I12" s="1090" t="s">
        <v>692</v>
      </c>
      <c r="J12" s="1090" t="s">
        <v>694</v>
      </c>
      <c r="K12" s="17"/>
    </row>
    <row r="13" spans="1:11" s="4" customFormat="1" ht="3" customHeight="1">
      <c r="A13" s="14"/>
      <c r="B13" s="15"/>
      <c r="C13" s="15"/>
      <c r="D13" s="16"/>
      <c r="E13" s="16"/>
      <c r="F13" s="16"/>
      <c r="G13" s="16"/>
      <c r="H13" s="16"/>
      <c r="I13" s="16"/>
      <c r="J13" s="16"/>
      <c r="K13" s="17"/>
    </row>
    <row r="14" spans="1:11" s="4" customFormat="1" ht="3" customHeight="1">
      <c r="A14" s="14"/>
      <c r="B14" s="20"/>
      <c r="C14" s="20"/>
      <c r="D14" s="20"/>
      <c r="E14" s="20"/>
      <c r="F14" s="20"/>
      <c r="G14" s="20"/>
      <c r="H14" s="20"/>
      <c r="I14" s="20"/>
      <c r="J14" s="20"/>
      <c r="K14" s="17"/>
    </row>
    <row r="15" spans="1:11" s="4" customFormat="1" ht="9" customHeight="1">
      <c r="A15" s="14"/>
      <c r="B15" s="1093" t="s">
        <v>7</v>
      </c>
      <c r="C15" s="1094">
        <f>SUM(C17:C30)</f>
        <v>17705</v>
      </c>
      <c r="D15" s="1094"/>
      <c r="E15" s="1094">
        <f>SUM(E17:E30)</f>
        <v>718062</v>
      </c>
      <c r="F15" s="1094"/>
      <c r="G15" s="1094">
        <f>SUM(G17:G30)</f>
        <v>622445</v>
      </c>
      <c r="H15" s="1094">
        <f>SUM(H17:H30)</f>
        <v>548278</v>
      </c>
      <c r="I15" s="1094">
        <f>SUM(I17:I30)</f>
        <v>74167</v>
      </c>
      <c r="J15" s="1094">
        <f>SUM(J17:J30)</f>
        <v>95617</v>
      </c>
      <c r="K15" s="17"/>
    </row>
    <row r="16" spans="1:11" s="4" customFormat="1" ht="4.5" customHeight="1">
      <c r="A16" s="14"/>
      <c r="B16" s="1095"/>
      <c r="C16" s="1096"/>
      <c r="D16" s="1097"/>
      <c r="E16" s="1097"/>
      <c r="F16" s="1097"/>
      <c r="G16" s="1097"/>
      <c r="H16" s="1097"/>
      <c r="I16" s="1097"/>
      <c r="J16" s="1097"/>
      <c r="K16" s="17"/>
    </row>
    <row r="17" spans="1:11" s="4" customFormat="1" ht="9" customHeight="1">
      <c r="A17" s="14"/>
      <c r="B17" s="1095" t="s">
        <v>695</v>
      </c>
      <c r="C17" s="1096">
        <v>154</v>
      </c>
      <c r="D17" s="1097"/>
      <c r="E17" s="1097">
        <f>SUM(G17+J17)</f>
        <v>31207</v>
      </c>
      <c r="F17" s="1097"/>
      <c r="G17" s="1097">
        <f>SUM(H17:I17)</f>
        <v>24425</v>
      </c>
      <c r="H17" s="1097">
        <v>24368</v>
      </c>
      <c r="I17" s="1097">
        <v>57</v>
      </c>
      <c r="J17" s="1097">
        <v>6782</v>
      </c>
      <c r="K17" s="17"/>
    </row>
    <row r="18" spans="1:11" s="4" customFormat="1" ht="9" customHeight="1">
      <c r="A18" s="14"/>
      <c r="B18" s="1095" t="s">
        <v>696</v>
      </c>
      <c r="C18" s="1096">
        <v>6</v>
      </c>
      <c r="D18" s="1097"/>
      <c r="E18" s="1097">
        <f>SUM(G18+J18)</f>
        <v>13714</v>
      </c>
      <c r="F18" s="1097"/>
      <c r="G18" s="1097">
        <f>SUM(H18:I18)</f>
        <v>13216</v>
      </c>
      <c r="H18" s="1097">
        <v>13216</v>
      </c>
      <c r="I18" s="1097">
        <v>0</v>
      </c>
      <c r="J18" s="1097">
        <v>498</v>
      </c>
      <c r="K18" s="17"/>
    </row>
    <row r="19" spans="1:11" s="4" customFormat="1" ht="9" customHeight="1">
      <c r="A19" s="14"/>
      <c r="B19" s="1095" t="s">
        <v>697</v>
      </c>
      <c r="C19" s="1096">
        <v>312</v>
      </c>
      <c r="D19" s="1097"/>
      <c r="E19" s="1097">
        <f>SUM(G19+J19)</f>
        <v>11243</v>
      </c>
      <c r="F19" s="1097"/>
      <c r="G19" s="1097">
        <f>SUM(H19:I19)</f>
        <v>8609</v>
      </c>
      <c r="H19" s="1097">
        <v>7610</v>
      </c>
      <c r="I19" s="1097">
        <v>999</v>
      </c>
      <c r="J19" s="1097">
        <v>2634</v>
      </c>
      <c r="K19" s="17"/>
    </row>
    <row r="20" spans="1:11" s="4" customFormat="1" ht="9" customHeight="1">
      <c r="A20" s="14"/>
      <c r="B20" s="1095" t="s">
        <v>698</v>
      </c>
      <c r="C20" s="1096">
        <v>5673</v>
      </c>
      <c r="D20" s="1097"/>
      <c r="E20" s="1097">
        <f>SUM(G20+J20)</f>
        <v>196030</v>
      </c>
      <c r="F20" s="1097"/>
      <c r="G20" s="1097">
        <f>SUM(H20:I20)</f>
        <v>177222</v>
      </c>
      <c r="H20" s="1097">
        <v>153816</v>
      </c>
      <c r="I20" s="1097">
        <v>23406</v>
      </c>
      <c r="J20" s="1097">
        <v>18808</v>
      </c>
      <c r="K20" s="17"/>
    </row>
    <row r="21" spans="1:11" s="4" customFormat="1" ht="9" customHeight="1">
      <c r="A21" s="14"/>
      <c r="B21" s="1095" t="s">
        <v>699</v>
      </c>
      <c r="C21" s="1096"/>
      <c r="D21" s="1097"/>
      <c r="E21" s="1097"/>
      <c r="F21" s="1097"/>
      <c r="G21" s="1097"/>
      <c r="H21" s="1097"/>
      <c r="I21" s="1097"/>
      <c r="J21" s="1097"/>
      <c r="K21" s="17"/>
    </row>
    <row r="22" spans="1:11" s="4" customFormat="1" ht="9" customHeight="1">
      <c r="A22" s="14"/>
      <c r="B22" s="1095" t="s">
        <v>700</v>
      </c>
      <c r="C22" s="1096">
        <v>3068</v>
      </c>
      <c r="D22" s="1097"/>
      <c r="E22" s="1097">
        <f>SUM(G22+J22)</f>
        <v>256758</v>
      </c>
      <c r="F22" s="1097"/>
      <c r="G22" s="1097">
        <f>SUM(H22:I22)</f>
        <v>239474</v>
      </c>
      <c r="H22" s="1097">
        <v>201964</v>
      </c>
      <c r="I22" s="1097">
        <v>37510</v>
      </c>
      <c r="J22" s="1097">
        <v>17284</v>
      </c>
      <c r="K22" s="17"/>
    </row>
    <row r="23" spans="1:11" s="4" customFormat="1" ht="9" customHeight="1">
      <c r="A23" s="14"/>
      <c r="B23" s="1095" t="s">
        <v>701</v>
      </c>
      <c r="C23" s="1096">
        <v>36</v>
      </c>
      <c r="D23" s="1097"/>
      <c r="E23" s="1097">
        <f>SUM(G23+J23)</f>
        <v>10523</v>
      </c>
      <c r="F23" s="1097"/>
      <c r="G23" s="1097">
        <f>SUM(H23:I23)</f>
        <v>10310</v>
      </c>
      <c r="H23" s="1097">
        <v>10310</v>
      </c>
      <c r="I23" s="1097">
        <v>0</v>
      </c>
      <c r="J23" s="1097">
        <v>213</v>
      </c>
      <c r="K23" s="17"/>
    </row>
    <row r="24" spans="1:11" s="4" customFormat="1" ht="9" customHeight="1">
      <c r="A24" s="14"/>
      <c r="B24" s="1095" t="s">
        <v>702</v>
      </c>
      <c r="C24" s="1096">
        <v>1551</v>
      </c>
      <c r="D24" s="1097"/>
      <c r="E24" s="1097">
        <f>SUM(G24+J24)</f>
        <v>18254</v>
      </c>
      <c r="F24" s="1097"/>
      <c r="G24" s="1097">
        <f>SUM(H24:I24)</f>
        <v>15289</v>
      </c>
      <c r="H24" s="1097">
        <v>11867</v>
      </c>
      <c r="I24" s="1097">
        <v>3422</v>
      </c>
      <c r="J24" s="1097">
        <v>2965</v>
      </c>
      <c r="K24" s="17"/>
    </row>
    <row r="25" spans="1:11" s="4" customFormat="1" ht="9" customHeight="1">
      <c r="A25" s="14"/>
      <c r="B25" s="1095" t="s">
        <v>703</v>
      </c>
      <c r="C25" s="1096"/>
      <c r="D25" s="1097"/>
      <c r="E25" s="1097"/>
      <c r="F25" s="1097"/>
      <c r="G25" s="1097"/>
      <c r="H25" s="1097"/>
      <c r="I25" s="1097"/>
      <c r="J25" s="1097"/>
      <c r="K25" s="17"/>
    </row>
    <row r="26" spans="1:11" s="4" customFormat="1" ht="9" customHeight="1">
      <c r="A26" s="14"/>
      <c r="B26" s="1095" t="s">
        <v>704</v>
      </c>
      <c r="C26" s="1096">
        <v>4464</v>
      </c>
      <c r="D26" s="1097"/>
      <c r="E26" s="1097">
        <f>SUM(G26+J26)</f>
        <v>97569</v>
      </c>
      <c r="F26" s="1097"/>
      <c r="G26" s="1097">
        <f>SUM(H26:I26)</f>
        <v>71532</v>
      </c>
      <c r="H26" s="1097">
        <v>66223</v>
      </c>
      <c r="I26" s="1097">
        <v>5309</v>
      </c>
      <c r="J26" s="1097">
        <v>26037</v>
      </c>
      <c r="K26" s="17"/>
    </row>
    <row r="27" spans="1:11" s="4" customFormat="1" ht="9" customHeight="1">
      <c r="A27" s="14"/>
      <c r="B27" s="1095" t="s">
        <v>705</v>
      </c>
      <c r="C27" s="1096">
        <v>32</v>
      </c>
      <c r="D27" s="1097"/>
      <c r="E27" s="1097">
        <f>SUM(G27+J27)</f>
        <v>22129</v>
      </c>
      <c r="F27" s="1097"/>
      <c r="G27" s="1097">
        <f>SUM(H27:I27)</f>
        <v>22129</v>
      </c>
      <c r="H27" s="1097">
        <v>22129</v>
      </c>
      <c r="I27" s="1097">
        <v>0</v>
      </c>
      <c r="J27" s="1097">
        <v>0</v>
      </c>
      <c r="K27" s="17"/>
    </row>
    <row r="28" spans="1:11" s="4" customFormat="1" ht="9" customHeight="1">
      <c r="A28" s="14"/>
      <c r="B28" s="1095" t="s">
        <v>706</v>
      </c>
      <c r="C28" s="1096"/>
      <c r="D28" s="1097"/>
      <c r="E28" s="1097"/>
      <c r="F28" s="1097"/>
      <c r="G28" s="1097"/>
      <c r="H28" s="1097"/>
      <c r="I28" s="1097"/>
      <c r="J28" s="1097"/>
      <c r="K28" s="17"/>
    </row>
    <row r="29" spans="1:11" s="4" customFormat="1" ht="9" customHeight="1">
      <c r="A29" s="14"/>
      <c r="B29" s="1095" t="s">
        <v>707</v>
      </c>
      <c r="C29" s="1096">
        <v>1776</v>
      </c>
      <c r="D29" s="1097"/>
      <c r="E29" s="1097">
        <f>SUM(G29+J29)</f>
        <v>44044</v>
      </c>
      <c r="F29" s="1097"/>
      <c r="G29" s="1097">
        <f>SUM(H29:I29)</f>
        <v>28221</v>
      </c>
      <c r="H29" s="1097">
        <v>25817</v>
      </c>
      <c r="I29" s="1097">
        <v>2404</v>
      </c>
      <c r="J29" s="1097">
        <v>15823</v>
      </c>
      <c r="K29" s="17"/>
    </row>
    <row r="30" spans="1:11" s="4" customFormat="1" ht="9" customHeight="1">
      <c r="A30" s="14"/>
      <c r="B30" s="1095" t="s">
        <v>708</v>
      </c>
      <c r="C30" s="1096">
        <v>633</v>
      </c>
      <c r="D30" s="1097"/>
      <c r="E30" s="1097">
        <f>SUM(G30+J30)</f>
        <v>16591</v>
      </c>
      <c r="F30" s="1097"/>
      <c r="G30" s="1097">
        <f>SUM(H30:I30)</f>
        <v>12018</v>
      </c>
      <c r="H30" s="1097">
        <v>10958</v>
      </c>
      <c r="I30" s="1097">
        <v>1060</v>
      </c>
      <c r="J30" s="1097">
        <v>4573</v>
      </c>
      <c r="K30" s="17"/>
    </row>
    <row r="31" spans="1:11" s="4" customFormat="1" ht="9" customHeight="1">
      <c r="A31" s="14"/>
      <c r="B31" s="1095"/>
      <c r="C31" s="1096"/>
      <c r="D31" s="1097"/>
      <c r="E31" s="1097"/>
      <c r="F31" s="1097"/>
      <c r="G31" s="1097"/>
      <c r="H31" s="1097"/>
      <c r="I31" s="1097"/>
      <c r="J31" s="1097"/>
      <c r="K31" s="17"/>
    </row>
    <row r="32" spans="1:11" s="4" customFormat="1" ht="9" customHeight="1">
      <c r="A32" s="14"/>
      <c r="B32" s="1095"/>
      <c r="C32" s="1096"/>
      <c r="D32" s="1097"/>
      <c r="E32" s="1097"/>
      <c r="F32" s="1097"/>
      <c r="G32" s="1097"/>
      <c r="H32" s="1097"/>
      <c r="I32" s="1097"/>
      <c r="J32" s="1097"/>
      <c r="K32" s="17"/>
    </row>
    <row r="33" spans="1:11" s="4" customFormat="1" ht="9" customHeight="1">
      <c r="A33" s="14"/>
      <c r="B33" s="1095"/>
      <c r="C33" s="1096"/>
      <c r="D33" s="1097"/>
      <c r="E33" s="1097"/>
      <c r="F33" s="1097"/>
      <c r="G33" s="1097"/>
      <c r="H33" s="1097"/>
      <c r="I33" s="1097"/>
      <c r="J33" s="1097"/>
      <c r="K33" s="17"/>
    </row>
    <row r="34" spans="1:11" s="4" customFormat="1" ht="9" customHeight="1">
      <c r="A34" s="14"/>
      <c r="B34" s="1095"/>
      <c r="C34" s="1096"/>
      <c r="D34" s="1097"/>
      <c r="E34" s="1097"/>
      <c r="F34" s="1097"/>
      <c r="G34" s="1097"/>
      <c r="H34" s="1097"/>
      <c r="I34" s="1097"/>
      <c r="J34" s="1097"/>
      <c r="K34" s="17"/>
    </row>
    <row r="35" spans="1:11" s="4" customFormat="1" ht="9" customHeight="1">
      <c r="A35" s="14"/>
      <c r="B35" s="1095"/>
      <c r="C35" s="1096"/>
      <c r="D35" s="1097"/>
      <c r="E35" s="1097"/>
      <c r="F35" s="1097"/>
      <c r="G35" s="1097"/>
      <c r="H35" s="1097"/>
      <c r="I35" s="1097"/>
      <c r="J35" s="1097"/>
      <c r="K35" s="17"/>
    </row>
    <row r="36" spans="1:11" s="4" customFormat="1" ht="8.25" customHeight="1">
      <c r="A36" s="14"/>
      <c r="B36" s="1095"/>
      <c r="C36" s="1096"/>
      <c r="D36" s="1097"/>
      <c r="E36" s="1097"/>
      <c r="F36" s="1097"/>
      <c r="G36" s="1097"/>
      <c r="H36" s="1097"/>
      <c r="I36" s="1097"/>
      <c r="J36" s="1097"/>
      <c r="K36" s="17"/>
    </row>
    <row r="37" spans="1:11" s="4" customFormat="1" ht="11.1" customHeight="1">
      <c r="A37" s="14"/>
      <c r="B37" s="1095"/>
      <c r="C37" s="1096"/>
      <c r="D37" s="1097"/>
      <c r="E37" s="1097"/>
      <c r="F37" s="1097"/>
      <c r="G37" s="1321"/>
      <c r="H37" s="1321"/>
      <c r="I37" s="1321"/>
      <c r="J37" s="1321" t="s">
        <v>680</v>
      </c>
      <c r="K37" s="17"/>
    </row>
    <row r="38" spans="1:11" s="4" customFormat="1" ht="11.1" customHeight="1">
      <c r="A38" s="14"/>
      <c r="B38" s="1095"/>
      <c r="C38" s="1096"/>
      <c r="D38" s="1097"/>
      <c r="E38" s="1097"/>
      <c r="F38" s="1097"/>
      <c r="G38" s="54"/>
      <c r="H38" s="54"/>
      <c r="I38" s="54"/>
      <c r="J38" s="54" t="s">
        <v>61</v>
      </c>
      <c r="K38" s="17"/>
    </row>
    <row r="39" spans="1:11" s="4" customFormat="1" ht="3" customHeight="1">
      <c r="A39" s="14"/>
      <c r="B39" s="15"/>
      <c r="C39" s="15"/>
      <c r="D39" s="16"/>
      <c r="E39" s="16"/>
      <c r="F39" s="16"/>
      <c r="G39" s="16"/>
      <c r="H39" s="16"/>
      <c r="I39" s="16"/>
      <c r="J39" s="16"/>
      <c r="K39" s="17"/>
    </row>
    <row r="40" spans="1:11" s="4" customFormat="1" ht="3" customHeight="1">
      <c r="A40" s="14"/>
      <c r="B40" s="18"/>
      <c r="C40" s="18"/>
      <c r="D40" s="18"/>
      <c r="E40" s="18"/>
      <c r="F40" s="18"/>
      <c r="G40" s="18"/>
      <c r="H40" s="18"/>
      <c r="I40" s="18"/>
      <c r="J40" s="18"/>
      <c r="K40" s="17"/>
    </row>
    <row r="41" spans="1:11" s="4" customFormat="1" ht="8.4499999999999993" customHeight="1">
      <c r="A41" s="14"/>
      <c r="B41" s="1211" t="s">
        <v>684</v>
      </c>
      <c r="C41" s="1324" t="s">
        <v>709</v>
      </c>
      <c r="D41" s="1324"/>
      <c r="E41" s="1324" t="s">
        <v>710</v>
      </c>
      <c r="F41" s="1324"/>
      <c r="G41" s="1324" t="s">
        <v>710</v>
      </c>
      <c r="H41" s="1324" t="s">
        <v>711</v>
      </c>
      <c r="I41" s="1324" t="s">
        <v>712</v>
      </c>
      <c r="J41" s="1324" t="s">
        <v>710</v>
      </c>
      <c r="K41" s="17"/>
    </row>
    <row r="42" spans="1:11" s="4" customFormat="1" ht="8.4499999999999993" customHeight="1">
      <c r="A42" s="14"/>
      <c r="B42" s="1211"/>
      <c r="C42" s="1092" t="s">
        <v>713</v>
      </c>
      <c r="D42" s="1092"/>
      <c r="E42" s="1092" t="s">
        <v>714</v>
      </c>
      <c r="F42" s="1092"/>
      <c r="G42" s="1092" t="s">
        <v>715</v>
      </c>
      <c r="H42" s="1092" t="s">
        <v>716</v>
      </c>
      <c r="I42" s="1092" t="s">
        <v>717</v>
      </c>
      <c r="J42" s="1092" t="s">
        <v>718</v>
      </c>
      <c r="K42" s="17"/>
    </row>
    <row r="43" spans="1:11" s="4" customFormat="1" ht="8.4499999999999993" customHeight="1">
      <c r="A43" s="14"/>
      <c r="B43" s="1211"/>
      <c r="C43" s="1092" t="s">
        <v>719</v>
      </c>
      <c r="D43" s="1092"/>
      <c r="E43" s="1092" t="s">
        <v>720</v>
      </c>
      <c r="F43" s="1092"/>
      <c r="G43" s="1092" t="s">
        <v>720</v>
      </c>
      <c r="H43" s="1092" t="s">
        <v>720</v>
      </c>
      <c r="I43" s="1092" t="s">
        <v>721</v>
      </c>
      <c r="J43" s="1092" t="s">
        <v>722</v>
      </c>
      <c r="K43" s="17"/>
    </row>
    <row r="44" spans="1:11" s="4" customFormat="1" ht="8.4499999999999993" customHeight="1">
      <c r="A44" s="14"/>
      <c r="B44" s="1211"/>
      <c r="C44" s="1092" t="s">
        <v>720</v>
      </c>
      <c r="D44" s="1092"/>
      <c r="E44" s="1092" t="s">
        <v>723</v>
      </c>
      <c r="F44" s="1092"/>
      <c r="G44" s="1092" t="s">
        <v>723</v>
      </c>
      <c r="H44" s="1092" t="s">
        <v>723</v>
      </c>
      <c r="I44" s="1092" t="s">
        <v>720</v>
      </c>
      <c r="J44" s="1092" t="s">
        <v>720</v>
      </c>
      <c r="K44" s="17"/>
    </row>
    <row r="45" spans="1:11" s="4" customFormat="1" ht="8.4499999999999993" customHeight="1">
      <c r="A45" s="14"/>
      <c r="B45" s="1211"/>
      <c r="C45" s="1092" t="s">
        <v>723</v>
      </c>
      <c r="D45" s="1092"/>
      <c r="E45" s="1325"/>
      <c r="F45" s="1325"/>
      <c r="G45" s="1325"/>
      <c r="H45" s="1325"/>
      <c r="I45" s="1092" t="s">
        <v>723</v>
      </c>
      <c r="J45" s="1092" t="s">
        <v>723</v>
      </c>
      <c r="K45" s="17"/>
    </row>
    <row r="46" spans="1:11" s="4" customFormat="1" ht="3" customHeight="1">
      <c r="A46" s="14"/>
      <c r="B46" s="15"/>
      <c r="C46" s="15"/>
      <c r="D46" s="16"/>
      <c r="E46" s="16"/>
      <c r="F46" s="16"/>
      <c r="G46" s="16"/>
      <c r="H46" s="16"/>
      <c r="I46" s="16"/>
      <c r="J46" s="16"/>
      <c r="K46" s="17"/>
    </row>
    <row r="47" spans="1:11" s="4" customFormat="1" ht="3" customHeight="1">
      <c r="A47" s="14"/>
      <c r="B47" s="20"/>
      <c r="C47" s="20"/>
      <c r="D47" s="20"/>
      <c r="E47" s="20"/>
      <c r="F47" s="20"/>
      <c r="G47" s="20"/>
      <c r="H47" s="20"/>
      <c r="I47" s="20"/>
      <c r="J47" s="20"/>
      <c r="K47" s="17"/>
    </row>
    <row r="48" spans="1:11" s="4" customFormat="1" ht="9" customHeight="1">
      <c r="A48" s="14"/>
      <c r="B48" s="1093" t="s">
        <v>7</v>
      </c>
      <c r="C48" s="1094">
        <f>SUM(C50:C63)</f>
        <v>75697.911000000007</v>
      </c>
      <c r="D48" s="1094"/>
      <c r="E48" s="1094">
        <f>SUM(E50:E63)</f>
        <v>242240.08900000004</v>
      </c>
      <c r="F48" s="1094"/>
      <c r="G48" s="1094">
        <f>SUM(G50:G63)</f>
        <v>426663.78499999997</v>
      </c>
      <c r="H48" s="1094">
        <f>SUM(H50:H63)</f>
        <v>425694.00599999999</v>
      </c>
      <c r="I48" s="1094">
        <f>SUM(I50:I63)</f>
        <v>64271.370999999999</v>
      </c>
      <c r="J48" s="1094">
        <f>SUM(J50:J63)</f>
        <v>640674.35000000009</v>
      </c>
      <c r="K48" s="17"/>
    </row>
    <row r="49" spans="1:11" s="4" customFormat="1" ht="4.5" customHeight="1">
      <c r="A49" s="14"/>
      <c r="B49" s="1095"/>
      <c r="C49" s="1096"/>
      <c r="D49" s="1097"/>
      <c r="E49" s="1097"/>
      <c r="F49" s="1097"/>
      <c r="G49" s="1097"/>
      <c r="H49" s="1097"/>
      <c r="I49" s="1097"/>
      <c r="J49" s="1097"/>
      <c r="K49" s="17"/>
    </row>
    <row r="50" spans="1:11" s="4" customFormat="1" ht="9" customHeight="1">
      <c r="A50" s="14"/>
      <c r="B50" s="1095" t="s">
        <v>695</v>
      </c>
      <c r="C50" s="1096">
        <v>10966.727999999999</v>
      </c>
      <c r="D50" s="1097"/>
      <c r="E50" s="1097">
        <v>59167.135999999999</v>
      </c>
      <c r="F50" s="1097"/>
      <c r="G50" s="1097">
        <v>81767.448999999993</v>
      </c>
      <c r="H50" s="1097">
        <v>82235.266000000003</v>
      </c>
      <c r="I50" s="1097">
        <v>1170.1479999999999</v>
      </c>
      <c r="J50" s="1097">
        <v>29428.163</v>
      </c>
      <c r="K50" s="17"/>
    </row>
    <row r="51" spans="1:11" s="4" customFormat="1" ht="9" customHeight="1">
      <c r="A51" s="14"/>
      <c r="B51" s="1095" t="s">
        <v>696</v>
      </c>
      <c r="C51" s="1096">
        <v>4303.6450000000004</v>
      </c>
      <c r="D51" s="1097"/>
      <c r="E51" s="1097">
        <v>12359.921</v>
      </c>
      <c r="F51" s="1097"/>
      <c r="G51" s="1097">
        <v>25332.685000000001</v>
      </c>
      <c r="H51" s="1097">
        <v>25530.776999999998</v>
      </c>
      <c r="I51" s="1097">
        <v>4849.4350000000004</v>
      </c>
      <c r="J51" s="1097">
        <v>32726.054</v>
      </c>
      <c r="K51" s="17"/>
    </row>
    <row r="52" spans="1:11" s="4" customFormat="1" ht="9" customHeight="1">
      <c r="A52" s="14"/>
      <c r="B52" s="1095" t="s">
        <v>697</v>
      </c>
      <c r="C52" s="1096">
        <v>3308.5990000000002</v>
      </c>
      <c r="D52" s="1097"/>
      <c r="E52" s="1097">
        <v>6613.2830000000004</v>
      </c>
      <c r="F52" s="1097"/>
      <c r="G52" s="1097">
        <v>8067.5429999999997</v>
      </c>
      <c r="H52" s="1097">
        <v>8092.8050000000003</v>
      </c>
      <c r="I52" s="1097">
        <v>305.41300000000001</v>
      </c>
      <c r="J52" s="1097">
        <v>16228.575999999999</v>
      </c>
      <c r="K52" s="17"/>
    </row>
    <row r="53" spans="1:11" s="4" customFormat="1" ht="9" customHeight="1">
      <c r="A53" s="14"/>
      <c r="B53" s="1095" t="s">
        <v>698</v>
      </c>
      <c r="C53" s="1096">
        <v>15823.575999999999</v>
      </c>
      <c r="D53" s="1097"/>
      <c r="E53" s="1097">
        <v>55495.837</v>
      </c>
      <c r="F53" s="1097"/>
      <c r="G53" s="1097">
        <v>97141.251999999993</v>
      </c>
      <c r="H53" s="1097">
        <v>97527.673999999999</v>
      </c>
      <c r="I53" s="1097">
        <v>4810.72</v>
      </c>
      <c r="J53" s="1097">
        <v>84350.025999999998</v>
      </c>
      <c r="K53" s="17"/>
    </row>
    <row r="54" spans="1:11" s="4" customFormat="1" ht="9" customHeight="1">
      <c r="A54" s="14"/>
      <c r="B54" s="1095" t="s">
        <v>699</v>
      </c>
      <c r="C54" s="1096"/>
      <c r="D54" s="1097"/>
      <c r="E54" s="1097"/>
      <c r="F54" s="1097"/>
      <c r="G54" s="1097"/>
      <c r="H54" s="1097"/>
      <c r="I54" s="1097"/>
      <c r="J54" s="1097"/>
      <c r="K54" s="17"/>
    </row>
    <row r="55" spans="1:11" s="4" customFormat="1" ht="9" customHeight="1">
      <c r="A55" s="14"/>
      <c r="B55" s="1095" t="s">
        <v>700</v>
      </c>
      <c r="C55" s="1096">
        <v>20453.576000000001</v>
      </c>
      <c r="D55" s="1097"/>
      <c r="E55" s="1097">
        <v>44289.697999999997</v>
      </c>
      <c r="F55" s="1097"/>
      <c r="G55" s="1097">
        <v>79672.442999999999</v>
      </c>
      <c r="H55" s="1097">
        <v>80195.775999999998</v>
      </c>
      <c r="I55" s="1097">
        <v>44061.249000000003</v>
      </c>
      <c r="J55" s="1097">
        <v>363477.69099999999</v>
      </c>
      <c r="K55" s="17"/>
    </row>
    <row r="56" spans="1:11" s="4" customFormat="1" ht="9" customHeight="1">
      <c r="A56" s="14"/>
      <c r="B56" s="1095" t="s">
        <v>701</v>
      </c>
      <c r="C56" s="1096">
        <v>3597.1529999999998</v>
      </c>
      <c r="D56" s="1097"/>
      <c r="E56" s="1097">
        <v>7583.7790000000005</v>
      </c>
      <c r="F56" s="1097"/>
      <c r="G56" s="1097">
        <v>18376.063999999998</v>
      </c>
      <c r="H56" s="1097">
        <v>15720.057000000001</v>
      </c>
      <c r="I56" s="1097">
        <v>2520.5729999999999</v>
      </c>
      <c r="J56" s="1097">
        <v>62185.722999999998</v>
      </c>
      <c r="K56" s="17"/>
    </row>
    <row r="57" spans="1:11" s="4" customFormat="1" ht="9" customHeight="1">
      <c r="A57" s="14"/>
      <c r="B57" s="1095" t="s">
        <v>702</v>
      </c>
      <c r="C57" s="1096">
        <v>737.62</v>
      </c>
      <c r="D57" s="1097"/>
      <c r="E57" s="1097">
        <v>2094.2150000000001</v>
      </c>
      <c r="F57" s="1097"/>
      <c r="G57" s="1097">
        <v>4011.723</v>
      </c>
      <c r="H57" s="1097">
        <v>4023.4789999999998</v>
      </c>
      <c r="I57" s="1097">
        <v>257.01299999999998</v>
      </c>
      <c r="J57" s="1097">
        <v>4492.6030000000001</v>
      </c>
      <c r="K57" s="17"/>
    </row>
    <row r="58" spans="1:11" s="4" customFormat="1" ht="9" customHeight="1">
      <c r="A58" s="14"/>
      <c r="B58" s="1095" t="s">
        <v>724</v>
      </c>
      <c r="C58" s="1096"/>
      <c r="D58" s="1097"/>
      <c r="E58" s="1097"/>
      <c r="F58" s="1097"/>
      <c r="G58" s="1097"/>
      <c r="H58" s="1097"/>
      <c r="I58" s="1097"/>
      <c r="J58" s="1097"/>
      <c r="K58" s="17"/>
    </row>
    <row r="59" spans="1:11" s="4" customFormat="1" ht="9" customHeight="1">
      <c r="A59" s="14"/>
      <c r="B59" s="1095" t="s">
        <v>725</v>
      </c>
      <c r="C59" s="1096">
        <v>9264.9490000000005</v>
      </c>
      <c r="D59" s="1097"/>
      <c r="E59" s="1097">
        <v>39646.83</v>
      </c>
      <c r="F59" s="1097"/>
      <c r="G59" s="1097">
        <v>80415.804000000004</v>
      </c>
      <c r="H59" s="1097">
        <v>80433.186000000002</v>
      </c>
      <c r="I59" s="1097">
        <v>5399.2079999999996</v>
      </c>
      <c r="J59" s="1097">
        <v>35457.286999999997</v>
      </c>
      <c r="K59" s="17"/>
    </row>
    <row r="60" spans="1:11" s="4" customFormat="1" ht="9" customHeight="1">
      <c r="A60" s="14"/>
      <c r="B60" s="1095" t="s">
        <v>705</v>
      </c>
      <c r="C60" s="1096">
        <v>3432.66</v>
      </c>
      <c r="D60" s="1097"/>
      <c r="E60" s="1097">
        <v>369.46699999999998</v>
      </c>
      <c r="F60" s="1097"/>
      <c r="G60" s="1097">
        <v>2650.134</v>
      </c>
      <c r="H60" s="1097">
        <v>2650.134</v>
      </c>
      <c r="I60" s="1097">
        <v>190.773</v>
      </c>
      <c r="J60" s="1097">
        <v>3854.7739999999999</v>
      </c>
      <c r="K60" s="17"/>
    </row>
    <row r="61" spans="1:11" s="4" customFormat="1" ht="9" customHeight="1">
      <c r="A61" s="14"/>
      <c r="B61" s="1095" t="s">
        <v>706</v>
      </c>
      <c r="C61" s="1096"/>
      <c r="D61" s="1097"/>
      <c r="E61" s="1097"/>
      <c r="F61" s="1097"/>
      <c r="G61" s="1097"/>
      <c r="H61" s="1097"/>
      <c r="I61" s="1097"/>
      <c r="J61" s="1097"/>
      <c r="K61" s="17"/>
    </row>
    <row r="62" spans="1:11" s="4" customFormat="1" ht="9" customHeight="1">
      <c r="A62" s="14"/>
      <c r="B62" s="1095" t="s">
        <v>707</v>
      </c>
      <c r="C62" s="1096">
        <v>2682.8440000000001</v>
      </c>
      <c r="D62" s="1097"/>
      <c r="E62" s="1097">
        <v>10231.052</v>
      </c>
      <c r="F62" s="1097"/>
      <c r="G62" s="1097">
        <v>21128.605</v>
      </c>
      <c r="H62" s="1097">
        <v>21148.179</v>
      </c>
      <c r="I62" s="1097">
        <v>397.77</v>
      </c>
      <c r="J62" s="1097">
        <v>4412.05</v>
      </c>
      <c r="K62" s="17"/>
    </row>
    <row r="63" spans="1:11" s="4" customFormat="1" ht="9" customHeight="1">
      <c r="A63" s="14"/>
      <c r="B63" s="1095" t="s">
        <v>708</v>
      </c>
      <c r="C63" s="1096">
        <v>1126.5609999999999</v>
      </c>
      <c r="D63" s="1097"/>
      <c r="E63" s="1097">
        <v>4388.8710000000001</v>
      </c>
      <c r="F63" s="1097"/>
      <c r="G63" s="1097">
        <v>8100.0829999999996</v>
      </c>
      <c r="H63" s="1097">
        <v>8136.6729999999998</v>
      </c>
      <c r="I63" s="1097">
        <v>309.06900000000002</v>
      </c>
      <c r="J63" s="1097">
        <v>4061.4029999999998</v>
      </c>
      <c r="K63" s="17"/>
    </row>
    <row r="64" spans="1:11" s="4" customFormat="1" ht="3" customHeight="1">
      <c r="A64" s="14"/>
      <c r="B64" s="16"/>
      <c r="C64" s="16"/>
      <c r="D64" s="16"/>
      <c r="E64" s="16"/>
      <c r="F64" s="16"/>
      <c r="G64" s="16"/>
      <c r="H64" s="16"/>
      <c r="I64" s="16"/>
      <c r="J64" s="16"/>
      <c r="K64" s="17"/>
    </row>
    <row r="65" spans="1:12" s="4" customFormat="1" ht="3" customHeight="1">
      <c r="A65" s="14"/>
      <c r="B65" s="20"/>
      <c r="C65" s="20"/>
      <c r="D65" s="20"/>
      <c r="E65" s="20"/>
      <c r="F65" s="20"/>
      <c r="G65" s="20"/>
      <c r="H65" s="20"/>
      <c r="I65" s="20"/>
      <c r="J65" s="20"/>
      <c r="K65" s="17"/>
    </row>
    <row r="66" spans="1:12" s="4" customFormat="1" ht="9.6" customHeight="1">
      <c r="A66" s="14"/>
      <c r="B66" s="1098" t="s">
        <v>726</v>
      </c>
      <c r="C66" s="28"/>
      <c r="D66" s="20"/>
      <c r="E66" s="20"/>
      <c r="F66" s="20"/>
      <c r="G66" s="20"/>
      <c r="H66" s="20"/>
      <c r="I66" s="20"/>
      <c r="J66" s="20"/>
      <c r="K66" s="17"/>
    </row>
    <row r="67" spans="1:12" s="4" customFormat="1" ht="9.6" customHeight="1">
      <c r="A67" s="14"/>
      <c r="B67" s="1098" t="s">
        <v>727</v>
      </c>
      <c r="C67" s="28"/>
      <c r="D67" s="20"/>
      <c r="E67" s="20"/>
      <c r="F67" s="20"/>
      <c r="G67" s="20"/>
      <c r="H67" s="20"/>
      <c r="I67" s="20"/>
      <c r="J67" s="20"/>
      <c r="K67" s="17"/>
    </row>
    <row r="68" spans="1:12" s="4" customFormat="1" ht="4.5" customHeight="1">
      <c r="A68" s="29"/>
      <c r="B68" s="30"/>
      <c r="C68" s="30"/>
      <c r="D68" s="16"/>
      <c r="E68" s="16"/>
      <c r="F68" s="16"/>
      <c r="G68" s="16"/>
      <c r="H68" s="16"/>
      <c r="I68" s="16"/>
      <c r="J68" s="16"/>
      <c r="K68" s="31"/>
    </row>
    <row r="69" spans="1:12" hidden="1">
      <c r="L69" s="1326" t="s">
        <v>17</v>
      </c>
    </row>
    <row r="70" spans="1:12" hidden="1">
      <c r="B70" s="28"/>
      <c r="C70" s="28"/>
    </row>
    <row r="71" spans="1:12" hidden="1">
      <c r="B71" s="28"/>
      <c r="C71" s="28"/>
    </row>
    <row r="72" spans="1:12" hidden="1">
      <c r="B72" s="28"/>
      <c r="C72" s="28"/>
    </row>
    <row r="73" spans="1:12" hidden="1">
      <c r="B73" s="28" t="s">
        <v>18</v>
      </c>
      <c r="C73" s="28"/>
    </row>
  </sheetData>
  <sheetProtection sheet="1" objects="1" scenarios="1"/>
  <mergeCells count="4">
    <mergeCell ref="B8:B12"/>
    <mergeCell ref="E8:J8"/>
    <mergeCell ref="G9:I9"/>
    <mergeCell ref="B41:B45"/>
  </mergeCells>
  <hyperlinks>
    <hyperlink ref="J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2"/>
  <dimension ref="A1:K44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7.42578125" style="32" customWidth="1"/>
    <col min="3" max="3" width="7.28515625" style="32" customWidth="1"/>
    <col min="4" max="4" width="1" style="32" customWidth="1"/>
    <col min="5" max="5" width="9.85546875" style="32" customWidth="1"/>
    <col min="6" max="6" width="1" style="32" customWidth="1"/>
    <col min="7" max="7" width="10" style="32" customWidth="1"/>
    <col min="8" max="8" width="11" style="32" customWidth="1"/>
    <col min="9" max="9" width="10.28515625" style="32" customWidth="1"/>
    <col min="10" max="11" width="0.85546875" style="32" customWidth="1"/>
    <col min="12" max="16384" width="11.42578125" style="32" hidden="1"/>
  </cols>
  <sheetData>
    <row r="1" spans="1:11" s="4" customFormat="1" ht="3.6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1" s="10" customFormat="1" ht="11.1" customHeight="1">
      <c r="A2" s="5"/>
      <c r="B2" s="6" t="s">
        <v>1</v>
      </c>
      <c r="C2" s="7"/>
      <c r="D2" s="7"/>
      <c r="E2" s="8"/>
      <c r="F2" s="8"/>
      <c r="G2" s="7"/>
      <c r="H2" s="7"/>
      <c r="I2" s="1317" t="s">
        <v>2</v>
      </c>
      <c r="J2" s="9"/>
    </row>
    <row r="3" spans="1:11" s="10" customFormat="1" ht="11.1" customHeight="1">
      <c r="A3" s="5"/>
      <c r="B3" s="6" t="s">
        <v>3</v>
      </c>
      <c r="C3" s="7"/>
      <c r="D3" s="7"/>
      <c r="E3" s="7"/>
      <c r="F3" s="7"/>
      <c r="G3" s="7"/>
      <c r="H3" s="7"/>
      <c r="I3" s="11"/>
      <c r="J3" s="9"/>
    </row>
    <row r="4" spans="1:11" s="10" customFormat="1" ht="11.1" customHeight="1">
      <c r="A4" s="5"/>
      <c r="B4" s="6" t="s">
        <v>4</v>
      </c>
      <c r="C4" s="7"/>
      <c r="D4" s="7"/>
      <c r="E4" s="7"/>
      <c r="F4" s="7"/>
      <c r="G4" s="7"/>
      <c r="H4" s="7"/>
      <c r="I4" s="12"/>
      <c r="J4" s="9"/>
    </row>
    <row r="5" spans="1:11" s="10" customFormat="1" ht="11.1" customHeight="1">
      <c r="A5" s="5"/>
      <c r="B5" s="13" t="s">
        <v>5</v>
      </c>
      <c r="C5" s="7"/>
      <c r="D5" s="7"/>
      <c r="E5" s="12"/>
      <c r="F5" s="12"/>
      <c r="G5" s="12"/>
      <c r="H5" s="7"/>
      <c r="I5" s="7"/>
      <c r="J5" s="9"/>
    </row>
    <row r="6" spans="1:11" s="4" customFormat="1" ht="2.1" customHeight="1">
      <c r="A6" s="14"/>
      <c r="B6" s="15"/>
      <c r="C6" s="16"/>
      <c r="D6" s="16"/>
      <c r="E6" s="16"/>
      <c r="F6" s="16"/>
      <c r="G6" s="16"/>
      <c r="H6" s="16"/>
      <c r="I6" s="16"/>
      <c r="J6" s="17"/>
    </row>
    <row r="7" spans="1:11" s="4" customFormat="1" ht="2.1" customHeight="1">
      <c r="A7" s="14"/>
      <c r="B7" s="18"/>
      <c r="C7" s="18"/>
      <c r="D7" s="18"/>
      <c r="E7" s="18"/>
      <c r="F7" s="18"/>
      <c r="G7" s="18"/>
      <c r="H7" s="18"/>
      <c r="I7" s="18"/>
      <c r="J7" s="17"/>
    </row>
    <row r="8" spans="1:11" s="4" customFormat="1" ht="9" customHeight="1">
      <c r="A8" s="14"/>
      <c r="B8" s="1211" t="s">
        <v>6</v>
      </c>
      <c r="C8" s="19" t="s">
        <v>7</v>
      </c>
      <c r="D8" s="19"/>
      <c r="E8" s="1213" t="s">
        <v>8</v>
      </c>
      <c r="F8" s="1156"/>
      <c r="G8" s="1213" t="s">
        <v>9</v>
      </c>
      <c r="H8" s="1213" t="s">
        <v>10</v>
      </c>
      <c r="I8" s="1214" t="s">
        <v>11</v>
      </c>
      <c r="J8" s="17"/>
    </row>
    <row r="9" spans="1:11" s="4" customFormat="1" ht="9" customHeight="1">
      <c r="A9" s="14"/>
      <c r="B9" s="1211"/>
      <c r="C9" s="19"/>
      <c r="D9" s="19"/>
      <c r="E9" s="1213"/>
      <c r="F9" s="1156"/>
      <c r="G9" s="1213"/>
      <c r="H9" s="1213"/>
      <c r="I9" s="1214"/>
      <c r="J9" s="17"/>
    </row>
    <row r="10" spans="1:11" s="4" customFormat="1" ht="2.1" customHeight="1">
      <c r="A10" s="14"/>
      <c r="B10" s="15"/>
      <c r="C10" s="16"/>
      <c r="D10" s="16"/>
      <c r="E10" s="16"/>
      <c r="F10" s="16"/>
      <c r="G10" s="16"/>
      <c r="H10" s="16"/>
      <c r="I10" s="16"/>
      <c r="J10" s="17"/>
    </row>
    <row r="11" spans="1:11" s="4" customFormat="1" ht="2.1" customHeight="1">
      <c r="A11" s="14"/>
      <c r="B11" s="20"/>
      <c r="C11" s="20"/>
      <c r="D11" s="20"/>
      <c r="E11" s="20"/>
      <c r="F11" s="20"/>
      <c r="G11" s="20"/>
      <c r="H11" s="20"/>
      <c r="I11" s="20"/>
      <c r="J11" s="17"/>
    </row>
    <row r="12" spans="1:11" s="4" customFormat="1" ht="9" customHeight="1">
      <c r="A12" s="14"/>
      <c r="B12" s="1155">
        <v>1995</v>
      </c>
      <c r="C12" s="21">
        <f>SUM(E12:I12)</f>
        <v>293216</v>
      </c>
      <c r="D12" s="21"/>
      <c r="E12" s="21">
        <v>95916</v>
      </c>
      <c r="F12" s="21"/>
      <c r="G12" s="21">
        <v>136916</v>
      </c>
      <c r="H12" s="21">
        <v>9782</v>
      </c>
      <c r="I12" s="21">
        <v>50602</v>
      </c>
      <c r="J12" s="17"/>
      <c r="K12" s="22">
        <f>(E12/C12)*100</f>
        <v>32.711721052057186</v>
      </c>
    </row>
    <row r="13" spans="1:11" s="4" customFormat="1" ht="9" customHeight="1">
      <c r="A13" s="14"/>
      <c r="B13" s="1155">
        <v>1996</v>
      </c>
      <c r="C13" s="21">
        <f>SUM(E13:I13)</f>
        <v>297403</v>
      </c>
      <c r="D13" s="21"/>
      <c r="E13" s="21">
        <v>98717</v>
      </c>
      <c r="F13" s="21"/>
      <c r="G13" s="21">
        <v>138480</v>
      </c>
      <c r="H13" s="21">
        <v>9774</v>
      </c>
      <c r="I13" s="21">
        <v>50432</v>
      </c>
      <c r="J13" s="17"/>
      <c r="K13" s="22">
        <f>(E13/C13)*100</f>
        <v>33.193007467981154</v>
      </c>
    </row>
    <row r="14" spans="1:11" s="4" customFormat="1" ht="9" customHeight="1">
      <c r="A14" s="14"/>
      <c r="B14" s="1155">
        <v>1997</v>
      </c>
      <c r="C14" s="21">
        <f>SUM(E14:I14)</f>
        <v>302753</v>
      </c>
      <c r="D14" s="21"/>
      <c r="E14" s="21">
        <v>102250</v>
      </c>
      <c r="F14" s="21"/>
      <c r="G14" s="21">
        <v>137489</v>
      </c>
      <c r="H14" s="21">
        <v>11783</v>
      </c>
      <c r="I14" s="21">
        <v>51231</v>
      </c>
      <c r="J14" s="17"/>
      <c r="K14" s="22">
        <f>(E14/C14)*100</f>
        <v>33.773406043870743</v>
      </c>
    </row>
    <row r="15" spans="1:11" s="4" customFormat="1" ht="9" customHeight="1">
      <c r="A15" s="14"/>
      <c r="B15" s="1155">
        <v>1998</v>
      </c>
      <c r="C15" s="21">
        <f>SUM(E15:I15)</f>
        <v>308941</v>
      </c>
      <c r="D15" s="21"/>
      <c r="E15" s="21">
        <v>104023</v>
      </c>
      <c r="F15" s="21"/>
      <c r="G15" s="21">
        <v>140694</v>
      </c>
      <c r="H15" s="21">
        <v>11808</v>
      </c>
      <c r="I15" s="21">
        <v>52416</v>
      </c>
      <c r="J15" s="17"/>
      <c r="K15" s="22">
        <f>(E15/C15)*100</f>
        <v>33.670830352721069</v>
      </c>
    </row>
    <row r="16" spans="1:11" s="4" customFormat="1" ht="9" customHeight="1">
      <c r="A16" s="14"/>
      <c r="B16" s="1155">
        <v>1999</v>
      </c>
      <c r="C16" s="21">
        <f>SUM(E16:I16)</f>
        <v>318674</v>
      </c>
      <c r="D16" s="23"/>
      <c r="E16" s="21">
        <v>108074</v>
      </c>
      <c r="F16" s="23"/>
      <c r="G16" s="21">
        <v>145907</v>
      </c>
      <c r="H16" s="21">
        <v>11700</v>
      </c>
      <c r="I16" s="21">
        <v>52993</v>
      </c>
      <c r="J16" s="17"/>
      <c r="K16" s="22">
        <f>(E16/C16)*100</f>
        <v>33.913654706690849</v>
      </c>
    </row>
    <row r="17" spans="1:11" s="4" customFormat="1" ht="9" customHeight="1">
      <c r="A17" s="14"/>
      <c r="B17" s="1155"/>
      <c r="C17" s="21"/>
      <c r="D17" s="21"/>
      <c r="E17" s="21"/>
      <c r="F17" s="21"/>
      <c r="G17" s="21"/>
      <c r="H17" s="21"/>
      <c r="I17" s="21"/>
      <c r="J17" s="17"/>
      <c r="K17" s="22"/>
    </row>
    <row r="18" spans="1:11" s="4" customFormat="1" ht="9" customHeight="1">
      <c r="A18" s="14"/>
      <c r="B18" s="1157">
        <v>2000</v>
      </c>
      <c r="C18" s="21">
        <f>SUM(E18:I18)</f>
        <v>323065</v>
      </c>
      <c r="D18" s="24"/>
      <c r="E18" s="21">
        <v>108488</v>
      </c>
      <c r="F18" s="24"/>
      <c r="G18" s="21">
        <v>145279</v>
      </c>
      <c r="H18" s="21">
        <v>8741</v>
      </c>
      <c r="I18" s="21">
        <v>60557</v>
      </c>
      <c r="J18" s="17"/>
      <c r="K18" s="22">
        <f>(E18/C18)*100</f>
        <v>33.580858341200688</v>
      </c>
    </row>
    <row r="19" spans="1:11" s="4" customFormat="1" ht="9" customHeight="1">
      <c r="A19" s="14"/>
      <c r="B19" s="1157">
        <v>2001</v>
      </c>
      <c r="C19" s="21">
        <f>SUM(E19:I19)</f>
        <v>330005</v>
      </c>
      <c r="D19" s="21"/>
      <c r="E19" s="21">
        <v>110910</v>
      </c>
      <c r="F19" s="21"/>
      <c r="G19" s="21">
        <v>147474</v>
      </c>
      <c r="H19" s="21">
        <v>6490</v>
      </c>
      <c r="I19" s="21">
        <v>65131</v>
      </c>
      <c r="J19" s="17"/>
      <c r="K19" s="22">
        <f>(E19/C19)*100</f>
        <v>33.608581688156242</v>
      </c>
    </row>
    <row r="20" spans="1:11" s="4" customFormat="1" ht="9" customHeight="1">
      <c r="A20" s="14"/>
      <c r="B20" s="1157">
        <v>2002</v>
      </c>
      <c r="C20" s="21">
        <f>SUM(E20:I20)</f>
        <v>337168</v>
      </c>
      <c r="D20" s="21"/>
      <c r="E20" s="21">
        <v>113125</v>
      </c>
      <c r="F20" s="21"/>
      <c r="G20" s="21">
        <v>148586</v>
      </c>
      <c r="H20" s="21">
        <v>6693</v>
      </c>
      <c r="I20" s="21">
        <v>68764</v>
      </c>
      <c r="J20" s="17"/>
      <c r="K20" s="22">
        <f>(E20/C20)*100</f>
        <v>33.551523276230249</v>
      </c>
    </row>
    <row r="21" spans="1:11" s="4" customFormat="1" ht="9" customHeight="1">
      <c r="A21" s="14"/>
      <c r="B21" s="1157">
        <v>2003</v>
      </c>
      <c r="C21" s="21">
        <f>SUM(E21:I21)</f>
        <v>349037</v>
      </c>
      <c r="D21" s="21"/>
      <c r="E21" s="21">
        <v>117023</v>
      </c>
      <c r="F21" s="21"/>
      <c r="G21" s="21">
        <v>151433</v>
      </c>
      <c r="H21" s="21">
        <v>13661</v>
      </c>
      <c r="I21" s="21">
        <v>66920</v>
      </c>
      <c r="J21" s="17"/>
      <c r="K21" s="22"/>
    </row>
    <row r="22" spans="1:11" s="4" customFormat="1" ht="9" customHeight="1">
      <c r="A22" s="14"/>
      <c r="B22" s="1157">
        <v>2004</v>
      </c>
      <c r="C22" s="21">
        <f>SUM(E22:I22)</f>
        <v>352072</v>
      </c>
      <c r="D22" s="21"/>
      <c r="E22" s="21">
        <v>116923</v>
      </c>
      <c r="F22" s="21"/>
      <c r="G22" s="21">
        <v>156501</v>
      </c>
      <c r="H22" s="21">
        <v>15500</v>
      </c>
      <c r="I22" s="21">
        <v>63148</v>
      </c>
      <c r="J22" s="17"/>
      <c r="K22" s="22"/>
    </row>
    <row r="23" spans="1:11" s="4" customFormat="1" ht="9" customHeight="1">
      <c r="A23" s="14"/>
      <c r="B23" s="1157"/>
      <c r="C23" s="21"/>
      <c r="D23" s="21"/>
      <c r="E23" s="21"/>
      <c r="F23" s="21"/>
      <c r="G23" s="21"/>
      <c r="H23" s="21"/>
      <c r="I23" s="21"/>
      <c r="J23" s="17"/>
      <c r="K23" s="22"/>
    </row>
    <row r="24" spans="1:11" s="4" customFormat="1" ht="9" customHeight="1">
      <c r="A24" s="14"/>
      <c r="B24" s="1157">
        <v>2005</v>
      </c>
      <c r="C24" s="21">
        <f>SUM(E24:I24)</f>
        <v>355796</v>
      </c>
      <c r="D24" s="21"/>
      <c r="E24" s="21">
        <v>122678</v>
      </c>
      <c r="F24" s="21"/>
      <c r="G24" s="21">
        <v>153065</v>
      </c>
      <c r="H24" s="21">
        <v>7167</v>
      </c>
      <c r="I24" s="21">
        <v>72886</v>
      </c>
      <c r="J24" s="17"/>
      <c r="K24" s="22"/>
    </row>
    <row r="25" spans="1:11" s="4" customFormat="1" ht="9" customHeight="1">
      <c r="A25" s="14"/>
      <c r="B25" s="1157">
        <v>2006</v>
      </c>
      <c r="C25" s="21">
        <f>SUM(E25:I25)</f>
        <v>356945</v>
      </c>
      <c r="D25" s="21"/>
      <c r="E25" s="21">
        <v>123354</v>
      </c>
      <c r="F25" s="21"/>
      <c r="G25" s="21">
        <v>154496</v>
      </c>
      <c r="H25" s="21">
        <v>10525</v>
      </c>
      <c r="I25" s="21">
        <v>68570</v>
      </c>
      <c r="J25" s="17"/>
      <c r="K25" s="22"/>
    </row>
    <row r="26" spans="1:11" s="27" customFormat="1" ht="9" customHeight="1">
      <c r="A26" s="25"/>
      <c r="B26" s="1157">
        <v>2007</v>
      </c>
      <c r="C26" s="21">
        <f>SUM(E26:I26)</f>
        <v>360075</v>
      </c>
      <c r="D26" s="21"/>
      <c r="E26" s="21">
        <v>127173</v>
      </c>
      <c r="F26" s="21"/>
      <c r="G26" s="21">
        <v>156184</v>
      </c>
      <c r="H26" s="21">
        <v>10149</v>
      </c>
      <c r="I26" s="21">
        <v>66569</v>
      </c>
      <c r="J26" s="26"/>
      <c r="K26" s="22">
        <f>(E26/C26)*100</f>
        <v>35.318475317642154</v>
      </c>
    </row>
    <row r="27" spans="1:11" s="27" customFormat="1" ht="9" customHeight="1">
      <c r="A27" s="25"/>
      <c r="B27" s="1157">
        <v>2008</v>
      </c>
      <c r="C27" s="21">
        <f>SUM(E27:I27)</f>
        <v>366096</v>
      </c>
      <c r="D27" s="21"/>
      <c r="E27" s="21">
        <v>132729</v>
      </c>
      <c r="F27" s="21"/>
      <c r="G27" s="21">
        <v>151288</v>
      </c>
      <c r="H27" s="21">
        <v>8937</v>
      </c>
      <c r="I27" s="21">
        <v>73142</v>
      </c>
      <c r="J27" s="26"/>
      <c r="K27" s="22"/>
    </row>
    <row r="28" spans="1:11" s="27" customFormat="1" ht="9" customHeight="1">
      <c r="A28" s="25"/>
      <c r="B28" s="1157">
        <v>2009</v>
      </c>
      <c r="C28" s="21">
        <f>SUM(E28:I28)</f>
        <v>366807</v>
      </c>
      <c r="D28" s="21"/>
      <c r="E28" s="21">
        <v>136157</v>
      </c>
      <c r="F28" s="21"/>
      <c r="G28" s="21">
        <v>147714</v>
      </c>
      <c r="H28" s="21">
        <v>8798</v>
      </c>
      <c r="I28" s="21">
        <v>74138</v>
      </c>
      <c r="J28" s="26"/>
      <c r="K28" s="22"/>
    </row>
    <row r="29" spans="1:11" s="27" customFormat="1" ht="9" customHeight="1">
      <c r="A29" s="25"/>
      <c r="B29" s="1157"/>
      <c r="C29" s="21"/>
      <c r="D29" s="21"/>
      <c r="E29" s="21"/>
      <c r="F29" s="21"/>
      <c r="G29" s="21"/>
      <c r="H29" s="21"/>
      <c r="I29" s="21"/>
      <c r="J29" s="26"/>
      <c r="K29" s="22"/>
    </row>
    <row r="30" spans="1:11" s="27" customFormat="1" ht="9" customHeight="1">
      <c r="A30" s="25"/>
      <c r="B30" s="1157">
        <v>2010</v>
      </c>
      <c r="C30" s="21">
        <f>SUM(E30:I30)</f>
        <v>371936</v>
      </c>
      <c r="D30" s="21"/>
      <c r="E30" s="21">
        <v>138404</v>
      </c>
      <c r="F30" s="21"/>
      <c r="G30" s="21">
        <v>150404</v>
      </c>
      <c r="H30" s="21">
        <v>8782</v>
      </c>
      <c r="I30" s="21">
        <v>74346</v>
      </c>
      <c r="J30" s="26"/>
      <c r="K30" s="22"/>
    </row>
    <row r="31" spans="1:11" s="27" customFormat="1" ht="9" customHeight="1">
      <c r="A31" s="25"/>
      <c r="B31" s="1157">
        <v>2011</v>
      </c>
      <c r="C31" s="21">
        <f>SUM(E31:I31)</f>
        <v>374262</v>
      </c>
      <c r="D31" s="21"/>
      <c r="E31" s="21">
        <v>141361</v>
      </c>
      <c r="F31" s="21"/>
      <c r="G31" s="21">
        <v>148782</v>
      </c>
      <c r="H31" s="21">
        <v>8805</v>
      </c>
      <c r="I31" s="21">
        <v>75314</v>
      </c>
      <c r="J31" s="26"/>
      <c r="K31" s="22"/>
    </row>
    <row r="32" spans="1:11" s="27" customFormat="1" ht="9" customHeight="1">
      <c r="A32" s="25"/>
      <c r="B32" s="1157" t="s">
        <v>12</v>
      </c>
      <c r="C32" s="21">
        <f>SUM(E32:I32)</f>
        <v>377660</v>
      </c>
      <c r="D32" s="21"/>
      <c r="E32" s="21">
        <v>146221</v>
      </c>
      <c r="F32" s="21"/>
      <c r="G32" s="21">
        <v>145576</v>
      </c>
      <c r="H32" s="21">
        <v>11266</v>
      </c>
      <c r="I32" s="21">
        <v>74597</v>
      </c>
      <c r="J32" s="26"/>
      <c r="K32" s="22"/>
    </row>
    <row r="33" spans="1:11" s="4" customFormat="1" ht="2.1" customHeight="1">
      <c r="A33" s="14"/>
      <c r="B33" s="16"/>
      <c r="C33" s="16"/>
      <c r="D33" s="16"/>
      <c r="E33" s="16"/>
      <c r="F33" s="16"/>
      <c r="G33" s="16"/>
      <c r="H33" s="16"/>
      <c r="I33" s="16"/>
      <c r="J33" s="17"/>
    </row>
    <row r="34" spans="1:11" s="4" customFormat="1" ht="2.1" customHeight="1">
      <c r="A34" s="14"/>
      <c r="B34" s="20"/>
      <c r="C34" s="20"/>
      <c r="D34" s="20"/>
      <c r="E34" s="20"/>
      <c r="F34" s="20"/>
      <c r="G34" s="20"/>
      <c r="H34" s="20"/>
      <c r="I34" s="20"/>
      <c r="J34" s="17"/>
    </row>
    <row r="35" spans="1:11" s="4" customFormat="1" ht="9" customHeight="1">
      <c r="A35" s="14"/>
      <c r="B35" s="28" t="s">
        <v>13</v>
      </c>
      <c r="C35" s="20"/>
      <c r="D35" s="20"/>
      <c r="E35" s="20"/>
      <c r="F35" s="20"/>
      <c r="G35" s="20"/>
      <c r="H35" s="20"/>
      <c r="I35" s="20"/>
      <c r="J35" s="17"/>
    </row>
    <row r="36" spans="1:11" s="4" customFormat="1" ht="9" customHeight="1">
      <c r="A36" s="14"/>
      <c r="B36" s="28" t="s">
        <v>14</v>
      </c>
      <c r="C36" s="20"/>
      <c r="D36" s="20"/>
      <c r="E36" s="20"/>
      <c r="F36" s="20"/>
      <c r="G36" s="20"/>
      <c r="H36" s="20"/>
      <c r="I36" s="20"/>
      <c r="J36" s="17"/>
    </row>
    <row r="37" spans="1:11" s="4" customFormat="1" ht="9" customHeight="1">
      <c r="A37" s="14"/>
      <c r="B37" s="28" t="s">
        <v>15</v>
      </c>
      <c r="C37" s="20"/>
      <c r="D37" s="20"/>
      <c r="E37" s="20"/>
      <c r="F37" s="20"/>
      <c r="G37" s="20"/>
      <c r="H37" s="20"/>
      <c r="I37" s="20"/>
      <c r="J37" s="17"/>
    </row>
    <row r="38" spans="1:11" s="4" customFormat="1" ht="9" customHeight="1">
      <c r="A38" s="14"/>
      <c r="B38" s="28" t="s">
        <v>16</v>
      </c>
      <c r="C38" s="20"/>
      <c r="D38" s="20"/>
      <c r="E38" s="20"/>
      <c r="F38" s="20"/>
      <c r="G38" s="20"/>
      <c r="H38" s="20"/>
      <c r="I38" s="20"/>
      <c r="J38" s="17"/>
    </row>
    <row r="39" spans="1:11" s="4" customFormat="1" ht="3.6" customHeight="1">
      <c r="A39" s="29"/>
      <c r="B39" s="30"/>
      <c r="C39" s="16"/>
      <c r="D39" s="16"/>
      <c r="E39" s="16"/>
      <c r="F39" s="16"/>
      <c r="G39" s="16"/>
      <c r="H39" s="16"/>
      <c r="I39" s="16"/>
      <c r="J39" s="31"/>
    </row>
    <row r="40" spans="1:11" hidden="1">
      <c r="K40" s="32" t="s">
        <v>17</v>
      </c>
    </row>
    <row r="41" spans="1:11" hidden="1">
      <c r="B41" s="28"/>
    </row>
    <row r="42" spans="1:11" hidden="1">
      <c r="B42" s="28"/>
    </row>
    <row r="43" spans="1:11" hidden="1">
      <c r="B43" s="28"/>
    </row>
    <row r="44" spans="1:11" hidden="1">
      <c r="B44" s="28" t="s">
        <v>18</v>
      </c>
    </row>
  </sheetData>
  <sheetProtection sheet="1" objects="1" scenarios="1"/>
  <mergeCells count="5">
    <mergeCell ref="B8:B9"/>
    <mergeCell ref="E8:E9"/>
    <mergeCell ref="G8:G9"/>
    <mergeCell ref="H8:H9"/>
    <mergeCell ref="I8:I9"/>
  </mergeCells>
  <hyperlinks>
    <hyperlink ref="I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codeName="Hoja3"/>
  <dimension ref="A1:Q108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6.42578125" style="32" customWidth="1"/>
    <col min="3" max="3" width="6.7109375" style="32" customWidth="1"/>
    <col min="4" max="4" width="2.5703125" style="32" customWidth="1"/>
    <col min="5" max="5" width="6.85546875" style="32" customWidth="1"/>
    <col min="6" max="6" width="3.28515625" style="32" customWidth="1"/>
    <col min="7" max="7" width="7.42578125" style="32" customWidth="1"/>
    <col min="8" max="8" width="12.5703125" style="32" customWidth="1"/>
    <col min="9" max="9" width="11.85546875" style="32" customWidth="1"/>
    <col min="10" max="11" width="0.85546875" style="32" customWidth="1"/>
    <col min="12" max="17" width="0" style="32" hidden="1"/>
    <col min="18" max="16384" width="11.42578125" style="32" hidden="1"/>
  </cols>
  <sheetData>
    <row r="1" spans="1:10" s="36" customFormat="1" ht="3.6" customHeight="1">
      <c r="A1" s="33"/>
      <c r="B1" s="34"/>
      <c r="C1" s="34"/>
      <c r="D1" s="34"/>
      <c r="E1" s="34"/>
      <c r="F1" s="34"/>
      <c r="G1" s="34"/>
      <c r="H1" s="34"/>
      <c r="I1" s="34"/>
      <c r="J1" s="35"/>
    </row>
    <row r="2" spans="1:10" s="41" customFormat="1" ht="11.1" customHeight="1">
      <c r="A2" s="37"/>
      <c r="B2" s="38" t="s">
        <v>1</v>
      </c>
      <c r="C2" s="39"/>
      <c r="D2" s="39"/>
      <c r="E2" s="39"/>
      <c r="F2" s="39"/>
      <c r="G2" s="39"/>
      <c r="H2" s="39"/>
      <c r="I2" s="1317" t="s">
        <v>19</v>
      </c>
      <c r="J2" s="40"/>
    </row>
    <row r="3" spans="1:10" s="41" customFormat="1" ht="11.1" customHeight="1">
      <c r="A3" s="37"/>
      <c r="B3" s="38" t="s">
        <v>20</v>
      </c>
      <c r="C3" s="39"/>
      <c r="D3" s="39"/>
      <c r="E3" s="39"/>
      <c r="F3" s="39"/>
      <c r="G3" s="39"/>
      <c r="H3" s="39"/>
      <c r="I3" s="42" t="s">
        <v>21</v>
      </c>
      <c r="J3" s="40"/>
    </row>
    <row r="4" spans="1:10" s="41" customFormat="1" ht="11.1" customHeight="1">
      <c r="A4" s="37"/>
      <c r="B4" s="38" t="s">
        <v>4</v>
      </c>
      <c r="C4" s="39"/>
      <c r="D4" s="39"/>
      <c r="E4" s="39"/>
      <c r="F4" s="39"/>
      <c r="G4" s="39"/>
      <c r="H4" s="39"/>
      <c r="I4" s="43"/>
      <c r="J4" s="40"/>
    </row>
    <row r="5" spans="1:10" s="41" customFormat="1" ht="11.1" customHeight="1">
      <c r="A5" s="37"/>
      <c r="B5" s="44" t="s">
        <v>5</v>
      </c>
      <c r="C5" s="39"/>
      <c r="D5" s="39"/>
      <c r="E5" s="39"/>
      <c r="F5" s="39"/>
      <c r="G5" s="39"/>
      <c r="H5" s="39"/>
      <c r="I5" s="39"/>
      <c r="J5" s="40"/>
    </row>
    <row r="6" spans="1:10" s="36" customFormat="1" ht="2.1" customHeight="1">
      <c r="A6" s="45"/>
      <c r="B6" s="46"/>
      <c r="C6" s="30"/>
      <c r="D6" s="30"/>
      <c r="E6" s="30"/>
      <c r="F6" s="30"/>
      <c r="G6" s="30"/>
      <c r="H6" s="30"/>
      <c r="I6" s="30"/>
      <c r="J6" s="47"/>
    </row>
    <row r="7" spans="1:10" s="36" customFormat="1" ht="2.1" customHeight="1">
      <c r="A7" s="45"/>
      <c r="B7" s="48"/>
      <c r="C7" s="48"/>
      <c r="D7" s="48"/>
      <c r="E7" s="48"/>
      <c r="F7" s="48"/>
      <c r="G7" s="48"/>
      <c r="H7" s="48"/>
      <c r="I7" s="48"/>
      <c r="J7" s="47"/>
    </row>
    <row r="8" spans="1:10" s="36" customFormat="1" ht="9" customHeight="1">
      <c r="A8" s="45"/>
      <c r="B8" s="1215" t="s">
        <v>6</v>
      </c>
      <c r="C8" s="780"/>
      <c r="D8" s="780"/>
      <c r="E8" s="49" t="s">
        <v>7</v>
      </c>
      <c r="F8" s="49"/>
      <c r="G8" s="51" t="s">
        <v>22</v>
      </c>
      <c r="H8" s="51"/>
      <c r="I8" s="52"/>
      <c r="J8" s="47"/>
    </row>
    <row r="9" spans="1:10" s="36" customFormat="1" ht="9" customHeight="1">
      <c r="A9" s="45"/>
      <c r="B9" s="1215"/>
      <c r="C9" s="72"/>
      <c r="D9" s="54"/>
      <c r="E9" s="49"/>
      <c r="F9" s="49"/>
      <c r="G9" s="53" t="s">
        <v>7</v>
      </c>
      <c r="H9" s="54" t="s">
        <v>23</v>
      </c>
      <c r="I9" s="1219" t="s">
        <v>637</v>
      </c>
      <c r="J9" s="47"/>
    </row>
    <row r="10" spans="1:10" s="36" customFormat="1" ht="9" customHeight="1">
      <c r="A10" s="45"/>
      <c r="B10" s="1215"/>
      <c r="C10" s="42"/>
      <c r="D10" s="42"/>
      <c r="E10" s="49"/>
      <c r="F10" s="49"/>
      <c r="G10" s="49"/>
      <c r="H10" s="1160"/>
      <c r="I10" s="1220"/>
      <c r="J10" s="47"/>
    </row>
    <row r="11" spans="1:10" s="36" customFormat="1" ht="9" customHeight="1">
      <c r="A11" s="45"/>
      <c r="B11" s="1215"/>
      <c r="C11" s="42"/>
      <c r="D11" s="42"/>
      <c r="E11" s="49"/>
      <c r="F11" s="49"/>
      <c r="G11" s="49"/>
      <c r="H11" s="1160"/>
      <c r="I11" s="1220"/>
      <c r="J11" s="47"/>
    </row>
    <row r="12" spans="1:10" s="36" customFormat="1" ht="2.1" customHeight="1">
      <c r="A12" s="45"/>
      <c r="B12" s="46"/>
      <c r="C12" s="30"/>
      <c r="D12" s="30"/>
      <c r="E12" s="30"/>
      <c r="F12" s="30"/>
      <c r="G12" s="30"/>
      <c r="H12" s="30"/>
      <c r="I12" s="30"/>
      <c r="J12" s="47"/>
    </row>
    <row r="13" spans="1:10" s="36" customFormat="1" ht="2.1" customHeight="1">
      <c r="A13" s="45"/>
      <c r="B13" s="48"/>
      <c r="C13" s="48"/>
      <c r="D13" s="48"/>
      <c r="E13" s="48"/>
      <c r="F13" s="48"/>
      <c r="G13" s="48"/>
      <c r="H13" s="48"/>
      <c r="I13" s="48"/>
      <c r="J13" s="47"/>
    </row>
    <row r="14" spans="1:10" s="36" customFormat="1" ht="9" customHeight="1">
      <c r="A14" s="45"/>
      <c r="B14" s="1157">
        <v>1995</v>
      </c>
      <c r="D14" s="21"/>
      <c r="E14" s="21">
        <f>SUM(G14,E48,C80,I80)</f>
        <v>293216</v>
      </c>
      <c r="F14" s="21"/>
      <c r="G14" s="21">
        <f>SUM(H14:J14)</f>
        <v>46959</v>
      </c>
      <c r="H14" s="21">
        <v>6308</v>
      </c>
      <c r="I14" s="21">
        <v>40651</v>
      </c>
      <c r="J14" s="47"/>
    </row>
    <row r="15" spans="1:10" s="36" customFormat="1" ht="9" customHeight="1">
      <c r="A15" s="45"/>
      <c r="B15" s="1157">
        <v>1996</v>
      </c>
      <c r="D15" s="21"/>
      <c r="E15" s="21">
        <f>SUM(G15,E49,C81,I81)</f>
        <v>297403</v>
      </c>
      <c r="F15" s="21"/>
      <c r="G15" s="21">
        <f t="shared" ref="G15:G34" si="0">SUM(H15:J15)</f>
        <v>47370</v>
      </c>
      <c r="H15" s="21">
        <v>6356</v>
      </c>
      <c r="I15" s="21">
        <v>41014</v>
      </c>
      <c r="J15" s="47"/>
    </row>
    <row r="16" spans="1:10" s="36" customFormat="1" ht="9" customHeight="1">
      <c r="A16" s="45"/>
      <c r="B16" s="1157">
        <v>1997</v>
      </c>
      <c r="D16" s="21"/>
      <c r="E16" s="21">
        <f>SUM(G16,E50,C82,I82)</f>
        <v>302753</v>
      </c>
      <c r="F16" s="21"/>
      <c r="G16" s="21">
        <f t="shared" si="0"/>
        <v>47805</v>
      </c>
      <c r="H16" s="21">
        <v>6394</v>
      </c>
      <c r="I16" s="21">
        <v>41411</v>
      </c>
      <c r="J16" s="47"/>
    </row>
    <row r="17" spans="1:17" s="36" customFormat="1" ht="9" customHeight="1">
      <c r="A17" s="45"/>
      <c r="B17" s="1157">
        <v>1998</v>
      </c>
      <c r="D17" s="21"/>
      <c r="E17" s="21">
        <f>SUM(G17,E51,C83,I83)</f>
        <v>308941</v>
      </c>
      <c r="F17" s="21"/>
      <c r="G17" s="21">
        <f t="shared" si="0"/>
        <v>48041</v>
      </c>
      <c r="H17" s="21">
        <v>6388</v>
      </c>
      <c r="I17" s="21">
        <v>41653</v>
      </c>
      <c r="J17" s="47"/>
    </row>
    <row r="18" spans="1:17" s="36" customFormat="1" ht="9" customHeight="1">
      <c r="A18" s="45"/>
      <c r="B18" s="1157">
        <v>1999</v>
      </c>
      <c r="D18" s="24"/>
      <c r="E18" s="21">
        <f>SUM(G18,E52,C84,I84)</f>
        <v>318674</v>
      </c>
      <c r="F18" s="21"/>
      <c r="G18" s="21">
        <f t="shared" si="0"/>
        <v>48194</v>
      </c>
      <c r="H18" s="21">
        <v>6429</v>
      </c>
      <c r="I18" s="21">
        <v>41765</v>
      </c>
      <c r="J18" s="47"/>
    </row>
    <row r="19" spans="1:17" s="36" customFormat="1" ht="9" customHeight="1">
      <c r="A19" s="45"/>
      <c r="B19" s="1157"/>
      <c r="D19" s="57"/>
      <c r="E19" s="21"/>
      <c r="F19" s="21"/>
      <c r="G19" s="21"/>
      <c r="H19" s="57"/>
      <c r="I19" s="21"/>
      <c r="J19" s="47"/>
    </row>
    <row r="20" spans="1:17" s="36" customFormat="1" ht="9" customHeight="1">
      <c r="A20" s="45"/>
      <c r="B20" s="1157">
        <v>2000</v>
      </c>
      <c r="D20" s="24"/>
      <c r="E20" s="21">
        <f>SUM(G20,E54,C86,I86)</f>
        <v>323065</v>
      </c>
      <c r="F20" s="21"/>
      <c r="G20" s="21">
        <f t="shared" si="0"/>
        <v>48464</v>
      </c>
      <c r="H20" s="21">
        <v>6598</v>
      </c>
      <c r="I20" s="56">
        <v>41866</v>
      </c>
      <c r="J20" s="47"/>
    </row>
    <row r="21" spans="1:17" s="36" customFormat="1" ht="9" customHeight="1">
      <c r="A21" s="45"/>
      <c r="B21" s="1157">
        <v>2001</v>
      </c>
      <c r="D21" s="21"/>
      <c r="E21" s="21">
        <f>SUM(G21,E55,C87,I87)</f>
        <v>330005</v>
      </c>
      <c r="F21" s="21"/>
      <c r="G21" s="21">
        <f t="shared" si="0"/>
        <v>48404</v>
      </c>
      <c r="H21" s="21">
        <v>6759</v>
      </c>
      <c r="I21" s="56">
        <v>41645</v>
      </c>
      <c r="J21" s="47"/>
    </row>
    <row r="22" spans="1:17" s="36" customFormat="1" ht="9" customHeight="1">
      <c r="A22" s="45"/>
      <c r="B22" s="1157">
        <v>2002</v>
      </c>
      <c r="D22" s="21"/>
      <c r="E22" s="21">
        <f>SUM(G22,E56,C88,I88)</f>
        <v>337168</v>
      </c>
      <c r="F22" s="21"/>
      <c r="G22" s="21">
        <f t="shared" si="0"/>
        <v>48524</v>
      </c>
      <c r="H22" s="21">
        <v>6987</v>
      </c>
      <c r="I22" s="56">
        <v>41537</v>
      </c>
      <c r="J22" s="47"/>
    </row>
    <row r="23" spans="1:17" s="36" customFormat="1" ht="9" customHeight="1">
      <c r="A23" s="45"/>
      <c r="B23" s="1157">
        <v>2003</v>
      </c>
      <c r="D23" s="21"/>
      <c r="E23" s="21">
        <f>SUM(G23,E57,C89,I89)</f>
        <v>349037</v>
      </c>
      <c r="F23" s="21"/>
      <c r="G23" s="21">
        <f t="shared" si="0"/>
        <v>48433</v>
      </c>
      <c r="H23" s="21">
        <v>6979</v>
      </c>
      <c r="I23" s="56">
        <v>41454</v>
      </c>
      <c r="J23" s="47"/>
    </row>
    <row r="24" spans="1:17" s="36" customFormat="1" ht="9" customHeight="1">
      <c r="A24" s="45"/>
      <c r="B24" s="1157">
        <v>2004</v>
      </c>
      <c r="D24" s="21"/>
      <c r="E24" s="21">
        <f>SUM(G24,E58,C90,I90)</f>
        <v>352072</v>
      </c>
      <c r="F24" s="21"/>
      <c r="G24" s="21">
        <f t="shared" si="0"/>
        <v>48575</v>
      </c>
      <c r="H24" s="21">
        <v>7423</v>
      </c>
      <c r="I24" s="56">
        <v>41152</v>
      </c>
      <c r="J24" s="47"/>
    </row>
    <row r="25" spans="1:17" s="36" customFormat="1" ht="9" customHeight="1">
      <c r="A25" s="45"/>
      <c r="B25" s="1157"/>
      <c r="D25" s="57"/>
      <c r="E25" s="21"/>
      <c r="F25" s="21"/>
      <c r="G25" s="21"/>
      <c r="H25" s="57"/>
      <c r="I25" s="21"/>
      <c r="J25" s="47"/>
    </row>
    <row r="26" spans="1:17" s="36" customFormat="1" ht="9" customHeight="1">
      <c r="A26" s="45"/>
      <c r="B26" s="1157">
        <v>2005</v>
      </c>
      <c r="D26" s="21"/>
      <c r="E26" s="21">
        <f>SUM(G26,E60,C92,I92)</f>
        <v>355795.68</v>
      </c>
      <c r="F26" s="21"/>
      <c r="G26" s="21">
        <f t="shared" si="0"/>
        <v>48362</v>
      </c>
      <c r="H26" s="21">
        <v>7409</v>
      </c>
      <c r="I26" s="56">
        <v>40953</v>
      </c>
      <c r="J26" s="47"/>
    </row>
    <row r="27" spans="1:17" s="36" customFormat="1" ht="9" customHeight="1">
      <c r="A27" s="45"/>
      <c r="B27" s="1157">
        <v>2006</v>
      </c>
      <c r="D27" s="21"/>
      <c r="E27" s="21">
        <f>SUM(G27,E61,C93,I93)</f>
        <v>356945</v>
      </c>
      <c r="F27" s="21"/>
      <c r="G27" s="21">
        <f t="shared" si="0"/>
        <v>48319</v>
      </c>
      <c r="H27" s="21">
        <v>7558</v>
      </c>
      <c r="I27" s="56">
        <v>40761</v>
      </c>
      <c r="J27" s="47"/>
    </row>
    <row r="28" spans="1:17" s="36" customFormat="1" ht="9" customHeight="1">
      <c r="A28" s="45"/>
      <c r="B28" s="1157">
        <v>2007</v>
      </c>
      <c r="D28" s="21"/>
      <c r="E28" s="21">
        <f>SUM(G28,E62,C94,I94)</f>
        <v>360075</v>
      </c>
      <c r="F28" s="21"/>
      <c r="G28" s="21">
        <f t="shared" si="0"/>
        <v>48475</v>
      </c>
      <c r="H28" s="21">
        <v>7844</v>
      </c>
      <c r="I28" s="56">
        <v>40631</v>
      </c>
      <c r="J28" s="47"/>
      <c r="K28" s="58"/>
      <c r="L28" s="58"/>
      <c r="M28" s="58"/>
      <c r="N28" s="58"/>
      <c r="O28" s="58"/>
      <c r="P28" s="58"/>
      <c r="Q28" s="58"/>
    </row>
    <row r="29" spans="1:17" s="36" customFormat="1" ht="9" customHeight="1">
      <c r="A29" s="45"/>
      <c r="B29" s="1157">
        <v>2008</v>
      </c>
      <c r="D29" s="21"/>
      <c r="E29" s="21">
        <f>SUM(G29,E63,C95,I95)</f>
        <v>366096</v>
      </c>
      <c r="F29" s="21"/>
      <c r="G29" s="21">
        <f t="shared" si="0"/>
        <v>48627</v>
      </c>
      <c r="H29" s="21">
        <v>8064</v>
      </c>
      <c r="I29" s="56">
        <v>40563</v>
      </c>
      <c r="J29" s="47"/>
      <c r="K29" s="58"/>
      <c r="L29" s="58"/>
      <c r="M29" s="58"/>
      <c r="N29" s="58"/>
      <c r="O29" s="58"/>
      <c r="P29" s="58"/>
      <c r="Q29" s="58"/>
    </row>
    <row r="30" spans="1:17" s="36" customFormat="1" ht="9" customHeight="1">
      <c r="A30" s="45"/>
      <c r="B30" s="1157">
        <v>2009</v>
      </c>
      <c r="D30" s="21"/>
      <c r="E30" s="21">
        <f>SUM(G30,E64,C96,I96)</f>
        <v>366807</v>
      </c>
      <c r="F30" s="21"/>
      <c r="G30" s="21">
        <f t="shared" si="0"/>
        <v>48844</v>
      </c>
      <c r="H30" s="21">
        <v>8335</v>
      </c>
      <c r="I30" s="56">
        <v>40509</v>
      </c>
      <c r="J30" s="47"/>
      <c r="K30" s="58"/>
      <c r="L30" s="58"/>
      <c r="M30" s="58"/>
      <c r="N30" s="58"/>
      <c r="O30" s="58"/>
      <c r="P30" s="58"/>
      <c r="Q30" s="58"/>
    </row>
    <row r="31" spans="1:17" s="36" customFormat="1" ht="9" customHeight="1">
      <c r="A31" s="45"/>
      <c r="B31" s="1157"/>
      <c r="D31" s="57"/>
      <c r="E31" s="21"/>
      <c r="F31" s="21"/>
      <c r="G31" s="21"/>
      <c r="H31" s="57"/>
      <c r="I31" s="21"/>
      <c r="J31" s="47"/>
    </row>
    <row r="32" spans="1:17" s="36" customFormat="1" ht="9" customHeight="1">
      <c r="A32" s="45"/>
      <c r="B32" s="1157">
        <v>2010</v>
      </c>
      <c r="D32" s="21"/>
      <c r="E32" s="21">
        <f>SUM(G32,E66,C98,I98)</f>
        <v>371936</v>
      </c>
      <c r="F32" s="21"/>
      <c r="G32" s="21">
        <f t="shared" si="0"/>
        <v>48972</v>
      </c>
      <c r="H32" s="21">
        <v>8397</v>
      </c>
      <c r="I32" s="56">
        <v>40575</v>
      </c>
      <c r="J32" s="47"/>
      <c r="K32" s="58"/>
      <c r="L32" s="58"/>
      <c r="M32" s="58"/>
      <c r="N32" s="58"/>
      <c r="O32" s="58"/>
      <c r="P32" s="58"/>
      <c r="Q32" s="58"/>
    </row>
    <row r="33" spans="1:17" s="36" customFormat="1" ht="9" customHeight="1">
      <c r="A33" s="45"/>
      <c r="B33" s="1157">
        <v>2011</v>
      </c>
      <c r="D33" s="21"/>
      <c r="E33" s="21">
        <f>SUM(G33,E67,C99,I99)</f>
        <v>374262</v>
      </c>
      <c r="F33" s="21"/>
      <c r="G33" s="21">
        <f t="shared" si="0"/>
        <v>49102</v>
      </c>
      <c r="H33" s="21">
        <v>8459</v>
      </c>
      <c r="I33" s="56">
        <v>40643</v>
      </c>
      <c r="J33" s="47"/>
      <c r="K33" s="58"/>
      <c r="L33" s="58"/>
      <c r="M33" s="58"/>
      <c r="N33" s="58"/>
      <c r="O33" s="58"/>
      <c r="P33" s="58"/>
      <c r="Q33" s="58"/>
    </row>
    <row r="34" spans="1:17" s="36" customFormat="1" ht="9" customHeight="1">
      <c r="A34" s="45"/>
      <c r="B34" s="1157" t="s">
        <v>12</v>
      </c>
      <c r="D34" s="21"/>
      <c r="E34" s="21">
        <f>SUM(G34,E68,C100,I100)</f>
        <v>377660</v>
      </c>
      <c r="F34" s="21"/>
      <c r="G34" s="21">
        <f t="shared" si="0"/>
        <v>49652</v>
      </c>
      <c r="H34" s="21">
        <v>8900</v>
      </c>
      <c r="I34" s="56">
        <v>40752</v>
      </c>
      <c r="J34" s="47"/>
      <c r="K34" s="58"/>
      <c r="L34" s="58"/>
      <c r="M34" s="58"/>
      <c r="N34" s="58"/>
      <c r="O34" s="58"/>
      <c r="P34" s="58"/>
      <c r="Q34" s="58"/>
    </row>
    <row r="35" spans="1:17" s="36" customFormat="1" ht="3" customHeight="1">
      <c r="A35" s="59"/>
      <c r="B35" s="60"/>
      <c r="C35" s="61"/>
      <c r="D35" s="61"/>
      <c r="E35" s="61"/>
      <c r="F35" s="61"/>
      <c r="G35" s="62"/>
      <c r="H35" s="62"/>
      <c r="I35" s="62"/>
      <c r="J35" s="64"/>
      <c r="K35" s="58"/>
      <c r="L35" s="58"/>
      <c r="M35" s="58"/>
      <c r="N35" s="58"/>
      <c r="O35" s="58"/>
      <c r="P35" s="58"/>
      <c r="Q35" s="58"/>
    </row>
    <row r="36" spans="1:17" s="36" customFormat="1" ht="3.6" customHeight="1">
      <c r="A36" s="33"/>
      <c r="B36" s="34"/>
      <c r="C36" s="65"/>
      <c r="D36" s="65"/>
      <c r="E36" s="65"/>
      <c r="F36" s="65"/>
      <c r="G36" s="66"/>
      <c r="H36" s="66"/>
      <c r="I36" s="66"/>
      <c r="J36" s="35"/>
      <c r="K36" s="58"/>
      <c r="L36" s="58"/>
      <c r="M36" s="58"/>
      <c r="N36" s="58"/>
      <c r="O36" s="58"/>
      <c r="P36" s="58"/>
      <c r="Q36" s="58"/>
    </row>
    <row r="37" spans="1:17" s="36" customFormat="1" ht="11.1" customHeight="1">
      <c r="A37" s="45"/>
      <c r="B37" s="38" t="s">
        <v>1</v>
      </c>
      <c r="C37" s="67"/>
      <c r="D37" s="67"/>
      <c r="E37" s="67"/>
      <c r="F37" s="67"/>
      <c r="G37" s="67"/>
      <c r="H37" s="67"/>
      <c r="I37" s="68" t="s">
        <v>19</v>
      </c>
      <c r="J37" s="47"/>
    </row>
    <row r="38" spans="1:17" s="36" customFormat="1" ht="11.1" customHeight="1">
      <c r="A38" s="45"/>
      <c r="B38" s="38" t="s">
        <v>20</v>
      </c>
      <c r="C38" s="67"/>
      <c r="D38" s="67"/>
      <c r="E38" s="67"/>
      <c r="F38" s="67"/>
      <c r="G38" s="67"/>
      <c r="H38" s="67"/>
      <c r="I38" s="54" t="s">
        <v>26</v>
      </c>
      <c r="J38" s="47"/>
    </row>
    <row r="39" spans="1:17" s="36" customFormat="1" ht="11.1" customHeight="1">
      <c r="A39" s="45"/>
      <c r="B39" s="38" t="s">
        <v>4</v>
      </c>
      <c r="C39" s="67"/>
      <c r="D39" s="67"/>
      <c r="E39" s="67"/>
      <c r="F39" s="67"/>
      <c r="G39" s="67"/>
      <c r="H39" s="67"/>
      <c r="J39" s="47"/>
    </row>
    <row r="40" spans="1:17" s="36" customFormat="1" ht="11.1" customHeight="1">
      <c r="A40" s="45"/>
      <c r="B40" s="44" t="s">
        <v>5</v>
      </c>
      <c r="C40" s="67"/>
      <c r="D40" s="67"/>
      <c r="E40" s="67"/>
      <c r="F40" s="67"/>
      <c r="G40" s="67"/>
      <c r="H40" s="67"/>
      <c r="J40" s="47"/>
    </row>
    <row r="41" spans="1:17" s="36" customFormat="1" ht="3" customHeight="1">
      <c r="A41" s="45"/>
      <c r="B41" s="46"/>
      <c r="C41" s="63"/>
      <c r="D41" s="63"/>
      <c r="E41" s="63"/>
      <c r="F41" s="63"/>
      <c r="G41" s="63"/>
      <c r="H41" s="63"/>
      <c r="I41" s="63"/>
      <c r="J41" s="47"/>
    </row>
    <row r="42" spans="1:17" s="36" customFormat="1" ht="3" customHeight="1">
      <c r="A42" s="45"/>
      <c r="B42" s="48"/>
      <c r="C42" s="69"/>
      <c r="D42" s="69"/>
      <c r="E42" s="69"/>
      <c r="F42" s="69"/>
      <c r="G42" s="69"/>
      <c r="H42" s="69"/>
      <c r="I42" s="69"/>
      <c r="J42" s="47"/>
    </row>
    <row r="43" spans="1:17" s="36" customFormat="1" ht="9" customHeight="1">
      <c r="A43" s="45"/>
      <c r="B43" s="1215" t="s">
        <v>6</v>
      </c>
      <c r="C43" s="70"/>
      <c r="D43" s="70"/>
      <c r="E43" s="71" t="s">
        <v>27</v>
      </c>
      <c r="F43" s="71"/>
      <c r="G43" s="55"/>
      <c r="H43" s="55"/>
      <c r="I43" s="55"/>
      <c r="J43" s="47"/>
    </row>
    <row r="44" spans="1:17" s="36" customFormat="1" ht="9" customHeight="1">
      <c r="A44" s="45"/>
      <c r="B44" s="1215"/>
      <c r="C44" s="1166"/>
      <c r="D44" s="1166"/>
      <c r="E44" s="53" t="s">
        <v>7</v>
      </c>
      <c r="F44" s="53"/>
      <c r="G44" s="1217" t="s">
        <v>24</v>
      </c>
      <c r="H44" s="1219" t="s">
        <v>25</v>
      </c>
      <c r="I44" s="54" t="s">
        <v>9</v>
      </c>
      <c r="J44" s="47"/>
    </row>
    <row r="45" spans="1:17" s="36" customFormat="1" ht="9" customHeight="1">
      <c r="A45" s="45"/>
      <c r="B45" s="1215"/>
      <c r="C45" s="1166"/>
      <c r="D45" s="1166"/>
      <c r="E45" s="53"/>
      <c r="F45" s="53"/>
      <c r="G45" s="1218"/>
      <c r="H45" s="1220"/>
      <c r="I45" s="54"/>
      <c r="J45" s="47"/>
    </row>
    <row r="46" spans="1:17" s="36" customFormat="1" ht="3" customHeight="1">
      <c r="A46" s="45"/>
      <c r="B46" s="46"/>
      <c r="C46" s="63"/>
      <c r="D46" s="63"/>
      <c r="E46" s="63"/>
      <c r="F46" s="63"/>
      <c r="G46" s="63"/>
      <c r="H46" s="63"/>
      <c r="I46" s="63"/>
      <c r="J46" s="47"/>
    </row>
    <row r="47" spans="1:17" s="36" customFormat="1" ht="3" customHeight="1">
      <c r="A47" s="45"/>
      <c r="B47" s="72"/>
      <c r="C47" s="73"/>
      <c r="D47" s="73"/>
      <c r="E47" s="73"/>
      <c r="F47" s="73"/>
      <c r="G47" s="73"/>
      <c r="H47" s="73"/>
      <c r="I47" s="73"/>
      <c r="J47" s="47"/>
    </row>
    <row r="48" spans="1:17" s="36" customFormat="1" ht="8.25" customHeight="1">
      <c r="A48" s="45"/>
      <c r="B48" s="1157">
        <v>1995</v>
      </c>
      <c r="C48" s="74"/>
      <c r="D48" s="75"/>
      <c r="E48" s="75">
        <f>SUM(G48:I48)</f>
        <v>56901</v>
      </c>
      <c r="F48" s="75"/>
      <c r="G48" s="75">
        <v>44095</v>
      </c>
      <c r="H48" s="75">
        <v>825</v>
      </c>
      <c r="I48" s="75">
        <v>11981</v>
      </c>
      <c r="J48" s="47"/>
    </row>
    <row r="49" spans="1:17" s="36" customFormat="1" ht="8.25" customHeight="1">
      <c r="A49" s="45"/>
      <c r="B49" s="1157">
        <v>1996</v>
      </c>
      <c r="C49" s="74"/>
      <c r="D49" s="75"/>
      <c r="E49" s="75">
        <f>SUM(G49:I49)</f>
        <v>59258</v>
      </c>
      <c r="F49" s="75"/>
      <c r="G49" s="75">
        <v>46226</v>
      </c>
      <c r="H49" s="75">
        <v>827</v>
      </c>
      <c r="I49" s="75">
        <v>12205</v>
      </c>
      <c r="J49" s="47"/>
    </row>
    <row r="50" spans="1:17" s="36" customFormat="1" ht="8.25" customHeight="1">
      <c r="A50" s="45"/>
      <c r="B50" s="1157">
        <v>1997</v>
      </c>
      <c r="C50" s="74"/>
      <c r="D50" s="75"/>
      <c r="E50" s="75">
        <f>SUM(G50:I50)</f>
        <v>60984</v>
      </c>
      <c r="F50" s="75"/>
      <c r="G50" s="75">
        <v>48854</v>
      </c>
      <c r="H50" s="75">
        <v>844</v>
      </c>
      <c r="I50" s="75">
        <v>11286</v>
      </c>
      <c r="J50" s="47"/>
    </row>
    <row r="51" spans="1:17" s="36" customFormat="1" ht="8.25" customHeight="1">
      <c r="A51" s="45"/>
      <c r="B51" s="1157">
        <v>1998</v>
      </c>
      <c r="C51" s="74"/>
      <c r="D51" s="75"/>
      <c r="E51" s="75">
        <f>SUM(G51:I51)</f>
        <v>61872</v>
      </c>
      <c r="F51" s="75"/>
      <c r="G51" s="75">
        <v>49636</v>
      </c>
      <c r="H51" s="75">
        <v>839</v>
      </c>
      <c r="I51" s="75">
        <v>11397</v>
      </c>
      <c r="J51" s="47"/>
    </row>
    <row r="52" spans="1:17" s="36" customFormat="1" ht="8.25" customHeight="1">
      <c r="A52" s="45"/>
      <c r="B52" s="1157">
        <v>1999</v>
      </c>
      <c r="C52" s="74"/>
      <c r="D52" s="75"/>
      <c r="E52" s="75">
        <f>SUM(G52:I52)</f>
        <v>62344</v>
      </c>
      <c r="F52" s="75"/>
      <c r="G52" s="75">
        <v>51111</v>
      </c>
      <c r="H52" s="75">
        <v>731</v>
      </c>
      <c r="I52" s="75">
        <v>10502</v>
      </c>
      <c r="J52" s="47"/>
    </row>
    <row r="53" spans="1:17" s="36" customFormat="1" ht="5.0999999999999996" customHeight="1">
      <c r="A53" s="45"/>
      <c r="B53" s="1157"/>
      <c r="C53" s="57"/>
      <c r="D53" s="57"/>
      <c r="E53" s="21"/>
      <c r="F53" s="21"/>
      <c r="G53" s="21"/>
      <c r="H53" s="21"/>
      <c r="I53" s="21"/>
      <c r="J53" s="47"/>
    </row>
    <row r="54" spans="1:17" s="36" customFormat="1" ht="8.25" customHeight="1">
      <c r="A54" s="45"/>
      <c r="B54" s="1157">
        <v>2000</v>
      </c>
      <c r="C54" s="74"/>
      <c r="D54" s="75"/>
      <c r="E54" s="75">
        <f>SUM(G54:I54)</f>
        <v>64706</v>
      </c>
      <c r="F54" s="75"/>
      <c r="G54" s="76">
        <v>53334</v>
      </c>
      <c r="H54" s="76">
        <v>927</v>
      </c>
      <c r="I54" s="76">
        <v>10445</v>
      </c>
      <c r="J54" s="47"/>
    </row>
    <row r="55" spans="1:17" s="36" customFormat="1" ht="8.25" customHeight="1">
      <c r="A55" s="45"/>
      <c r="B55" s="1157">
        <v>2001</v>
      </c>
      <c r="C55" s="74"/>
      <c r="D55" s="75"/>
      <c r="E55" s="75">
        <f>SUM(G55:I55)</f>
        <v>65553</v>
      </c>
      <c r="F55" s="75"/>
      <c r="G55" s="76">
        <v>55785</v>
      </c>
      <c r="H55" s="76">
        <v>733</v>
      </c>
      <c r="I55" s="76">
        <v>9035</v>
      </c>
      <c r="J55" s="47"/>
    </row>
    <row r="56" spans="1:17" s="36" customFormat="1" ht="8.25" customHeight="1">
      <c r="A56" s="45"/>
      <c r="B56" s="1157">
        <v>2002</v>
      </c>
      <c r="C56" s="74"/>
      <c r="D56" s="75"/>
      <c r="E56" s="75">
        <f>SUM(G56:I56)</f>
        <v>66586</v>
      </c>
      <c r="F56" s="75"/>
      <c r="G56" s="76">
        <v>57109</v>
      </c>
      <c r="H56" s="76">
        <v>919</v>
      </c>
      <c r="I56" s="76">
        <v>8558</v>
      </c>
      <c r="J56" s="47"/>
    </row>
    <row r="57" spans="1:17" s="36" customFormat="1" ht="8.25" customHeight="1">
      <c r="A57" s="45"/>
      <c r="B57" s="1157">
        <v>2003</v>
      </c>
      <c r="C57" s="74"/>
      <c r="D57" s="75"/>
      <c r="E57" s="75">
        <f>SUM(G57:I57)</f>
        <v>74139</v>
      </c>
      <c r="F57" s="75"/>
      <c r="G57" s="76">
        <v>60893</v>
      </c>
      <c r="H57" s="76">
        <v>660</v>
      </c>
      <c r="I57" s="76">
        <v>12586</v>
      </c>
      <c r="J57" s="47"/>
    </row>
    <row r="58" spans="1:17" s="36" customFormat="1" ht="8.25" customHeight="1">
      <c r="A58" s="45"/>
      <c r="B58" s="1157">
        <v>2004</v>
      </c>
      <c r="C58" s="74"/>
      <c r="D58" s="75"/>
      <c r="E58" s="75">
        <f>SUM(G58:I58)</f>
        <v>75217</v>
      </c>
      <c r="F58" s="75"/>
      <c r="G58" s="76">
        <v>62345</v>
      </c>
      <c r="H58" s="76">
        <v>556</v>
      </c>
      <c r="I58" s="76">
        <v>12316</v>
      </c>
      <c r="J58" s="47"/>
    </row>
    <row r="59" spans="1:17" s="36" customFormat="1" ht="5.0999999999999996" customHeight="1">
      <c r="A59" s="45"/>
      <c r="B59" s="1157"/>
      <c r="C59" s="57"/>
      <c r="D59" s="57"/>
      <c r="E59" s="21"/>
      <c r="F59" s="21"/>
      <c r="G59" s="21"/>
      <c r="H59" s="21"/>
      <c r="I59" s="21"/>
      <c r="J59" s="47"/>
    </row>
    <row r="60" spans="1:17" s="36" customFormat="1" ht="8.25" customHeight="1">
      <c r="A60" s="45"/>
      <c r="B60" s="1157">
        <v>2005</v>
      </c>
      <c r="C60" s="74"/>
      <c r="D60" s="75"/>
      <c r="E60" s="75">
        <f>SUM(G60:I60)</f>
        <v>71032</v>
      </c>
      <c r="F60" s="75"/>
      <c r="G60" s="76">
        <v>63538</v>
      </c>
      <c r="H60" s="76">
        <v>560</v>
      </c>
      <c r="I60" s="76">
        <v>6934</v>
      </c>
      <c r="J60" s="47"/>
    </row>
    <row r="61" spans="1:17" s="36" customFormat="1" ht="8.25" customHeight="1">
      <c r="A61" s="45"/>
      <c r="B61" s="1157">
        <v>2006</v>
      </c>
      <c r="C61" s="74"/>
      <c r="D61" s="75"/>
      <c r="E61" s="75">
        <f>SUM(G61:I61)</f>
        <v>72179</v>
      </c>
      <c r="F61" s="75"/>
      <c r="G61" s="76">
        <v>64685</v>
      </c>
      <c r="H61" s="76">
        <v>560</v>
      </c>
      <c r="I61" s="76">
        <v>6934</v>
      </c>
      <c r="J61" s="47"/>
    </row>
    <row r="62" spans="1:17" s="36" customFormat="1" ht="8.25" customHeight="1">
      <c r="A62" s="45"/>
      <c r="B62" s="1157">
        <v>2007</v>
      </c>
      <c r="C62" s="77"/>
      <c r="D62" s="77"/>
      <c r="E62" s="75">
        <f>SUM(G62:I62)</f>
        <v>73874</v>
      </c>
      <c r="F62" s="75"/>
      <c r="G62" s="76">
        <v>65586</v>
      </c>
      <c r="H62" s="76">
        <v>1266</v>
      </c>
      <c r="I62" s="76">
        <v>7022</v>
      </c>
      <c r="J62" s="47"/>
      <c r="K62" s="58"/>
      <c r="L62" s="58"/>
      <c r="M62" s="58"/>
      <c r="N62" s="58"/>
      <c r="O62" s="58"/>
      <c r="P62" s="58"/>
      <c r="Q62" s="58"/>
    </row>
    <row r="63" spans="1:17" s="36" customFormat="1" ht="8.25" customHeight="1">
      <c r="A63" s="45"/>
      <c r="B63" s="1157">
        <v>2008</v>
      </c>
      <c r="C63" s="77"/>
      <c r="D63" s="77"/>
      <c r="E63" s="75">
        <f>SUM(G63:I63)</f>
        <v>77912</v>
      </c>
      <c r="F63" s="75"/>
      <c r="G63" s="76">
        <v>71130</v>
      </c>
      <c r="H63" s="76">
        <v>558</v>
      </c>
      <c r="I63" s="76">
        <v>6224</v>
      </c>
      <c r="J63" s="47"/>
      <c r="K63" s="58"/>
      <c r="L63" s="58"/>
      <c r="M63" s="58"/>
      <c r="N63" s="58"/>
      <c r="O63" s="58"/>
      <c r="P63" s="58"/>
      <c r="Q63" s="58"/>
    </row>
    <row r="64" spans="1:17" s="36" customFormat="1" ht="8.25" customHeight="1">
      <c r="A64" s="45"/>
      <c r="B64" s="1157">
        <v>2009</v>
      </c>
      <c r="C64" s="77"/>
      <c r="D64" s="77"/>
      <c r="E64" s="75">
        <f>SUM(G64:I64)</f>
        <v>78267</v>
      </c>
      <c r="F64" s="75"/>
      <c r="G64" s="76">
        <v>72496</v>
      </c>
      <c r="H64" s="76">
        <v>558</v>
      </c>
      <c r="I64" s="76">
        <v>5213</v>
      </c>
      <c r="J64" s="47"/>
      <c r="K64" s="58"/>
      <c r="L64" s="58"/>
      <c r="M64" s="58"/>
      <c r="N64" s="58"/>
      <c r="O64" s="58"/>
      <c r="P64" s="58"/>
      <c r="Q64" s="58"/>
    </row>
    <row r="65" spans="1:17" s="36" customFormat="1" ht="5.0999999999999996" customHeight="1">
      <c r="A65" s="45"/>
      <c r="B65" s="1157"/>
      <c r="C65" s="57"/>
      <c r="D65" s="57"/>
      <c r="E65" s="21"/>
      <c r="F65" s="21"/>
      <c r="G65" s="21"/>
      <c r="H65" s="21"/>
      <c r="I65" s="21"/>
      <c r="J65" s="47"/>
    </row>
    <row r="66" spans="1:17" s="36" customFormat="1" ht="8.25" customHeight="1">
      <c r="A66" s="45"/>
      <c r="B66" s="1157">
        <v>2010</v>
      </c>
      <c r="C66" s="77"/>
      <c r="D66" s="77"/>
      <c r="E66" s="75">
        <f>SUM(G66:I66)</f>
        <v>79264</v>
      </c>
      <c r="F66" s="75"/>
      <c r="G66" s="76">
        <v>73464</v>
      </c>
      <c r="H66" s="76">
        <v>558</v>
      </c>
      <c r="I66" s="76">
        <v>5242</v>
      </c>
      <c r="J66" s="47"/>
      <c r="K66" s="58"/>
      <c r="L66" s="58"/>
      <c r="M66" s="58"/>
      <c r="N66" s="58"/>
      <c r="O66" s="58"/>
      <c r="P66" s="58"/>
      <c r="Q66" s="58"/>
    </row>
    <row r="67" spans="1:17" s="36" customFormat="1" ht="8.25" customHeight="1">
      <c r="A67" s="45"/>
      <c r="B67" s="1157">
        <v>2011</v>
      </c>
      <c r="C67" s="77"/>
      <c r="D67" s="77"/>
      <c r="E67" s="75">
        <f>SUM(G67:I67)</f>
        <v>80774</v>
      </c>
      <c r="F67" s="75"/>
      <c r="G67" s="76">
        <v>75144</v>
      </c>
      <c r="H67" s="76">
        <v>558</v>
      </c>
      <c r="I67" s="76">
        <v>5072</v>
      </c>
      <c r="J67" s="47"/>
      <c r="K67" s="58"/>
      <c r="L67" s="58"/>
      <c r="M67" s="58"/>
      <c r="N67" s="58"/>
      <c r="O67" s="58"/>
      <c r="P67" s="58"/>
      <c r="Q67" s="58"/>
    </row>
    <row r="68" spans="1:17" s="36" customFormat="1" ht="8.25" customHeight="1">
      <c r="A68" s="45"/>
      <c r="B68" s="1157" t="s">
        <v>12</v>
      </c>
      <c r="C68" s="77"/>
      <c r="D68" s="77"/>
      <c r="E68" s="75">
        <f>SUM(G68:I68)</f>
        <v>83982</v>
      </c>
      <c r="F68" s="75"/>
      <c r="G68" s="76">
        <v>78208</v>
      </c>
      <c r="H68" s="76">
        <v>637</v>
      </c>
      <c r="I68" s="76">
        <v>5137</v>
      </c>
      <c r="J68" s="47"/>
      <c r="K68" s="58"/>
      <c r="L68" s="58"/>
      <c r="M68" s="58"/>
      <c r="N68" s="58"/>
      <c r="O68" s="58"/>
      <c r="P68" s="58"/>
      <c r="Q68" s="58"/>
    </row>
    <row r="69" spans="1:17" s="36" customFormat="1" ht="2.25" customHeight="1">
      <c r="A69" s="45"/>
      <c r="B69" s="38"/>
      <c r="C69" s="77"/>
      <c r="D69" s="77"/>
      <c r="E69" s="77"/>
      <c r="F69" s="77"/>
      <c r="G69" s="77"/>
      <c r="H69" s="77"/>
      <c r="J69" s="47"/>
    </row>
    <row r="70" spans="1:17" s="36" customFormat="1" ht="8.25" customHeight="1">
      <c r="A70" s="45"/>
      <c r="B70" s="38"/>
      <c r="C70" s="77"/>
      <c r="D70" s="77"/>
      <c r="E70" s="77"/>
      <c r="F70" s="77"/>
      <c r="G70" s="77"/>
      <c r="H70" s="77"/>
      <c r="J70" s="47"/>
    </row>
    <row r="71" spans="1:17" s="36" customFormat="1" ht="8.25" customHeight="1">
      <c r="A71" s="45"/>
      <c r="B71" s="38"/>
      <c r="C71" s="77"/>
      <c r="D71" s="77"/>
      <c r="E71" s="77"/>
      <c r="F71" s="77"/>
      <c r="G71" s="77"/>
      <c r="H71" s="77"/>
      <c r="I71" s="68" t="s">
        <v>19</v>
      </c>
      <c r="J71" s="47"/>
    </row>
    <row r="72" spans="1:17" s="36" customFormat="1" ht="8.25" customHeight="1">
      <c r="A72" s="45"/>
      <c r="B72" s="44"/>
      <c r="C72" s="72"/>
      <c r="D72" s="72"/>
      <c r="E72" s="72"/>
      <c r="F72" s="72"/>
      <c r="G72" s="72"/>
      <c r="H72" s="72"/>
      <c r="I72" s="42" t="s">
        <v>28</v>
      </c>
      <c r="J72" s="47"/>
    </row>
    <row r="73" spans="1:17" s="36" customFormat="1" ht="3" customHeight="1">
      <c r="A73" s="45"/>
      <c r="B73" s="46"/>
      <c r="C73" s="30"/>
      <c r="D73" s="30"/>
      <c r="E73" s="30"/>
      <c r="F73" s="30"/>
      <c r="G73" s="30"/>
      <c r="H73" s="30"/>
      <c r="I73" s="30"/>
      <c r="J73" s="47"/>
    </row>
    <row r="74" spans="1:17" s="36" customFormat="1" ht="3" customHeight="1">
      <c r="A74" s="45"/>
      <c r="B74" s="48"/>
      <c r="C74" s="48"/>
      <c r="D74" s="48"/>
      <c r="E74" s="48"/>
      <c r="F74" s="48"/>
      <c r="G74" s="48"/>
      <c r="H74" s="48"/>
      <c r="I74" s="48"/>
      <c r="J74" s="47"/>
    </row>
    <row r="75" spans="1:17" s="36" customFormat="1" ht="9" customHeight="1">
      <c r="A75" s="45"/>
      <c r="B75" s="1215" t="s">
        <v>6</v>
      </c>
      <c r="C75" s="50" t="s">
        <v>29</v>
      </c>
      <c r="D75" s="50"/>
      <c r="E75" s="50"/>
      <c r="F75" s="50"/>
      <c r="G75" s="50"/>
      <c r="H75" s="51"/>
      <c r="I75" s="1216" t="s">
        <v>11</v>
      </c>
      <c r="J75" s="47"/>
    </row>
    <row r="76" spans="1:17" s="36" customFormat="1" ht="9" customHeight="1">
      <c r="A76" s="45"/>
      <c r="B76" s="1215"/>
      <c r="C76" s="53" t="s">
        <v>7</v>
      </c>
      <c r="D76" s="54"/>
      <c r="E76" s="1217" t="s">
        <v>30</v>
      </c>
      <c r="F76" s="1158"/>
      <c r="G76" s="1217" t="s">
        <v>25</v>
      </c>
      <c r="H76" s="54" t="s">
        <v>31</v>
      </c>
      <c r="I76" s="1216"/>
      <c r="J76" s="47"/>
    </row>
    <row r="77" spans="1:17" s="36" customFormat="1" ht="9" customHeight="1">
      <c r="A77" s="45"/>
      <c r="B77" s="1215"/>
      <c r="C77" s="53"/>
      <c r="D77" s="54"/>
      <c r="E77" s="1218"/>
      <c r="F77" s="1159"/>
      <c r="G77" s="1218"/>
      <c r="H77" s="54"/>
      <c r="I77" s="42"/>
      <c r="J77" s="47"/>
    </row>
    <row r="78" spans="1:17" s="36" customFormat="1" ht="3" customHeight="1">
      <c r="A78" s="45"/>
      <c r="B78" s="46"/>
      <c r="C78" s="30"/>
      <c r="D78" s="30"/>
      <c r="E78" s="30"/>
      <c r="F78" s="30"/>
      <c r="G78" s="30"/>
      <c r="H78" s="30"/>
      <c r="I78" s="30"/>
      <c r="J78" s="47"/>
    </row>
    <row r="79" spans="1:17" s="36" customFormat="1" ht="3" customHeight="1">
      <c r="A79" s="45"/>
      <c r="B79" s="72"/>
      <c r="C79" s="72"/>
      <c r="D79" s="72"/>
      <c r="E79" s="72"/>
      <c r="F79" s="72"/>
      <c r="G79" s="72"/>
      <c r="H79" s="72"/>
      <c r="I79" s="72"/>
      <c r="J79" s="47"/>
    </row>
    <row r="80" spans="1:17" s="36" customFormat="1" ht="8.25" customHeight="1">
      <c r="A80" s="45"/>
      <c r="B80" s="1157">
        <v>1995</v>
      </c>
      <c r="C80" s="79">
        <f>SUM(E80:H80)</f>
        <v>138754</v>
      </c>
      <c r="D80" s="79"/>
      <c r="E80" s="79">
        <v>4862</v>
      </c>
      <c r="F80" s="79"/>
      <c r="G80" s="79">
        <v>8957</v>
      </c>
      <c r="H80" s="79">
        <v>124935</v>
      </c>
      <c r="I80" s="79">
        <v>50602</v>
      </c>
      <c r="J80" s="47"/>
    </row>
    <row r="81" spans="1:17" s="36" customFormat="1" ht="8.25" customHeight="1">
      <c r="A81" s="45"/>
      <c r="B81" s="1157">
        <v>1996</v>
      </c>
      <c r="C81" s="79">
        <f>SUM(E81:H81)</f>
        <v>140343</v>
      </c>
      <c r="D81" s="79"/>
      <c r="E81" s="79">
        <v>5121</v>
      </c>
      <c r="F81" s="79"/>
      <c r="G81" s="79">
        <v>8947</v>
      </c>
      <c r="H81" s="79">
        <v>126275</v>
      </c>
      <c r="I81" s="79">
        <v>50432</v>
      </c>
      <c r="J81" s="47"/>
    </row>
    <row r="82" spans="1:17" s="36" customFormat="1" ht="8.25" customHeight="1">
      <c r="A82" s="45"/>
      <c r="B82" s="1157">
        <v>1997</v>
      </c>
      <c r="C82" s="79">
        <f>SUM(E82:H82)</f>
        <v>142733</v>
      </c>
      <c r="D82" s="79"/>
      <c r="E82" s="79">
        <v>5591</v>
      </c>
      <c r="F82" s="79"/>
      <c r="G82" s="79">
        <v>10939</v>
      </c>
      <c r="H82" s="79">
        <v>126203</v>
      </c>
      <c r="I82" s="79">
        <v>51231</v>
      </c>
      <c r="J82" s="47"/>
    </row>
    <row r="83" spans="1:17" s="36" customFormat="1" ht="8.25" customHeight="1">
      <c r="A83" s="45"/>
      <c r="B83" s="1157">
        <v>1998</v>
      </c>
      <c r="C83" s="79">
        <f>SUM(E83:H83)</f>
        <v>146612</v>
      </c>
      <c r="D83" s="79"/>
      <c r="E83" s="79">
        <v>6346</v>
      </c>
      <c r="F83" s="79"/>
      <c r="G83" s="79">
        <v>10969</v>
      </c>
      <c r="H83" s="79">
        <v>129297</v>
      </c>
      <c r="I83" s="79">
        <v>52416</v>
      </c>
      <c r="J83" s="47"/>
    </row>
    <row r="84" spans="1:17" s="36" customFormat="1" ht="8.25" customHeight="1">
      <c r="A84" s="45"/>
      <c r="B84" s="1157">
        <v>1999</v>
      </c>
      <c r="C84" s="79">
        <f>SUM(E84:H84)</f>
        <v>155143</v>
      </c>
      <c r="D84" s="79"/>
      <c r="E84" s="79">
        <v>8769</v>
      </c>
      <c r="F84" s="79"/>
      <c r="G84" s="79">
        <v>10969</v>
      </c>
      <c r="H84" s="79">
        <v>135405</v>
      </c>
      <c r="I84" s="79">
        <v>52993</v>
      </c>
      <c r="J84" s="47"/>
    </row>
    <row r="85" spans="1:17" s="36" customFormat="1" ht="5.0999999999999996" customHeight="1">
      <c r="A85" s="45"/>
      <c r="B85" s="1157"/>
      <c r="C85" s="79"/>
      <c r="D85" s="79"/>
      <c r="E85" s="79"/>
      <c r="F85" s="79"/>
      <c r="G85" s="79"/>
      <c r="H85" s="79"/>
      <c r="I85" s="79"/>
      <c r="J85" s="47"/>
    </row>
    <row r="86" spans="1:17" s="36" customFormat="1" ht="8.25" customHeight="1">
      <c r="A86" s="45"/>
      <c r="B86" s="1157">
        <v>2000</v>
      </c>
      <c r="C86" s="79">
        <f>SUM(E86:H86)</f>
        <v>149338</v>
      </c>
      <c r="D86" s="79"/>
      <c r="E86" s="80">
        <v>6690</v>
      </c>
      <c r="F86" s="80"/>
      <c r="G86" s="80">
        <v>7814</v>
      </c>
      <c r="H86" s="80">
        <v>134834</v>
      </c>
      <c r="I86" s="79">
        <v>60557</v>
      </c>
      <c r="J86" s="47"/>
    </row>
    <row r="87" spans="1:17" s="36" customFormat="1" ht="8.25" customHeight="1">
      <c r="A87" s="45"/>
      <c r="B87" s="1157">
        <v>2001</v>
      </c>
      <c r="C87" s="79">
        <f>SUM(E87:H87)</f>
        <v>150917</v>
      </c>
      <c r="D87" s="79"/>
      <c r="E87" s="80">
        <v>6721</v>
      </c>
      <c r="F87" s="80"/>
      <c r="G87" s="80">
        <v>5757</v>
      </c>
      <c r="H87" s="80">
        <v>138439</v>
      </c>
      <c r="I87" s="79">
        <v>65131</v>
      </c>
      <c r="J87" s="47"/>
    </row>
    <row r="88" spans="1:17" s="36" customFormat="1" ht="8.25" customHeight="1">
      <c r="A88" s="45"/>
      <c r="B88" s="1157">
        <v>2002</v>
      </c>
      <c r="C88" s="79">
        <f>SUM(E88:H88)</f>
        <v>153294</v>
      </c>
      <c r="D88" s="79"/>
      <c r="E88" s="80">
        <v>7492</v>
      </c>
      <c r="F88" s="80"/>
      <c r="G88" s="80">
        <v>5774</v>
      </c>
      <c r="H88" s="80">
        <v>140028</v>
      </c>
      <c r="I88" s="79">
        <v>68764</v>
      </c>
      <c r="J88" s="47"/>
    </row>
    <row r="89" spans="1:17" s="36" customFormat="1" ht="8.25" customHeight="1">
      <c r="A89" s="45"/>
      <c r="B89" s="1157">
        <v>2003</v>
      </c>
      <c r="C89" s="79">
        <f>SUM(E89:H89)</f>
        <v>159545</v>
      </c>
      <c r="D89" s="79"/>
      <c r="E89" s="80">
        <v>7697</v>
      </c>
      <c r="F89" s="80"/>
      <c r="G89" s="80">
        <v>13001</v>
      </c>
      <c r="H89" s="80">
        <v>138847</v>
      </c>
      <c r="I89" s="79">
        <v>66920</v>
      </c>
      <c r="J89" s="47"/>
    </row>
    <row r="90" spans="1:17" s="36" customFormat="1" ht="8.25" customHeight="1">
      <c r="A90" s="45"/>
      <c r="B90" s="1157">
        <v>2004</v>
      </c>
      <c r="C90" s="79">
        <f>SUM(E90:H90)</f>
        <v>165132</v>
      </c>
      <c r="D90" s="79"/>
      <c r="E90" s="80">
        <v>6003</v>
      </c>
      <c r="F90" s="80"/>
      <c r="G90" s="80">
        <v>14944</v>
      </c>
      <c r="H90" s="80">
        <v>144185</v>
      </c>
      <c r="I90" s="79">
        <v>63148</v>
      </c>
      <c r="J90" s="47"/>
    </row>
    <row r="91" spans="1:17" s="36" customFormat="1" ht="5.0999999999999996" customHeight="1">
      <c r="A91" s="45"/>
      <c r="B91" s="1157"/>
      <c r="C91" s="79"/>
      <c r="D91" s="79"/>
      <c r="E91" s="80"/>
      <c r="F91" s="80"/>
      <c r="G91" s="80"/>
      <c r="H91" s="80"/>
      <c r="I91" s="79"/>
      <c r="J91" s="47"/>
    </row>
    <row r="92" spans="1:17" s="36" customFormat="1" ht="8.25" customHeight="1">
      <c r="A92" s="45"/>
      <c r="B92" s="1157">
        <v>2005</v>
      </c>
      <c r="C92" s="79">
        <f>SUM(E92:H92)</f>
        <v>163515.73000000001</v>
      </c>
      <c r="D92" s="79"/>
      <c r="E92" s="80">
        <v>10778</v>
      </c>
      <c r="F92" s="80"/>
      <c r="G92" s="80">
        <v>6606.73</v>
      </c>
      <c r="H92" s="80">
        <v>146131</v>
      </c>
      <c r="I92" s="79">
        <v>72885.95</v>
      </c>
      <c r="J92" s="47"/>
    </row>
    <row r="93" spans="1:17" s="36" customFormat="1" ht="8.25" customHeight="1">
      <c r="A93" s="45"/>
      <c r="B93" s="1157">
        <v>2006</v>
      </c>
      <c r="C93" s="79">
        <f>SUM(E93:H93)</f>
        <v>167877</v>
      </c>
      <c r="D93" s="79"/>
      <c r="E93" s="80">
        <v>10350</v>
      </c>
      <c r="F93" s="80"/>
      <c r="G93" s="80">
        <v>9965</v>
      </c>
      <c r="H93" s="80">
        <v>147562</v>
      </c>
      <c r="I93" s="79">
        <v>68570</v>
      </c>
      <c r="J93" s="47"/>
    </row>
    <row r="94" spans="1:17" s="36" customFormat="1" ht="8.25" customHeight="1">
      <c r="A94" s="45"/>
      <c r="B94" s="1157">
        <v>2007</v>
      </c>
      <c r="C94" s="79">
        <f>SUM(E94:H94)</f>
        <v>171157</v>
      </c>
      <c r="D94" s="79"/>
      <c r="E94" s="80">
        <v>13112</v>
      </c>
      <c r="F94" s="80"/>
      <c r="G94" s="80">
        <v>8883</v>
      </c>
      <c r="H94" s="80">
        <v>149162</v>
      </c>
      <c r="I94" s="79">
        <v>66569</v>
      </c>
      <c r="J94" s="47"/>
      <c r="K94" s="58"/>
      <c r="L94" s="58"/>
      <c r="M94" s="58"/>
      <c r="N94" s="58"/>
      <c r="O94" s="58"/>
      <c r="P94" s="58"/>
      <c r="Q94" s="58"/>
    </row>
    <row r="95" spans="1:17" s="36" customFormat="1" ht="8.25" customHeight="1">
      <c r="A95" s="45"/>
      <c r="B95" s="1157">
        <v>2008</v>
      </c>
      <c r="C95" s="79">
        <f>SUM(E95:H95)</f>
        <v>166415</v>
      </c>
      <c r="D95" s="79"/>
      <c r="E95" s="80">
        <v>12972</v>
      </c>
      <c r="F95" s="80"/>
      <c r="G95" s="80">
        <v>8379</v>
      </c>
      <c r="H95" s="80">
        <v>145064</v>
      </c>
      <c r="I95" s="79">
        <v>73142</v>
      </c>
      <c r="J95" s="47"/>
      <c r="K95" s="58"/>
      <c r="L95" s="58"/>
      <c r="M95" s="58"/>
      <c r="N95" s="58"/>
      <c r="O95" s="58"/>
      <c r="P95" s="58"/>
      <c r="Q95" s="58"/>
    </row>
    <row r="96" spans="1:17" s="36" customFormat="1" ht="8.25" customHeight="1">
      <c r="A96" s="45"/>
      <c r="B96" s="1157">
        <v>2009</v>
      </c>
      <c r="C96" s="79">
        <f>SUM(E96:H96)</f>
        <v>165558</v>
      </c>
      <c r="D96" s="79"/>
      <c r="E96" s="80">
        <v>14817</v>
      </c>
      <c r="F96" s="80"/>
      <c r="G96" s="80">
        <v>8240</v>
      </c>
      <c r="H96" s="80">
        <v>142501</v>
      </c>
      <c r="I96" s="79">
        <v>74138</v>
      </c>
      <c r="J96" s="47"/>
      <c r="K96" s="58"/>
      <c r="L96" s="58"/>
      <c r="M96" s="58"/>
      <c r="N96" s="58"/>
      <c r="O96" s="58"/>
      <c r="P96" s="58"/>
      <c r="Q96" s="58"/>
    </row>
    <row r="97" spans="1:17" s="36" customFormat="1" ht="5.0999999999999996" customHeight="1">
      <c r="A97" s="45"/>
      <c r="B97" s="1157"/>
      <c r="C97" s="79"/>
      <c r="D97" s="79"/>
      <c r="E97" s="80"/>
      <c r="F97" s="80"/>
      <c r="G97" s="80"/>
      <c r="H97" s="80"/>
      <c r="I97" s="79"/>
      <c r="J97" s="47"/>
      <c r="K97" s="58"/>
      <c r="L97" s="58"/>
      <c r="M97" s="58"/>
      <c r="N97" s="58"/>
      <c r="O97" s="58"/>
      <c r="P97" s="58"/>
      <c r="Q97" s="58"/>
    </row>
    <row r="98" spans="1:17" s="36" customFormat="1" ht="8.25" customHeight="1">
      <c r="A98" s="45"/>
      <c r="B98" s="1157">
        <v>2010</v>
      </c>
      <c r="C98" s="79">
        <f>SUM(E98:H98)</f>
        <v>169354</v>
      </c>
      <c r="D98" s="79"/>
      <c r="E98" s="80">
        <v>15968</v>
      </c>
      <c r="F98" s="80"/>
      <c r="G98" s="80">
        <v>8224</v>
      </c>
      <c r="H98" s="80">
        <v>145162</v>
      </c>
      <c r="I98" s="79">
        <v>74346</v>
      </c>
      <c r="J98" s="47"/>
      <c r="K98" s="58"/>
      <c r="L98" s="58"/>
      <c r="M98" s="58"/>
      <c r="N98" s="58"/>
      <c r="O98" s="58"/>
      <c r="P98" s="58"/>
      <c r="Q98" s="58"/>
    </row>
    <row r="99" spans="1:17" s="36" customFormat="1" ht="8.25" customHeight="1">
      <c r="A99" s="45"/>
      <c r="B99" s="1157">
        <v>2011</v>
      </c>
      <c r="C99" s="79">
        <f>SUM(E99:H99)</f>
        <v>169072</v>
      </c>
      <c r="D99" s="79"/>
      <c r="E99" s="80">
        <v>17115</v>
      </c>
      <c r="F99" s="80"/>
      <c r="G99" s="80">
        <v>8247</v>
      </c>
      <c r="H99" s="80">
        <v>143710</v>
      </c>
      <c r="I99" s="79">
        <v>75314</v>
      </c>
      <c r="J99" s="47"/>
      <c r="K99" s="58"/>
      <c r="L99" s="58"/>
      <c r="M99" s="58"/>
      <c r="N99" s="58"/>
      <c r="O99" s="58"/>
      <c r="P99" s="58"/>
      <c r="Q99" s="58"/>
    </row>
    <row r="100" spans="1:17" s="36" customFormat="1" ht="8.25" customHeight="1">
      <c r="A100" s="45"/>
      <c r="B100" s="1157" t="s">
        <v>12</v>
      </c>
      <c r="C100" s="79">
        <f>SUM(E100:H100)</f>
        <v>169429</v>
      </c>
      <c r="D100" s="79"/>
      <c r="E100" s="80">
        <v>18361</v>
      </c>
      <c r="F100" s="80"/>
      <c r="G100" s="80">
        <v>10629</v>
      </c>
      <c r="H100" s="80">
        <v>140439</v>
      </c>
      <c r="I100" s="79">
        <v>74597</v>
      </c>
      <c r="J100" s="47"/>
      <c r="K100" s="58"/>
      <c r="L100" s="58"/>
      <c r="M100" s="58"/>
      <c r="N100" s="58"/>
      <c r="O100" s="58"/>
      <c r="P100" s="58"/>
      <c r="Q100" s="58"/>
    </row>
    <row r="101" spans="1:17" s="36" customFormat="1" ht="3" customHeight="1">
      <c r="A101" s="45"/>
      <c r="B101" s="60"/>
      <c r="C101" s="30"/>
      <c r="D101" s="30"/>
      <c r="E101" s="30"/>
      <c r="F101" s="30"/>
      <c r="G101" s="30"/>
      <c r="H101" s="30"/>
      <c r="I101" s="30"/>
      <c r="J101" s="47"/>
    </row>
    <row r="102" spans="1:17" s="36" customFormat="1" ht="3" customHeight="1">
      <c r="A102" s="45"/>
      <c r="B102" s="72"/>
      <c r="C102" s="72"/>
      <c r="D102" s="72"/>
      <c r="E102" s="72"/>
      <c r="F102" s="72"/>
      <c r="G102" s="72"/>
      <c r="H102" s="72"/>
      <c r="I102" s="72"/>
      <c r="J102" s="47"/>
    </row>
    <row r="103" spans="1:17" s="36" customFormat="1" ht="8.65" customHeight="1">
      <c r="A103" s="45"/>
      <c r="B103" s="28" t="s">
        <v>500</v>
      </c>
      <c r="C103" s="72"/>
      <c r="D103" s="72"/>
      <c r="E103" s="72"/>
      <c r="F103" s="72"/>
      <c r="G103" s="72"/>
      <c r="H103" s="72"/>
      <c r="I103" s="72"/>
      <c r="J103" s="47"/>
    </row>
    <row r="104" spans="1:17" s="36" customFormat="1" ht="8.65" customHeight="1">
      <c r="A104" s="45"/>
      <c r="B104" s="28" t="s">
        <v>32</v>
      </c>
      <c r="C104" s="72"/>
      <c r="D104" s="72"/>
      <c r="E104" s="72"/>
      <c r="F104" s="72"/>
      <c r="G104" s="72"/>
      <c r="H104" s="72"/>
      <c r="I104" s="72"/>
      <c r="J104" s="47"/>
    </row>
    <row r="105" spans="1:17" s="36" customFormat="1" ht="8.65" customHeight="1">
      <c r="A105" s="45"/>
      <c r="B105" s="28" t="s">
        <v>15</v>
      </c>
      <c r="C105" s="72"/>
      <c r="D105" s="72"/>
      <c r="E105" s="72"/>
      <c r="F105" s="72"/>
      <c r="G105" s="72"/>
      <c r="H105" s="72"/>
      <c r="I105" s="72"/>
      <c r="J105" s="47"/>
    </row>
    <row r="106" spans="1:17" s="36" customFormat="1" ht="8.65" customHeight="1">
      <c r="A106" s="45"/>
      <c r="B106" s="28" t="s">
        <v>16</v>
      </c>
      <c r="C106" s="72"/>
      <c r="D106" s="72"/>
      <c r="E106" s="72"/>
      <c r="F106" s="72"/>
      <c r="G106" s="72"/>
      <c r="H106" s="72"/>
      <c r="I106" s="72"/>
      <c r="J106" s="47"/>
    </row>
    <row r="107" spans="1:17" s="36" customFormat="1" ht="4.7" customHeight="1">
      <c r="A107" s="59"/>
      <c r="B107" s="30"/>
      <c r="C107" s="30"/>
      <c r="D107" s="30"/>
      <c r="E107" s="30"/>
      <c r="F107" s="30"/>
      <c r="G107" s="30"/>
      <c r="H107" s="30"/>
      <c r="I107" s="30"/>
      <c r="J107" s="64"/>
    </row>
    <row r="108" spans="1:17" hidden="1">
      <c r="K108" s="32" t="s">
        <v>17</v>
      </c>
    </row>
  </sheetData>
  <sheetProtection sheet="1" objects="1" scenarios="1"/>
  <mergeCells count="9">
    <mergeCell ref="B75:B77"/>
    <mergeCell ref="I75:I76"/>
    <mergeCell ref="E76:E77"/>
    <mergeCell ref="G76:G77"/>
    <mergeCell ref="B8:B11"/>
    <mergeCell ref="B43:B45"/>
    <mergeCell ref="G44:G45"/>
    <mergeCell ref="H44:H45"/>
    <mergeCell ref="I9:I11"/>
  </mergeCells>
  <hyperlinks>
    <hyperlink ref="I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  <rowBreaks count="1" manualBreakCount="1">
    <brk id="35" max="1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sheetPr codeName="Hoja1"/>
  <dimension ref="A1:P71"/>
  <sheetViews>
    <sheetView showGridLines="0" showRowColHeaders="0" zoomScale="140" zoomScaleNormal="140" workbookViewId="0"/>
  </sheetViews>
  <sheetFormatPr baseColWidth="10" defaultColWidth="0" defaultRowHeight="12.75" customHeight="1" zeroHeight="1"/>
  <cols>
    <col min="1" max="1" width="0.85546875" style="922" customWidth="1"/>
    <col min="2" max="2" width="4.42578125" style="922" customWidth="1"/>
    <col min="3" max="3" width="6" style="922" customWidth="1"/>
    <col min="4" max="4" width="0.7109375" style="922" customWidth="1"/>
    <col min="5" max="5" width="6.140625" style="922" customWidth="1"/>
    <col min="6" max="6" width="4.85546875" style="922" customWidth="1"/>
    <col min="7" max="7" width="5.5703125" style="922" customWidth="1"/>
    <col min="8" max="8" width="6.5703125" style="922" customWidth="1"/>
    <col min="9" max="9" width="1.42578125" style="922" customWidth="1"/>
    <col min="10" max="10" width="6" style="922" customWidth="1"/>
    <col min="11" max="11" width="4.42578125" style="922" customWidth="1"/>
    <col min="12" max="12" width="5.42578125" style="922" customWidth="1"/>
    <col min="13" max="13" width="6.140625" style="922" customWidth="1"/>
    <col min="14" max="15" width="0.85546875" style="922" customWidth="1"/>
    <col min="16" max="16" width="11.42578125" style="1046" hidden="1"/>
    <col min="17" max="16384" width="11.42578125" style="922" hidden="1"/>
  </cols>
  <sheetData>
    <row r="1" spans="1:14" s="1018" customFormat="1" ht="4.5" customHeight="1">
      <c r="A1" s="1015"/>
      <c r="B1" s="1016"/>
      <c r="C1" s="1016"/>
      <c r="D1" s="1016"/>
      <c r="E1" s="1016"/>
      <c r="F1" s="1016"/>
      <c r="G1" s="1016"/>
      <c r="H1" s="1016"/>
      <c r="I1" s="1016"/>
      <c r="J1" s="1016"/>
      <c r="K1" s="1016"/>
      <c r="L1" s="1016"/>
      <c r="M1" s="1016"/>
      <c r="N1" s="1017"/>
    </row>
    <row r="2" spans="1:14" s="1018" customFormat="1" ht="9.9499999999999993" customHeight="1">
      <c r="A2" s="1019"/>
      <c r="B2" s="1020" t="s">
        <v>638</v>
      </c>
      <c r="C2" s="1021"/>
      <c r="D2" s="1021"/>
      <c r="E2" s="1021"/>
      <c r="F2" s="1021"/>
      <c r="G2" s="1021"/>
      <c r="H2" s="1021"/>
      <c r="I2" s="1021"/>
      <c r="J2" s="1022"/>
      <c r="K2" s="1022"/>
      <c r="L2" s="1022"/>
      <c r="M2" s="1317" t="s">
        <v>639</v>
      </c>
      <c r="N2" s="1023"/>
    </row>
    <row r="3" spans="1:14" s="1018" customFormat="1" ht="9.9499999999999993" customHeight="1">
      <c r="A3" s="1019"/>
      <c r="B3" s="1020" t="s">
        <v>4</v>
      </c>
      <c r="C3" s="1021"/>
      <c r="D3" s="1021"/>
      <c r="E3" s="1021"/>
      <c r="F3" s="1021"/>
      <c r="G3" s="1021"/>
      <c r="H3" s="1021"/>
      <c r="I3" s="1021"/>
      <c r="J3" s="1021"/>
      <c r="K3" s="1021"/>
      <c r="L3" s="1021"/>
      <c r="M3" s="1024" t="s">
        <v>21</v>
      </c>
      <c r="N3" s="1023"/>
    </row>
    <row r="4" spans="1:14" s="1018" customFormat="1" ht="3" customHeight="1">
      <c r="A4" s="1019"/>
      <c r="B4" s="1025"/>
      <c r="C4" s="1026"/>
      <c r="D4" s="1026"/>
      <c r="E4" s="1026"/>
      <c r="F4" s="1026"/>
      <c r="G4" s="1026"/>
      <c r="H4" s="1026"/>
      <c r="I4" s="1026"/>
      <c r="J4" s="1026"/>
      <c r="K4" s="1026"/>
      <c r="L4" s="1026"/>
      <c r="M4" s="1026"/>
      <c r="N4" s="1023"/>
    </row>
    <row r="5" spans="1:14" s="1018" customFormat="1" ht="3" customHeight="1">
      <c r="A5" s="1019"/>
      <c r="B5" s="1027"/>
      <c r="C5" s="1027"/>
      <c r="D5" s="1027"/>
      <c r="E5" s="1027"/>
      <c r="F5" s="1027"/>
      <c r="G5" s="1027"/>
      <c r="H5" s="1027"/>
      <c r="I5" s="1027"/>
      <c r="J5" s="1027"/>
      <c r="K5" s="1027"/>
      <c r="L5" s="1027"/>
      <c r="M5" s="1027"/>
      <c r="N5" s="1023"/>
    </row>
    <row r="6" spans="1:14" s="1018" customFormat="1" ht="9" customHeight="1">
      <c r="A6" s="1019"/>
      <c r="B6" s="1221" t="s">
        <v>6</v>
      </c>
      <c r="C6" s="1028" t="s">
        <v>7</v>
      </c>
      <c r="D6" s="1028"/>
      <c r="E6" s="1029" t="s">
        <v>155</v>
      </c>
      <c r="F6" s="1029"/>
      <c r="G6" s="1029"/>
      <c r="H6" s="1029"/>
      <c r="I6" s="1030"/>
      <c r="J6" s="1031" t="s">
        <v>640</v>
      </c>
      <c r="K6" s="1031"/>
      <c r="L6" s="1031"/>
      <c r="M6" s="1031"/>
      <c r="N6" s="1023"/>
    </row>
    <row r="7" spans="1:14" s="1018" customFormat="1" ht="9.6" customHeight="1">
      <c r="A7" s="1019"/>
      <c r="B7" s="1221"/>
      <c r="C7" s="1028"/>
      <c r="D7" s="1030"/>
      <c r="E7" s="1032" t="s">
        <v>7</v>
      </c>
      <c r="F7" s="1032" t="s">
        <v>449</v>
      </c>
      <c r="G7" s="1032" t="s">
        <v>641</v>
      </c>
      <c r="H7" s="1222" t="s">
        <v>642</v>
      </c>
      <c r="I7" s="1032"/>
      <c r="J7" s="1032" t="s">
        <v>7</v>
      </c>
      <c r="K7" s="1032" t="s">
        <v>449</v>
      </c>
      <c r="L7" s="1032" t="s">
        <v>641</v>
      </c>
      <c r="M7" s="1222" t="s">
        <v>642</v>
      </c>
      <c r="N7" s="1023"/>
    </row>
    <row r="8" spans="1:14" s="1018" customFormat="1" ht="9.6" customHeight="1">
      <c r="A8" s="1019"/>
      <c r="B8" s="1221"/>
      <c r="C8" s="1028"/>
      <c r="D8" s="1030"/>
      <c r="E8" s="1032"/>
      <c r="F8" s="1032"/>
      <c r="G8" s="1032"/>
      <c r="H8" s="1223"/>
      <c r="I8" s="1032"/>
      <c r="J8" s="1032"/>
      <c r="K8" s="1032"/>
      <c r="L8" s="1032"/>
      <c r="M8" s="1223"/>
      <c r="N8" s="1023"/>
    </row>
    <row r="9" spans="1:14" s="1018" customFormat="1" ht="3" customHeight="1">
      <c r="A9" s="1019"/>
      <c r="B9" s="1025"/>
      <c r="C9" s="1026"/>
      <c r="D9" s="1026"/>
      <c r="E9" s="1033"/>
      <c r="F9" s="1026"/>
      <c r="G9" s="1026"/>
      <c r="H9" s="1026"/>
      <c r="I9" s="1026"/>
      <c r="J9" s="1026"/>
      <c r="K9" s="1026"/>
      <c r="L9" s="1026"/>
      <c r="M9" s="1026"/>
      <c r="N9" s="1023"/>
    </row>
    <row r="10" spans="1:14" s="1018" customFormat="1" ht="3" customHeight="1">
      <c r="A10" s="1019"/>
      <c r="B10" s="1027"/>
      <c r="C10" s="1027"/>
      <c r="D10" s="1027"/>
      <c r="E10" s="1027"/>
      <c r="F10" s="1027"/>
      <c r="G10" s="1027"/>
      <c r="H10" s="1027"/>
      <c r="I10" s="1027"/>
      <c r="J10" s="1027"/>
      <c r="K10" s="1027"/>
      <c r="L10" s="1027"/>
      <c r="M10" s="1027"/>
      <c r="N10" s="1023"/>
    </row>
    <row r="11" spans="1:14" s="1018" customFormat="1" ht="8.4499999999999993" customHeight="1">
      <c r="A11" s="1019"/>
      <c r="B11" s="1161">
        <v>1995</v>
      </c>
      <c r="C11" s="1034">
        <f>SUM(E11,J11,E45,J45)</f>
        <v>11317646</v>
      </c>
      <c r="D11" s="1035"/>
      <c r="E11" s="1034">
        <f>SUM(F11:H11)</f>
        <v>7469504</v>
      </c>
      <c r="F11" s="1035">
        <v>20128</v>
      </c>
      <c r="G11" s="1035">
        <v>264902</v>
      </c>
      <c r="H11" s="1035">
        <v>7184474</v>
      </c>
      <c r="I11" s="1035"/>
      <c r="J11" s="1034">
        <f>SUM(K11:M11)</f>
        <v>120497</v>
      </c>
      <c r="K11" s="1036">
        <v>668</v>
      </c>
      <c r="L11" s="1036">
        <v>78409</v>
      </c>
      <c r="M11" s="1036">
        <v>41420</v>
      </c>
      <c r="N11" s="1023"/>
    </row>
    <row r="12" spans="1:14" s="1018" customFormat="1" ht="8.4499999999999993" customHeight="1">
      <c r="A12" s="1019"/>
      <c r="B12" s="1161">
        <v>1996</v>
      </c>
      <c r="C12" s="1034">
        <f>SUM(E12,J12,E46,J46)</f>
        <v>11750028</v>
      </c>
      <c r="D12" s="1035"/>
      <c r="E12" s="1034">
        <f>SUM(F12:H12)</f>
        <v>7830864</v>
      </c>
      <c r="F12" s="1035">
        <v>18079</v>
      </c>
      <c r="G12" s="1035">
        <v>304568</v>
      </c>
      <c r="H12" s="1035">
        <v>7508217</v>
      </c>
      <c r="I12" s="1035"/>
      <c r="J12" s="1034">
        <f>SUM(K12:M12)</f>
        <v>96933</v>
      </c>
      <c r="K12" s="1036">
        <v>934</v>
      </c>
      <c r="L12" s="1036">
        <v>80860</v>
      </c>
      <c r="M12" s="1037">
        <v>15139</v>
      </c>
      <c r="N12" s="1023"/>
    </row>
    <row r="13" spans="1:14" s="1018" customFormat="1" ht="8.4499999999999993" customHeight="1">
      <c r="A13" s="1019"/>
      <c r="B13" s="1161">
        <v>1997</v>
      </c>
      <c r="C13" s="1034">
        <f>SUM(E13,J13,E47,J47)</f>
        <v>12585187</v>
      </c>
      <c r="D13" s="1035"/>
      <c r="E13" s="1034">
        <f>SUM(F13:H13)</f>
        <v>8402995</v>
      </c>
      <c r="F13" s="1035">
        <v>19898</v>
      </c>
      <c r="G13" s="1035">
        <v>297550</v>
      </c>
      <c r="H13" s="1035">
        <v>8085547</v>
      </c>
      <c r="I13" s="1035"/>
      <c r="J13" s="1034">
        <f>SUM(K13:M13)</f>
        <v>125445</v>
      </c>
      <c r="K13" s="1036">
        <v>2141</v>
      </c>
      <c r="L13" s="1036">
        <v>84147</v>
      </c>
      <c r="M13" s="1037">
        <v>39157</v>
      </c>
      <c r="N13" s="1023"/>
    </row>
    <row r="14" spans="1:14" s="1018" customFormat="1" ht="8.4499999999999993" customHeight="1">
      <c r="A14" s="1019"/>
      <c r="B14" s="1161">
        <v>1998</v>
      </c>
      <c r="C14" s="1034">
        <f>SUM(E14,J14,E48,J48)</f>
        <v>13562820</v>
      </c>
      <c r="D14" s="1035"/>
      <c r="E14" s="1034">
        <f>SUM(F14:H14)</f>
        <v>9086209</v>
      </c>
      <c r="F14" s="1035">
        <v>32253</v>
      </c>
      <c r="G14" s="1035">
        <v>339751</v>
      </c>
      <c r="H14" s="1035">
        <v>8714205</v>
      </c>
      <c r="I14" s="1035"/>
      <c r="J14" s="1034">
        <f>SUM(K14:M14)</f>
        <v>176443</v>
      </c>
      <c r="K14" s="1036">
        <v>2233</v>
      </c>
      <c r="L14" s="1036">
        <v>100296</v>
      </c>
      <c r="M14" s="1037">
        <v>73914</v>
      </c>
      <c r="N14" s="1023"/>
    </row>
    <row r="15" spans="1:14" s="1018" customFormat="1" ht="8.4499999999999993" customHeight="1">
      <c r="A15" s="1019"/>
      <c r="B15" s="1161">
        <v>1999</v>
      </c>
      <c r="C15" s="1034">
        <f>SUM(E15,J15,E49,J49)</f>
        <v>14385864</v>
      </c>
      <c r="D15" s="1035"/>
      <c r="E15" s="1034">
        <f>SUM(F15:H15)</f>
        <v>9582796</v>
      </c>
      <c r="F15" s="1035">
        <v>25094</v>
      </c>
      <c r="G15" s="1035">
        <v>344551</v>
      </c>
      <c r="H15" s="1035">
        <v>9213151</v>
      </c>
      <c r="I15" s="1035"/>
      <c r="J15" s="1034">
        <f>SUM(K15:M15)</f>
        <v>200357</v>
      </c>
      <c r="K15" s="1036">
        <v>2187</v>
      </c>
      <c r="L15" s="1036">
        <v>111335</v>
      </c>
      <c r="M15" s="1037">
        <v>86835</v>
      </c>
      <c r="N15" s="1023"/>
    </row>
    <row r="16" spans="1:14" s="1018" customFormat="1" ht="8.4499999999999993" customHeight="1">
      <c r="A16" s="1019"/>
      <c r="B16" s="1161"/>
      <c r="C16" s="1034"/>
      <c r="D16" s="1035"/>
      <c r="E16" s="1034"/>
      <c r="F16" s="1035"/>
      <c r="G16" s="1035"/>
      <c r="H16" s="1035"/>
      <c r="I16" s="1035"/>
      <c r="J16" s="1034"/>
      <c r="K16" s="1036"/>
      <c r="L16" s="1036"/>
      <c r="M16" s="1037"/>
      <c r="N16" s="1023"/>
    </row>
    <row r="17" spans="1:14" s="1018" customFormat="1" ht="8.4499999999999993" customHeight="1">
      <c r="A17" s="1019"/>
      <c r="B17" s="1161">
        <v>2000</v>
      </c>
      <c r="C17" s="1034">
        <f>SUM(E17,J17,E51,J51)</f>
        <v>15611916</v>
      </c>
      <c r="D17" s="1035"/>
      <c r="E17" s="1034">
        <f>SUM(F17:H17)</f>
        <v>10176179</v>
      </c>
      <c r="F17" s="1035">
        <v>31081</v>
      </c>
      <c r="G17" s="1035">
        <v>359515</v>
      </c>
      <c r="H17" s="1035">
        <v>9785583</v>
      </c>
      <c r="I17" s="1035"/>
      <c r="J17" s="1034">
        <f>SUM(K17:M17)</f>
        <v>202396</v>
      </c>
      <c r="K17" s="1036">
        <v>3293</v>
      </c>
      <c r="L17" s="1036">
        <v>110660</v>
      </c>
      <c r="M17" s="1036">
        <v>88443</v>
      </c>
      <c r="N17" s="1023"/>
    </row>
    <row r="18" spans="1:14" s="1018" customFormat="1" ht="8.4499999999999993" customHeight="1">
      <c r="A18" s="1019"/>
      <c r="B18" s="1161">
        <v>2001</v>
      </c>
      <c r="C18" s="1034">
        <f>SUM(E18,J18,E52,J52)</f>
        <v>17300530</v>
      </c>
      <c r="D18" s="1035"/>
      <c r="E18" s="1034">
        <f>SUM(F18:H18)</f>
        <v>11351982</v>
      </c>
      <c r="F18" s="1035">
        <v>30453</v>
      </c>
      <c r="G18" s="1035">
        <v>373413</v>
      </c>
      <c r="H18" s="1035">
        <v>10948116</v>
      </c>
      <c r="I18" s="1035"/>
      <c r="J18" s="1034">
        <f>SUM(K18:M18)</f>
        <v>273536</v>
      </c>
      <c r="K18" s="1036">
        <v>2323</v>
      </c>
      <c r="L18" s="1036">
        <v>150124</v>
      </c>
      <c r="M18" s="1036">
        <v>121089</v>
      </c>
      <c r="N18" s="1023"/>
    </row>
    <row r="19" spans="1:14" s="1018" customFormat="1" ht="8.4499999999999993" customHeight="1">
      <c r="A19" s="1019"/>
      <c r="B19" s="1161">
        <v>2002</v>
      </c>
      <c r="C19" s="1034">
        <f>SUM(E19,J19,E53,J53)</f>
        <v>18784594</v>
      </c>
      <c r="D19" s="1035"/>
      <c r="E19" s="1034">
        <f>SUM(F19:H19)</f>
        <v>12254910</v>
      </c>
      <c r="F19" s="1035">
        <v>34489</v>
      </c>
      <c r="G19" s="1035">
        <v>374995</v>
      </c>
      <c r="H19" s="1035">
        <v>11845426</v>
      </c>
      <c r="I19" s="1035"/>
      <c r="J19" s="1034">
        <f>SUM(K19:M19)</f>
        <v>299365</v>
      </c>
      <c r="K19" s="1036">
        <v>2349</v>
      </c>
      <c r="L19" s="1036">
        <v>163143</v>
      </c>
      <c r="M19" s="1036">
        <v>133873</v>
      </c>
      <c r="N19" s="1023"/>
    </row>
    <row r="20" spans="1:14" s="1018" customFormat="1" ht="8.4499999999999993" customHeight="1">
      <c r="A20" s="1019"/>
      <c r="B20" s="1161">
        <v>2003</v>
      </c>
      <c r="C20" s="1034">
        <f>SUM(E20,J20,E54,J54)</f>
        <v>19806960</v>
      </c>
      <c r="D20" s="1035"/>
      <c r="E20" s="1034">
        <f>SUM(F20:H20)</f>
        <v>12742049</v>
      </c>
      <c r="F20" s="1035">
        <v>30917</v>
      </c>
      <c r="G20" s="1035">
        <v>375466</v>
      </c>
      <c r="H20" s="1035">
        <v>12335666</v>
      </c>
      <c r="I20" s="1035"/>
      <c r="J20" s="1034">
        <f>SUM(K20:M20)</f>
        <v>308101</v>
      </c>
      <c r="K20" s="1036">
        <v>2150</v>
      </c>
      <c r="L20" s="1036">
        <v>159038</v>
      </c>
      <c r="M20" s="1036">
        <v>146913</v>
      </c>
      <c r="N20" s="1023"/>
    </row>
    <row r="21" spans="1:14" s="1018" customFormat="1" ht="8.4499999999999993" customHeight="1">
      <c r="A21" s="1019"/>
      <c r="B21" s="1161">
        <v>2004</v>
      </c>
      <c r="C21" s="1034">
        <f>SUM(E21,J21,E55,J55)</f>
        <v>20878438</v>
      </c>
      <c r="D21" s="104"/>
      <c r="E21" s="1034">
        <f>SUM(F21:H21)</f>
        <v>13388011</v>
      </c>
      <c r="F21" s="104">
        <v>30364</v>
      </c>
      <c r="G21" s="104">
        <v>374438</v>
      </c>
      <c r="H21" s="1035">
        <v>12983209</v>
      </c>
      <c r="I21" s="104"/>
      <c r="J21" s="1034">
        <f>SUM(K21:M21)</f>
        <v>264585</v>
      </c>
      <c r="K21" s="1038">
        <v>1740</v>
      </c>
      <c r="L21" s="1038">
        <v>115664</v>
      </c>
      <c r="M21" s="1038">
        <v>147181</v>
      </c>
      <c r="N21" s="1023"/>
    </row>
    <row r="22" spans="1:14" s="1018" customFormat="1" ht="8.4499999999999993" customHeight="1">
      <c r="A22" s="1019"/>
      <c r="B22" s="1161"/>
      <c r="C22" s="1034"/>
      <c r="D22" s="104"/>
      <c r="E22" s="1034"/>
      <c r="F22" s="104"/>
      <c r="G22" s="104"/>
      <c r="H22" s="1035"/>
      <c r="I22" s="104"/>
      <c r="J22" s="1034"/>
      <c r="K22" s="1038"/>
      <c r="L22" s="1038"/>
      <c r="M22" s="1038"/>
      <c r="N22" s="1023"/>
    </row>
    <row r="23" spans="1:14" s="1018" customFormat="1" ht="8.4499999999999993" customHeight="1">
      <c r="A23" s="1019"/>
      <c r="B23" s="1161">
        <v>2005</v>
      </c>
      <c r="C23" s="1034">
        <f>SUM(E23,J23,E57,J57)</f>
        <v>22138478</v>
      </c>
      <c r="D23" s="1035"/>
      <c r="E23" s="1034">
        <f>SUM(F23:H23)</f>
        <v>14300380</v>
      </c>
      <c r="F23" s="1035">
        <v>31087</v>
      </c>
      <c r="G23" s="1035">
        <v>423456</v>
      </c>
      <c r="H23" s="1035">
        <v>13845837</v>
      </c>
      <c r="I23" s="1035"/>
      <c r="J23" s="1034">
        <f>SUM(K23:M23)</f>
        <v>268817</v>
      </c>
      <c r="K23" s="1036">
        <v>1479</v>
      </c>
      <c r="L23" s="1036">
        <v>124621</v>
      </c>
      <c r="M23" s="1036">
        <v>142717</v>
      </c>
      <c r="N23" s="1023"/>
    </row>
    <row r="24" spans="1:14" s="1018" customFormat="1" ht="8.4499999999999993" customHeight="1">
      <c r="A24" s="1019"/>
      <c r="B24" s="1161">
        <v>2006</v>
      </c>
      <c r="C24" s="1034">
        <f>SUM(E24,J24,E58,J58)</f>
        <v>24907229</v>
      </c>
      <c r="D24" s="1035"/>
      <c r="E24" s="1034">
        <f>SUM(F24:H24)</f>
        <v>16411813</v>
      </c>
      <c r="F24" s="1035">
        <v>43558</v>
      </c>
      <c r="G24" s="1035">
        <v>471549</v>
      </c>
      <c r="H24" s="1035">
        <v>15896706</v>
      </c>
      <c r="I24" s="1035"/>
      <c r="J24" s="1034">
        <f>SUM(K24:M24)</f>
        <v>310189</v>
      </c>
      <c r="K24" s="1036">
        <v>1580</v>
      </c>
      <c r="L24" s="1036">
        <v>164852</v>
      </c>
      <c r="M24" s="1036">
        <v>143757</v>
      </c>
      <c r="N24" s="1023"/>
    </row>
    <row r="25" spans="1:14" s="1018" customFormat="1" ht="8.4499999999999993" customHeight="1">
      <c r="A25" s="1019"/>
      <c r="B25" s="1161">
        <v>2007</v>
      </c>
      <c r="C25" s="1034">
        <f>SUM(E25,J25,E59,J59)</f>
        <v>26747197</v>
      </c>
      <c r="D25" s="1035"/>
      <c r="E25" s="1034">
        <f>SUM(F25:H25)</f>
        <v>17696623</v>
      </c>
      <c r="F25" s="1035">
        <v>44577</v>
      </c>
      <c r="G25" s="1035">
        <v>505651</v>
      </c>
      <c r="H25" s="1035">
        <v>17146395</v>
      </c>
      <c r="I25" s="1035"/>
      <c r="J25" s="1034">
        <f>SUM(K25:M25)</f>
        <v>322078</v>
      </c>
      <c r="K25" s="1036">
        <v>1525</v>
      </c>
      <c r="L25" s="1036">
        <v>167528</v>
      </c>
      <c r="M25" s="1036">
        <v>153025</v>
      </c>
      <c r="N25" s="1023"/>
    </row>
    <row r="26" spans="1:14" s="1018" customFormat="1" ht="8.4499999999999993" customHeight="1">
      <c r="A26" s="1019"/>
      <c r="B26" s="1161">
        <v>2008</v>
      </c>
      <c r="C26" s="1034">
        <f>SUM(E26,J26,E60,J60)</f>
        <v>29287903</v>
      </c>
      <c r="D26" s="1035"/>
      <c r="E26" s="1034">
        <f>SUM(F26:H26)</f>
        <v>19420942</v>
      </c>
      <c r="F26" s="1035">
        <v>52184</v>
      </c>
      <c r="G26" s="1035">
        <v>489054</v>
      </c>
      <c r="H26" s="1035">
        <v>18879704</v>
      </c>
      <c r="I26" s="1035"/>
      <c r="J26" s="1034">
        <f>SUM(K26:M26)</f>
        <v>333287</v>
      </c>
      <c r="K26" s="1036">
        <v>1647</v>
      </c>
      <c r="L26" s="1036">
        <v>167514</v>
      </c>
      <c r="M26" s="1036">
        <v>164126</v>
      </c>
      <c r="N26" s="1023"/>
    </row>
    <row r="27" spans="1:14" s="1018" customFormat="1" ht="8.4499999999999993" customHeight="1">
      <c r="A27" s="1019"/>
      <c r="B27" s="1161">
        <v>2009</v>
      </c>
      <c r="C27" s="1034">
        <f>SUM(E27,J27,E61,J61)</f>
        <v>30890136</v>
      </c>
      <c r="D27" s="1035"/>
      <c r="E27" s="1034">
        <f>SUM(F27:H27)</f>
        <v>20519224</v>
      </c>
      <c r="F27" s="1035">
        <v>54516</v>
      </c>
      <c r="G27" s="1035">
        <v>514783</v>
      </c>
      <c r="H27" s="1035">
        <v>19949925</v>
      </c>
      <c r="I27" s="1035"/>
      <c r="J27" s="1034">
        <f>SUM(K27:M27)</f>
        <v>337465</v>
      </c>
      <c r="K27" s="1036">
        <v>1711</v>
      </c>
      <c r="L27" s="1036">
        <v>170827</v>
      </c>
      <c r="M27" s="1036">
        <v>164927</v>
      </c>
      <c r="N27" s="1023"/>
    </row>
    <row r="28" spans="1:14" s="1018" customFormat="1" ht="8.4499999999999993" customHeight="1">
      <c r="A28" s="1019"/>
      <c r="B28" s="1161"/>
      <c r="C28" s="1034"/>
      <c r="D28" s="104"/>
      <c r="E28" s="1034"/>
      <c r="F28" s="104"/>
      <c r="G28" s="104"/>
      <c r="H28" s="104"/>
      <c r="I28" s="104"/>
      <c r="J28" s="1034"/>
      <c r="K28" s="1038"/>
      <c r="L28" s="1038"/>
      <c r="M28" s="1038"/>
      <c r="N28" s="1023"/>
    </row>
    <row r="29" spans="1:14" s="1018" customFormat="1" ht="8.4499999999999993" customHeight="1">
      <c r="A29" s="1019"/>
      <c r="B29" s="1161">
        <v>2010</v>
      </c>
      <c r="C29" s="1034">
        <f>SUM(E29,J29,E63,J63)</f>
        <v>31636258</v>
      </c>
      <c r="D29" s="104"/>
      <c r="E29" s="1034">
        <f>SUM(F29:H29)</f>
        <v>21152773</v>
      </c>
      <c r="F29" s="104">
        <v>55617</v>
      </c>
      <c r="G29" s="104">
        <v>503115</v>
      </c>
      <c r="H29" s="1035">
        <v>20594041</v>
      </c>
      <c r="I29" s="104"/>
      <c r="J29" s="1034">
        <f>SUM(K29:M29)</f>
        <v>313984</v>
      </c>
      <c r="K29" s="1038">
        <v>1809</v>
      </c>
      <c r="L29" s="1038">
        <v>142650</v>
      </c>
      <c r="M29" s="1038">
        <v>169525</v>
      </c>
      <c r="N29" s="1023"/>
    </row>
    <row r="30" spans="1:14" s="1018" customFormat="1" ht="8.4499999999999993" customHeight="1">
      <c r="A30" s="1019"/>
      <c r="B30" s="1161">
        <v>2011</v>
      </c>
      <c r="C30" s="1034">
        <f>SUM(E30,J30,E64,J64)</f>
        <v>33278534</v>
      </c>
      <c r="D30" s="104"/>
      <c r="E30" s="1034">
        <f>SUM(F30:H30)</f>
        <v>22374551</v>
      </c>
      <c r="F30" s="104">
        <v>56220</v>
      </c>
      <c r="G30" s="104">
        <v>539827</v>
      </c>
      <c r="H30" s="1035">
        <v>21778504</v>
      </c>
      <c r="I30" s="104"/>
      <c r="J30" s="1034">
        <f>SUM(K30:M30)</f>
        <v>330405</v>
      </c>
      <c r="K30" s="1038">
        <v>1843</v>
      </c>
      <c r="L30" s="1038">
        <v>149920</v>
      </c>
      <c r="M30" s="1038">
        <v>178642</v>
      </c>
      <c r="N30" s="1023"/>
    </row>
    <row r="31" spans="1:14" s="1018" customFormat="1" ht="8.4499999999999993" customHeight="1">
      <c r="A31" s="1019"/>
      <c r="B31" s="1161" t="s">
        <v>12</v>
      </c>
      <c r="C31" s="1034">
        <f>SUM(E31,J31,E65,J65)</f>
        <v>35005913</v>
      </c>
      <c r="D31" s="104"/>
      <c r="E31" s="1034">
        <f>SUM(F31:H31)</f>
        <v>23644820</v>
      </c>
      <c r="F31" s="104">
        <v>56683</v>
      </c>
      <c r="G31" s="104">
        <v>554854</v>
      </c>
      <c r="H31" s="1035">
        <v>23033283</v>
      </c>
      <c r="I31" s="104"/>
      <c r="J31" s="1034">
        <f>SUM(K31:M31)</f>
        <v>341558</v>
      </c>
      <c r="K31" s="1038">
        <v>1920</v>
      </c>
      <c r="L31" s="1038">
        <v>154525</v>
      </c>
      <c r="M31" s="1038">
        <v>185113</v>
      </c>
      <c r="N31" s="1023"/>
    </row>
    <row r="32" spans="1:14" s="1018" customFormat="1" ht="8.25" customHeight="1">
      <c r="A32" s="1019"/>
      <c r="B32" s="1161"/>
      <c r="C32" s="104"/>
      <c r="D32" s="104"/>
      <c r="E32" s="1039"/>
      <c r="F32" s="104"/>
      <c r="G32" s="104"/>
      <c r="H32" s="104"/>
      <c r="I32" s="104"/>
      <c r="J32" s="104"/>
      <c r="K32" s="1038"/>
      <c r="L32" s="1038"/>
      <c r="M32" s="1038"/>
      <c r="N32" s="1023"/>
    </row>
    <row r="33" spans="1:14" s="1018" customFormat="1" ht="5.25" customHeight="1">
      <c r="A33" s="1019"/>
      <c r="B33" s="1161"/>
      <c r="C33" s="104"/>
      <c r="D33" s="104"/>
      <c r="E33" s="1039"/>
      <c r="F33" s="104"/>
      <c r="G33" s="104"/>
      <c r="H33" s="104"/>
      <c r="I33" s="104"/>
      <c r="J33" s="104"/>
      <c r="K33" s="1038"/>
      <c r="L33" s="1038"/>
      <c r="M33" s="1038"/>
      <c r="N33" s="1023"/>
    </row>
    <row r="34" spans="1:14" s="1018" customFormat="1" ht="5.25" customHeight="1">
      <c r="A34" s="1019"/>
      <c r="B34" s="1161"/>
      <c r="C34" s="104"/>
      <c r="D34" s="104"/>
      <c r="E34" s="1039"/>
      <c r="F34" s="104"/>
      <c r="G34" s="104"/>
      <c r="H34" s="104"/>
      <c r="I34" s="104"/>
      <c r="J34" s="104"/>
      <c r="K34" s="1038"/>
      <c r="L34" s="1038"/>
      <c r="M34" s="1038"/>
      <c r="N34" s="1023"/>
    </row>
    <row r="35" spans="1:14" s="1018" customFormat="1" ht="5.25" customHeight="1">
      <c r="A35" s="1019"/>
      <c r="B35" s="1161"/>
      <c r="C35" s="104"/>
      <c r="D35" s="104"/>
      <c r="E35" s="1039"/>
      <c r="F35" s="104"/>
      <c r="G35" s="104"/>
      <c r="H35" s="104"/>
      <c r="I35" s="104"/>
      <c r="J35" s="104"/>
      <c r="K35" s="1038"/>
      <c r="L35" s="1038"/>
      <c r="M35" s="1038"/>
      <c r="N35" s="1023"/>
    </row>
    <row r="36" spans="1:14" s="1018" customFormat="1" ht="9" customHeight="1">
      <c r="A36" s="1019"/>
      <c r="B36" s="1161"/>
      <c r="C36" s="104"/>
      <c r="D36" s="104"/>
      <c r="E36" s="1039"/>
      <c r="F36" s="104"/>
      <c r="G36" s="104"/>
      <c r="H36" s="104"/>
      <c r="I36" s="104"/>
      <c r="J36" s="104"/>
      <c r="K36" s="1038"/>
      <c r="L36" s="1038"/>
      <c r="M36" s="891" t="s">
        <v>639</v>
      </c>
      <c r="N36" s="1023"/>
    </row>
    <row r="37" spans="1:14" s="1018" customFormat="1" ht="9" customHeight="1">
      <c r="A37" s="1019"/>
      <c r="B37" s="1161"/>
      <c r="C37" s="104"/>
      <c r="D37" s="104"/>
      <c r="E37" s="1039"/>
      <c r="F37" s="104"/>
      <c r="G37" s="104"/>
      <c r="H37" s="104"/>
      <c r="I37" s="104"/>
      <c r="J37" s="104"/>
      <c r="K37" s="1038"/>
      <c r="L37" s="1038"/>
      <c r="M37" s="1024" t="s">
        <v>61</v>
      </c>
      <c r="N37" s="1023"/>
    </row>
    <row r="38" spans="1:14" s="1018" customFormat="1" ht="3" customHeight="1">
      <c r="A38" s="1019"/>
      <c r="B38" s="1025"/>
      <c r="C38" s="1026"/>
      <c r="D38" s="1026"/>
      <c r="E38" s="1026"/>
      <c r="F38" s="1026"/>
      <c r="G38" s="1026"/>
      <c r="H38" s="1026"/>
      <c r="I38" s="1026"/>
      <c r="J38" s="1026"/>
      <c r="K38" s="1026"/>
      <c r="L38" s="1026"/>
      <c r="M38" s="1026"/>
      <c r="N38" s="1023"/>
    </row>
    <row r="39" spans="1:14" s="1018" customFormat="1" ht="3" customHeight="1">
      <c r="A39" s="1019"/>
      <c r="B39" s="1027"/>
      <c r="C39" s="1027"/>
      <c r="D39" s="1027"/>
      <c r="E39" s="1027"/>
      <c r="F39" s="1027"/>
      <c r="G39" s="1027"/>
      <c r="H39" s="1027"/>
      <c r="I39" s="1027"/>
      <c r="J39" s="1027"/>
      <c r="K39" s="1027"/>
      <c r="L39" s="1027"/>
      <c r="M39" s="1027"/>
      <c r="N39" s="1023"/>
    </row>
    <row r="40" spans="1:14" s="1018" customFormat="1" ht="9" customHeight="1">
      <c r="A40" s="1019"/>
      <c r="B40" s="1221" t="s">
        <v>6</v>
      </c>
      <c r="C40" s="1028"/>
      <c r="D40" s="1028"/>
      <c r="E40" s="1029" t="s">
        <v>643</v>
      </c>
      <c r="F40" s="1029"/>
      <c r="G40" s="1029"/>
      <c r="H40" s="1029"/>
      <c r="I40" s="1030"/>
      <c r="J40" s="1031" t="s">
        <v>644</v>
      </c>
      <c r="K40" s="1031"/>
      <c r="L40" s="1031"/>
      <c r="M40" s="1031"/>
      <c r="N40" s="1023"/>
    </row>
    <row r="41" spans="1:14" s="1018" customFormat="1" ht="9.6" customHeight="1">
      <c r="A41" s="1019"/>
      <c r="B41" s="1221"/>
      <c r="C41" s="1028"/>
      <c r="D41" s="1030"/>
      <c r="E41" s="1032" t="s">
        <v>7</v>
      </c>
      <c r="F41" s="1032" t="s">
        <v>449</v>
      </c>
      <c r="G41" s="1032" t="s">
        <v>641</v>
      </c>
      <c r="H41" s="1222" t="s">
        <v>642</v>
      </c>
      <c r="I41" s="1032"/>
      <c r="J41" s="1032" t="s">
        <v>7</v>
      </c>
      <c r="K41" s="1032" t="s">
        <v>449</v>
      </c>
      <c r="L41" s="1222" t="s">
        <v>645</v>
      </c>
      <c r="M41" s="1222" t="s">
        <v>642</v>
      </c>
      <c r="N41" s="1023"/>
    </row>
    <row r="42" spans="1:14" s="1018" customFormat="1" ht="9.6" customHeight="1">
      <c r="A42" s="1019"/>
      <c r="B42" s="1221"/>
      <c r="C42" s="1028"/>
      <c r="D42" s="1030"/>
      <c r="E42" s="1032"/>
      <c r="F42" s="1032"/>
      <c r="G42" s="1032"/>
      <c r="H42" s="1223"/>
      <c r="I42" s="1032"/>
      <c r="J42" s="1032"/>
      <c r="K42" s="1032"/>
      <c r="L42" s="1223"/>
      <c r="M42" s="1223"/>
      <c r="N42" s="1023"/>
    </row>
    <row r="43" spans="1:14" s="1018" customFormat="1" ht="3" customHeight="1">
      <c r="A43" s="1019"/>
      <c r="B43" s="1025"/>
      <c r="C43" s="1026"/>
      <c r="D43" s="1026"/>
      <c r="E43" s="1033"/>
      <c r="F43" s="1026"/>
      <c r="G43" s="1026"/>
      <c r="H43" s="1026"/>
      <c r="I43" s="1026"/>
      <c r="J43" s="1026"/>
      <c r="K43" s="1026"/>
      <c r="L43" s="1026"/>
      <c r="M43" s="1026"/>
      <c r="N43" s="1023"/>
    </row>
    <row r="44" spans="1:14" s="1018" customFormat="1" ht="3" customHeight="1">
      <c r="A44" s="1019"/>
      <c r="B44" s="1027"/>
      <c r="C44" s="1027"/>
      <c r="D44" s="1027"/>
      <c r="E44" s="1027"/>
      <c r="F44" s="1027"/>
      <c r="G44" s="1027"/>
      <c r="H44" s="1027"/>
      <c r="I44" s="1027"/>
      <c r="J44" s="1027"/>
      <c r="K44" s="1027"/>
      <c r="L44" s="1027"/>
      <c r="M44" s="1027"/>
      <c r="N44" s="1023"/>
    </row>
    <row r="45" spans="1:14" s="1018" customFormat="1" ht="8.4499999999999993" customHeight="1">
      <c r="A45" s="1019"/>
      <c r="B45" s="1161">
        <v>1995</v>
      </c>
      <c r="C45" s="1034"/>
      <c r="D45" s="1035"/>
      <c r="E45" s="1034">
        <f>SUM(F45:H45)</f>
        <v>3598685</v>
      </c>
      <c r="F45" s="1035">
        <v>26982</v>
      </c>
      <c r="G45" s="1035">
        <v>73714</v>
      </c>
      <c r="H45" s="1035">
        <v>3497989</v>
      </c>
      <c r="I45" s="1035"/>
      <c r="J45" s="1034">
        <f>SUM(K45:M45)</f>
        <v>128960</v>
      </c>
      <c r="K45" s="1036">
        <v>247</v>
      </c>
      <c r="L45" s="1036">
        <v>1360</v>
      </c>
      <c r="M45" s="1036">
        <v>127353</v>
      </c>
      <c r="N45" s="1023"/>
    </row>
    <row r="46" spans="1:14" s="1018" customFormat="1" ht="8.4499999999999993" customHeight="1">
      <c r="A46" s="1019"/>
      <c r="B46" s="1161">
        <v>1996</v>
      </c>
      <c r="C46" s="1034"/>
      <c r="D46" s="1035"/>
      <c r="E46" s="1034">
        <f>SUM(F46:H46)</f>
        <v>3645672</v>
      </c>
      <c r="F46" s="1035">
        <v>26191</v>
      </c>
      <c r="G46" s="1035">
        <v>70379</v>
      </c>
      <c r="H46" s="1035">
        <v>3549102</v>
      </c>
      <c r="I46" s="1035"/>
      <c r="J46" s="1034">
        <f>SUM(K46:M46)</f>
        <v>176559</v>
      </c>
      <c r="K46" s="1036">
        <v>587</v>
      </c>
      <c r="L46" s="1036">
        <v>362</v>
      </c>
      <c r="M46" s="1037">
        <v>175610</v>
      </c>
      <c r="N46" s="1023"/>
    </row>
    <row r="47" spans="1:14" s="1018" customFormat="1" ht="8.4499999999999993" customHeight="1">
      <c r="A47" s="1019"/>
      <c r="B47" s="1161">
        <v>1997</v>
      </c>
      <c r="C47" s="1034"/>
      <c r="D47" s="1035"/>
      <c r="E47" s="1034">
        <f>SUM(F47:H47)</f>
        <v>3878581</v>
      </c>
      <c r="F47" s="1035">
        <v>26444</v>
      </c>
      <c r="G47" s="1035">
        <v>74765</v>
      </c>
      <c r="H47" s="1035">
        <v>3777372</v>
      </c>
      <c r="I47" s="1035"/>
      <c r="J47" s="1034">
        <f>SUM(K47:M47)</f>
        <v>178166</v>
      </c>
      <c r="K47" s="1036">
        <v>580</v>
      </c>
      <c r="L47" s="1036">
        <v>828</v>
      </c>
      <c r="M47" s="1037">
        <v>176758</v>
      </c>
      <c r="N47" s="1023"/>
    </row>
    <row r="48" spans="1:14" s="1018" customFormat="1" ht="8.4499999999999993" customHeight="1">
      <c r="A48" s="1019"/>
      <c r="B48" s="1161">
        <v>1998</v>
      </c>
      <c r="C48" s="1034"/>
      <c r="D48" s="1035"/>
      <c r="E48" s="1034">
        <f>SUM(F48:H48)</f>
        <v>4078068</v>
      </c>
      <c r="F48" s="1035">
        <v>39919</v>
      </c>
      <c r="G48" s="1035">
        <v>81097</v>
      </c>
      <c r="H48" s="1035">
        <v>3957052</v>
      </c>
      <c r="I48" s="1035"/>
      <c r="J48" s="1034">
        <f>SUM(K48:M48)</f>
        <v>222100</v>
      </c>
      <c r="K48" s="1036">
        <v>1174</v>
      </c>
      <c r="L48" s="1036">
        <v>1329</v>
      </c>
      <c r="M48" s="1037">
        <v>219597</v>
      </c>
      <c r="N48" s="1023"/>
    </row>
    <row r="49" spans="1:14" s="1018" customFormat="1" ht="8.4499999999999993" customHeight="1">
      <c r="A49" s="1019"/>
      <c r="B49" s="1161">
        <v>1999</v>
      </c>
      <c r="C49" s="1034"/>
      <c r="D49" s="1035"/>
      <c r="E49" s="1034">
        <f>SUM(F49:H49)</f>
        <v>4340112</v>
      </c>
      <c r="F49" s="1035">
        <v>34196</v>
      </c>
      <c r="G49" s="1035">
        <v>93712</v>
      </c>
      <c r="H49" s="1035">
        <v>4212204</v>
      </c>
      <c r="I49" s="1035"/>
      <c r="J49" s="1034">
        <f>SUM(K49:M49)</f>
        <v>262599</v>
      </c>
      <c r="K49" s="1036">
        <v>1665</v>
      </c>
      <c r="L49" s="1036">
        <v>1730</v>
      </c>
      <c r="M49" s="1037">
        <v>259204</v>
      </c>
      <c r="N49" s="1023"/>
    </row>
    <row r="50" spans="1:14" s="1018" customFormat="1" ht="8.4499999999999993" customHeight="1">
      <c r="A50" s="1019"/>
      <c r="B50" s="1161"/>
      <c r="C50" s="1034"/>
      <c r="D50" s="1035"/>
      <c r="E50" s="1034"/>
      <c r="F50" s="1035"/>
      <c r="G50" s="1035"/>
      <c r="H50" s="1035"/>
      <c r="I50" s="1035"/>
      <c r="J50" s="1034"/>
      <c r="K50" s="1036"/>
      <c r="L50" s="1036"/>
      <c r="M50" s="1037"/>
      <c r="N50" s="1023"/>
    </row>
    <row r="51" spans="1:14" s="1018" customFormat="1" ht="8.4499999999999993" customHeight="1">
      <c r="A51" s="1019"/>
      <c r="B51" s="1161">
        <v>2000</v>
      </c>
      <c r="C51" s="1034"/>
      <c r="D51" s="1035"/>
      <c r="E51" s="1034">
        <f>SUM(F51:H51)</f>
        <v>4939417</v>
      </c>
      <c r="F51" s="1035">
        <v>38299</v>
      </c>
      <c r="G51" s="1035">
        <v>100123</v>
      </c>
      <c r="H51" s="1035">
        <v>4800995</v>
      </c>
      <c r="I51" s="1035"/>
      <c r="J51" s="1034">
        <f>SUM(K51:M51)</f>
        <v>293924</v>
      </c>
      <c r="K51" s="1036">
        <v>2873</v>
      </c>
      <c r="L51" s="1036">
        <v>2247</v>
      </c>
      <c r="M51" s="1036">
        <v>288804</v>
      </c>
      <c r="N51" s="1023"/>
    </row>
    <row r="52" spans="1:14" s="1018" customFormat="1" ht="8.4499999999999993" customHeight="1">
      <c r="A52" s="1019"/>
      <c r="B52" s="1161">
        <v>2001</v>
      </c>
      <c r="C52" s="1034"/>
      <c r="D52" s="1035"/>
      <c r="E52" s="1034">
        <f>SUM(F52:H52)</f>
        <v>5394206</v>
      </c>
      <c r="F52" s="1035">
        <v>40840</v>
      </c>
      <c r="G52" s="1035">
        <v>87409</v>
      </c>
      <c r="H52" s="1035">
        <v>5265957</v>
      </c>
      <c r="I52" s="1035"/>
      <c r="J52" s="1034">
        <f>SUM(K52:M52)</f>
        <v>280806</v>
      </c>
      <c r="K52" s="1036">
        <v>3503</v>
      </c>
      <c r="L52" s="1036">
        <v>2384</v>
      </c>
      <c r="M52" s="1036">
        <v>274919</v>
      </c>
      <c r="N52" s="1023"/>
    </row>
    <row r="53" spans="1:14" s="1018" customFormat="1" ht="8.4499999999999993" customHeight="1">
      <c r="A53" s="1019"/>
      <c r="B53" s="1161">
        <v>2002</v>
      </c>
      <c r="C53" s="1034"/>
      <c r="D53" s="1035"/>
      <c r="E53" s="1034">
        <f>SUM(F53:H53)</f>
        <v>5860797</v>
      </c>
      <c r="F53" s="1035">
        <v>41348</v>
      </c>
      <c r="G53" s="1035">
        <v>87639</v>
      </c>
      <c r="H53" s="1035">
        <v>5731810</v>
      </c>
      <c r="I53" s="1035"/>
      <c r="J53" s="1034">
        <f>SUM(K53:M53)</f>
        <v>369522</v>
      </c>
      <c r="K53" s="1036">
        <v>2983</v>
      </c>
      <c r="L53" s="1036">
        <v>1640</v>
      </c>
      <c r="M53" s="1036">
        <v>364899</v>
      </c>
      <c r="N53" s="1023"/>
    </row>
    <row r="54" spans="1:14" s="1018" customFormat="1" ht="8.4499999999999993" customHeight="1">
      <c r="A54" s="1019"/>
      <c r="B54" s="1161">
        <v>2003</v>
      </c>
      <c r="C54" s="1034"/>
      <c r="D54" s="1035"/>
      <c r="E54" s="1034">
        <f>SUM(F54:H54)</f>
        <v>6317293</v>
      </c>
      <c r="F54" s="1035">
        <v>37773</v>
      </c>
      <c r="G54" s="1035">
        <v>83367</v>
      </c>
      <c r="H54" s="1035">
        <v>6196153</v>
      </c>
      <c r="I54" s="1035"/>
      <c r="J54" s="1034">
        <f>SUM(K54:M54)</f>
        <v>439517</v>
      </c>
      <c r="K54" s="1036">
        <v>4293</v>
      </c>
      <c r="L54" s="1036">
        <v>1876</v>
      </c>
      <c r="M54" s="1036">
        <v>433348</v>
      </c>
      <c r="N54" s="1023"/>
    </row>
    <row r="55" spans="1:14" s="1018" customFormat="1" ht="8.4499999999999993" customHeight="1">
      <c r="A55" s="1019"/>
      <c r="B55" s="1161">
        <v>2004</v>
      </c>
      <c r="C55" s="1034"/>
      <c r="D55" s="1035"/>
      <c r="E55" s="1034">
        <f>SUM(F55:H55)</f>
        <v>6707535</v>
      </c>
      <c r="F55" s="1035">
        <v>39605</v>
      </c>
      <c r="G55" s="1035">
        <v>115682</v>
      </c>
      <c r="H55" s="1035">
        <v>6552248</v>
      </c>
      <c r="I55" s="1035"/>
      <c r="J55" s="1034">
        <f>SUM(K55:M55)</f>
        <v>518307</v>
      </c>
      <c r="K55" s="1036">
        <v>4764</v>
      </c>
      <c r="L55" s="1036">
        <v>2242</v>
      </c>
      <c r="M55" s="1036">
        <v>511301</v>
      </c>
      <c r="N55" s="1023"/>
    </row>
    <row r="56" spans="1:14" s="1018" customFormat="1" ht="8.4499999999999993" customHeight="1">
      <c r="A56" s="1019"/>
      <c r="B56" s="1161"/>
      <c r="C56" s="1034"/>
      <c r="D56" s="1035"/>
      <c r="E56" s="1034"/>
      <c r="F56" s="1035"/>
      <c r="G56" s="1035"/>
      <c r="H56" s="1035"/>
      <c r="I56" s="1035"/>
      <c r="J56" s="1034"/>
      <c r="K56" s="1036"/>
      <c r="L56" s="1036"/>
      <c r="M56" s="1036"/>
      <c r="N56" s="1023"/>
    </row>
    <row r="57" spans="1:14" s="1018" customFormat="1" ht="8.4499999999999993" customHeight="1">
      <c r="A57" s="1019"/>
      <c r="B57" s="1161">
        <v>2005</v>
      </c>
      <c r="C57" s="1034"/>
      <c r="D57" s="1035"/>
      <c r="E57" s="1034">
        <f t="shared" ref="E57:E65" si="0">SUM(F57:H57)</f>
        <v>6980738</v>
      </c>
      <c r="F57" s="1035">
        <v>41193</v>
      </c>
      <c r="G57" s="1035">
        <v>131917</v>
      </c>
      <c r="H57" s="1035">
        <v>6807628</v>
      </c>
      <c r="I57" s="1035"/>
      <c r="J57" s="1034">
        <f t="shared" ref="J57:J65" si="1">SUM(K57:M57)</f>
        <v>588543</v>
      </c>
      <c r="K57" s="1036">
        <v>5101</v>
      </c>
      <c r="L57" s="1036">
        <v>2640</v>
      </c>
      <c r="M57" s="1036">
        <v>580802</v>
      </c>
      <c r="N57" s="1023"/>
    </row>
    <row r="58" spans="1:14" s="1018" customFormat="1" ht="8.4499999999999993" customHeight="1">
      <c r="A58" s="1019"/>
      <c r="B58" s="1161">
        <v>2006</v>
      </c>
      <c r="C58" s="1034"/>
      <c r="D58" s="1035"/>
      <c r="E58" s="1034">
        <f t="shared" si="0"/>
        <v>7462918</v>
      </c>
      <c r="F58" s="1035">
        <v>49205</v>
      </c>
      <c r="G58" s="1035">
        <v>130619</v>
      </c>
      <c r="H58" s="1035">
        <v>7283094</v>
      </c>
      <c r="I58" s="1035"/>
      <c r="J58" s="1034">
        <f t="shared" si="1"/>
        <v>722309</v>
      </c>
      <c r="K58" s="1036">
        <v>7115</v>
      </c>
      <c r="L58" s="1036">
        <v>10215</v>
      </c>
      <c r="M58" s="1036">
        <v>704979</v>
      </c>
      <c r="N58" s="1023"/>
    </row>
    <row r="59" spans="1:14" s="1018" customFormat="1" ht="8.4499999999999993" customHeight="1">
      <c r="A59" s="1019"/>
      <c r="B59" s="1161">
        <v>2007</v>
      </c>
      <c r="C59" s="1034"/>
      <c r="D59" s="1035"/>
      <c r="E59" s="1034">
        <f t="shared" si="0"/>
        <v>7849491</v>
      </c>
      <c r="F59" s="1035">
        <v>52546</v>
      </c>
      <c r="G59" s="1035">
        <v>135654</v>
      </c>
      <c r="H59" s="1035">
        <v>7661291</v>
      </c>
      <c r="I59" s="1035"/>
      <c r="J59" s="1034">
        <f t="shared" si="1"/>
        <v>879005</v>
      </c>
      <c r="K59" s="1036">
        <v>7917</v>
      </c>
      <c r="L59" s="1036">
        <v>10687</v>
      </c>
      <c r="M59" s="1036">
        <v>860401</v>
      </c>
      <c r="N59" s="1023"/>
    </row>
    <row r="60" spans="1:14" s="1018" customFormat="1" ht="8.4499999999999993" customHeight="1">
      <c r="A60" s="1019"/>
      <c r="B60" s="1161">
        <v>2008</v>
      </c>
      <c r="C60" s="1034"/>
      <c r="D60" s="1035"/>
      <c r="E60" s="1034">
        <f t="shared" si="0"/>
        <v>8453601</v>
      </c>
      <c r="F60" s="1035">
        <v>63502</v>
      </c>
      <c r="G60" s="1035">
        <v>138502</v>
      </c>
      <c r="H60" s="1035">
        <v>8251597</v>
      </c>
      <c r="I60" s="1035"/>
      <c r="J60" s="1034">
        <f t="shared" si="1"/>
        <v>1080073</v>
      </c>
      <c r="K60" s="1036">
        <v>10083</v>
      </c>
      <c r="L60" s="1036">
        <v>14405</v>
      </c>
      <c r="M60" s="1036">
        <v>1055585</v>
      </c>
      <c r="N60" s="1023"/>
    </row>
    <row r="61" spans="1:14" s="1018" customFormat="1" ht="8.4499999999999993" customHeight="1">
      <c r="A61" s="1019"/>
      <c r="B61" s="1161">
        <v>2009</v>
      </c>
      <c r="C61" s="1034"/>
      <c r="D61" s="1035"/>
      <c r="E61" s="1034">
        <f t="shared" si="0"/>
        <v>8835194</v>
      </c>
      <c r="F61" s="1035">
        <v>70175</v>
      </c>
      <c r="G61" s="1035">
        <v>145120</v>
      </c>
      <c r="H61" s="1035">
        <v>8619899</v>
      </c>
      <c r="I61" s="1035"/>
      <c r="J61" s="1034">
        <f t="shared" si="1"/>
        <v>1198253</v>
      </c>
      <c r="K61" s="1036">
        <v>10893</v>
      </c>
      <c r="L61" s="1036">
        <v>15604</v>
      </c>
      <c r="M61" s="1036">
        <v>1171756</v>
      </c>
      <c r="N61" s="1023"/>
    </row>
    <row r="62" spans="1:14" s="1018" customFormat="1" ht="8.4499999999999993" customHeight="1">
      <c r="A62" s="1019"/>
      <c r="B62" s="1161"/>
      <c r="C62" s="1034"/>
      <c r="D62" s="1035"/>
      <c r="E62" s="1034"/>
      <c r="F62" s="1035"/>
      <c r="G62" s="1035"/>
      <c r="H62" s="1035"/>
      <c r="I62" s="1035"/>
      <c r="J62" s="1034"/>
      <c r="K62" s="1036"/>
      <c r="L62" s="1036"/>
      <c r="M62" s="1036"/>
      <c r="N62" s="1023"/>
    </row>
    <row r="63" spans="1:14" s="1018" customFormat="1" ht="8.4499999999999993" customHeight="1">
      <c r="A63" s="1019"/>
      <c r="B63" s="1161">
        <v>2010</v>
      </c>
      <c r="C63" s="1034"/>
      <c r="D63" s="1035"/>
      <c r="E63" s="1034">
        <f t="shared" si="0"/>
        <v>9015356</v>
      </c>
      <c r="F63" s="1035">
        <v>74030</v>
      </c>
      <c r="G63" s="1035">
        <v>164853</v>
      </c>
      <c r="H63" s="1035">
        <v>8776473</v>
      </c>
      <c r="I63" s="1035"/>
      <c r="J63" s="1034">
        <f t="shared" si="1"/>
        <v>1154145</v>
      </c>
      <c r="K63" s="1036">
        <v>11285</v>
      </c>
      <c r="L63" s="1036">
        <v>17063</v>
      </c>
      <c r="M63" s="1036">
        <v>1125797</v>
      </c>
      <c r="N63" s="1023"/>
    </row>
    <row r="64" spans="1:14" s="1018" customFormat="1" ht="8.4499999999999993" customHeight="1">
      <c r="A64" s="1019"/>
      <c r="B64" s="1161">
        <v>2011</v>
      </c>
      <c r="C64" s="1034"/>
      <c r="D64" s="1035"/>
      <c r="E64" s="1034">
        <f t="shared" si="0"/>
        <v>9260456</v>
      </c>
      <c r="F64" s="1035">
        <v>77467</v>
      </c>
      <c r="G64" s="1035">
        <v>167880</v>
      </c>
      <c r="H64" s="1035">
        <v>9015109</v>
      </c>
      <c r="I64" s="1035"/>
      <c r="J64" s="1034">
        <f t="shared" si="1"/>
        <v>1313122</v>
      </c>
      <c r="K64" s="1036">
        <v>11074</v>
      </c>
      <c r="L64" s="1036">
        <v>17324</v>
      </c>
      <c r="M64" s="1036">
        <v>1284724</v>
      </c>
      <c r="N64" s="1023"/>
    </row>
    <row r="65" spans="1:14" s="1018" customFormat="1" ht="8.4499999999999993" customHeight="1">
      <c r="A65" s="1019"/>
      <c r="B65" s="1161" t="s">
        <v>12</v>
      </c>
      <c r="C65" s="1034"/>
      <c r="D65" s="1035"/>
      <c r="E65" s="1034">
        <f t="shared" si="0"/>
        <v>9429827</v>
      </c>
      <c r="F65" s="1035">
        <v>80525</v>
      </c>
      <c r="G65" s="1035">
        <v>162953</v>
      </c>
      <c r="H65" s="1035">
        <v>9186349</v>
      </c>
      <c r="I65" s="1035"/>
      <c r="J65" s="1034">
        <f t="shared" si="1"/>
        <v>1589708</v>
      </c>
      <c r="K65" s="1036">
        <v>11536</v>
      </c>
      <c r="L65" s="1036">
        <v>14008</v>
      </c>
      <c r="M65" s="1036">
        <v>1564164</v>
      </c>
      <c r="N65" s="1023"/>
    </row>
    <row r="66" spans="1:14" s="1018" customFormat="1" ht="3" customHeight="1">
      <c r="A66" s="1019"/>
      <c r="B66" s="1025"/>
      <c r="C66" s="1040"/>
      <c r="D66" s="1040"/>
      <c r="E66" s="1041"/>
      <c r="F66" s="1040"/>
      <c r="G66" s="1040"/>
      <c r="H66" s="1040"/>
      <c r="I66" s="1040"/>
      <c r="J66" s="1040"/>
      <c r="K66" s="1042"/>
      <c r="L66" s="1042"/>
      <c r="M66" s="1042"/>
      <c r="N66" s="1023"/>
    </row>
    <row r="67" spans="1:14" s="1018" customFormat="1" ht="3" customHeight="1">
      <c r="A67" s="1019"/>
      <c r="B67" s="1027"/>
      <c r="C67" s="1027"/>
      <c r="D67" s="1027"/>
      <c r="E67" s="1027"/>
      <c r="F67" s="1027"/>
      <c r="G67" s="1027"/>
      <c r="H67" s="1027"/>
      <c r="I67" s="1027"/>
      <c r="J67" s="1027"/>
      <c r="K67" s="1027"/>
      <c r="L67" s="1027"/>
      <c r="M67" s="1027"/>
      <c r="N67" s="1023"/>
    </row>
    <row r="68" spans="1:14" s="1018" customFormat="1" ht="8.4499999999999993" customHeight="1">
      <c r="A68" s="1019"/>
      <c r="B68" s="1161" t="s">
        <v>646</v>
      </c>
      <c r="C68" s="1043"/>
      <c r="D68" s="1043"/>
      <c r="E68" s="1043"/>
      <c r="F68" s="1043"/>
      <c r="G68" s="1043"/>
      <c r="H68" s="1043"/>
      <c r="I68" s="1043"/>
      <c r="J68" s="1043"/>
      <c r="K68" s="1043"/>
      <c r="L68" s="1043"/>
      <c r="M68" s="1043"/>
      <c r="N68" s="1023"/>
    </row>
    <row r="69" spans="1:14" s="1018" customFormat="1" ht="8.4499999999999993" customHeight="1">
      <c r="A69" s="1019"/>
      <c r="B69" s="1161" t="s">
        <v>647</v>
      </c>
      <c r="C69" s="1043"/>
      <c r="D69" s="1043"/>
      <c r="E69" s="1043"/>
      <c r="F69" s="1043"/>
      <c r="G69" s="1043"/>
      <c r="H69" s="1043"/>
      <c r="I69" s="1043"/>
      <c r="J69" s="1043"/>
      <c r="K69" s="1043"/>
      <c r="L69" s="1043"/>
      <c r="M69" s="1043"/>
      <c r="N69" s="1023"/>
    </row>
    <row r="70" spans="1:14" s="1018" customFormat="1" ht="4.5" customHeight="1">
      <c r="A70" s="1044"/>
      <c r="B70" s="1033"/>
      <c r="C70" s="1033"/>
      <c r="D70" s="1033"/>
      <c r="E70" s="1033"/>
      <c r="F70" s="1033"/>
      <c r="G70" s="1033"/>
      <c r="H70" s="1033"/>
      <c r="I70" s="1033"/>
      <c r="J70" s="1033"/>
      <c r="K70" s="1033"/>
      <c r="L70" s="1033"/>
      <c r="M70" s="1033"/>
      <c r="N70" s="1045"/>
    </row>
    <row r="71" spans="1:14" ht="15" hidden="1"/>
  </sheetData>
  <sheetProtection sheet="1" objects="1" scenarios="1"/>
  <mergeCells count="7">
    <mergeCell ref="B6:B8"/>
    <mergeCell ref="H7:H8"/>
    <mergeCell ref="M7:M8"/>
    <mergeCell ref="B40:B42"/>
    <mergeCell ref="H41:H42"/>
    <mergeCell ref="L41:L42"/>
    <mergeCell ref="M41:M42"/>
  </mergeCells>
  <hyperlinks>
    <hyperlink ref="M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codeName="Hoja4"/>
  <dimension ref="A1:M39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4.28515625" style="32" customWidth="1"/>
    <col min="3" max="3" width="6.85546875" style="32" customWidth="1"/>
    <col min="4" max="4" width="1.7109375" style="32" customWidth="1"/>
    <col min="5" max="5" width="4.7109375" style="32" customWidth="1"/>
    <col min="6" max="8" width="7" style="32" customWidth="1"/>
    <col min="9" max="10" width="6.28515625" style="32" customWidth="1"/>
    <col min="11" max="11" width="6.5703125" style="32" customWidth="1"/>
    <col min="12" max="13" width="0.85546875" style="32" customWidth="1"/>
    <col min="14" max="16384" width="11.42578125" style="32" hidden="1"/>
  </cols>
  <sheetData>
    <row r="1" spans="1:12" s="84" customFormat="1" ht="3.9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2"/>
      <c r="L1" s="83"/>
    </row>
    <row r="2" spans="1:12" s="84" customFormat="1" ht="9.9499999999999993" customHeight="1">
      <c r="A2" s="85"/>
      <c r="B2" s="86" t="s">
        <v>33</v>
      </c>
      <c r="C2" s="87"/>
      <c r="D2" s="87"/>
      <c r="E2" s="87"/>
      <c r="F2" s="87"/>
      <c r="G2" s="87"/>
      <c r="H2" s="87"/>
      <c r="I2" s="88"/>
      <c r="J2" s="88"/>
      <c r="K2" s="1317" t="s">
        <v>34</v>
      </c>
      <c r="L2" s="89"/>
    </row>
    <row r="3" spans="1:12" s="84" customFormat="1" ht="9.9499999999999993" customHeight="1">
      <c r="A3" s="85"/>
      <c r="B3" s="86" t="s">
        <v>35</v>
      </c>
      <c r="C3" s="87"/>
      <c r="D3" s="87"/>
      <c r="E3" s="87"/>
      <c r="F3" s="87"/>
      <c r="G3" s="87"/>
      <c r="H3" s="87"/>
      <c r="I3" s="87"/>
      <c r="J3" s="87"/>
      <c r="K3" s="87"/>
      <c r="L3" s="89"/>
    </row>
    <row r="4" spans="1:12" s="84" customFormat="1" ht="9.9499999999999993" customHeight="1">
      <c r="A4" s="85"/>
      <c r="B4" s="86" t="s">
        <v>4</v>
      </c>
      <c r="C4" s="87"/>
      <c r="D4" s="87"/>
      <c r="E4" s="87"/>
      <c r="F4" s="87"/>
      <c r="G4" s="87"/>
      <c r="H4" s="87"/>
      <c r="I4" s="87"/>
      <c r="J4" s="87"/>
      <c r="K4" s="87"/>
      <c r="L4" s="89"/>
    </row>
    <row r="5" spans="1:12" s="84" customFormat="1" ht="2.4500000000000002" customHeight="1">
      <c r="A5" s="85"/>
      <c r="B5" s="90"/>
      <c r="C5" s="91"/>
      <c r="D5" s="91"/>
      <c r="E5" s="91"/>
      <c r="F5" s="91"/>
      <c r="G5" s="91"/>
      <c r="H5" s="91"/>
      <c r="I5" s="91"/>
      <c r="J5" s="91"/>
      <c r="K5" s="91"/>
      <c r="L5" s="89"/>
    </row>
    <row r="6" spans="1:12" s="84" customFormat="1" ht="2.4500000000000002" customHeight="1">
      <c r="A6" s="85"/>
      <c r="B6" s="92"/>
      <c r="C6" s="92"/>
      <c r="D6" s="92"/>
      <c r="E6" s="92"/>
      <c r="F6" s="92"/>
      <c r="G6" s="92"/>
      <c r="H6" s="92"/>
      <c r="I6" s="92"/>
      <c r="J6" s="92"/>
      <c r="K6" s="92"/>
      <c r="L6" s="89"/>
    </row>
    <row r="7" spans="1:12" s="84" customFormat="1" ht="9" customHeight="1">
      <c r="A7" s="85"/>
      <c r="B7" s="1224" t="s">
        <v>6</v>
      </c>
      <c r="C7" s="1225" t="s">
        <v>36</v>
      </c>
      <c r="D7" s="93"/>
      <c r="E7" s="94" t="s">
        <v>37</v>
      </c>
      <c r="F7" s="94"/>
      <c r="G7" s="94"/>
      <c r="H7" s="94"/>
      <c r="I7" s="95"/>
      <c r="J7" s="95"/>
      <c r="K7" s="95"/>
      <c r="L7" s="89"/>
    </row>
    <row r="8" spans="1:12" s="84" customFormat="1" ht="2.4500000000000002" customHeight="1">
      <c r="A8" s="85"/>
      <c r="B8" s="1224"/>
      <c r="C8" s="1225"/>
      <c r="D8" s="93"/>
      <c r="E8" s="96"/>
      <c r="F8" s="96"/>
      <c r="G8" s="96"/>
      <c r="H8" s="96"/>
      <c r="I8" s="97"/>
      <c r="J8" s="97"/>
      <c r="K8" s="97"/>
      <c r="L8" s="89"/>
    </row>
    <row r="9" spans="1:12" s="84" customFormat="1" ht="9" customHeight="1">
      <c r="A9" s="85"/>
      <c r="B9" s="1224"/>
      <c r="C9" s="1225"/>
      <c r="D9" s="98"/>
      <c r="E9" s="99" t="s">
        <v>7</v>
      </c>
      <c r="F9" s="100" t="s">
        <v>38</v>
      </c>
      <c r="G9" s="100" t="s">
        <v>39</v>
      </c>
      <c r="H9" s="100" t="s">
        <v>40</v>
      </c>
      <c r="I9" s="100" t="s">
        <v>41</v>
      </c>
      <c r="J9" s="100" t="s">
        <v>42</v>
      </c>
      <c r="K9" s="1226" t="s">
        <v>43</v>
      </c>
      <c r="L9" s="89"/>
    </row>
    <row r="10" spans="1:12" s="84" customFormat="1" ht="8.25" customHeight="1">
      <c r="A10" s="85"/>
      <c r="B10" s="1224"/>
      <c r="C10" s="1225"/>
      <c r="D10" s="98"/>
      <c r="E10" s="101"/>
      <c r="F10" s="1163"/>
      <c r="G10" s="1163"/>
      <c r="H10" s="1163"/>
      <c r="I10" s="1163"/>
      <c r="J10" s="1163"/>
      <c r="K10" s="1226"/>
      <c r="L10" s="89"/>
    </row>
    <row r="11" spans="1:12" s="84" customFormat="1" ht="2.4500000000000002" customHeight="1">
      <c r="A11" s="85"/>
      <c r="B11" s="90"/>
      <c r="C11" s="91"/>
      <c r="D11" s="91"/>
      <c r="E11" s="102"/>
      <c r="F11" s="91"/>
      <c r="G11" s="91"/>
      <c r="H11" s="91"/>
      <c r="I11" s="91"/>
      <c r="J11" s="91"/>
      <c r="K11" s="91"/>
      <c r="L11" s="89"/>
    </row>
    <row r="12" spans="1:12" s="84" customFormat="1" ht="2.4500000000000002" customHeight="1">
      <c r="A12" s="85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89"/>
    </row>
    <row r="13" spans="1:12" s="84" customFormat="1" ht="9" customHeight="1">
      <c r="A13" s="85"/>
      <c r="B13" s="103">
        <v>1995</v>
      </c>
      <c r="C13" s="104">
        <v>1854</v>
      </c>
      <c r="D13" s="104"/>
      <c r="E13" s="105">
        <f>SUM(F13:K13)</f>
        <v>50848</v>
      </c>
      <c r="F13" s="104">
        <v>47254</v>
      </c>
      <c r="G13" s="104">
        <v>1828</v>
      </c>
      <c r="H13" s="104">
        <v>1766</v>
      </c>
      <c r="I13" s="106" t="s">
        <v>44</v>
      </c>
      <c r="J13" s="107" t="s">
        <v>44</v>
      </c>
      <c r="K13" s="107" t="s">
        <v>44</v>
      </c>
      <c r="L13" s="89"/>
    </row>
    <row r="14" spans="1:12" s="84" customFormat="1" ht="9" customHeight="1">
      <c r="A14" s="85"/>
      <c r="B14" s="103">
        <v>1996</v>
      </c>
      <c r="C14" s="104">
        <v>1494</v>
      </c>
      <c r="D14" s="104"/>
      <c r="E14" s="105">
        <f>SUM(F14:K14)</f>
        <v>53133</v>
      </c>
      <c r="F14" s="104">
        <v>43533</v>
      </c>
      <c r="G14" s="104">
        <v>3160</v>
      </c>
      <c r="H14" s="104">
        <v>1848</v>
      </c>
      <c r="I14" s="104">
        <v>4450</v>
      </c>
      <c r="J14" s="107" t="s">
        <v>44</v>
      </c>
      <c r="K14" s="106">
        <v>142</v>
      </c>
      <c r="L14" s="89"/>
    </row>
    <row r="15" spans="1:12" s="84" customFormat="1" ht="9" customHeight="1">
      <c r="A15" s="85"/>
      <c r="B15" s="103">
        <v>1997</v>
      </c>
      <c r="C15" s="104">
        <v>1417</v>
      </c>
      <c r="D15" s="104"/>
      <c r="E15" s="105">
        <f>SUM(F15:K15)</f>
        <v>44372</v>
      </c>
      <c r="F15" s="104">
        <v>37661</v>
      </c>
      <c r="G15" s="104">
        <v>2681</v>
      </c>
      <c r="H15" s="104">
        <v>1935</v>
      </c>
      <c r="I15" s="104">
        <v>2067</v>
      </c>
      <c r="J15" s="107" t="s">
        <v>44</v>
      </c>
      <c r="K15" s="106">
        <v>28</v>
      </c>
      <c r="L15" s="89"/>
    </row>
    <row r="16" spans="1:12" s="84" customFormat="1" ht="9" customHeight="1">
      <c r="A16" s="85"/>
      <c r="B16" s="103">
        <v>1998</v>
      </c>
      <c r="C16" s="104">
        <v>2223</v>
      </c>
      <c r="D16" s="104"/>
      <c r="E16" s="105">
        <f>SUM(F16:K16)</f>
        <v>52639</v>
      </c>
      <c r="F16" s="104">
        <v>43777</v>
      </c>
      <c r="G16" s="104">
        <v>3601</v>
      </c>
      <c r="H16" s="104">
        <v>3276</v>
      </c>
      <c r="I16" s="104">
        <v>1964</v>
      </c>
      <c r="J16" s="107" t="s">
        <v>44</v>
      </c>
      <c r="K16" s="106">
        <v>21</v>
      </c>
      <c r="L16" s="89"/>
    </row>
    <row r="17" spans="1:12" s="84" customFormat="1" ht="9" customHeight="1">
      <c r="A17" s="85"/>
      <c r="B17" s="1162">
        <v>1999</v>
      </c>
      <c r="C17" s="104">
        <v>2312</v>
      </c>
      <c r="D17" s="104"/>
      <c r="E17" s="105">
        <f>SUM(F17:K17)</f>
        <v>54245</v>
      </c>
      <c r="F17" s="104">
        <v>45109</v>
      </c>
      <c r="G17" s="104">
        <v>3729</v>
      </c>
      <c r="H17" s="104">
        <v>3604</v>
      </c>
      <c r="I17" s="104">
        <v>1779</v>
      </c>
      <c r="J17" s="107">
        <v>6</v>
      </c>
      <c r="K17" s="106">
        <v>18</v>
      </c>
      <c r="L17" s="89"/>
    </row>
    <row r="18" spans="1:12" s="84" customFormat="1" ht="6" customHeight="1">
      <c r="A18" s="85"/>
      <c r="B18" s="103"/>
      <c r="C18" s="104"/>
      <c r="D18" s="104"/>
      <c r="E18" s="105"/>
      <c r="F18" s="104"/>
      <c r="G18" s="104"/>
      <c r="H18" s="104"/>
      <c r="I18" s="104"/>
      <c r="J18" s="107"/>
      <c r="K18" s="106"/>
      <c r="L18" s="89"/>
    </row>
    <row r="19" spans="1:12" s="84" customFormat="1" ht="9" customHeight="1">
      <c r="A19" s="85"/>
      <c r="B19" s="1162">
        <v>2000</v>
      </c>
      <c r="C19" s="104">
        <v>2409</v>
      </c>
      <c r="D19" s="104"/>
      <c r="E19" s="105">
        <f>SUM(F19:K19)</f>
        <v>56882</v>
      </c>
      <c r="F19" s="104">
        <v>46527</v>
      </c>
      <c r="G19" s="104">
        <v>3940</v>
      </c>
      <c r="H19" s="104">
        <v>5726</v>
      </c>
      <c r="I19" s="104">
        <v>620</v>
      </c>
      <c r="J19" s="107">
        <v>69</v>
      </c>
      <c r="K19" s="107" t="s">
        <v>44</v>
      </c>
      <c r="L19" s="89"/>
    </row>
    <row r="20" spans="1:12" s="84" customFormat="1" ht="9" customHeight="1">
      <c r="A20" s="85"/>
      <c r="B20" s="1162">
        <v>2001</v>
      </c>
      <c r="C20" s="104">
        <v>2565</v>
      </c>
      <c r="D20" s="104"/>
      <c r="E20" s="105">
        <f>SUM(F20:K20)</f>
        <v>60788</v>
      </c>
      <c r="F20" s="104">
        <v>49761</v>
      </c>
      <c r="G20" s="104">
        <v>4172</v>
      </c>
      <c r="H20" s="104">
        <v>6051</v>
      </c>
      <c r="I20" s="104">
        <v>651</v>
      </c>
      <c r="J20" s="107">
        <v>153</v>
      </c>
      <c r="K20" s="107" t="s">
        <v>44</v>
      </c>
      <c r="L20" s="89"/>
    </row>
    <row r="21" spans="1:12" s="84" customFormat="1" ht="9" customHeight="1">
      <c r="A21" s="85"/>
      <c r="B21" s="1162">
        <v>2002</v>
      </c>
      <c r="C21" s="104">
        <v>3039</v>
      </c>
      <c r="D21" s="104"/>
      <c r="E21" s="105">
        <f>SUM(F21:K21)</f>
        <v>64997</v>
      </c>
      <c r="F21" s="104">
        <v>53570</v>
      </c>
      <c r="G21" s="104">
        <v>4248</v>
      </c>
      <c r="H21" s="104">
        <v>6401</v>
      </c>
      <c r="I21" s="104">
        <v>618</v>
      </c>
      <c r="J21" s="107">
        <v>160</v>
      </c>
      <c r="K21" s="107" t="s">
        <v>44</v>
      </c>
      <c r="L21" s="89"/>
    </row>
    <row r="22" spans="1:12" s="84" customFormat="1" ht="9" customHeight="1">
      <c r="A22" s="85"/>
      <c r="B22" s="1162">
        <v>2003</v>
      </c>
      <c r="C22" s="104">
        <v>3237</v>
      </c>
      <c r="D22" s="104"/>
      <c r="E22" s="105">
        <f>SUM(F22:K22)</f>
        <v>68046</v>
      </c>
      <c r="F22" s="104">
        <v>56192</v>
      </c>
      <c r="G22" s="104">
        <v>4447</v>
      </c>
      <c r="H22" s="104">
        <v>6688</v>
      </c>
      <c r="I22" s="104">
        <v>574</v>
      </c>
      <c r="J22" s="107">
        <v>145</v>
      </c>
      <c r="K22" s="107" t="s">
        <v>44</v>
      </c>
      <c r="L22" s="89"/>
    </row>
    <row r="23" spans="1:12" s="84" customFormat="1" ht="9" customHeight="1">
      <c r="A23" s="85"/>
      <c r="B23" s="1162">
        <v>2004</v>
      </c>
      <c r="C23" s="104">
        <v>3457</v>
      </c>
      <c r="D23" s="104"/>
      <c r="E23" s="105">
        <f>SUM(F23:K23)</f>
        <v>70325</v>
      </c>
      <c r="F23" s="104">
        <v>58098</v>
      </c>
      <c r="G23" s="104">
        <v>4566</v>
      </c>
      <c r="H23" s="104">
        <v>7013</v>
      </c>
      <c r="I23" s="104">
        <v>518</v>
      </c>
      <c r="J23" s="107">
        <v>130</v>
      </c>
      <c r="K23" s="107" t="s">
        <v>44</v>
      </c>
      <c r="L23" s="89"/>
    </row>
    <row r="24" spans="1:12" s="84" customFormat="1" ht="6" customHeight="1">
      <c r="A24" s="85"/>
      <c r="B24" s="1162"/>
      <c r="C24" s="104"/>
      <c r="D24" s="104"/>
      <c r="E24" s="105"/>
      <c r="F24" s="104"/>
      <c r="G24" s="104"/>
      <c r="H24" s="104"/>
      <c r="I24" s="104"/>
      <c r="J24" s="107"/>
      <c r="K24" s="107"/>
      <c r="L24" s="89"/>
    </row>
    <row r="25" spans="1:12" s="84" customFormat="1" ht="9" customHeight="1">
      <c r="A25" s="85"/>
      <c r="B25" s="1162">
        <v>2005</v>
      </c>
      <c r="C25" s="104">
        <v>3686</v>
      </c>
      <c r="D25" s="104"/>
      <c r="E25" s="105">
        <f>SUM(F25:K25)</f>
        <v>73136</v>
      </c>
      <c r="F25" s="104">
        <v>60957</v>
      </c>
      <c r="G25" s="104">
        <v>4433</v>
      </c>
      <c r="H25" s="104">
        <v>7202</v>
      </c>
      <c r="I25" s="104">
        <v>418</v>
      </c>
      <c r="J25" s="107">
        <v>126</v>
      </c>
      <c r="K25" s="107" t="s">
        <v>44</v>
      </c>
      <c r="L25" s="89"/>
    </row>
    <row r="26" spans="1:12" s="84" customFormat="1" ht="9" customHeight="1">
      <c r="A26" s="85"/>
      <c r="B26" s="1162">
        <v>2006</v>
      </c>
      <c r="C26" s="104">
        <v>4194</v>
      </c>
      <c r="D26" s="108"/>
      <c r="E26" s="105">
        <f>SUM(F26:K26)</f>
        <v>76330</v>
      </c>
      <c r="F26" s="104">
        <v>63655</v>
      </c>
      <c r="G26" s="104">
        <v>4606</v>
      </c>
      <c r="H26" s="104">
        <v>7595</v>
      </c>
      <c r="I26" s="104">
        <v>357</v>
      </c>
      <c r="J26" s="107">
        <v>117</v>
      </c>
      <c r="K26" s="107" t="s">
        <v>44</v>
      </c>
      <c r="L26" s="89"/>
    </row>
    <row r="27" spans="1:12" s="84" customFormat="1" ht="9" customHeight="1">
      <c r="A27" s="85"/>
      <c r="B27" s="1162">
        <v>2007</v>
      </c>
      <c r="C27" s="104">
        <v>4540</v>
      </c>
      <c r="D27" s="104"/>
      <c r="E27" s="105">
        <f>SUM(F27:K27)</f>
        <v>79577</v>
      </c>
      <c r="F27" s="104">
        <v>65645</v>
      </c>
      <c r="G27" s="104">
        <v>5141</v>
      </c>
      <c r="H27" s="104">
        <v>8375</v>
      </c>
      <c r="I27" s="104">
        <v>307</v>
      </c>
      <c r="J27" s="107">
        <v>109</v>
      </c>
      <c r="K27" s="107" t="s">
        <v>44</v>
      </c>
      <c r="L27" s="89"/>
    </row>
    <row r="28" spans="1:12" s="84" customFormat="1" ht="9" customHeight="1">
      <c r="A28" s="85"/>
      <c r="B28" s="1162">
        <v>2008</v>
      </c>
      <c r="C28" s="104">
        <v>3413</v>
      </c>
      <c r="D28" s="104"/>
      <c r="E28" s="105">
        <f>SUM(F28:K28)</f>
        <v>70656</v>
      </c>
      <c r="F28" s="104">
        <v>59115</v>
      </c>
      <c r="G28" s="104">
        <v>4283</v>
      </c>
      <c r="H28" s="104">
        <v>6865</v>
      </c>
      <c r="I28" s="104">
        <v>291</v>
      </c>
      <c r="J28" s="107">
        <v>102</v>
      </c>
      <c r="K28" s="107" t="s">
        <v>44</v>
      </c>
      <c r="L28" s="89"/>
    </row>
    <row r="29" spans="1:12" s="84" customFormat="1" ht="9" customHeight="1">
      <c r="A29" s="85"/>
      <c r="B29" s="1162">
        <v>2009</v>
      </c>
      <c r="C29" s="104">
        <v>3856</v>
      </c>
      <c r="D29" s="104"/>
      <c r="E29" s="105">
        <f>SUM(F29:K29)</f>
        <v>78567</v>
      </c>
      <c r="F29" s="104">
        <v>66266</v>
      </c>
      <c r="G29" s="104">
        <v>4414</v>
      </c>
      <c r="H29" s="104">
        <v>7532</v>
      </c>
      <c r="I29" s="104">
        <v>271</v>
      </c>
      <c r="J29" s="107">
        <v>84</v>
      </c>
      <c r="K29" s="107" t="s">
        <v>44</v>
      </c>
      <c r="L29" s="89"/>
    </row>
    <row r="30" spans="1:12" s="84" customFormat="1" ht="6" customHeight="1">
      <c r="A30" s="85"/>
      <c r="B30" s="1162"/>
      <c r="C30" s="104"/>
      <c r="D30" s="104"/>
      <c r="E30" s="105"/>
      <c r="F30" s="104"/>
      <c r="G30" s="104"/>
      <c r="H30" s="104"/>
      <c r="I30" s="104"/>
      <c r="J30" s="107"/>
      <c r="K30" s="107"/>
      <c r="L30" s="89"/>
    </row>
    <row r="31" spans="1:12" s="84" customFormat="1" ht="9" customHeight="1">
      <c r="A31" s="85"/>
      <c r="B31" s="1162">
        <v>2010</v>
      </c>
      <c r="C31" s="104">
        <v>4155</v>
      </c>
      <c r="D31" s="104"/>
      <c r="E31" s="105">
        <f>SUM(F31:K31)</f>
        <v>78763</v>
      </c>
      <c r="F31" s="104">
        <v>66421</v>
      </c>
      <c r="G31" s="104">
        <v>4459</v>
      </c>
      <c r="H31" s="104">
        <v>7550</v>
      </c>
      <c r="I31" s="104">
        <v>251</v>
      </c>
      <c r="J31" s="107">
        <v>82</v>
      </c>
      <c r="K31" s="107" t="s">
        <v>44</v>
      </c>
      <c r="L31" s="89"/>
    </row>
    <row r="32" spans="1:12" s="84" customFormat="1" ht="9" customHeight="1">
      <c r="A32" s="85"/>
      <c r="B32" s="1162">
        <v>2011</v>
      </c>
      <c r="C32" s="104">
        <v>5138</v>
      </c>
      <c r="D32" s="104"/>
      <c r="E32" s="105">
        <f>SUM(F32:K32)</f>
        <v>86265</v>
      </c>
      <c r="F32" s="104">
        <v>69936</v>
      </c>
      <c r="G32" s="104">
        <v>5252</v>
      </c>
      <c r="H32" s="104">
        <v>10754</v>
      </c>
      <c r="I32" s="104">
        <v>247</v>
      </c>
      <c r="J32" s="107">
        <v>76</v>
      </c>
      <c r="K32" s="107" t="s">
        <v>44</v>
      </c>
      <c r="L32" s="89"/>
    </row>
    <row r="33" spans="1:13" s="84" customFormat="1" ht="9" customHeight="1">
      <c r="A33" s="85"/>
      <c r="B33" s="1162" t="s">
        <v>12</v>
      </c>
      <c r="C33" s="104">
        <v>5528</v>
      </c>
      <c r="D33" s="104"/>
      <c r="E33" s="105">
        <f>SUM(F33:K33)</f>
        <v>92125</v>
      </c>
      <c r="F33" s="104">
        <v>72734</v>
      </c>
      <c r="G33" s="104">
        <v>6319</v>
      </c>
      <c r="H33" s="104">
        <v>12742</v>
      </c>
      <c r="I33" s="104">
        <v>253</v>
      </c>
      <c r="J33" s="107">
        <v>77</v>
      </c>
      <c r="K33" s="107" t="s">
        <v>44</v>
      </c>
      <c r="L33" s="89"/>
    </row>
    <row r="34" spans="1:13" s="84" customFormat="1" ht="2.4500000000000002" customHeight="1">
      <c r="A34" s="85"/>
      <c r="B34" s="90"/>
      <c r="C34" s="109"/>
      <c r="D34" s="109"/>
      <c r="E34" s="109"/>
      <c r="F34" s="109"/>
      <c r="G34" s="109"/>
      <c r="H34" s="109"/>
      <c r="I34" s="109"/>
      <c r="J34" s="109"/>
      <c r="K34" s="109"/>
      <c r="L34" s="89"/>
    </row>
    <row r="35" spans="1:13" s="84" customFormat="1" ht="2.4500000000000002" customHeight="1">
      <c r="A35" s="85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89"/>
    </row>
    <row r="36" spans="1:13" s="84" customFormat="1" ht="8.65" customHeight="1">
      <c r="A36" s="85"/>
      <c r="B36" s="1162" t="s">
        <v>45</v>
      </c>
      <c r="C36" s="92"/>
      <c r="D36" s="92"/>
      <c r="E36" s="92"/>
      <c r="F36" s="92"/>
      <c r="G36" s="92"/>
      <c r="H36" s="92"/>
      <c r="I36" s="92"/>
      <c r="J36" s="92"/>
      <c r="K36" s="92"/>
      <c r="L36" s="89"/>
    </row>
    <row r="37" spans="1:13" s="84" customFormat="1" ht="8.65" customHeight="1">
      <c r="A37" s="85"/>
      <c r="B37" s="1162" t="s">
        <v>46</v>
      </c>
      <c r="C37" s="1166"/>
      <c r="D37" s="1166"/>
      <c r="E37" s="1166"/>
      <c r="F37" s="1166"/>
      <c r="G37" s="1166"/>
      <c r="H37" s="1166"/>
      <c r="I37" s="1166"/>
      <c r="J37" s="1166"/>
      <c r="K37" s="1166"/>
      <c r="L37" s="89"/>
    </row>
    <row r="38" spans="1:13" s="84" customFormat="1" ht="3.95" customHeight="1">
      <c r="A38" s="110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11"/>
    </row>
    <row r="39" spans="1:13" hidden="1">
      <c r="M39" s="32" t="s">
        <v>17</v>
      </c>
    </row>
  </sheetData>
  <sheetProtection sheet="1" objects="1" scenarios="1"/>
  <mergeCells count="3">
    <mergeCell ref="B7:B10"/>
    <mergeCell ref="C7:C10"/>
    <mergeCell ref="K9:K10"/>
  </mergeCells>
  <hyperlinks>
    <hyperlink ref="K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codeName="Hoja5"/>
  <dimension ref="A1:I37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6.5703125" style="32" customWidth="1"/>
    <col min="3" max="4" width="10.42578125" style="32" customWidth="1"/>
    <col min="5" max="5" width="10.28515625" style="32" customWidth="1"/>
    <col min="6" max="6" width="9.85546875" style="32" customWidth="1"/>
    <col min="7" max="7" width="10.28515625" style="32" customWidth="1"/>
    <col min="8" max="9" width="0.85546875" style="32" customWidth="1"/>
    <col min="10" max="16384" width="11.42578125" style="32" hidden="1"/>
  </cols>
  <sheetData>
    <row r="1" spans="1:8" s="84" customFormat="1" ht="3.95" customHeight="1">
      <c r="A1" s="81"/>
      <c r="B1" s="82"/>
      <c r="C1" s="82"/>
      <c r="D1" s="82"/>
      <c r="E1" s="82"/>
      <c r="F1" s="82"/>
      <c r="G1" s="82"/>
      <c r="H1" s="83"/>
    </row>
    <row r="2" spans="1:8" s="84" customFormat="1" ht="10.7" customHeight="1">
      <c r="A2" s="85"/>
      <c r="B2" s="86" t="s">
        <v>47</v>
      </c>
      <c r="C2" s="112"/>
      <c r="D2" s="112"/>
      <c r="E2" s="112"/>
      <c r="F2" s="112"/>
      <c r="G2" s="1317" t="s">
        <v>48</v>
      </c>
      <c r="H2" s="89"/>
    </row>
    <row r="3" spans="1:8" s="84" customFormat="1" ht="10.7" customHeight="1">
      <c r="A3" s="85"/>
      <c r="B3" s="86" t="s">
        <v>49</v>
      </c>
      <c r="C3" s="112"/>
      <c r="D3" s="112"/>
      <c r="E3" s="112"/>
      <c r="F3" s="112"/>
      <c r="G3" s="112"/>
      <c r="H3" s="89"/>
    </row>
    <row r="4" spans="1:8" s="84" customFormat="1" ht="10.7" customHeight="1">
      <c r="A4" s="85"/>
      <c r="B4" s="86" t="s">
        <v>50</v>
      </c>
      <c r="C4" s="112"/>
      <c r="D4" s="112"/>
      <c r="E4" s="112"/>
      <c r="F4" s="112"/>
      <c r="G4" s="112"/>
      <c r="H4" s="89"/>
    </row>
    <row r="5" spans="1:8" s="84" customFormat="1" ht="10.7" customHeight="1">
      <c r="A5" s="85"/>
      <c r="B5" s="86" t="s">
        <v>4</v>
      </c>
      <c r="C5" s="112"/>
      <c r="D5" s="112"/>
      <c r="E5" s="112"/>
      <c r="F5" s="112"/>
      <c r="G5" s="112"/>
      <c r="H5" s="89"/>
    </row>
    <row r="6" spans="1:8" s="84" customFormat="1" ht="10.7" customHeight="1">
      <c r="A6" s="85"/>
      <c r="B6" s="113" t="s">
        <v>51</v>
      </c>
      <c r="C6" s="112"/>
      <c r="D6" s="112"/>
      <c r="E6" s="112"/>
      <c r="F6" s="112"/>
      <c r="G6" s="112"/>
      <c r="H6" s="89"/>
    </row>
    <row r="7" spans="1:8" s="84" customFormat="1" ht="2.4500000000000002" customHeight="1">
      <c r="A7" s="85"/>
      <c r="B7" s="114"/>
      <c r="C7" s="102"/>
      <c r="D7" s="102"/>
      <c r="E7" s="102"/>
      <c r="F7" s="102"/>
      <c r="G7" s="102"/>
      <c r="H7" s="89"/>
    </row>
    <row r="8" spans="1:8" s="84" customFormat="1" ht="2.4500000000000002" customHeight="1">
      <c r="A8" s="85"/>
      <c r="B8" s="115"/>
      <c r="C8" s="1166"/>
      <c r="D8" s="1166"/>
      <c r="E8" s="1166"/>
      <c r="F8" s="1166"/>
      <c r="G8" s="1166"/>
      <c r="H8" s="89"/>
    </row>
    <row r="9" spans="1:8" s="84" customFormat="1" ht="8.65" customHeight="1">
      <c r="A9" s="85"/>
      <c r="B9" s="1165" t="s">
        <v>6</v>
      </c>
      <c r="C9" s="778" t="s">
        <v>7</v>
      </c>
      <c r="D9" s="778" t="s">
        <v>38</v>
      </c>
      <c r="E9" s="778" t="s">
        <v>39</v>
      </c>
      <c r="F9" s="778" t="s">
        <v>40</v>
      </c>
      <c r="G9" s="778" t="s">
        <v>41</v>
      </c>
      <c r="H9" s="89"/>
    </row>
    <row r="10" spans="1:8" s="84" customFormat="1" ht="2.4500000000000002" customHeight="1">
      <c r="A10" s="85"/>
      <c r="B10" s="102"/>
      <c r="C10" s="116"/>
      <c r="D10" s="116"/>
      <c r="E10" s="116"/>
      <c r="F10" s="116"/>
      <c r="G10" s="116"/>
      <c r="H10" s="89"/>
    </row>
    <row r="11" spans="1:8" s="84" customFormat="1" ht="2.4500000000000002" customHeight="1">
      <c r="A11" s="85"/>
      <c r="B11" s="1166"/>
      <c r="C11" s="778"/>
      <c r="D11" s="778"/>
      <c r="E11" s="778"/>
      <c r="F11" s="778"/>
      <c r="G11" s="778"/>
      <c r="H11" s="89"/>
    </row>
    <row r="12" spans="1:8" s="84" customFormat="1" ht="9" customHeight="1">
      <c r="A12" s="85"/>
      <c r="B12" s="1162">
        <v>1995</v>
      </c>
      <c r="C12" s="105">
        <f>SUM(D12:G12)</f>
        <v>2691</v>
      </c>
      <c r="D12" s="117">
        <v>2655</v>
      </c>
      <c r="E12" s="117">
        <v>17</v>
      </c>
      <c r="F12" s="117">
        <v>19</v>
      </c>
      <c r="G12" s="107" t="s">
        <v>44</v>
      </c>
      <c r="H12" s="89"/>
    </row>
    <row r="13" spans="1:8" s="84" customFormat="1" ht="9" customHeight="1">
      <c r="A13" s="85"/>
      <c r="B13" s="1162">
        <v>1996</v>
      </c>
      <c r="C13" s="105">
        <f>SUM(D13:G13)</f>
        <v>2750</v>
      </c>
      <c r="D13" s="117">
        <v>2701</v>
      </c>
      <c r="E13" s="117">
        <v>21</v>
      </c>
      <c r="F13" s="117">
        <v>28</v>
      </c>
      <c r="G13" s="107" t="s">
        <v>44</v>
      </c>
      <c r="H13" s="89"/>
    </row>
    <row r="14" spans="1:8" s="84" customFormat="1" ht="9" customHeight="1">
      <c r="A14" s="85"/>
      <c r="B14" s="1162">
        <v>1997</v>
      </c>
      <c r="C14" s="105">
        <f>SUM(D14:G14)</f>
        <v>2257</v>
      </c>
      <c r="D14" s="117">
        <v>2206</v>
      </c>
      <c r="E14" s="117">
        <v>25</v>
      </c>
      <c r="F14" s="117">
        <v>26</v>
      </c>
      <c r="G14" s="107" t="s">
        <v>44</v>
      </c>
      <c r="H14" s="89"/>
    </row>
    <row r="15" spans="1:8" s="84" customFormat="1" ht="9" customHeight="1">
      <c r="A15" s="85"/>
      <c r="B15" s="1162">
        <v>1998</v>
      </c>
      <c r="C15" s="105">
        <f>SUM(D15:G15)</f>
        <v>2536</v>
      </c>
      <c r="D15" s="117">
        <v>2443</v>
      </c>
      <c r="E15" s="117">
        <v>59</v>
      </c>
      <c r="F15" s="117">
        <v>34</v>
      </c>
      <c r="G15" s="107" t="s">
        <v>44</v>
      </c>
      <c r="H15" s="89"/>
    </row>
    <row r="16" spans="1:8" s="84" customFormat="1" ht="9" customHeight="1">
      <c r="A16" s="85"/>
      <c r="B16" s="1162">
        <v>1999</v>
      </c>
      <c r="C16" s="105">
        <f>SUM(D16:G16)</f>
        <v>2580</v>
      </c>
      <c r="D16" s="117">
        <v>2479</v>
      </c>
      <c r="E16" s="117">
        <v>64</v>
      </c>
      <c r="F16" s="117">
        <v>24</v>
      </c>
      <c r="G16" s="105">
        <v>13</v>
      </c>
      <c r="H16" s="89"/>
    </row>
    <row r="17" spans="1:8" s="84" customFormat="1" ht="6" customHeight="1">
      <c r="A17" s="85"/>
      <c r="B17" s="1162"/>
      <c r="C17" s="105"/>
      <c r="D17" s="117"/>
      <c r="E17" s="117"/>
      <c r="F17" s="117"/>
      <c r="G17" s="117"/>
      <c r="H17" s="89"/>
    </row>
    <row r="18" spans="1:8" s="84" customFormat="1" ht="9" customHeight="1">
      <c r="A18" s="85"/>
      <c r="B18" s="1162">
        <v>2000</v>
      </c>
      <c r="C18" s="105">
        <f>SUM(D18:G18)</f>
        <v>2660</v>
      </c>
      <c r="D18" s="117">
        <v>2556</v>
      </c>
      <c r="E18" s="117">
        <v>66</v>
      </c>
      <c r="F18" s="117">
        <v>34</v>
      </c>
      <c r="G18" s="117">
        <v>4</v>
      </c>
      <c r="H18" s="89"/>
    </row>
    <row r="19" spans="1:8" s="84" customFormat="1" ht="9" customHeight="1">
      <c r="A19" s="85"/>
      <c r="B19" s="1162">
        <v>2001</v>
      </c>
      <c r="C19" s="105">
        <f>SUM(D19:G19)</f>
        <v>2713</v>
      </c>
      <c r="D19" s="117">
        <v>2635</v>
      </c>
      <c r="E19" s="117">
        <v>55</v>
      </c>
      <c r="F19" s="117">
        <v>20</v>
      </c>
      <c r="G19" s="117">
        <v>3</v>
      </c>
      <c r="H19" s="89"/>
    </row>
    <row r="20" spans="1:8" s="84" customFormat="1" ht="9" customHeight="1">
      <c r="A20" s="85"/>
      <c r="B20" s="1162">
        <v>2002</v>
      </c>
      <c r="C20" s="105">
        <f>SUM(D20:G20)</f>
        <v>2740</v>
      </c>
      <c r="D20" s="117">
        <v>2662</v>
      </c>
      <c r="E20" s="117">
        <v>52</v>
      </c>
      <c r="F20" s="117">
        <v>23</v>
      </c>
      <c r="G20" s="117">
        <v>3</v>
      </c>
      <c r="H20" s="89"/>
    </row>
    <row r="21" spans="1:8" s="84" customFormat="1" ht="9" customHeight="1">
      <c r="A21" s="85"/>
      <c r="B21" s="1162">
        <v>2003</v>
      </c>
      <c r="C21" s="105">
        <f>SUM(D21:G21)</f>
        <v>2780</v>
      </c>
      <c r="D21" s="117">
        <v>2690</v>
      </c>
      <c r="E21" s="117">
        <v>37</v>
      </c>
      <c r="F21" s="117">
        <v>50</v>
      </c>
      <c r="G21" s="117">
        <v>3</v>
      </c>
      <c r="H21" s="89"/>
    </row>
    <row r="22" spans="1:8" s="84" customFormat="1" ht="9" customHeight="1">
      <c r="A22" s="85"/>
      <c r="B22" s="1162">
        <v>2004</v>
      </c>
      <c r="C22" s="105">
        <f>SUM(D22:G22)</f>
        <v>2860</v>
      </c>
      <c r="D22" s="117">
        <v>2768</v>
      </c>
      <c r="E22" s="117">
        <v>38</v>
      </c>
      <c r="F22" s="117">
        <v>51</v>
      </c>
      <c r="G22" s="117">
        <v>3</v>
      </c>
      <c r="H22" s="89"/>
    </row>
    <row r="23" spans="1:8" s="84" customFormat="1" ht="6" customHeight="1">
      <c r="A23" s="85"/>
      <c r="B23" s="1162"/>
      <c r="C23" s="105"/>
      <c r="D23" s="117"/>
      <c r="E23" s="117"/>
      <c r="F23" s="117"/>
      <c r="G23" s="117"/>
      <c r="H23" s="89"/>
    </row>
    <row r="24" spans="1:8" s="84" customFormat="1" ht="9" customHeight="1">
      <c r="A24" s="85"/>
      <c r="B24" s="1162">
        <v>2005</v>
      </c>
      <c r="C24" s="105">
        <f>SUM(D24:G24)</f>
        <v>2950</v>
      </c>
      <c r="D24" s="117">
        <v>2855</v>
      </c>
      <c r="E24" s="117">
        <v>37</v>
      </c>
      <c r="F24" s="117">
        <v>56</v>
      </c>
      <c r="G24" s="117">
        <v>2</v>
      </c>
      <c r="H24" s="89"/>
    </row>
    <row r="25" spans="1:8" s="84" customFormat="1" ht="9" customHeight="1">
      <c r="A25" s="85"/>
      <c r="B25" s="1162">
        <v>2006</v>
      </c>
      <c r="C25" s="105">
        <v>3050</v>
      </c>
      <c r="D25" s="117">
        <v>2950</v>
      </c>
      <c r="E25" s="117">
        <v>40</v>
      </c>
      <c r="F25" s="117">
        <v>58</v>
      </c>
      <c r="G25" s="117">
        <v>2</v>
      </c>
      <c r="H25" s="89"/>
    </row>
    <row r="26" spans="1:8" s="84" customFormat="1" ht="9" customHeight="1">
      <c r="A26" s="85"/>
      <c r="B26" s="1162">
        <v>2007</v>
      </c>
      <c r="C26" s="105">
        <f>SUM(D26:G26)</f>
        <v>3141</v>
      </c>
      <c r="D26" s="117">
        <v>3038</v>
      </c>
      <c r="E26" s="117">
        <v>41</v>
      </c>
      <c r="F26" s="117">
        <v>60</v>
      </c>
      <c r="G26" s="117">
        <v>2</v>
      </c>
      <c r="H26" s="89"/>
    </row>
    <row r="27" spans="1:8" s="84" customFormat="1" ht="9" customHeight="1">
      <c r="A27" s="85"/>
      <c r="B27" s="1162">
        <v>2008</v>
      </c>
      <c r="C27" s="105">
        <f>SUM(D27:G27)</f>
        <v>3238</v>
      </c>
      <c r="D27" s="117">
        <v>3128</v>
      </c>
      <c r="E27" s="117">
        <v>43</v>
      </c>
      <c r="F27" s="117">
        <v>66</v>
      </c>
      <c r="G27" s="117">
        <v>1</v>
      </c>
      <c r="H27" s="89"/>
    </row>
    <row r="28" spans="1:8" s="84" customFormat="1" ht="9" customHeight="1">
      <c r="A28" s="85"/>
      <c r="B28" s="1162">
        <v>2009</v>
      </c>
      <c r="C28" s="105">
        <f>SUM(D28:G28)</f>
        <v>3050</v>
      </c>
      <c r="D28" s="117">
        <v>2947</v>
      </c>
      <c r="E28" s="117">
        <v>40</v>
      </c>
      <c r="F28" s="117">
        <v>62</v>
      </c>
      <c r="G28" s="117">
        <v>1</v>
      </c>
      <c r="H28" s="89"/>
    </row>
    <row r="29" spans="1:8" s="84" customFormat="1" ht="6" customHeight="1">
      <c r="A29" s="85"/>
      <c r="B29" s="1162"/>
      <c r="C29" s="105"/>
      <c r="D29" s="117"/>
      <c r="E29" s="117"/>
      <c r="F29" s="117"/>
      <c r="G29" s="117"/>
      <c r="H29" s="89"/>
    </row>
    <row r="30" spans="1:8" s="84" customFormat="1" ht="9" customHeight="1">
      <c r="A30" s="85"/>
      <c r="B30" s="1162">
        <v>2010</v>
      </c>
      <c r="C30" s="105">
        <f>SUM(D30:G30)</f>
        <v>3160</v>
      </c>
      <c r="D30" s="117">
        <v>3054</v>
      </c>
      <c r="E30" s="117">
        <v>41</v>
      </c>
      <c r="F30" s="117">
        <v>64</v>
      </c>
      <c r="G30" s="117">
        <v>1</v>
      </c>
      <c r="H30" s="89"/>
    </row>
    <row r="31" spans="1:8" s="84" customFormat="1" ht="9" customHeight="1">
      <c r="A31" s="85"/>
      <c r="B31" s="1162">
        <v>2011</v>
      </c>
      <c r="C31" s="105">
        <f>SUM(D31:G31)</f>
        <v>3264</v>
      </c>
      <c r="D31" s="117">
        <v>3155</v>
      </c>
      <c r="E31" s="117">
        <v>42</v>
      </c>
      <c r="F31" s="117">
        <v>66</v>
      </c>
      <c r="G31" s="117">
        <v>1</v>
      </c>
      <c r="H31" s="89"/>
    </row>
    <row r="32" spans="1:8" s="84" customFormat="1" ht="9" customHeight="1">
      <c r="A32" s="85"/>
      <c r="B32" s="1162" t="s">
        <v>12</v>
      </c>
      <c r="C32" s="105">
        <f>SUM(D32:G32)</f>
        <v>3363</v>
      </c>
      <c r="D32" s="117">
        <v>3250</v>
      </c>
      <c r="E32" s="117">
        <v>44</v>
      </c>
      <c r="F32" s="117">
        <v>68</v>
      </c>
      <c r="G32" s="117">
        <v>1</v>
      </c>
      <c r="H32" s="89"/>
    </row>
    <row r="33" spans="1:9" s="84" customFormat="1" ht="2.4500000000000002" customHeight="1">
      <c r="A33" s="85"/>
      <c r="B33" s="1166"/>
      <c r="C33" s="1166"/>
      <c r="D33" s="1166"/>
      <c r="E33" s="1166"/>
      <c r="F33" s="1166"/>
      <c r="G33" s="1166"/>
      <c r="H33" s="89"/>
    </row>
    <row r="34" spans="1:9" s="84" customFormat="1" ht="2.4500000000000002" customHeight="1">
      <c r="A34" s="85"/>
      <c r="B34" s="82"/>
      <c r="C34" s="82"/>
      <c r="D34" s="82"/>
      <c r="E34" s="82"/>
      <c r="F34" s="82"/>
      <c r="G34" s="82"/>
      <c r="H34" s="89"/>
    </row>
    <row r="35" spans="1:9" s="84" customFormat="1" ht="8.65" customHeight="1">
      <c r="A35" s="85"/>
      <c r="B35" s="118" t="s">
        <v>52</v>
      </c>
      <c r="C35" s="1166"/>
      <c r="D35" s="1166"/>
      <c r="E35" s="1166"/>
      <c r="F35" s="1166"/>
      <c r="G35" s="1166"/>
      <c r="H35" s="89"/>
    </row>
    <row r="36" spans="1:9" s="84" customFormat="1" ht="3.95" customHeight="1">
      <c r="A36" s="110"/>
      <c r="B36" s="102" t="s">
        <v>53</v>
      </c>
      <c r="C36" s="102"/>
      <c r="D36" s="102"/>
      <c r="E36" s="102"/>
      <c r="F36" s="102"/>
      <c r="G36" s="102"/>
      <c r="H36" s="119"/>
    </row>
    <row r="37" spans="1:9" hidden="1">
      <c r="I37" s="32" t="s">
        <v>17</v>
      </c>
    </row>
  </sheetData>
  <sheetProtection sheet="1" objects="1" scenarios="1"/>
  <hyperlinks>
    <hyperlink ref="G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codeName="Hoja6"/>
  <dimension ref="A1:HX69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7.28515625" style="32" customWidth="1"/>
    <col min="3" max="3" width="9" style="32" customWidth="1"/>
    <col min="4" max="6" width="13.85546875" style="32" customWidth="1"/>
    <col min="7" max="8" width="0.85546875" style="32" customWidth="1"/>
    <col min="9" max="221" width="11.42578125" style="32" hidden="1"/>
    <col min="222" max="222" width="0.85546875" style="32" hidden="1"/>
    <col min="223" max="223" width="7.140625" style="32" hidden="1"/>
    <col min="224" max="225" width="10.28515625" style="32" hidden="1"/>
    <col min="226" max="226" width="1.7109375" style="32" hidden="1"/>
    <col min="227" max="227" width="8.5703125" style="32" hidden="1"/>
    <col min="228" max="228" width="10.28515625" style="32" hidden="1"/>
    <col min="229" max="229" width="2.140625" style="32" hidden="1"/>
    <col min="230" max="230" width="8.28515625" style="32" hidden="1"/>
    <col min="231" max="232" width="0.85546875" style="32" hidden="1"/>
    <col min="233" max="16384" width="11.42578125" style="32" hidden="1"/>
  </cols>
  <sheetData>
    <row r="1" spans="1:7" s="84" customFormat="1" ht="4.7" customHeight="1">
      <c r="A1" s="81"/>
      <c r="B1" s="82"/>
      <c r="C1" s="82"/>
      <c r="D1" s="82"/>
      <c r="E1" s="82"/>
      <c r="F1" s="82"/>
      <c r="G1" s="83"/>
    </row>
    <row r="2" spans="1:7" s="84" customFormat="1" ht="11.1" customHeight="1">
      <c r="A2" s="85"/>
      <c r="B2" s="86" t="s">
        <v>54</v>
      </c>
      <c r="C2" s="112"/>
      <c r="D2" s="112"/>
      <c r="E2" s="74"/>
      <c r="F2" s="1317" t="s">
        <v>55</v>
      </c>
      <c r="G2" s="89"/>
    </row>
    <row r="3" spans="1:7" s="84" customFormat="1" ht="11.1" customHeight="1">
      <c r="A3" s="85"/>
      <c r="B3" s="86" t="s">
        <v>56</v>
      </c>
      <c r="C3" s="112"/>
      <c r="D3" s="112"/>
      <c r="E3" s="74"/>
      <c r="F3" s="778" t="s">
        <v>21</v>
      </c>
      <c r="G3" s="89"/>
    </row>
    <row r="4" spans="1:7" s="84" customFormat="1" ht="11.1" customHeight="1">
      <c r="A4" s="85"/>
      <c r="B4" s="86" t="s">
        <v>4</v>
      </c>
      <c r="C4" s="112"/>
      <c r="D4" s="112"/>
      <c r="E4" s="112"/>
      <c r="F4" s="112"/>
      <c r="G4" s="89"/>
    </row>
    <row r="5" spans="1:7" s="84" customFormat="1" ht="11.1" customHeight="1">
      <c r="A5" s="85"/>
      <c r="B5" s="113" t="s">
        <v>57</v>
      </c>
      <c r="C5" s="112"/>
      <c r="D5" s="112"/>
      <c r="E5" s="112"/>
      <c r="F5" s="112"/>
      <c r="G5" s="89"/>
    </row>
    <row r="6" spans="1:7" s="84" customFormat="1" ht="3" customHeight="1">
      <c r="A6" s="85"/>
      <c r="B6" s="90"/>
      <c r="C6" s="102"/>
      <c r="D6" s="102"/>
      <c r="E6" s="102"/>
      <c r="F6" s="102"/>
      <c r="G6" s="89"/>
    </row>
    <row r="7" spans="1:7" s="84" customFormat="1" ht="3" customHeight="1">
      <c r="A7" s="85"/>
      <c r="B7" s="1162"/>
      <c r="C7" s="1166"/>
      <c r="D7" s="1166"/>
      <c r="E7" s="1166"/>
      <c r="F7" s="1166"/>
      <c r="G7" s="89"/>
    </row>
    <row r="8" spans="1:7" s="84" customFormat="1" ht="9" customHeight="1">
      <c r="A8" s="85"/>
      <c r="B8" s="1165" t="s">
        <v>6</v>
      </c>
      <c r="C8" s="778" t="s">
        <v>7</v>
      </c>
      <c r="D8" s="778" t="s">
        <v>58</v>
      </c>
      <c r="E8" s="778" t="s">
        <v>59</v>
      </c>
      <c r="F8" s="778" t="s">
        <v>60</v>
      </c>
      <c r="G8" s="120"/>
    </row>
    <row r="9" spans="1:7" s="84" customFormat="1" ht="3" customHeight="1">
      <c r="A9" s="85"/>
      <c r="B9" s="102"/>
      <c r="C9" s="116"/>
      <c r="D9" s="116"/>
      <c r="E9" s="116"/>
      <c r="F9" s="116"/>
      <c r="G9" s="89"/>
    </row>
    <row r="10" spans="1:7" s="84" customFormat="1" ht="3" customHeight="1">
      <c r="A10" s="85"/>
      <c r="B10" s="1166"/>
      <c r="C10" s="778"/>
      <c r="D10" s="778"/>
      <c r="E10" s="778"/>
      <c r="F10" s="778"/>
      <c r="G10" s="89"/>
    </row>
    <row r="11" spans="1:7" s="84" customFormat="1" ht="8.85" customHeight="1">
      <c r="A11" s="85"/>
      <c r="B11" s="1162">
        <v>1995</v>
      </c>
      <c r="C11" s="105">
        <f>SUM(D11:F11,C44:F44)</f>
        <v>44711</v>
      </c>
      <c r="D11" s="121">
        <v>1304</v>
      </c>
      <c r="E11" s="121">
        <v>674</v>
      </c>
      <c r="F11" s="121">
        <v>11154</v>
      </c>
      <c r="G11" s="89"/>
    </row>
    <row r="12" spans="1:7" s="84" customFormat="1" ht="8.85" customHeight="1">
      <c r="A12" s="85"/>
      <c r="B12" s="103">
        <v>1996</v>
      </c>
      <c r="C12" s="105">
        <f>SUM(D12:F12,C45:F45)</f>
        <v>46427</v>
      </c>
      <c r="D12" s="121">
        <v>1333</v>
      </c>
      <c r="E12" s="121">
        <v>648</v>
      </c>
      <c r="F12" s="121">
        <v>11109</v>
      </c>
      <c r="G12" s="89"/>
    </row>
    <row r="13" spans="1:7" s="84" customFormat="1" ht="8.85" customHeight="1">
      <c r="A13" s="85"/>
      <c r="B13" s="103">
        <v>1997</v>
      </c>
      <c r="C13" s="105">
        <f>SUM(D13:F13,C46:F46)</f>
        <v>37643</v>
      </c>
      <c r="D13" s="121">
        <v>1308</v>
      </c>
      <c r="E13" s="121">
        <v>647</v>
      </c>
      <c r="F13" s="121">
        <v>8841</v>
      </c>
      <c r="G13" s="89"/>
    </row>
    <row r="14" spans="1:7" s="84" customFormat="1" ht="8.85" customHeight="1">
      <c r="A14" s="85"/>
      <c r="B14" s="103">
        <v>1998</v>
      </c>
      <c r="C14" s="105">
        <f>SUM(D14:F14,C47:F47)</f>
        <v>40846</v>
      </c>
      <c r="D14" s="121">
        <v>1432</v>
      </c>
      <c r="E14" s="121">
        <v>636</v>
      </c>
      <c r="F14" s="121">
        <v>9097</v>
      </c>
      <c r="G14" s="89"/>
    </row>
    <row r="15" spans="1:7" s="84" customFormat="1" ht="8.85" customHeight="1">
      <c r="A15" s="85"/>
      <c r="B15" s="1162">
        <v>1999</v>
      </c>
      <c r="C15" s="105">
        <f>SUM(D15:F15,C48:F48)</f>
        <v>40197</v>
      </c>
      <c r="D15" s="121">
        <v>1398</v>
      </c>
      <c r="E15" s="121">
        <v>667</v>
      </c>
      <c r="F15" s="121">
        <v>8644</v>
      </c>
      <c r="G15" s="89"/>
    </row>
    <row r="16" spans="1:7" s="84" customFormat="1" ht="8.85" customHeight="1">
      <c r="A16" s="85"/>
      <c r="B16" s="1162"/>
      <c r="C16" s="105"/>
      <c r="D16" s="107"/>
      <c r="E16" s="107"/>
      <c r="F16" s="105"/>
      <c r="G16" s="89"/>
    </row>
    <row r="17" spans="1:7" s="84" customFormat="1" ht="8.85" customHeight="1">
      <c r="A17" s="85"/>
      <c r="B17" s="1162">
        <v>2000</v>
      </c>
      <c r="C17" s="105">
        <f>SUM(D17:F17,C50:F50)</f>
        <v>41758</v>
      </c>
      <c r="D17" s="121">
        <v>1647</v>
      </c>
      <c r="E17" s="121">
        <v>746</v>
      </c>
      <c r="F17" s="121">
        <v>9459</v>
      </c>
      <c r="G17" s="89"/>
    </row>
    <row r="18" spans="1:7" s="84" customFormat="1" ht="8.85" customHeight="1">
      <c r="A18" s="85"/>
      <c r="B18" s="1162">
        <v>2001</v>
      </c>
      <c r="C18" s="105">
        <f>SUM(D18:F18,C51:F51)</f>
        <v>42899</v>
      </c>
      <c r="D18" s="121">
        <v>1803</v>
      </c>
      <c r="E18" s="121">
        <v>723</v>
      </c>
      <c r="F18" s="121">
        <v>9327</v>
      </c>
      <c r="G18" s="89"/>
    </row>
    <row r="19" spans="1:7" s="84" customFormat="1" ht="8.85" customHeight="1">
      <c r="A19" s="85"/>
      <c r="B19" s="1162">
        <v>2002</v>
      </c>
      <c r="C19" s="105">
        <f>SUM(D19:F19,C52:F52)</f>
        <v>44573</v>
      </c>
      <c r="D19" s="121">
        <v>1833</v>
      </c>
      <c r="E19" s="121">
        <v>723</v>
      </c>
      <c r="F19" s="121">
        <v>9400</v>
      </c>
      <c r="G19" s="89"/>
    </row>
    <row r="20" spans="1:7" s="84" customFormat="1" ht="8.85" customHeight="1">
      <c r="A20" s="85"/>
      <c r="B20" s="1162">
        <v>2003</v>
      </c>
      <c r="C20" s="105">
        <f>SUM(D20:F20,C53:F53)</f>
        <v>45485</v>
      </c>
      <c r="D20" s="121">
        <v>1734</v>
      </c>
      <c r="E20" s="121">
        <v>730</v>
      </c>
      <c r="F20" s="121">
        <v>9987</v>
      </c>
      <c r="G20" s="89"/>
    </row>
    <row r="21" spans="1:7" s="84" customFormat="1" ht="8.85" customHeight="1">
      <c r="A21" s="85"/>
      <c r="B21" s="1162">
        <v>2004</v>
      </c>
      <c r="C21" s="105">
        <f>SUM(D21:F21,C54:F54)</f>
        <v>45906</v>
      </c>
      <c r="D21" s="121">
        <v>1315</v>
      </c>
      <c r="E21" s="121">
        <v>349</v>
      </c>
      <c r="F21" s="121">
        <v>11150</v>
      </c>
      <c r="G21" s="89"/>
    </row>
    <row r="22" spans="1:7" s="84" customFormat="1" ht="8.85" customHeight="1">
      <c r="A22" s="85"/>
      <c r="B22" s="1162"/>
      <c r="C22" s="105"/>
      <c r="D22" s="107"/>
      <c r="E22" s="107"/>
      <c r="F22" s="105"/>
      <c r="G22" s="89"/>
    </row>
    <row r="23" spans="1:7" s="84" customFormat="1" ht="8.85" customHeight="1">
      <c r="A23" s="85"/>
      <c r="B23" s="1162">
        <v>2005</v>
      </c>
      <c r="C23" s="105">
        <f>SUM(D23:F23,C56:F56)</f>
        <v>47092</v>
      </c>
      <c r="D23" s="121">
        <v>1153</v>
      </c>
      <c r="E23" s="121">
        <v>394</v>
      </c>
      <c r="F23" s="121">
        <v>11442</v>
      </c>
      <c r="G23" s="89"/>
    </row>
    <row r="24" spans="1:7" s="84" customFormat="1" ht="8.85" customHeight="1">
      <c r="A24" s="85"/>
      <c r="B24" s="1162">
        <v>2006</v>
      </c>
      <c r="C24" s="105">
        <f>SUM(D24:F24,C57:F57)</f>
        <v>47751</v>
      </c>
      <c r="D24" s="121">
        <v>1224</v>
      </c>
      <c r="E24" s="121">
        <v>411</v>
      </c>
      <c r="F24" s="121">
        <v>11331</v>
      </c>
      <c r="G24" s="89"/>
    </row>
    <row r="25" spans="1:7" s="84" customFormat="1" ht="8.85" customHeight="1">
      <c r="A25" s="85"/>
      <c r="B25" s="1162">
        <v>2007</v>
      </c>
      <c r="C25" s="105">
        <f>SUM(D25:F25,C58:F58)</f>
        <v>48374</v>
      </c>
      <c r="D25" s="121">
        <v>1177</v>
      </c>
      <c r="E25" s="121">
        <v>417</v>
      </c>
      <c r="F25" s="121">
        <v>11488</v>
      </c>
      <c r="G25" s="89"/>
    </row>
    <row r="26" spans="1:7" s="84" customFormat="1" ht="8.85" customHeight="1">
      <c r="A26" s="85"/>
      <c r="B26" s="1162">
        <v>2008</v>
      </c>
      <c r="C26" s="105">
        <f>SUM(D26:F26,C59:F59)</f>
        <v>42648</v>
      </c>
      <c r="D26" s="121">
        <v>954</v>
      </c>
      <c r="E26" s="121">
        <v>363</v>
      </c>
      <c r="F26" s="121">
        <v>10202</v>
      </c>
      <c r="G26" s="89"/>
    </row>
    <row r="27" spans="1:7" s="84" customFormat="1" ht="8.85" customHeight="1">
      <c r="A27" s="85"/>
      <c r="B27" s="1162">
        <v>2009</v>
      </c>
      <c r="C27" s="105">
        <f>SUM(D27:F27,C60:F60)</f>
        <v>46948</v>
      </c>
      <c r="D27" s="121">
        <v>906</v>
      </c>
      <c r="E27" s="121">
        <v>337</v>
      </c>
      <c r="F27" s="121">
        <v>11268</v>
      </c>
      <c r="G27" s="89"/>
    </row>
    <row r="28" spans="1:7" s="84" customFormat="1" ht="8.85" customHeight="1">
      <c r="A28" s="85"/>
      <c r="B28" s="1162"/>
      <c r="C28" s="105"/>
      <c r="D28" s="107"/>
      <c r="E28" s="107"/>
      <c r="F28" s="105"/>
      <c r="G28" s="89"/>
    </row>
    <row r="29" spans="1:7" s="84" customFormat="1" ht="8.85" customHeight="1">
      <c r="A29" s="85"/>
      <c r="B29" s="1162">
        <v>2010</v>
      </c>
      <c r="C29" s="105">
        <f>SUM(D29:F29,C62:F62)</f>
        <v>46658</v>
      </c>
      <c r="D29" s="121">
        <v>832</v>
      </c>
      <c r="E29" s="121">
        <v>398</v>
      </c>
      <c r="F29" s="121">
        <v>10978</v>
      </c>
      <c r="G29" s="89"/>
    </row>
    <row r="30" spans="1:7" s="84" customFormat="1" ht="8.85" customHeight="1">
      <c r="A30" s="85"/>
      <c r="B30" s="1162">
        <v>2011</v>
      </c>
      <c r="C30" s="105">
        <f>SUM(D30:F30,C63:F63)</f>
        <v>47172</v>
      </c>
      <c r="D30" s="121">
        <v>1006</v>
      </c>
      <c r="E30" s="121">
        <v>432</v>
      </c>
      <c r="F30" s="121">
        <v>10984</v>
      </c>
      <c r="G30" s="89"/>
    </row>
    <row r="31" spans="1:7" s="84" customFormat="1" ht="8.85" customHeight="1">
      <c r="A31" s="85"/>
      <c r="B31" s="1162" t="s">
        <v>12</v>
      </c>
      <c r="C31" s="105">
        <f>SUM(D31:F31,C64:F64)</f>
        <v>50312</v>
      </c>
      <c r="D31" s="121">
        <v>1326</v>
      </c>
      <c r="E31" s="121">
        <v>432</v>
      </c>
      <c r="F31" s="121">
        <v>11158</v>
      </c>
      <c r="G31" s="89"/>
    </row>
    <row r="32" spans="1:7" s="84" customFormat="1" ht="5.25" customHeight="1">
      <c r="A32" s="85"/>
      <c r="B32" s="122"/>
      <c r="C32" s="1166"/>
      <c r="D32" s="105"/>
      <c r="E32" s="105"/>
      <c r="F32" s="105"/>
      <c r="G32" s="89"/>
    </row>
    <row r="33" spans="1:7" s="84" customFormat="1" ht="9" customHeight="1">
      <c r="A33" s="85"/>
      <c r="B33" s="122"/>
      <c r="C33" s="1166"/>
      <c r="D33" s="105"/>
      <c r="E33" s="105"/>
      <c r="F33" s="105"/>
      <c r="G33" s="89"/>
    </row>
    <row r="34" spans="1:7" s="1166" customFormat="1" ht="9" customHeight="1">
      <c r="A34" s="85"/>
      <c r="B34" s="122"/>
      <c r="F34" s="778" t="s">
        <v>55</v>
      </c>
      <c r="G34" s="89"/>
    </row>
    <row r="35" spans="1:7" s="84" customFormat="1" ht="9" customHeight="1">
      <c r="A35" s="85"/>
      <c r="B35" s="122"/>
      <c r="C35" s="1166"/>
      <c r="D35" s="1166"/>
      <c r="E35" s="1166"/>
      <c r="F35" s="778" t="s">
        <v>61</v>
      </c>
      <c r="G35" s="89"/>
    </row>
    <row r="36" spans="1:7" s="84" customFormat="1" ht="3" customHeight="1">
      <c r="A36" s="85"/>
      <c r="B36" s="123"/>
      <c r="C36" s="123"/>
      <c r="D36" s="123"/>
      <c r="E36" s="123"/>
      <c r="F36" s="123"/>
      <c r="G36" s="89"/>
    </row>
    <row r="37" spans="1:7" s="84" customFormat="1" ht="3" customHeight="1">
      <c r="A37" s="85"/>
      <c r="B37" s="74"/>
      <c r="C37" s="74"/>
      <c r="D37" s="74"/>
      <c r="E37" s="74"/>
      <c r="F37" s="74"/>
      <c r="G37" s="89"/>
    </row>
    <row r="38" spans="1:7" s="84" customFormat="1" ht="8.65" customHeight="1">
      <c r="A38" s="85"/>
      <c r="B38" s="1227" t="s">
        <v>6</v>
      </c>
      <c r="C38" s="1226" t="s">
        <v>62</v>
      </c>
      <c r="D38" s="1226" t="s">
        <v>63</v>
      </c>
      <c r="E38" s="1226" t="s">
        <v>64</v>
      </c>
      <c r="F38" s="1226" t="s">
        <v>65</v>
      </c>
      <c r="G38" s="89"/>
    </row>
    <row r="39" spans="1:7" s="84" customFormat="1" ht="8.65" customHeight="1">
      <c r="A39" s="85"/>
      <c r="B39" s="1228"/>
      <c r="C39" s="1226"/>
      <c r="D39" s="1226"/>
      <c r="E39" s="1226"/>
      <c r="F39" s="1226"/>
      <c r="G39" s="89"/>
    </row>
    <row r="40" spans="1:7" s="84" customFormat="1" ht="8.65" customHeight="1">
      <c r="A40" s="85"/>
      <c r="B40" s="1228"/>
      <c r="C40" s="1226"/>
      <c r="D40" s="1226"/>
      <c r="E40" s="1226"/>
      <c r="F40" s="1226"/>
      <c r="G40" s="89"/>
    </row>
    <row r="41" spans="1:7" s="84" customFormat="1" ht="8.65" customHeight="1">
      <c r="A41" s="85"/>
      <c r="B41" s="1228"/>
      <c r="C41" s="1226"/>
      <c r="D41" s="1226"/>
      <c r="E41" s="1226"/>
      <c r="F41" s="1226"/>
      <c r="G41" s="89"/>
    </row>
    <row r="42" spans="1:7" s="84" customFormat="1" ht="3" customHeight="1">
      <c r="A42" s="85"/>
      <c r="B42" s="124"/>
      <c r="C42" s="124"/>
      <c r="D42" s="124"/>
      <c r="E42" s="124"/>
      <c r="F42" s="124"/>
      <c r="G42" s="89"/>
    </row>
    <row r="43" spans="1:7" s="84" customFormat="1" ht="3" customHeight="1">
      <c r="A43" s="85"/>
      <c r="B43" s="125"/>
      <c r="C43" s="125"/>
      <c r="D43" s="125"/>
      <c r="E43" s="125"/>
      <c r="F43" s="125"/>
      <c r="G43" s="89"/>
    </row>
    <row r="44" spans="1:7" s="84" customFormat="1" ht="8.85" customHeight="1">
      <c r="A44" s="85"/>
      <c r="B44" s="1162">
        <v>1995</v>
      </c>
      <c r="C44" s="121">
        <v>27872</v>
      </c>
      <c r="D44" s="121">
        <v>1305</v>
      </c>
      <c r="E44" s="121">
        <v>2211</v>
      </c>
      <c r="F44" s="121">
        <v>191</v>
      </c>
      <c r="G44" s="89"/>
    </row>
    <row r="45" spans="1:7" s="84" customFormat="1" ht="8.85" customHeight="1">
      <c r="A45" s="85"/>
      <c r="B45" s="103">
        <v>1996</v>
      </c>
      <c r="C45" s="121">
        <v>28689</v>
      </c>
      <c r="D45" s="121">
        <v>1271</v>
      </c>
      <c r="E45" s="121">
        <v>3185</v>
      </c>
      <c r="F45" s="121">
        <v>192</v>
      </c>
      <c r="G45" s="89"/>
    </row>
    <row r="46" spans="1:7" s="84" customFormat="1" ht="8.85" customHeight="1">
      <c r="A46" s="85"/>
      <c r="B46" s="103">
        <v>1997</v>
      </c>
      <c r="C46" s="121">
        <v>22850</v>
      </c>
      <c r="D46" s="121">
        <v>781</v>
      </c>
      <c r="E46" s="121">
        <v>3026</v>
      </c>
      <c r="F46" s="121">
        <v>190</v>
      </c>
      <c r="G46" s="89"/>
    </row>
    <row r="47" spans="1:7" s="84" customFormat="1" ht="8.85" customHeight="1">
      <c r="A47" s="85"/>
      <c r="B47" s="103">
        <v>1998</v>
      </c>
      <c r="C47" s="121">
        <v>24969</v>
      </c>
      <c r="D47" s="121">
        <v>621</v>
      </c>
      <c r="E47" s="121">
        <v>3902</v>
      </c>
      <c r="F47" s="121">
        <v>189</v>
      </c>
      <c r="G47" s="89"/>
    </row>
    <row r="48" spans="1:7" s="84" customFormat="1" ht="8.85" customHeight="1">
      <c r="A48" s="85"/>
      <c r="B48" s="1162">
        <v>1999</v>
      </c>
      <c r="C48" s="121">
        <v>24930</v>
      </c>
      <c r="D48" s="121">
        <v>531</v>
      </c>
      <c r="E48" s="121">
        <v>3982</v>
      </c>
      <c r="F48" s="121">
        <v>45</v>
      </c>
      <c r="G48" s="89"/>
    </row>
    <row r="49" spans="1:7" s="84" customFormat="1" ht="8.85" customHeight="1">
      <c r="A49" s="85"/>
      <c r="B49" s="1162"/>
      <c r="C49" s="74"/>
      <c r="D49" s="107"/>
      <c r="E49" s="107"/>
      <c r="F49" s="105"/>
      <c r="G49" s="89"/>
    </row>
    <row r="50" spans="1:7" s="84" customFormat="1" ht="8.85" customHeight="1">
      <c r="A50" s="85"/>
      <c r="B50" s="1162">
        <v>2000</v>
      </c>
      <c r="C50" s="121">
        <v>25355</v>
      </c>
      <c r="D50" s="121">
        <v>274</v>
      </c>
      <c r="E50" s="121">
        <v>4277</v>
      </c>
      <c r="F50" s="107" t="s">
        <v>44</v>
      </c>
      <c r="G50" s="89"/>
    </row>
    <row r="51" spans="1:7" s="84" customFormat="1" ht="8.85" customHeight="1">
      <c r="A51" s="85"/>
      <c r="B51" s="1162">
        <v>2001</v>
      </c>
      <c r="C51" s="121">
        <v>26352</v>
      </c>
      <c r="D51" s="121">
        <v>251</v>
      </c>
      <c r="E51" s="121">
        <v>4443</v>
      </c>
      <c r="F51" s="107" t="s">
        <v>44</v>
      </c>
      <c r="G51" s="89"/>
    </row>
    <row r="52" spans="1:7" s="84" customFormat="1" ht="8.85" customHeight="1">
      <c r="A52" s="85"/>
      <c r="B52" s="1162">
        <v>2002</v>
      </c>
      <c r="C52" s="121">
        <v>27904</v>
      </c>
      <c r="D52" s="121">
        <v>236</v>
      </c>
      <c r="E52" s="121">
        <v>4477</v>
      </c>
      <c r="F52" s="107" t="s">
        <v>44</v>
      </c>
      <c r="G52" s="89"/>
    </row>
    <row r="53" spans="1:7" s="84" customFormat="1" ht="8.85" customHeight="1">
      <c r="A53" s="85"/>
      <c r="B53" s="1162">
        <v>2003</v>
      </c>
      <c r="C53" s="121">
        <v>28176</v>
      </c>
      <c r="D53" s="121">
        <v>221</v>
      </c>
      <c r="E53" s="121">
        <v>4637</v>
      </c>
      <c r="F53" s="107" t="s">
        <v>44</v>
      </c>
      <c r="G53" s="89"/>
    </row>
    <row r="54" spans="1:7" s="84" customFormat="1" ht="8.85" customHeight="1">
      <c r="A54" s="85"/>
      <c r="B54" s="1162">
        <v>2004</v>
      </c>
      <c r="C54" s="121">
        <v>28237</v>
      </c>
      <c r="D54" s="121">
        <v>214</v>
      </c>
      <c r="E54" s="121">
        <v>4641</v>
      </c>
      <c r="F54" s="107" t="s">
        <v>44</v>
      </c>
      <c r="G54" s="89"/>
    </row>
    <row r="55" spans="1:7" s="84" customFormat="1" ht="8.85" customHeight="1">
      <c r="A55" s="85"/>
      <c r="B55" s="1162"/>
      <c r="C55" s="74"/>
      <c r="D55" s="107"/>
      <c r="E55" s="107"/>
      <c r="F55" s="105"/>
      <c r="G55" s="89"/>
    </row>
    <row r="56" spans="1:7" s="84" customFormat="1" ht="8.85" customHeight="1">
      <c r="A56" s="85"/>
      <c r="B56" s="1162">
        <v>2005</v>
      </c>
      <c r="C56" s="121">
        <v>29032</v>
      </c>
      <c r="D56" s="121">
        <v>199</v>
      </c>
      <c r="E56" s="121">
        <v>4872</v>
      </c>
      <c r="F56" s="107" t="s">
        <v>44</v>
      </c>
      <c r="G56" s="89"/>
    </row>
    <row r="57" spans="1:7" s="84" customFormat="1" ht="8.85" customHeight="1">
      <c r="A57" s="85"/>
      <c r="B57" s="1162">
        <v>2006</v>
      </c>
      <c r="C57" s="121">
        <v>29497</v>
      </c>
      <c r="D57" s="121">
        <v>191</v>
      </c>
      <c r="E57" s="121">
        <v>5097</v>
      </c>
      <c r="F57" s="107" t="s">
        <v>44</v>
      </c>
      <c r="G57" s="89"/>
    </row>
    <row r="58" spans="1:7" s="84" customFormat="1" ht="8.85" customHeight="1">
      <c r="A58" s="85"/>
      <c r="B58" s="1162">
        <v>2007</v>
      </c>
      <c r="C58" s="121">
        <v>29437</v>
      </c>
      <c r="D58" s="121">
        <v>169</v>
      </c>
      <c r="E58" s="121">
        <v>5686</v>
      </c>
      <c r="F58" s="107" t="s">
        <v>44</v>
      </c>
      <c r="G58" s="89"/>
    </row>
    <row r="59" spans="1:7" s="84" customFormat="1" ht="8.85" customHeight="1">
      <c r="A59" s="85"/>
      <c r="B59" s="1162">
        <v>2008</v>
      </c>
      <c r="C59" s="121">
        <v>26111</v>
      </c>
      <c r="D59" s="121">
        <v>120</v>
      </c>
      <c r="E59" s="121">
        <v>4898</v>
      </c>
      <c r="F59" s="107" t="s">
        <v>44</v>
      </c>
      <c r="G59" s="89"/>
    </row>
    <row r="60" spans="1:7" s="84" customFormat="1" ht="8.85" customHeight="1">
      <c r="A60" s="85"/>
      <c r="B60" s="1162">
        <v>2009</v>
      </c>
      <c r="C60" s="121">
        <v>29198</v>
      </c>
      <c r="D60" s="121">
        <v>126</v>
      </c>
      <c r="E60" s="121">
        <v>5113</v>
      </c>
      <c r="F60" s="107" t="s">
        <v>44</v>
      </c>
      <c r="G60" s="89"/>
    </row>
    <row r="61" spans="1:7" s="84" customFormat="1" ht="8.85" customHeight="1">
      <c r="A61" s="85"/>
      <c r="B61" s="1162"/>
      <c r="C61" s="74"/>
      <c r="D61" s="107"/>
      <c r="E61" s="107"/>
      <c r="F61" s="107"/>
      <c r="G61" s="89"/>
    </row>
    <row r="62" spans="1:7" s="84" customFormat="1" ht="8.85" customHeight="1">
      <c r="A62" s="85"/>
      <c r="B62" s="1162">
        <v>2010</v>
      </c>
      <c r="C62" s="121">
        <v>29282</v>
      </c>
      <c r="D62" s="121">
        <v>123</v>
      </c>
      <c r="E62" s="121">
        <v>5045</v>
      </c>
      <c r="F62" s="107" t="s">
        <v>44</v>
      </c>
      <c r="G62" s="89"/>
    </row>
    <row r="63" spans="1:7" s="84" customFormat="1" ht="8.85" customHeight="1">
      <c r="A63" s="85"/>
      <c r="B63" s="1162">
        <v>2011</v>
      </c>
      <c r="C63" s="121">
        <v>29559</v>
      </c>
      <c r="D63" s="121">
        <v>124</v>
      </c>
      <c r="E63" s="121">
        <v>5067</v>
      </c>
      <c r="F63" s="107" t="s">
        <v>44</v>
      </c>
      <c r="G63" s="89"/>
    </row>
    <row r="64" spans="1:7" s="84" customFormat="1" ht="8.85" customHeight="1">
      <c r="A64" s="85"/>
      <c r="B64" s="1162" t="s">
        <v>12</v>
      </c>
      <c r="C64" s="121">
        <v>30763</v>
      </c>
      <c r="D64" s="121">
        <v>137</v>
      </c>
      <c r="E64" s="121">
        <v>6496</v>
      </c>
      <c r="F64" s="107" t="s">
        <v>44</v>
      </c>
      <c r="G64" s="89"/>
    </row>
    <row r="65" spans="1:8" s="84" customFormat="1" ht="3" customHeight="1">
      <c r="A65" s="85"/>
      <c r="B65" s="123"/>
      <c r="C65" s="123"/>
      <c r="D65" s="123"/>
      <c r="E65" s="123"/>
      <c r="F65" s="123"/>
      <c r="G65" s="89"/>
    </row>
    <row r="66" spans="1:8" s="84" customFormat="1" ht="3" customHeight="1">
      <c r="A66" s="85"/>
      <c r="B66" s="74"/>
      <c r="C66" s="74"/>
      <c r="D66" s="74"/>
      <c r="E66" s="74"/>
      <c r="F66" s="74"/>
      <c r="G66" s="89"/>
    </row>
    <row r="67" spans="1:8" s="84" customFormat="1" ht="9" customHeight="1">
      <c r="A67" s="85"/>
      <c r="B67" s="118" t="s">
        <v>46</v>
      </c>
      <c r="C67" s="74"/>
      <c r="D67" s="74"/>
      <c r="E67" s="74"/>
      <c r="F67" s="74"/>
      <c r="G67" s="89"/>
    </row>
    <row r="68" spans="1:8" s="84" customFormat="1" ht="4.7" customHeight="1">
      <c r="A68" s="110"/>
      <c r="B68" s="123"/>
      <c r="C68" s="123"/>
      <c r="D68" s="123"/>
      <c r="E68" s="123"/>
      <c r="F68" s="123"/>
      <c r="G68" s="111"/>
    </row>
    <row r="69" spans="1:8" hidden="1">
      <c r="H69" s="32" t="s">
        <v>17</v>
      </c>
    </row>
  </sheetData>
  <sheetProtection sheet="1" objects="1" scenarios="1"/>
  <mergeCells count="5">
    <mergeCell ref="B38:B41"/>
    <mergeCell ref="C38:C41"/>
    <mergeCell ref="D38:D41"/>
    <mergeCell ref="E38:E41"/>
    <mergeCell ref="F38:F41"/>
  </mergeCells>
  <hyperlinks>
    <hyperlink ref="F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codeName="Hoja7"/>
  <dimension ref="A1:HY38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5.85546875" style="32" customWidth="1"/>
    <col min="3" max="3" width="10.140625" style="32" customWidth="1"/>
    <col min="4" max="5" width="10.5703125" style="32" customWidth="1"/>
    <col min="6" max="6" width="10" style="32" customWidth="1"/>
    <col min="7" max="7" width="10.5703125" style="32" customWidth="1"/>
    <col min="8" max="9" width="0.85546875" style="32" customWidth="1"/>
    <col min="10" max="222" width="11.42578125" style="32" hidden="1"/>
    <col min="223" max="223" width="0.85546875" style="32" hidden="1"/>
    <col min="224" max="224" width="5.85546875" style="32" hidden="1"/>
    <col min="225" max="225" width="6.85546875" style="32" hidden="1"/>
    <col min="226" max="231" width="7.7109375" style="32" hidden="1"/>
    <col min="232" max="233" width="0.85546875" style="32" hidden="1"/>
    <col min="234" max="16384" width="11.42578125" style="32" hidden="1"/>
  </cols>
  <sheetData>
    <row r="1" spans="1:8" s="84" customFormat="1" ht="3.95" customHeight="1">
      <c r="A1" s="81"/>
      <c r="B1" s="82"/>
      <c r="C1" s="82"/>
      <c r="D1" s="82"/>
      <c r="E1" s="82"/>
      <c r="F1" s="82"/>
      <c r="G1" s="82"/>
      <c r="H1" s="83"/>
    </row>
    <row r="2" spans="1:8" s="84" customFormat="1" ht="10.7" customHeight="1">
      <c r="A2" s="85"/>
      <c r="B2" s="86" t="s">
        <v>66</v>
      </c>
      <c r="C2" s="112"/>
      <c r="D2" s="112"/>
      <c r="E2" s="74"/>
      <c r="F2" s="74"/>
      <c r="G2" s="1317" t="s">
        <v>67</v>
      </c>
      <c r="H2" s="89"/>
    </row>
    <row r="3" spans="1:8" s="84" customFormat="1" ht="10.7" customHeight="1">
      <c r="A3" s="85"/>
      <c r="B3" s="86" t="s">
        <v>68</v>
      </c>
      <c r="C3" s="112"/>
      <c r="D3" s="112"/>
      <c r="E3" s="74"/>
      <c r="F3" s="74"/>
      <c r="G3" s="74"/>
      <c r="H3" s="89"/>
    </row>
    <row r="4" spans="1:8" s="84" customFormat="1" ht="10.7" customHeight="1">
      <c r="A4" s="85"/>
      <c r="B4" s="86" t="s">
        <v>4</v>
      </c>
      <c r="C4" s="112"/>
      <c r="D4" s="112"/>
      <c r="E4" s="112"/>
      <c r="F4" s="112"/>
      <c r="G4" s="778"/>
      <c r="H4" s="89"/>
    </row>
    <row r="5" spans="1:8" s="84" customFormat="1" ht="10.7" customHeight="1">
      <c r="A5" s="85"/>
      <c r="B5" s="113" t="s">
        <v>57</v>
      </c>
      <c r="C5" s="112"/>
      <c r="D5" s="112"/>
      <c r="E5" s="112"/>
      <c r="F5" s="112"/>
      <c r="G5" s="778"/>
      <c r="H5" s="89"/>
    </row>
    <row r="6" spans="1:8" s="84" customFormat="1" ht="3" customHeight="1">
      <c r="A6" s="85"/>
      <c r="B6" s="90"/>
      <c r="C6" s="102"/>
      <c r="D6" s="102"/>
      <c r="E6" s="102"/>
      <c r="F6" s="102"/>
      <c r="G6" s="116"/>
      <c r="H6" s="89"/>
    </row>
    <row r="7" spans="1:8" s="84" customFormat="1" ht="3" customHeight="1">
      <c r="A7" s="85"/>
      <c r="B7" s="1162"/>
      <c r="C7" s="1166"/>
      <c r="D7" s="1166"/>
      <c r="E7" s="1166"/>
      <c r="F7" s="1166"/>
      <c r="G7" s="778"/>
      <c r="H7" s="89"/>
    </row>
    <row r="8" spans="1:8" s="84" customFormat="1" ht="8.65" customHeight="1">
      <c r="A8" s="85"/>
      <c r="B8" s="1230" t="s">
        <v>6</v>
      </c>
      <c r="C8" s="1232" t="s">
        <v>7</v>
      </c>
      <c r="D8" s="1229" t="s">
        <v>69</v>
      </c>
      <c r="E8" s="1229" t="s">
        <v>70</v>
      </c>
      <c r="F8" s="1229" t="s">
        <v>71</v>
      </c>
      <c r="G8" s="1229" t="s">
        <v>72</v>
      </c>
      <c r="H8" s="89"/>
    </row>
    <row r="9" spans="1:8" s="84" customFormat="1" ht="8.65" customHeight="1">
      <c r="A9" s="85"/>
      <c r="B9" s="1231"/>
      <c r="C9" s="1232"/>
      <c r="D9" s="1229"/>
      <c r="E9" s="1229"/>
      <c r="F9" s="1229"/>
      <c r="G9" s="1229"/>
      <c r="H9" s="89"/>
    </row>
    <row r="10" spans="1:8" s="84" customFormat="1" ht="3" customHeight="1">
      <c r="A10" s="85"/>
      <c r="B10" s="102"/>
      <c r="C10" s="116"/>
      <c r="D10" s="116"/>
      <c r="E10" s="116"/>
      <c r="F10" s="116"/>
      <c r="G10" s="126"/>
      <c r="H10" s="89"/>
    </row>
    <row r="11" spans="1:8" s="84" customFormat="1" ht="3" customHeight="1">
      <c r="A11" s="85"/>
      <c r="B11" s="1166"/>
      <c r="C11" s="778"/>
      <c r="D11" s="778"/>
      <c r="E11" s="778"/>
      <c r="F11" s="778"/>
      <c r="G11" s="127"/>
      <c r="H11" s="89"/>
    </row>
    <row r="12" spans="1:8" s="84" customFormat="1" ht="9" customHeight="1">
      <c r="A12" s="85"/>
      <c r="B12" s="1162">
        <v>1995</v>
      </c>
      <c r="C12" s="105">
        <f>SUM(D12:G12)</f>
        <v>6137</v>
      </c>
      <c r="D12" s="128">
        <v>433</v>
      </c>
      <c r="E12" s="128">
        <v>1445</v>
      </c>
      <c r="F12" s="128">
        <v>3387</v>
      </c>
      <c r="G12" s="128">
        <v>872</v>
      </c>
      <c r="H12" s="89"/>
    </row>
    <row r="13" spans="1:8" s="84" customFormat="1" ht="9" customHeight="1">
      <c r="A13" s="85"/>
      <c r="B13" s="1162" t="s">
        <v>495</v>
      </c>
      <c r="C13" s="105">
        <f>SUM(D13:G13)+218</f>
        <v>6706</v>
      </c>
      <c r="D13" s="128">
        <v>562</v>
      </c>
      <c r="E13" s="128">
        <v>1590</v>
      </c>
      <c r="F13" s="128">
        <v>3378</v>
      </c>
      <c r="G13" s="128">
        <v>958</v>
      </c>
      <c r="H13" s="89"/>
    </row>
    <row r="14" spans="1:8" s="84" customFormat="1" ht="9" customHeight="1">
      <c r="A14" s="85"/>
      <c r="B14" s="103">
        <v>1997</v>
      </c>
      <c r="C14" s="105">
        <f>SUM(D14:G14)</f>
        <v>6729</v>
      </c>
      <c r="D14" s="128">
        <v>690</v>
      </c>
      <c r="E14" s="128">
        <v>1678</v>
      </c>
      <c r="F14" s="128">
        <v>3412</v>
      </c>
      <c r="G14" s="128">
        <v>949</v>
      </c>
      <c r="H14" s="89"/>
    </row>
    <row r="15" spans="1:8" s="84" customFormat="1" ht="9" customHeight="1">
      <c r="A15" s="85"/>
      <c r="B15" s="103">
        <v>1998</v>
      </c>
      <c r="C15" s="105">
        <f>SUM(D15:G15)</f>
        <v>11793</v>
      </c>
      <c r="D15" s="128">
        <v>1763</v>
      </c>
      <c r="E15" s="128">
        <v>1917</v>
      </c>
      <c r="F15" s="128">
        <v>6793</v>
      </c>
      <c r="G15" s="128">
        <v>1320</v>
      </c>
      <c r="H15" s="89"/>
    </row>
    <row r="16" spans="1:8" s="84" customFormat="1" ht="9" customHeight="1">
      <c r="A16" s="85"/>
      <c r="B16" s="1162">
        <v>1999</v>
      </c>
      <c r="C16" s="105">
        <f>SUM(D16:G16)</f>
        <v>14048</v>
      </c>
      <c r="D16" s="128">
        <v>2226</v>
      </c>
      <c r="E16" s="128">
        <v>2005</v>
      </c>
      <c r="F16" s="128">
        <v>8401</v>
      </c>
      <c r="G16" s="128">
        <v>1416</v>
      </c>
      <c r="H16" s="89"/>
    </row>
    <row r="17" spans="1:8" s="84" customFormat="1" ht="6" customHeight="1">
      <c r="A17" s="85"/>
      <c r="B17" s="103"/>
      <c r="C17" s="105"/>
      <c r="D17" s="128"/>
      <c r="E17" s="128"/>
      <c r="F17" s="128"/>
      <c r="G17" s="128"/>
      <c r="H17" s="89"/>
    </row>
    <row r="18" spans="1:8" s="84" customFormat="1" ht="9" customHeight="1">
      <c r="A18" s="85"/>
      <c r="B18" s="1162">
        <v>2000</v>
      </c>
      <c r="C18" s="105">
        <f>SUM(D18:G18)</f>
        <v>15124</v>
      </c>
      <c r="D18" s="128">
        <v>3022</v>
      </c>
      <c r="E18" s="128">
        <v>2215</v>
      </c>
      <c r="F18" s="128">
        <v>8555</v>
      </c>
      <c r="G18" s="128">
        <v>1332</v>
      </c>
      <c r="H18" s="89"/>
    </row>
    <row r="19" spans="1:8" s="84" customFormat="1" ht="9" customHeight="1">
      <c r="A19" s="85"/>
      <c r="B19" s="1162">
        <v>2001</v>
      </c>
      <c r="C19" s="105">
        <f>SUM(D19:G19)</f>
        <v>17889</v>
      </c>
      <c r="D19" s="128">
        <v>3492</v>
      </c>
      <c r="E19" s="128">
        <v>2531</v>
      </c>
      <c r="F19" s="128">
        <v>10535</v>
      </c>
      <c r="G19" s="128">
        <v>1331</v>
      </c>
      <c r="H19" s="89"/>
    </row>
    <row r="20" spans="1:8" s="84" customFormat="1" ht="9" customHeight="1">
      <c r="A20" s="85"/>
      <c r="B20" s="1162">
        <v>2002</v>
      </c>
      <c r="C20" s="105">
        <f>SUM(D20:G20)</f>
        <v>20424</v>
      </c>
      <c r="D20" s="128">
        <v>4012</v>
      </c>
      <c r="E20" s="128">
        <v>2777</v>
      </c>
      <c r="F20" s="128">
        <v>12272</v>
      </c>
      <c r="G20" s="128">
        <v>1363</v>
      </c>
      <c r="H20" s="89"/>
    </row>
    <row r="21" spans="1:8" s="84" customFormat="1" ht="9" customHeight="1">
      <c r="A21" s="85"/>
      <c r="B21" s="1162">
        <v>2003</v>
      </c>
      <c r="C21" s="105">
        <f>SUM(D21:G21)</f>
        <v>22561</v>
      </c>
      <c r="D21" s="128">
        <v>4675</v>
      </c>
      <c r="E21" s="128">
        <v>2990</v>
      </c>
      <c r="F21" s="128">
        <v>13499</v>
      </c>
      <c r="G21" s="128">
        <v>1397</v>
      </c>
      <c r="H21" s="89"/>
    </row>
    <row r="22" spans="1:8" s="84" customFormat="1" ht="9" customHeight="1">
      <c r="A22" s="85"/>
      <c r="B22" s="1162">
        <v>2004</v>
      </c>
      <c r="C22" s="105">
        <f>SUM(D22:G22)</f>
        <v>24419</v>
      </c>
      <c r="D22" s="128">
        <v>5347</v>
      </c>
      <c r="E22" s="128">
        <v>3151</v>
      </c>
      <c r="F22" s="128">
        <v>14517</v>
      </c>
      <c r="G22" s="128">
        <v>1404</v>
      </c>
      <c r="H22" s="89"/>
    </row>
    <row r="23" spans="1:8" s="84" customFormat="1" ht="6" customHeight="1">
      <c r="A23" s="85"/>
      <c r="B23" s="1162"/>
      <c r="C23" s="105"/>
      <c r="D23" s="128"/>
      <c r="E23" s="128"/>
      <c r="F23" s="128"/>
      <c r="G23" s="128"/>
      <c r="H23" s="89"/>
    </row>
    <row r="24" spans="1:8" s="84" customFormat="1" ht="9" customHeight="1">
      <c r="A24" s="85"/>
      <c r="B24" s="1162">
        <v>2005</v>
      </c>
      <c r="C24" s="105">
        <f>SUM(D24:G24)</f>
        <v>26044</v>
      </c>
      <c r="D24" s="128">
        <v>5519</v>
      </c>
      <c r="E24" s="128">
        <v>3035</v>
      </c>
      <c r="F24" s="128">
        <v>16098</v>
      </c>
      <c r="G24" s="128">
        <v>1392</v>
      </c>
      <c r="H24" s="89"/>
    </row>
    <row r="25" spans="1:8" s="84" customFormat="1" ht="9" customHeight="1">
      <c r="A25" s="85"/>
      <c r="B25" s="1162">
        <v>2006</v>
      </c>
      <c r="C25" s="105">
        <f>SUM(D25:G25)</f>
        <v>28579</v>
      </c>
      <c r="D25" s="128">
        <v>6188</v>
      </c>
      <c r="E25" s="128">
        <v>3130</v>
      </c>
      <c r="F25" s="128">
        <v>17842</v>
      </c>
      <c r="G25" s="128">
        <v>1419</v>
      </c>
      <c r="H25" s="89"/>
    </row>
    <row r="26" spans="1:8" s="84" customFormat="1" ht="9" customHeight="1">
      <c r="A26" s="85"/>
      <c r="B26" s="1162">
        <v>2007</v>
      </c>
      <c r="C26" s="105">
        <f>SUM(D26:G26)</f>
        <v>31203</v>
      </c>
      <c r="D26" s="128">
        <v>7233</v>
      </c>
      <c r="E26" s="128">
        <v>3252</v>
      </c>
      <c r="F26" s="128">
        <v>19238</v>
      </c>
      <c r="G26" s="128">
        <v>1480</v>
      </c>
      <c r="H26" s="89"/>
    </row>
    <row r="27" spans="1:8" s="84" customFormat="1" ht="9" customHeight="1">
      <c r="A27" s="85"/>
      <c r="B27" s="1162">
        <v>2008</v>
      </c>
      <c r="C27" s="105">
        <f>SUM(D27:G27)</f>
        <v>28008</v>
      </c>
      <c r="D27" s="128">
        <v>6172</v>
      </c>
      <c r="E27" s="128">
        <v>2341</v>
      </c>
      <c r="F27" s="128">
        <v>18766</v>
      </c>
      <c r="G27" s="128">
        <v>729</v>
      </c>
      <c r="H27" s="89"/>
    </row>
    <row r="28" spans="1:8" s="84" customFormat="1" ht="9" customHeight="1">
      <c r="A28" s="85"/>
      <c r="B28" s="1162">
        <v>2009</v>
      </c>
      <c r="C28" s="105">
        <f>SUM(D28:G28)</f>
        <v>31619</v>
      </c>
      <c r="D28" s="128">
        <v>6862</v>
      </c>
      <c r="E28" s="128">
        <v>2571</v>
      </c>
      <c r="F28" s="128">
        <v>21449</v>
      </c>
      <c r="G28" s="128">
        <v>737</v>
      </c>
      <c r="H28" s="89"/>
    </row>
    <row r="29" spans="1:8" s="84" customFormat="1" ht="6" customHeight="1">
      <c r="A29" s="85"/>
      <c r="B29" s="1162"/>
      <c r="C29" s="105"/>
      <c r="D29" s="128"/>
      <c r="E29" s="128"/>
      <c r="F29" s="128"/>
      <c r="G29" s="128"/>
      <c r="H29" s="89"/>
    </row>
    <row r="30" spans="1:8" s="84" customFormat="1" ht="9" customHeight="1">
      <c r="A30" s="85"/>
      <c r="B30" s="1162">
        <v>2010</v>
      </c>
      <c r="C30" s="105">
        <f>SUM(D30:G30)</f>
        <v>32105</v>
      </c>
      <c r="D30" s="128">
        <v>6955</v>
      </c>
      <c r="E30" s="128">
        <v>2520</v>
      </c>
      <c r="F30" s="128">
        <v>21851</v>
      </c>
      <c r="G30" s="128">
        <v>779</v>
      </c>
      <c r="H30" s="89"/>
    </row>
    <row r="31" spans="1:8" s="84" customFormat="1" ht="9" customHeight="1">
      <c r="A31" s="85"/>
      <c r="B31" s="1162">
        <v>2011</v>
      </c>
      <c r="C31" s="105">
        <f>SUM(D31:G31)</f>
        <v>39093</v>
      </c>
      <c r="D31" s="128">
        <v>10515</v>
      </c>
      <c r="E31" s="128">
        <v>3605</v>
      </c>
      <c r="F31" s="128">
        <v>23291</v>
      </c>
      <c r="G31" s="128">
        <v>1682</v>
      </c>
      <c r="H31" s="89"/>
    </row>
    <row r="32" spans="1:8" s="84" customFormat="1" ht="9" customHeight="1">
      <c r="A32" s="85"/>
      <c r="B32" s="1162" t="s">
        <v>12</v>
      </c>
      <c r="C32" s="105">
        <f>SUM(D32:G32)</f>
        <v>41813</v>
      </c>
      <c r="D32" s="128">
        <v>11970</v>
      </c>
      <c r="E32" s="128">
        <v>3719</v>
      </c>
      <c r="F32" s="128">
        <v>24191</v>
      </c>
      <c r="G32" s="128">
        <v>1933</v>
      </c>
      <c r="H32" s="89"/>
    </row>
    <row r="33" spans="1:9" s="84" customFormat="1" ht="3" customHeight="1">
      <c r="A33" s="85"/>
      <c r="B33" s="129"/>
      <c r="C33" s="102"/>
      <c r="D33" s="130"/>
      <c r="E33" s="130"/>
      <c r="F33" s="130"/>
      <c r="G33" s="102"/>
      <c r="H33" s="89"/>
    </row>
    <row r="34" spans="1:9" s="84" customFormat="1" ht="3" customHeight="1">
      <c r="A34" s="85"/>
      <c r="B34" s="103"/>
      <c r="C34" s="1166"/>
      <c r="D34" s="105"/>
      <c r="E34" s="105"/>
      <c r="F34" s="105"/>
      <c r="G34" s="1166"/>
      <c r="H34" s="89"/>
    </row>
    <row r="35" spans="1:9" s="84" customFormat="1" ht="9" customHeight="1">
      <c r="A35" s="85"/>
      <c r="B35" s="1162" t="s">
        <v>496</v>
      </c>
      <c r="C35" s="1166"/>
      <c r="D35" s="105"/>
      <c r="E35" s="105"/>
      <c r="F35" s="105"/>
      <c r="G35" s="1166"/>
      <c r="H35" s="89"/>
    </row>
    <row r="36" spans="1:9" s="84" customFormat="1" ht="8.65" customHeight="1">
      <c r="A36" s="85"/>
      <c r="B36" s="118" t="s">
        <v>46</v>
      </c>
      <c r="C36" s="1166"/>
      <c r="D36" s="105"/>
      <c r="E36" s="105"/>
      <c r="F36" s="105"/>
      <c r="G36" s="1166"/>
      <c r="H36" s="89"/>
    </row>
    <row r="37" spans="1:9" s="84" customFormat="1" ht="2.4500000000000002" customHeight="1">
      <c r="A37" s="110"/>
      <c r="B37" s="129"/>
      <c r="C37" s="102"/>
      <c r="D37" s="130"/>
      <c r="E37" s="130"/>
      <c r="F37" s="130"/>
      <c r="G37" s="102"/>
      <c r="H37" s="111"/>
    </row>
    <row r="38" spans="1:9" ht="19.5" hidden="1" customHeight="1">
      <c r="I38" s="32" t="s">
        <v>17</v>
      </c>
    </row>
  </sheetData>
  <sheetProtection sheet="1" objects="1" scenarios="1"/>
  <mergeCells count="6">
    <mergeCell ref="G8:G9"/>
    <mergeCell ref="B8:B9"/>
    <mergeCell ref="C8:C9"/>
    <mergeCell ref="D8:D9"/>
    <mergeCell ref="E8:E9"/>
    <mergeCell ref="F8:F9"/>
  </mergeCells>
  <hyperlinks>
    <hyperlink ref="G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codeName="Hoja8"/>
  <dimension ref="A1:K38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3" width="5.28515625" style="32" customWidth="1"/>
    <col min="4" max="4" width="7" style="32" customWidth="1"/>
    <col min="5" max="5" width="7.5703125" style="32" customWidth="1"/>
    <col min="6" max="6" width="6.5703125" style="32" customWidth="1"/>
    <col min="7" max="7" width="7.42578125" style="32" customWidth="1"/>
    <col min="8" max="8" width="6.140625" style="32" customWidth="1"/>
    <col min="9" max="9" width="12.42578125" style="32" customWidth="1"/>
    <col min="10" max="11" width="0.85546875" style="32" customWidth="1"/>
    <col min="12" max="16384" width="11.42578125" style="32" hidden="1"/>
  </cols>
  <sheetData>
    <row r="1" spans="1:10" s="84" customFormat="1" ht="2.4500000000000002" customHeight="1">
      <c r="A1" s="81"/>
      <c r="B1" s="82"/>
      <c r="C1" s="82"/>
      <c r="D1" s="82"/>
      <c r="E1" s="82"/>
      <c r="F1" s="82"/>
      <c r="G1" s="82"/>
      <c r="H1" s="82"/>
      <c r="I1" s="82"/>
      <c r="J1" s="83"/>
    </row>
    <row r="2" spans="1:10" s="84" customFormat="1" ht="10.7" customHeight="1">
      <c r="A2" s="85"/>
      <c r="B2" s="86" t="s">
        <v>73</v>
      </c>
      <c r="C2" s="112"/>
      <c r="D2" s="112"/>
      <c r="E2" s="112"/>
      <c r="F2" s="112"/>
      <c r="G2" s="112"/>
      <c r="H2" s="112"/>
      <c r="I2" s="1317" t="s">
        <v>74</v>
      </c>
      <c r="J2" s="89"/>
    </row>
    <row r="3" spans="1:10" s="84" customFormat="1" ht="10.7" customHeight="1">
      <c r="A3" s="85"/>
      <c r="B3" s="86" t="s">
        <v>75</v>
      </c>
      <c r="C3" s="112"/>
      <c r="D3" s="112"/>
      <c r="E3" s="112"/>
      <c r="F3" s="112"/>
      <c r="G3" s="112"/>
      <c r="H3" s="112"/>
      <c r="I3" s="112"/>
      <c r="J3" s="89"/>
    </row>
    <row r="4" spans="1:10" s="84" customFormat="1" ht="10.7" customHeight="1">
      <c r="A4" s="85"/>
      <c r="B4" s="86" t="s">
        <v>4</v>
      </c>
      <c r="C4" s="112"/>
      <c r="D4" s="112"/>
      <c r="E4" s="112"/>
      <c r="F4" s="112"/>
      <c r="G4" s="112"/>
      <c r="H4" s="112"/>
      <c r="I4" s="112"/>
      <c r="J4" s="89"/>
    </row>
    <row r="5" spans="1:10" s="84" customFormat="1" ht="10.7" customHeight="1">
      <c r="A5" s="85"/>
      <c r="B5" s="113" t="s">
        <v>51</v>
      </c>
      <c r="C5" s="112"/>
      <c r="D5" s="112"/>
      <c r="E5" s="112"/>
      <c r="F5" s="112"/>
      <c r="G5" s="112"/>
      <c r="H5" s="112"/>
      <c r="I5" s="112"/>
      <c r="J5" s="131"/>
    </row>
    <row r="6" spans="1:10" s="84" customFormat="1" ht="3" customHeight="1">
      <c r="A6" s="85"/>
      <c r="B6" s="90"/>
      <c r="C6" s="102"/>
      <c r="D6" s="102"/>
      <c r="E6" s="102"/>
      <c r="F6" s="102"/>
      <c r="G6" s="102"/>
      <c r="H6" s="102"/>
      <c r="I6" s="102"/>
      <c r="J6" s="131"/>
    </row>
    <row r="7" spans="1:10" s="84" customFormat="1" ht="3" customHeight="1">
      <c r="A7" s="85"/>
      <c r="B7" s="1162"/>
      <c r="C7" s="1166"/>
      <c r="D7" s="1166"/>
      <c r="E7" s="1166"/>
      <c r="F7" s="1166"/>
      <c r="G7" s="1166"/>
      <c r="H7" s="1166"/>
      <c r="I7" s="1166"/>
      <c r="J7" s="132"/>
    </row>
    <row r="8" spans="1:10" s="84" customFormat="1" ht="8.65" customHeight="1">
      <c r="A8" s="85"/>
      <c r="B8" s="1230" t="s">
        <v>6</v>
      </c>
      <c r="C8" s="1229" t="s">
        <v>7</v>
      </c>
      <c r="D8" s="1229" t="s">
        <v>58</v>
      </c>
      <c r="E8" s="1229" t="s">
        <v>59</v>
      </c>
      <c r="F8" s="1229" t="s">
        <v>60</v>
      </c>
      <c r="G8" s="1229" t="s">
        <v>62</v>
      </c>
      <c r="H8" s="1229" t="s">
        <v>63</v>
      </c>
      <c r="I8" s="1229" t="s">
        <v>76</v>
      </c>
      <c r="J8" s="132"/>
    </row>
    <row r="9" spans="1:10" s="84" customFormat="1" ht="8.65" customHeight="1">
      <c r="A9" s="85"/>
      <c r="B9" s="1231"/>
      <c r="C9" s="1229"/>
      <c r="D9" s="1229"/>
      <c r="E9" s="1229"/>
      <c r="F9" s="1229"/>
      <c r="G9" s="1229"/>
      <c r="H9" s="1229"/>
      <c r="I9" s="1229"/>
      <c r="J9" s="132"/>
    </row>
    <row r="10" spans="1:10" s="84" customFormat="1" ht="8.65" customHeight="1">
      <c r="A10" s="85"/>
      <c r="B10" s="1231"/>
      <c r="C10" s="1229"/>
      <c r="D10" s="1229"/>
      <c r="E10" s="1229"/>
      <c r="F10" s="1229"/>
      <c r="G10" s="1229"/>
      <c r="H10" s="1229"/>
      <c r="I10" s="1229"/>
      <c r="J10" s="132"/>
    </row>
    <row r="11" spans="1:10" s="84" customFormat="1" ht="3" customHeight="1">
      <c r="A11" s="85"/>
      <c r="B11" s="102"/>
      <c r="C11" s="116"/>
      <c r="D11" s="116"/>
      <c r="E11" s="116"/>
      <c r="F11" s="116"/>
      <c r="G11" s="116"/>
      <c r="H11" s="116"/>
      <c r="I11" s="116"/>
      <c r="J11" s="133"/>
    </row>
    <row r="12" spans="1:10" s="84" customFormat="1" ht="3" customHeight="1">
      <c r="A12" s="85"/>
      <c r="B12" s="1166"/>
      <c r="C12" s="778"/>
      <c r="D12" s="778"/>
      <c r="E12" s="778"/>
      <c r="F12" s="778"/>
      <c r="G12" s="778"/>
      <c r="H12" s="778"/>
      <c r="I12" s="778"/>
      <c r="J12" s="133"/>
    </row>
    <row r="13" spans="1:10" s="84" customFormat="1" ht="9" customHeight="1">
      <c r="A13" s="85"/>
      <c r="B13" s="1162">
        <v>1995</v>
      </c>
      <c r="C13" s="105">
        <f>SUM(D13:I13)</f>
        <v>2457</v>
      </c>
      <c r="D13" s="134">
        <v>67</v>
      </c>
      <c r="E13" s="134">
        <v>38</v>
      </c>
      <c r="F13" s="134">
        <v>623</v>
      </c>
      <c r="G13" s="134">
        <v>1631</v>
      </c>
      <c r="H13" s="134">
        <v>78</v>
      </c>
      <c r="I13" s="134">
        <v>20</v>
      </c>
      <c r="J13" s="133"/>
    </row>
    <row r="14" spans="1:10" s="84" customFormat="1" ht="9" customHeight="1">
      <c r="A14" s="85"/>
      <c r="B14" s="1162">
        <v>1996</v>
      </c>
      <c r="C14" s="105">
        <f>SUM(D14:I14)</f>
        <v>2509</v>
      </c>
      <c r="D14" s="134">
        <v>68</v>
      </c>
      <c r="E14" s="134">
        <v>37</v>
      </c>
      <c r="F14" s="134">
        <v>621</v>
      </c>
      <c r="G14" s="134">
        <v>1679</v>
      </c>
      <c r="H14" s="134">
        <v>76</v>
      </c>
      <c r="I14" s="134">
        <v>28</v>
      </c>
      <c r="J14" s="133"/>
    </row>
    <row r="15" spans="1:10" s="84" customFormat="1" ht="9" customHeight="1">
      <c r="A15" s="85"/>
      <c r="B15" s="1162">
        <v>1997</v>
      </c>
      <c r="C15" s="105">
        <f>SUM(D15:I15)</f>
        <v>2008</v>
      </c>
      <c r="D15" s="134">
        <v>67</v>
      </c>
      <c r="E15" s="134">
        <v>37</v>
      </c>
      <c r="F15" s="134">
        <v>494</v>
      </c>
      <c r="G15" s="134">
        <v>1337</v>
      </c>
      <c r="H15" s="134">
        <v>47</v>
      </c>
      <c r="I15" s="134">
        <v>26</v>
      </c>
      <c r="J15" s="133"/>
    </row>
    <row r="16" spans="1:10" s="84" customFormat="1" ht="9" customHeight="1">
      <c r="A16" s="85"/>
      <c r="B16" s="1162">
        <v>1998</v>
      </c>
      <c r="C16" s="105">
        <f>SUM(D16:I16)</f>
        <v>2065</v>
      </c>
      <c r="D16" s="134">
        <v>16</v>
      </c>
      <c r="E16" s="134">
        <v>8</v>
      </c>
      <c r="F16" s="134">
        <v>509</v>
      </c>
      <c r="G16" s="134">
        <v>1461</v>
      </c>
      <c r="H16" s="134">
        <v>37</v>
      </c>
      <c r="I16" s="134">
        <v>34</v>
      </c>
      <c r="J16" s="133"/>
    </row>
    <row r="17" spans="1:10" s="84" customFormat="1" ht="9" customHeight="1">
      <c r="A17" s="85"/>
      <c r="B17" s="1162">
        <v>1999</v>
      </c>
      <c r="C17" s="105">
        <f>SUM(D17:I17)</f>
        <v>2070</v>
      </c>
      <c r="D17" s="134">
        <v>18</v>
      </c>
      <c r="E17" s="134">
        <v>10</v>
      </c>
      <c r="F17" s="134">
        <v>523</v>
      </c>
      <c r="G17" s="134">
        <v>1466</v>
      </c>
      <c r="H17" s="134">
        <v>16</v>
      </c>
      <c r="I17" s="134">
        <v>37</v>
      </c>
      <c r="J17" s="133"/>
    </row>
    <row r="18" spans="1:10" s="84" customFormat="1" ht="6" customHeight="1">
      <c r="A18" s="85"/>
      <c r="B18" s="1162"/>
      <c r="C18" s="105"/>
      <c r="D18" s="134"/>
      <c r="E18" s="134"/>
      <c r="F18" s="134"/>
      <c r="G18" s="134"/>
      <c r="H18" s="134"/>
      <c r="I18" s="134"/>
      <c r="J18" s="133"/>
    </row>
    <row r="19" spans="1:10" s="84" customFormat="1" ht="9" customHeight="1">
      <c r="A19" s="85"/>
      <c r="B19" s="1162">
        <v>2000</v>
      </c>
      <c r="C19" s="105">
        <f>SUM(D19:I19)</f>
        <v>2134</v>
      </c>
      <c r="D19" s="134">
        <v>19</v>
      </c>
      <c r="E19" s="134">
        <v>10</v>
      </c>
      <c r="F19" s="134">
        <v>538</v>
      </c>
      <c r="G19" s="134">
        <v>1512</v>
      </c>
      <c r="H19" s="134">
        <v>17</v>
      </c>
      <c r="I19" s="134">
        <v>38</v>
      </c>
      <c r="J19" s="133"/>
    </row>
    <row r="20" spans="1:10" s="84" customFormat="1" ht="9" customHeight="1">
      <c r="A20" s="85"/>
      <c r="B20" s="1162">
        <v>2001</v>
      </c>
      <c r="C20" s="105">
        <f>SUM(D20:I20)</f>
        <v>2224</v>
      </c>
      <c r="D20" s="134">
        <v>37</v>
      </c>
      <c r="E20" s="134">
        <v>23</v>
      </c>
      <c r="F20" s="134">
        <v>515</v>
      </c>
      <c r="G20" s="134">
        <v>1611</v>
      </c>
      <c r="H20" s="134">
        <v>15</v>
      </c>
      <c r="I20" s="134">
        <v>23</v>
      </c>
      <c r="J20" s="133"/>
    </row>
    <row r="21" spans="1:10" s="84" customFormat="1" ht="9" customHeight="1">
      <c r="A21" s="85"/>
      <c r="B21" s="1162">
        <v>2002</v>
      </c>
      <c r="C21" s="105">
        <f>SUM(D21:I21)</f>
        <v>2246</v>
      </c>
      <c r="D21" s="134">
        <v>37</v>
      </c>
      <c r="E21" s="134">
        <v>24</v>
      </c>
      <c r="F21" s="134">
        <v>520</v>
      </c>
      <c r="G21" s="134">
        <v>1627</v>
      </c>
      <c r="H21" s="134">
        <v>15</v>
      </c>
      <c r="I21" s="134">
        <v>23</v>
      </c>
      <c r="J21" s="133"/>
    </row>
    <row r="22" spans="1:10" s="84" customFormat="1" ht="9" customHeight="1">
      <c r="A22" s="85"/>
      <c r="B22" s="1162">
        <v>2003</v>
      </c>
      <c r="C22" s="105">
        <f>SUM(D22:I22)</f>
        <v>2279</v>
      </c>
      <c r="D22" s="134">
        <v>38</v>
      </c>
      <c r="E22" s="134">
        <v>24</v>
      </c>
      <c r="F22" s="134">
        <v>528</v>
      </c>
      <c r="G22" s="134">
        <v>1651</v>
      </c>
      <c r="H22" s="134">
        <v>15</v>
      </c>
      <c r="I22" s="134">
        <v>23</v>
      </c>
      <c r="J22" s="133"/>
    </row>
    <row r="23" spans="1:10" s="84" customFormat="1" ht="9" customHeight="1">
      <c r="A23" s="85"/>
      <c r="B23" s="1162">
        <v>2004</v>
      </c>
      <c r="C23" s="105">
        <f>SUM(D23:I23)</f>
        <v>2344</v>
      </c>
      <c r="D23" s="134">
        <v>38</v>
      </c>
      <c r="E23" s="134">
        <v>25</v>
      </c>
      <c r="F23" s="134">
        <v>543</v>
      </c>
      <c r="G23" s="134">
        <v>1699</v>
      </c>
      <c r="H23" s="134">
        <v>15</v>
      </c>
      <c r="I23" s="134">
        <v>24</v>
      </c>
      <c r="J23" s="133"/>
    </row>
    <row r="24" spans="1:10" s="84" customFormat="1" ht="6" customHeight="1">
      <c r="A24" s="85"/>
      <c r="B24" s="1162"/>
      <c r="C24" s="105"/>
      <c r="D24" s="134"/>
      <c r="E24" s="134"/>
      <c r="F24" s="134"/>
      <c r="G24" s="134"/>
      <c r="H24" s="134"/>
      <c r="I24" s="134"/>
      <c r="J24" s="133"/>
    </row>
    <row r="25" spans="1:10" s="84" customFormat="1" ht="9" customHeight="1">
      <c r="A25" s="85"/>
      <c r="B25" s="1162">
        <v>2005</v>
      </c>
      <c r="C25" s="105">
        <f>SUM(D25:I25)</f>
        <v>2418</v>
      </c>
      <c r="D25" s="134">
        <v>40</v>
      </c>
      <c r="E25" s="134">
        <v>25</v>
      </c>
      <c r="F25" s="134">
        <v>560</v>
      </c>
      <c r="G25" s="134">
        <v>1752</v>
      </c>
      <c r="H25" s="134">
        <v>16</v>
      </c>
      <c r="I25" s="134">
        <v>25</v>
      </c>
      <c r="J25" s="133"/>
    </row>
    <row r="26" spans="1:10" s="84" customFormat="1" ht="9" customHeight="1">
      <c r="A26" s="85"/>
      <c r="B26" s="1162">
        <v>2006</v>
      </c>
      <c r="C26" s="105">
        <f>SUM(D26:I26)</f>
        <v>2503</v>
      </c>
      <c r="D26" s="134">
        <v>41</v>
      </c>
      <c r="E26" s="134">
        <v>26</v>
      </c>
      <c r="F26" s="134">
        <v>580</v>
      </c>
      <c r="G26" s="134">
        <v>1813</v>
      </c>
      <c r="H26" s="134">
        <v>17</v>
      </c>
      <c r="I26" s="134">
        <v>26</v>
      </c>
      <c r="J26" s="133"/>
    </row>
    <row r="27" spans="1:10" s="84" customFormat="1" ht="9" customHeight="1">
      <c r="A27" s="85"/>
      <c r="B27" s="1162">
        <v>2007</v>
      </c>
      <c r="C27" s="105">
        <f>SUM(D27:I27)</f>
        <v>2578</v>
      </c>
      <c r="D27" s="134">
        <v>42</v>
      </c>
      <c r="E27" s="134">
        <v>27</v>
      </c>
      <c r="F27" s="134">
        <v>597</v>
      </c>
      <c r="G27" s="134">
        <v>1868</v>
      </c>
      <c r="H27" s="134">
        <v>17</v>
      </c>
      <c r="I27" s="134">
        <v>27</v>
      </c>
      <c r="J27" s="133"/>
    </row>
    <row r="28" spans="1:10" s="84" customFormat="1" ht="9" customHeight="1">
      <c r="A28" s="85"/>
      <c r="B28" s="1162">
        <v>2008</v>
      </c>
      <c r="C28" s="105">
        <f>SUM(D28:I28)</f>
        <v>2655</v>
      </c>
      <c r="D28" s="134">
        <v>44</v>
      </c>
      <c r="E28" s="134">
        <v>28</v>
      </c>
      <c r="F28" s="134">
        <v>615</v>
      </c>
      <c r="G28" s="134">
        <v>1924</v>
      </c>
      <c r="H28" s="134">
        <v>17</v>
      </c>
      <c r="I28" s="134">
        <v>27</v>
      </c>
      <c r="J28" s="133"/>
    </row>
    <row r="29" spans="1:10" s="84" customFormat="1" ht="9" customHeight="1">
      <c r="A29" s="85"/>
      <c r="B29" s="1162">
        <v>2009</v>
      </c>
      <c r="C29" s="105">
        <f>SUM(D29:I29)</f>
        <v>2501</v>
      </c>
      <c r="D29" s="134">
        <v>41</v>
      </c>
      <c r="E29" s="134">
        <v>27</v>
      </c>
      <c r="F29" s="134">
        <v>579</v>
      </c>
      <c r="G29" s="134">
        <v>1812</v>
      </c>
      <c r="H29" s="134">
        <v>16</v>
      </c>
      <c r="I29" s="134">
        <v>26</v>
      </c>
      <c r="J29" s="133"/>
    </row>
    <row r="30" spans="1:10" s="84" customFormat="1" ht="6" customHeight="1">
      <c r="A30" s="85"/>
      <c r="B30" s="1162"/>
      <c r="C30" s="105"/>
      <c r="D30" s="134"/>
      <c r="E30" s="134"/>
      <c r="F30" s="134"/>
      <c r="G30" s="134"/>
      <c r="H30" s="134"/>
      <c r="I30" s="134"/>
      <c r="J30" s="133"/>
    </row>
    <row r="31" spans="1:10" s="84" customFormat="1" ht="9" customHeight="1">
      <c r="A31" s="85"/>
      <c r="B31" s="1162">
        <v>2010</v>
      </c>
      <c r="C31" s="105">
        <f>SUM(D31:I31)</f>
        <v>2591</v>
      </c>
      <c r="D31" s="134">
        <v>43</v>
      </c>
      <c r="E31" s="134">
        <v>27</v>
      </c>
      <c r="F31" s="134">
        <v>600</v>
      </c>
      <c r="G31" s="134">
        <v>1878</v>
      </c>
      <c r="H31" s="134">
        <v>17</v>
      </c>
      <c r="I31" s="134">
        <v>26</v>
      </c>
      <c r="J31" s="133"/>
    </row>
    <row r="32" spans="1:10" s="84" customFormat="1" ht="9" customHeight="1">
      <c r="A32" s="85"/>
      <c r="B32" s="1162">
        <v>2011</v>
      </c>
      <c r="C32" s="105">
        <f>SUM(D32:I32)</f>
        <v>2677</v>
      </c>
      <c r="D32" s="134">
        <v>44</v>
      </c>
      <c r="E32" s="134">
        <v>28</v>
      </c>
      <c r="F32" s="134">
        <v>620</v>
      </c>
      <c r="G32" s="134">
        <v>1940</v>
      </c>
      <c r="H32" s="134">
        <v>18</v>
      </c>
      <c r="I32" s="134">
        <v>27</v>
      </c>
      <c r="J32" s="133"/>
    </row>
    <row r="33" spans="1:11" s="84" customFormat="1" ht="9" customHeight="1">
      <c r="A33" s="85"/>
      <c r="B33" s="1162" t="s">
        <v>12</v>
      </c>
      <c r="C33" s="105">
        <f>SUM(D33:I33)</f>
        <v>2757.8489999999997</v>
      </c>
      <c r="D33" s="134">
        <v>45.265000000000001</v>
      </c>
      <c r="E33" s="134">
        <v>29.15</v>
      </c>
      <c r="F33" s="134">
        <v>638.90499999999997</v>
      </c>
      <c r="G33" s="134">
        <v>1998.1559999999999</v>
      </c>
      <c r="H33" s="134">
        <v>18.155999999999999</v>
      </c>
      <c r="I33" s="134">
        <v>28.216999999999999</v>
      </c>
      <c r="J33" s="133"/>
    </row>
    <row r="34" spans="1:11" s="84" customFormat="1" ht="3" customHeight="1">
      <c r="A34" s="85"/>
      <c r="B34" s="102"/>
      <c r="C34" s="102"/>
      <c r="D34" s="102"/>
      <c r="E34" s="102"/>
      <c r="F34" s="102"/>
      <c r="G34" s="102"/>
      <c r="H34" s="102"/>
      <c r="I34" s="102"/>
      <c r="J34" s="133"/>
    </row>
    <row r="35" spans="1:11" s="84" customFormat="1" ht="3" customHeight="1">
      <c r="A35" s="85"/>
      <c r="B35" s="1166"/>
      <c r="C35" s="1166"/>
      <c r="D35" s="1166"/>
      <c r="E35" s="1166"/>
      <c r="F35" s="1166"/>
      <c r="G35" s="1166"/>
      <c r="H35" s="1166"/>
      <c r="I35" s="1166"/>
      <c r="J35" s="133"/>
    </row>
    <row r="36" spans="1:11" s="84" customFormat="1" ht="9" customHeight="1">
      <c r="A36" s="85"/>
      <c r="B36" s="1162" t="s">
        <v>46</v>
      </c>
      <c r="C36" s="1166"/>
      <c r="D36" s="1166"/>
      <c r="E36" s="1166"/>
      <c r="F36" s="1166"/>
      <c r="G36" s="1166"/>
      <c r="H36" s="1166"/>
      <c r="I36" s="1166"/>
      <c r="J36" s="133"/>
    </row>
    <row r="37" spans="1:11" s="84" customFormat="1" ht="2.4500000000000002" customHeight="1">
      <c r="A37" s="110"/>
      <c r="B37" s="135"/>
      <c r="C37" s="102"/>
      <c r="D37" s="102"/>
      <c r="E37" s="102"/>
      <c r="F37" s="102"/>
      <c r="G37" s="102"/>
      <c r="H37" s="102"/>
      <c r="I37" s="102"/>
      <c r="J37" s="111"/>
    </row>
    <row r="38" spans="1:11" hidden="1">
      <c r="K38" s="32" t="s">
        <v>17</v>
      </c>
    </row>
  </sheetData>
  <sheetProtection sheet="1" objects="1" scenarios="1"/>
  <mergeCells count="8">
    <mergeCell ref="H8:H10"/>
    <mergeCell ref="I8:I10"/>
    <mergeCell ref="B8:B10"/>
    <mergeCell ref="C8:C10"/>
    <mergeCell ref="D8:D10"/>
    <mergeCell ref="E8:E10"/>
    <mergeCell ref="F8:F10"/>
    <mergeCell ref="G8:G10"/>
  </mergeCells>
  <hyperlinks>
    <hyperlink ref="I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codeName="Hoja9"/>
  <dimension ref="A1:IU37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9.140625" style="32" customWidth="1"/>
    <col min="3" max="3" width="5.85546875" style="32" customWidth="1"/>
    <col min="4" max="4" width="10.140625" style="32" customWidth="1"/>
    <col min="5" max="5" width="10.7109375" style="32" customWidth="1"/>
    <col min="6" max="7" width="10.85546875" style="32" customWidth="1"/>
    <col min="8" max="9" width="0.85546875" style="32" customWidth="1"/>
    <col min="10" max="255" width="11.42578125" style="32" hidden="1"/>
    <col min="256" max="16384" width="0.85546875" style="32" hidden="1"/>
  </cols>
  <sheetData>
    <row r="1" spans="1:8" s="84" customFormat="1" ht="4.7" customHeight="1">
      <c r="A1" s="81"/>
      <c r="B1" s="82"/>
      <c r="C1" s="82"/>
      <c r="D1" s="82"/>
      <c r="E1" s="82"/>
      <c r="F1" s="82"/>
      <c r="G1" s="82"/>
      <c r="H1" s="83"/>
    </row>
    <row r="2" spans="1:8" s="84" customFormat="1" ht="11.1" customHeight="1">
      <c r="A2" s="85"/>
      <c r="B2" s="86" t="s">
        <v>73</v>
      </c>
      <c r="C2" s="112"/>
      <c r="D2" s="112"/>
      <c r="E2" s="112"/>
      <c r="F2" s="112"/>
      <c r="G2" s="1317" t="s">
        <v>77</v>
      </c>
      <c r="H2" s="89"/>
    </row>
    <row r="3" spans="1:8" s="84" customFormat="1" ht="11.1" customHeight="1">
      <c r="A3" s="85"/>
      <c r="B3" s="86" t="s">
        <v>68</v>
      </c>
      <c r="C3" s="112"/>
      <c r="D3" s="112"/>
      <c r="E3" s="112"/>
      <c r="F3" s="112"/>
      <c r="G3" s="112"/>
      <c r="H3" s="89"/>
    </row>
    <row r="4" spans="1:8" s="84" customFormat="1" ht="11.1" customHeight="1">
      <c r="A4" s="85"/>
      <c r="B4" s="86" t="s">
        <v>4</v>
      </c>
      <c r="C4" s="112"/>
      <c r="D4" s="112"/>
      <c r="E4" s="112"/>
      <c r="F4" s="112"/>
      <c r="G4" s="112"/>
      <c r="H4" s="89"/>
    </row>
    <row r="5" spans="1:8" s="84" customFormat="1" ht="11.1" customHeight="1">
      <c r="A5" s="85"/>
      <c r="B5" s="113" t="s">
        <v>51</v>
      </c>
      <c r="C5" s="112"/>
      <c r="D5" s="112"/>
      <c r="E5" s="112"/>
      <c r="F5" s="112"/>
      <c r="G5" s="112"/>
      <c r="H5" s="131"/>
    </row>
    <row r="6" spans="1:8" s="84" customFormat="1" ht="3" customHeight="1">
      <c r="A6" s="85"/>
      <c r="B6" s="90"/>
      <c r="C6" s="102"/>
      <c r="D6" s="102"/>
      <c r="E6" s="102"/>
      <c r="F6" s="102"/>
      <c r="G6" s="102"/>
      <c r="H6" s="131"/>
    </row>
    <row r="7" spans="1:8" s="84" customFormat="1" ht="3" customHeight="1">
      <c r="A7" s="85"/>
      <c r="B7" s="1162"/>
      <c r="C7" s="1166"/>
      <c r="D7" s="1166"/>
      <c r="E7" s="1166"/>
      <c r="F7" s="1166"/>
      <c r="G7" s="1166"/>
      <c r="H7" s="132"/>
    </row>
    <row r="8" spans="1:8" s="84" customFormat="1" ht="9" customHeight="1">
      <c r="A8" s="85"/>
      <c r="B8" s="1230" t="s">
        <v>6</v>
      </c>
      <c r="C8" s="1229" t="s">
        <v>7</v>
      </c>
      <c r="D8" s="1229" t="s">
        <v>69</v>
      </c>
      <c r="E8" s="1229" t="s">
        <v>70</v>
      </c>
      <c r="F8" s="1229" t="s">
        <v>78</v>
      </c>
      <c r="G8" s="1229" t="s">
        <v>72</v>
      </c>
      <c r="H8" s="132"/>
    </row>
    <row r="9" spans="1:8" s="84" customFormat="1" ht="9" customHeight="1">
      <c r="A9" s="85"/>
      <c r="B9" s="1231"/>
      <c r="C9" s="1229"/>
      <c r="D9" s="1229"/>
      <c r="E9" s="1229"/>
      <c r="F9" s="1229"/>
      <c r="G9" s="1229"/>
      <c r="H9" s="136"/>
    </row>
    <row r="10" spans="1:8" s="84" customFormat="1" ht="3" customHeight="1">
      <c r="A10" s="85"/>
      <c r="B10" s="102"/>
      <c r="C10" s="116"/>
      <c r="D10" s="116"/>
      <c r="E10" s="116"/>
      <c r="F10" s="116"/>
      <c r="G10" s="116"/>
      <c r="H10" s="133"/>
    </row>
    <row r="11" spans="1:8" s="84" customFormat="1" ht="3" customHeight="1">
      <c r="A11" s="85"/>
      <c r="B11" s="1166"/>
      <c r="C11" s="778"/>
      <c r="D11" s="778"/>
      <c r="E11" s="778"/>
      <c r="F11" s="778"/>
      <c r="G11" s="778"/>
      <c r="H11" s="133"/>
    </row>
    <row r="12" spans="1:8" s="84" customFormat="1" ht="9" customHeight="1">
      <c r="A12" s="85"/>
      <c r="B12" s="1162">
        <v>1995</v>
      </c>
      <c r="C12" s="105">
        <f>SUM(D12:G12)</f>
        <v>234</v>
      </c>
      <c r="D12" s="137">
        <v>13</v>
      </c>
      <c r="E12" s="137">
        <v>35</v>
      </c>
      <c r="F12" s="137">
        <v>182</v>
      </c>
      <c r="G12" s="137">
        <v>4</v>
      </c>
      <c r="H12" s="138"/>
    </row>
    <row r="13" spans="1:8" s="84" customFormat="1" ht="9" customHeight="1">
      <c r="A13" s="85"/>
      <c r="B13" s="1162">
        <v>1996</v>
      </c>
      <c r="C13" s="105">
        <f>SUM(D13:G13)</f>
        <v>241</v>
      </c>
      <c r="D13" s="137">
        <v>17</v>
      </c>
      <c r="E13" s="137">
        <v>38</v>
      </c>
      <c r="F13" s="137">
        <v>182</v>
      </c>
      <c r="G13" s="137">
        <v>4</v>
      </c>
      <c r="H13" s="138"/>
    </row>
    <row r="14" spans="1:8" s="84" customFormat="1" ht="9" customHeight="1">
      <c r="A14" s="85"/>
      <c r="B14" s="1162">
        <v>1997</v>
      </c>
      <c r="C14" s="105">
        <f>SUM(D14:G14)</f>
        <v>249</v>
      </c>
      <c r="D14" s="137">
        <v>20</v>
      </c>
      <c r="E14" s="137">
        <v>40</v>
      </c>
      <c r="F14" s="137">
        <v>184</v>
      </c>
      <c r="G14" s="137">
        <v>5</v>
      </c>
      <c r="H14" s="138"/>
    </row>
    <row r="15" spans="1:8" s="84" customFormat="1" ht="9" customHeight="1">
      <c r="A15" s="85"/>
      <c r="B15" s="1162">
        <v>1998</v>
      </c>
      <c r="C15" s="105">
        <f>SUM(D15:G15)</f>
        <v>471</v>
      </c>
      <c r="D15" s="137">
        <v>53</v>
      </c>
      <c r="E15" s="137">
        <v>46</v>
      </c>
      <c r="F15" s="137">
        <v>366</v>
      </c>
      <c r="G15" s="137">
        <v>6</v>
      </c>
      <c r="H15" s="138"/>
    </row>
    <row r="16" spans="1:8" s="84" customFormat="1" ht="9" customHeight="1">
      <c r="A16" s="85"/>
      <c r="B16" s="1162">
        <v>1999</v>
      </c>
      <c r="C16" s="105">
        <f>SUM(D16:G16)</f>
        <v>510</v>
      </c>
      <c r="D16" s="137">
        <v>57</v>
      </c>
      <c r="E16" s="137">
        <v>45</v>
      </c>
      <c r="F16" s="137">
        <v>401</v>
      </c>
      <c r="G16" s="137">
        <v>7</v>
      </c>
      <c r="H16" s="138"/>
    </row>
    <row r="17" spans="1:8" s="84" customFormat="1" ht="6.95" customHeight="1">
      <c r="A17" s="85"/>
      <c r="B17" s="1162"/>
      <c r="C17" s="105"/>
      <c r="D17" s="137"/>
      <c r="E17" s="137"/>
      <c r="F17" s="137"/>
      <c r="G17" s="137"/>
      <c r="H17" s="138"/>
    </row>
    <row r="18" spans="1:8" s="84" customFormat="1" ht="9" customHeight="1">
      <c r="A18" s="85"/>
      <c r="B18" s="1162">
        <v>2000</v>
      </c>
      <c r="C18" s="105">
        <f>SUM(D18:G18)</f>
        <v>526</v>
      </c>
      <c r="D18" s="137">
        <v>59</v>
      </c>
      <c r="E18" s="137">
        <v>47</v>
      </c>
      <c r="F18" s="137">
        <v>413</v>
      </c>
      <c r="G18" s="137">
        <v>7</v>
      </c>
      <c r="H18" s="138"/>
    </row>
    <row r="19" spans="1:8" s="84" customFormat="1" ht="9" customHeight="1">
      <c r="A19" s="85"/>
      <c r="B19" s="1162">
        <v>2001</v>
      </c>
      <c r="C19" s="105">
        <f>SUM(D19:G19)</f>
        <v>489</v>
      </c>
      <c r="D19" s="137">
        <v>51</v>
      </c>
      <c r="E19" s="137">
        <v>10</v>
      </c>
      <c r="F19" s="137">
        <v>425</v>
      </c>
      <c r="G19" s="137">
        <v>3</v>
      </c>
      <c r="H19" s="138"/>
    </row>
    <row r="20" spans="1:8" s="84" customFormat="1" ht="9" customHeight="1">
      <c r="A20" s="85"/>
      <c r="B20" s="1162">
        <v>2002</v>
      </c>
      <c r="C20" s="105">
        <f>SUM(D20:G20)</f>
        <v>494</v>
      </c>
      <c r="D20" s="137">
        <v>52</v>
      </c>
      <c r="E20" s="137">
        <v>10</v>
      </c>
      <c r="F20" s="137">
        <v>429</v>
      </c>
      <c r="G20" s="137">
        <v>3</v>
      </c>
      <c r="H20" s="138"/>
    </row>
    <row r="21" spans="1:8" s="84" customFormat="1" ht="9" customHeight="1">
      <c r="A21" s="85"/>
      <c r="B21" s="1162">
        <v>2003</v>
      </c>
      <c r="C21" s="105">
        <f>SUM(D21:G21)</f>
        <v>501</v>
      </c>
      <c r="D21" s="137">
        <v>53</v>
      </c>
      <c r="E21" s="137">
        <v>10</v>
      </c>
      <c r="F21" s="137">
        <v>435</v>
      </c>
      <c r="G21" s="137">
        <v>3</v>
      </c>
      <c r="H21" s="138"/>
    </row>
    <row r="22" spans="1:8" s="84" customFormat="1" ht="9" customHeight="1">
      <c r="A22" s="85"/>
      <c r="B22" s="1162">
        <v>2004</v>
      </c>
      <c r="C22" s="105">
        <f>SUM(D22:G22)</f>
        <v>516</v>
      </c>
      <c r="D22" s="137">
        <v>54</v>
      </c>
      <c r="E22" s="137">
        <v>10</v>
      </c>
      <c r="F22" s="137">
        <v>448</v>
      </c>
      <c r="G22" s="137">
        <v>4</v>
      </c>
      <c r="H22" s="138"/>
    </row>
    <row r="23" spans="1:8" s="84" customFormat="1" ht="6.95" customHeight="1">
      <c r="A23" s="85"/>
      <c r="B23" s="1162"/>
      <c r="C23" s="105"/>
      <c r="D23" s="137"/>
      <c r="E23" s="137"/>
      <c r="F23" s="137"/>
      <c r="G23" s="137"/>
      <c r="H23" s="138"/>
    </row>
    <row r="24" spans="1:8" s="84" customFormat="1" ht="9" customHeight="1">
      <c r="A24" s="85"/>
      <c r="B24" s="1162">
        <v>2005</v>
      </c>
      <c r="C24" s="105">
        <f>SUM(D24:G24)</f>
        <v>532</v>
      </c>
      <c r="D24" s="137">
        <v>56</v>
      </c>
      <c r="E24" s="137">
        <v>11</v>
      </c>
      <c r="F24" s="137">
        <v>461</v>
      </c>
      <c r="G24" s="137">
        <v>4</v>
      </c>
      <c r="H24" s="138"/>
    </row>
    <row r="25" spans="1:8" s="84" customFormat="1" ht="9" customHeight="1">
      <c r="A25" s="85"/>
      <c r="B25" s="1162">
        <v>2006</v>
      </c>
      <c r="C25" s="105">
        <f>SUM(D25:G25)</f>
        <v>547</v>
      </c>
      <c r="D25" s="137">
        <v>58</v>
      </c>
      <c r="E25" s="137">
        <v>11</v>
      </c>
      <c r="F25" s="137">
        <v>474</v>
      </c>
      <c r="G25" s="137">
        <v>4</v>
      </c>
      <c r="H25" s="138"/>
    </row>
    <row r="26" spans="1:8" s="84" customFormat="1" ht="9" customHeight="1">
      <c r="A26" s="85"/>
      <c r="B26" s="1162">
        <v>2007</v>
      </c>
      <c r="C26" s="105">
        <f>SUM(D26:G26)</f>
        <v>563</v>
      </c>
      <c r="D26" s="137">
        <v>59</v>
      </c>
      <c r="E26" s="137">
        <v>12</v>
      </c>
      <c r="F26" s="137">
        <v>488</v>
      </c>
      <c r="G26" s="137">
        <v>4</v>
      </c>
      <c r="H26" s="138"/>
    </row>
    <row r="27" spans="1:8" s="84" customFormat="1" ht="9" customHeight="1">
      <c r="A27" s="85"/>
      <c r="B27" s="1162">
        <v>2008</v>
      </c>
      <c r="C27" s="105">
        <f>SUM(D27:G27)</f>
        <v>583</v>
      </c>
      <c r="D27" s="137">
        <v>61</v>
      </c>
      <c r="E27" s="137">
        <v>12</v>
      </c>
      <c r="F27" s="137">
        <v>506</v>
      </c>
      <c r="G27" s="137">
        <v>4</v>
      </c>
      <c r="H27" s="138"/>
    </row>
    <row r="28" spans="1:8" s="84" customFormat="1" ht="9" customHeight="1">
      <c r="A28" s="85"/>
      <c r="B28" s="1162">
        <v>2009</v>
      </c>
      <c r="C28" s="105">
        <f>SUM(D28:G28)</f>
        <v>549</v>
      </c>
      <c r="D28" s="137">
        <v>58</v>
      </c>
      <c r="E28" s="137">
        <v>11</v>
      </c>
      <c r="F28" s="137">
        <v>476</v>
      </c>
      <c r="G28" s="137">
        <v>4</v>
      </c>
      <c r="H28" s="138"/>
    </row>
    <row r="29" spans="1:8" s="84" customFormat="1" ht="6.95" customHeight="1">
      <c r="A29" s="85"/>
      <c r="B29" s="1162"/>
      <c r="C29" s="105"/>
      <c r="D29" s="137"/>
      <c r="E29" s="137"/>
      <c r="F29" s="137"/>
      <c r="G29" s="137"/>
      <c r="H29" s="138"/>
    </row>
    <row r="30" spans="1:8" s="84" customFormat="1" ht="9" customHeight="1">
      <c r="A30" s="85"/>
      <c r="B30" s="1162">
        <v>2010</v>
      </c>
      <c r="C30" s="105">
        <f>SUM(D30:G30)</f>
        <v>569</v>
      </c>
      <c r="D30" s="137">
        <v>60</v>
      </c>
      <c r="E30" s="137">
        <v>11</v>
      </c>
      <c r="F30" s="137">
        <v>494</v>
      </c>
      <c r="G30" s="137">
        <v>4</v>
      </c>
      <c r="H30" s="138"/>
    </row>
    <row r="31" spans="1:8" s="84" customFormat="1" ht="9" customHeight="1">
      <c r="A31" s="85"/>
      <c r="B31" s="1162">
        <v>2011</v>
      </c>
      <c r="C31" s="105">
        <f>SUM(D31:G31)</f>
        <v>586.5</v>
      </c>
      <c r="D31" s="137">
        <v>61.8</v>
      </c>
      <c r="E31" s="137">
        <v>11.7</v>
      </c>
      <c r="F31" s="137">
        <v>509</v>
      </c>
      <c r="G31" s="137">
        <v>4</v>
      </c>
      <c r="H31" s="138"/>
    </row>
    <row r="32" spans="1:8" s="84" customFormat="1" ht="9" customHeight="1">
      <c r="A32" s="85"/>
      <c r="B32" s="1162" t="s">
        <v>12</v>
      </c>
      <c r="C32" s="105">
        <f>SUM(D32:G32)</f>
        <v>605.15100000000007</v>
      </c>
      <c r="D32" s="137">
        <v>63.732999999999997</v>
      </c>
      <c r="E32" s="137">
        <v>12.141</v>
      </c>
      <c r="F32" s="137">
        <v>525.10400000000004</v>
      </c>
      <c r="G32" s="137">
        <v>4.173</v>
      </c>
      <c r="H32" s="138"/>
    </row>
    <row r="33" spans="1:9" s="84" customFormat="1" ht="3" customHeight="1">
      <c r="A33" s="85"/>
      <c r="B33" s="102"/>
      <c r="C33" s="102"/>
      <c r="D33" s="102"/>
      <c r="E33" s="102"/>
      <c r="F33" s="102"/>
      <c r="G33" s="109"/>
      <c r="H33" s="133"/>
    </row>
    <row r="34" spans="1:9" s="84" customFormat="1" ht="3" customHeight="1">
      <c r="A34" s="85"/>
      <c r="B34" s="1166"/>
      <c r="C34" s="1166"/>
      <c r="D34" s="1166"/>
      <c r="E34" s="1166"/>
      <c r="F34" s="1166"/>
      <c r="G34" s="1166"/>
      <c r="H34" s="133"/>
    </row>
    <row r="35" spans="1:9" s="84" customFormat="1" ht="8.65" customHeight="1">
      <c r="A35" s="85"/>
      <c r="B35" s="118" t="s">
        <v>46</v>
      </c>
      <c r="C35" s="1166"/>
      <c r="D35" s="1166"/>
      <c r="E35" s="1166"/>
      <c r="F35" s="1166"/>
      <c r="G35" s="1166"/>
      <c r="H35" s="133"/>
    </row>
    <row r="36" spans="1:9" s="84" customFormat="1" ht="4.7" customHeight="1">
      <c r="A36" s="110"/>
      <c r="B36" s="135" t="s">
        <v>79</v>
      </c>
      <c r="C36" s="102"/>
      <c r="D36" s="102"/>
      <c r="E36" s="102"/>
      <c r="F36" s="102"/>
      <c r="G36" s="102"/>
      <c r="H36" s="111"/>
    </row>
    <row r="37" spans="1:9" hidden="1">
      <c r="I37" s="32" t="s">
        <v>17</v>
      </c>
    </row>
  </sheetData>
  <sheetProtection sheet="1" objects="1" scenarios="1"/>
  <mergeCells count="6">
    <mergeCell ref="G8:G9"/>
    <mergeCell ref="B8:B9"/>
    <mergeCell ref="C8:C9"/>
    <mergeCell ref="D8:D9"/>
    <mergeCell ref="E8:E9"/>
    <mergeCell ref="F8:F9"/>
  </mergeCells>
  <hyperlinks>
    <hyperlink ref="G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codeName="Hoja10"/>
  <dimension ref="A1:T112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4.85546875" style="32" customWidth="1"/>
    <col min="3" max="3" width="5.28515625" style="32" customWidth="1"/>
    <col min="4" max="4" width="1.7109375" style="32" customWidth="1"/>
    <col min="5" max="5" width="5.28515625" style="32" customWidth="1"/>
    <col min="6" max="6" width="1.85546875" style="32" customWidth="1"/>
    <col min="7" max="7" width="5.7109375" style="32" customWidth="1"/>
    <col min="8" max="8" width="6.5703125" style="32" customWidth="1"/>
    <col min="9" max="9" width="6.140625" style="32" customWidth="1"/>
    <col min="10" max="10" width="6.5703125" style="32" customWidth="1"/>
    <col min="11" max="12" width="6.85546875" style="32" customWidth="1"/>
    <col min="13" max="14" width="0.85546875" style="32" customWidth="1"/>
    <col min="15" max="20" width="0" style="32" hidden="1"/>
    <col min="21" max="16384" width="11.42578125" style="32" hidden="1"/>
  </cols>
  <sheetData>
    <row r="1" spans="1:17" s="84" customFormat="1" ht="3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  <c r="Q1" s="105"/>
    </row>
    <row r="2" spans="1:17" s="84" customFormat="1" ht="11.1" customHeight="1">
      <c r="A2" s="85"/>
      <c r="B2" s="86" t="s">
        <v>80</v>
      </c>
      <c r="C2" s="112"/>
      <c r="D2" s="112"/>
      <c r="E2" s="112"/>
      <c r="F2" s="112"/>
      <c r="G2" s="112"/>
      <c r="H2" s="112"/>
      <c r="I2" s="112"/>
      <c r="J2" s="112"/>
      <c r="K2" s="112"/>
      <c r="L2" s="1317" t="s">
        <v>81</v>
      </c>
      <c r="M2" s="139"/>
      <c r="N2" s="140"/>
      <c r="Q2" s="105"/>
    </row>
    <row r="3" spans="1:17" s="84" customFormat="1" ht="11.1" customHeight="1">
      <c r="A3" s="85"/>
      <c r="B3" s="86" t="s">
        <v>82</v>
      </c>
      <c r="C3" s="112"/>
      <c r="D3" s="112"/>
      <c r="E3" s="112"/>
      <c r="F3" s="112"/>
      <c r="G3" s="112"/>
      <c r="H3" s="112"/>
      <c r="I3" s="112"/>
      <c r="J3" s="112"/>
      <c r="K3" s="112"/>
      <c r="L3" s="778" t="s">
        <v>21</v>
      </c>
      <c r="M3" s="139"/>
      <c r="N3" s="140"/>
      <c r="Q3" s="105"/>
    </row>
    <row r="4" spans="1:17" s="84" customFormat="1" ht="11.1" customHeight="1">
      <c r="A4" s="85"/>
      <c r="B4" s="86" t="s">
        <v>4</v>
      </c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39"/>
      <c r="N4" s="140"/>
      <c r="Q4" s="105"/>
    </row>
    <row r="5" spans="1:17" s="84" customFormat="1" ht="3" customHeight="1">
      <c r="A5" s="85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2"/>
      <c r="N5" s="143"/>
      <c r="O5" s="143"/>
      <c r="P5" s="143"/>
      <c r="Q5" s="105"/>
    </row>
    <row r="6" spans="1:17" s="84" customFormat="1" ht="3" customHeight="1">
      <c r="A6" s="85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142"/>
      <c r="N6" s="143"/>
      <c r="O6" s="143"/>
      <c r="P6" s="143"/>
      <c r="Q6" s="105"/>
    </row>
    <row r="7" spans="1:17" s="84" customFormat="1" ht="9.6" customHeight="1">
      <c r="A7" s="85"/>
      <c r="B7" s="1230" t="s">
        <v>6</v>
      </c>
      <c r="C7" s="1229" t="s">
        <v>83</v>
      </c>
      <c r="D7" s="778"/>
      <c r="E7" s="144" t="s">
        <v>37</v>
      </c>
      <c r="F7" s="94"/>
      <c r="G7" s="145"/>
      <c r="H7" s="145"/>
      <c r="I7" s="145"/>
      <c r="J7" s="145"/>
      <c r="K7" s="145"/>
      <c r="L7" s="145"/>
      <c r="M7" s="142"/>
      <c r="N7" s="143"/>
      <c r="O7" s="143"/>
      <c r="P7" s="143"/>
      <c r="Q7" s="105"/>
    </row>
    <row r="8" spans="1:17" s="84" customFormat="1" ht="7.5" customHeight="1">
      <c r="A8" s="85"/>
      <c r="B8" s="1231"/>
      <c r="C8" s="1235"/>
      <c r="D8" s="1166"/>
      <c r="E8" s="1164" t="s">
        <v>7</v>
      </c>
      <c r="F8" s="1166"/>
      <c r="G8" s="146" t="s">
        <v>85</v>
      </c>
      <c r="H8" s="146"/>
      <c r="I8" s="146"/>
      <c r="J8" s="146"/>
      <c r="K8" s="146"/>
      <c r="L8" s="146"/>
      <c r="M8" s="147"/>
      <c r="N8" s="143"/>
      <c r="O8" s="143"/>
      <c r="P8" s="143"/>
      <c r="Q8" s="105"/>
    </row>
    <row r="9" spans="1:17" s="84" customFormat="1" ht="2.1" customHeight="1">
      <c r="A9" s="85"/>
      <c r="B9" s="1231"/>
      <c r="C9" s="1235"/>
      <c r="D9" s="1166"/>
      <c r="E9" s="1164"/>
      <c r="F9" s="1166"/>
      <c r="G9" s="96"/>
      <c r="H9" s="96"/>
      <c r="I9" s="96"/>
      <c r="J9" s="96"/>
      <c r="K9" s="96"/>
      <c r="L9" s="96"/>
      <c r="M9" s="142"/>
      <c r="N9" s="143"/>
      <c r="O9" s="143"/>
      <c r="P9" s="143"/>
      <c r="Q9" s="105"/>
    </row>
    <row r="10" spans="1:17" s="84" customFormat="1" ht="8.65" customHeight="1">
      <c r="A10" s="85"/>
      <c r="B10" s="1231"/>
      <c r="C10" s="1235"/>
      <c r="D10" s="1166"/>
      <c r="E10" s="1164"/>
      <c r="F10" s="1166"/>
      <c r="G10" s="1229" t="s">
        <v>7</v>
      </c>
      <c r="H10" s="1229" t="s">
        <v>86</v>
      </c>
      <c r="I10" s="1229" t="s">
        <v>87</v>
      </c>
      <c r="J10" s="1229" t="s">
        <v>88</v>
      </c>
      <c r="K10" s="1229" t="s">
        <v>89</v>
      </c>
      <c r="L10" s="1229" t="s">
        <v>90</v>
      </c>
      <c r="M10" s="142"/>
      <c r="N10" s="143"/>
      <c r="O10" s="143"/>
      <c r="P10" s="143"/>
      <c r="Q10" s="105"/>
    </row>
    <row r="11" spans="1:17" s="84" customFormat="1" ht="8.65" customHeight="1">
      <c r="A11" s="85"/>
      <c r="B11" s="1231"/>
      <c r="C11" s="1235"/>
      <c r="D11" s="778"/>
      <c r="E11" s="1164"/>
      <c r="F11" s="778"/>
      <c r="G11" s="1229"/>
      <c r="H11" s="1229"/>
      <c r="I11" s="1229"/>
      <c r="J11" s="1229"/>
      <c r="K11" s="1229"/>
      <c r="L11" s="1229"/>
      <c r="M11" s="142"/>
      <c r="N11" s="143"/>
      <c r="O11" s="143"/>
      <c r="P11" s="143"/>
      <c r="Q11" s="105"/>
    </row>
    <row r="12" spans="1:17" s="84" customFormat="1" ht="8.65" customHeight="1">
      <c r="A12" s="85"/>
      <c r="B12" s="1231"/>
      <c r="C12" s="1235"/>
      <c r="D12" s="778"/>
      <c r="E12" s="1164"/>
      <c r="F12" s="778"/>
      <c r="G12" s="1229"/>
      <c r="H12" s="1229"/>
      <c r="I12" s="1229"/>
      <c r="J12" s="1229"/>
      <c r="K12" s="1229"/>
      <c r="L12" s="1229"/>
      <c r="M12" s="142"/>
      <c r="N12" s="143"/>
      <c r="O12" s="143"/>
      <c r="P12" s="143"/>
      <c r="Q12" s="105"/>
    </row>
    <row r="13" spans="1:17" s="84" customFormat="1" ht="3" customHeight="1">
      <c r="A13" s="85"/>
      <c r="B13" s="141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42"/>
      <c r="N13" s="143"/>
      <c r="O13" s="143"/>
      <c r="P13" s="143"/>
      <c r="Q13" s="105"/>
    </row>
    <row r="14" spans="1:17" s="84" customFormat="1" ht="3" customHeight="1">
      <c r="A14" s="85"/>
      <c r="B14" s="92"/>
      <c r="C14" s="778"/>
      <c r="D14" s="778"/>
      <c r="E14" s="778"/>
      <c r="F14" s="778"/>
      <c r="G14" s="778"/>
      <c r="H14" s="778"/>
      <c r="I14" s="778"/>
      <c r="J14" s="778"/>
      <c r="K14" s="778"/>
      <c r="L14" s="778"/>
      <c r="M14" s="142"/>
      <c r="N14" s="143"/>
      <c r="O14" s="143"/>
      <c r="P14" s="143"/>
      <c r="Q14" s="105"/>
    </row>
    <row r="15" spans="1:17" s="84" customFormat="1" ht="8.25" customHeight="1">
      <c r="A15" s="85"/>
      <c r="B15" s="1162">
        <v>1995</v>
      </c>
      <c r="C15" s="148">
        <v>6449</v>
      </c>
      <c r="D15" s="148"/>
      <c r="E15" s="105">
        <f>SUM(G15+G50)</f>
        <v>300755</v>
      </c>
      <c r="F15" s="148"/>
      <c r="G15" s="148">
        <f>SUM(H15:L15,E50)</f>
        <v>204117</v>
      </c>
      <c r="H15" s="148">
        <v>60626</v>
      </c>
      <c r="I15" s="148">
        <v>51859</v>
      </c>
      <c r="J15" s="148">
        <v>305</v>
      </c>
      <c r="K15" s="148">
        <v>1458</v>
      </c>
      <c r="L15" s="148">
        <v>89869</v>
      </c>
      <c r="M15" s="142"/>
      <c r="N15" s="149"/>
      <c r="O15" s="149"/>
      <c r="P15" s="149"/>
      <c r="Q15" s="105"/>
    </row>
    <row r="16" spans="1:17" s="84" customFormat="1" ht="8.25" customHeight="1">
      <c r="A16" s="85"/>
      <c r="B16" s="1162">
        <v>1996</v>
      </c>
      <c r="C16" s="148">
        <v>6239</v>
      </c>
      <c r="D16" s="148"/>
      <c r="E16" s="105">
        <f>SUM(G16+G51)</f>
        <v>315318</v>
      </c>
      <c r="F16" s="148"/>
      <c r="G16" s="148">
        <f>SUM(H16:L16,E51)</f>
        <v>212909</v>
      </c>
      <c r="H16" s="148">
        <v>63234</v>
      </c>
      <c r="I16" s="148">
        <v>53227</v>
      </c>
      <c r="J16" s="148">
        <v>305</v>
      </c>
      <c r="K16" s="148">
        <v>1508</v>
      </c>
      <c r="L16" s="148">
        <v>94635</v>
      </c>
      <c r="M16" s="142"/>
      <c r="N16" s="149"/>
      <c r="O16" s="149"/>
      <c r="P16" s="149"/>
      <c r="Q16" s="105"/>
    </row>
    <row r="17" spans="1:17" s="84" customFormat="1" ht="8.25" customHeight="1">
      <c r="A17" s="85"/>
      <c r="B17" s="1162">
        <v>1997</v>
      </c>
      <c r="C17" s="148">
        <v>5883</v>
      </c>
      <c r="D17" s="148"/>
      <c r="E17" s="105">
        <f>SUM(G17+G52)</f>
        <v>271331</v>
      </c>
      <c r="F17" s="148"/>
      <c r="G17" s="148">
        <f>SUM(H17:L17,E52)</f>
        <v>178332</v>
      </c>
      <c r="H17" s="148">
        <v>46129</v>
      </c>
      <c r="I17" s="148">
        <v>42765</v>
      </c>
      <c r="J17" s="148">
        <v>198</v>
      </c>
      <c r="K17" s="148">
        <v>1096</v>
      </c>
      <c r="L17" s="148">
        <v>88144</v>
      </c>
      <c r="M17" s="142"/>
      <c r="N17" s="149"/>
      <c r="O17" s="149"/>
      <c r="P17" s="149"/>
      <c r="Q17" s="105"/>
    </row>
    <row r="18" spans="1:17" s="84" customFormat="1" ht="8.25" customHeight="1">
      <c r="A18" s="85"/>
      <c r="B18" s="1162">
        <v>1998</v>
      </c>
      <c r="C18" s="148">
        <v>7864</v>
      </c>
      <c r="D18" s="148"/>
      <c r="E18" s="105">
        <f>SUM(G18+G53)</f>
        <v>312117</v>
      </c>
      <c r="F18" s="148"/>
      <c r="G18" s="148">
        <f>SUM(H18:L18,E53)</f>
        <v>201587</v>
      </c>
      <c r="H18" s="148">
        <v>49486</v>
      </c>
      <c r="I18" s="148">
        <v>46985</v>
      </c>
      <c r="J18" s="148">
        <v>166</v>
      </c>
      <c r="K18" s="148">
        <v>1375</v>
      </c>
      <c r="L18" s="148">
        <v>103575</v>
      </c>
      <c r="M18" s="150"/>
      <c r="N18" s="149"/>
      <c r="O18" s="149"/>
      <c r="P18" s="149"/>
      <c r="Q18" s="105"/>
    </row>
    <row r="19" spans="1:17" s="84" customFormat="1" ht="8.25" customHeight="1">
      <c r="A19" s="85"/>
      <c r="B19" s="1162">
        <v>1999</v>
      </c>
      <c r="C19" s="148">
        <v>7783</v>
      </c>
      <c r="D19" s="148"/>
      <c r="E19" s="105">
        <f>SUM(G19+G54,L89)</f>
        <v>336037</v>
      </c>
      <c r="F19" s="148"/>
      <c r="G19" s="148">
        <f>SUM(H19:L19,E54)</f>
        <v>213292</v>
      </c>
      <c r="H19" s="148">
        <v>49296</v>
      </c>
      <c r="I19" s="148">
        <v>48215</v>
      </c>
      <c r="J19" s="148">
        <v>61</v>
      </c>
      <c r="K19" s="148">
        <v>1418</v>
      </c>
      <c r="L19" s="148">
        <v>114274</v>
      </c>
      <c r="M19" s="150"/>
      <c r="N19" s="149"/>
      <c r="O19" s="149"/>
      <c r="P19" s="149"/>
      <c r="Q19" s="105"/>
    </row>
    <row r="20" spans="1:17" s="84" customFormat="1" ht="6.95" customHeight="1">
      <c r="A20" s="85"/>
      <c r="B20" s="1162"/>
      <c r="C20" s="105"/>
      <c r="D20" s="105"/>
      <c r="E20" s="105"/>
      <c r="F20" s="105"/>
      <c r="G20" s="148"/>
      <c r="H20" s="105"/>
      <c r="I20" s="105"/>
      <c r="J20" s="107"/>
      <c r="K20" s="105"/>
      <c r="L20" s="105"/>
      <c r="M20" s="142"/>
      <c r="N20" s="105"/>
      <c r="O20" s="107"/>
      <c r="P20" s="105"/>
      <c r="Q20" s="105"/>
    </row>
    <row r="21" spans="1:17" s="84" customFormat="1" ht="8.25" customHeight="1">
      <c r="A21" s="85"/>
      <c r="B21" s="1162">
        <v>2000</v>
      </c>
      <c r="C21" s="148">
        <v>7880</v>
      </c>
      <c r="D21" s="148"/>
      <c r="E21" s="105">
        <f>SUM(G21+G56,L91)</f>
        <v>372263</v>
      </c>
      <c r="F21" s="148"/>
      <c r="G21" s="148">
        <f>SUM(H21:L21,E56)</f>
        <v>227847</v>
      </c>
      <c r="H21" s="148">
        <v>45247</v>
      </c>
      <c r="I21" s="148">
        <v>49311</v>
      </c>
      <c r="J21" s="148">
        <v>7</v>
      </c>
      <c r="K21" s="148">
        <v>1336</v>
      </c>
      <c r="L21" s="148">
        <v>131714</v>
      </c>
      <c r="M21" s="150"/>
      <c r="N21" s="151"/>
      <c r="Q21" s="105"/>
    </row>
    <row r="22" spans="1:17" s="84" customFormat="1" ht="8.25" customHeight="1">
      <c r="A22" s="85"/>
      <c r="B22" s="1162">
        <v>2001</v>
      </c>
      <c r="C22" s="148">
        <v>8118</v>
      </c>
      <c r="D22" s="148"/>
      <c r="E22" s="105">
        <f>SUM(G22+G57,L92)</f>
        <v>388320</v>
      </c>
      <c r="F22" s="148"/>
      <c r="G22" s="148">
        <f>SUM(H22:L22,E57)</f>
        <v>235767</v>
      </c>
      <c r="H22" s="148">
        <v>47623</v>
      </c>
      <c r="I22" s="148">
        <v>49999</v>
      </c>
      <c r="J22" s="148">
        <v>7</v>
      </c>
      <c r="K22" s="148">
        <v>1443</v>
      </c>
      <c r="L22" s="148">
        <v>136480</v>
      </c>
      <c r="M22" s="150"/>
      <c r="N22" s="151"/>
      <c r="Q22" s="105"/>
    </row>
    <row r="23" spans="1:17" s="84" customFormat="1" ht="8.25" customHeight="1">
      <c r="A23" s="85"/>
      <c r="B23" s="1162">
        <v>2002</v>
      </c>
      <c r="C23" s="148">
        <v>9810</v>
      </c>
      <c r="D23" s="148"/>
      <c r="E23" s="105">
        <f>SUM(G23+G58,L93)</f>
        <v>415847</v>
      </c>
      <c r="F23" s="148"/>
      <c r="G23" s="148">
        <f>SUM(H23:L23,E58)</f>
        <v>250025</v>
      </c>
      <c r="H23" s="148">
        <v>50694</v>
      </c>
      <c r="I23" s="148">
        <v>52272</v>
      </c>
      <c r="J23" s="148">
        <v>7</v>
      </c>
      <c r="K23" s="148">
        <v>1480</v>
      </c>
      <c r="L23" s="148">
        <v>145361</v>
      </c>
      <c r="M23" s="150"/>
      <c r="N23" s="151"/>
      <c r="Q23" s="105"/>
    </row>
    <row r="24" spans="1:17" s="84" customFormat="1" ht="8.25" customHeight="1">
      <c r="A24" s="85"/>
      <c r="B24" s="1162">
        <v>2003</v>
      </c>
      <c r="C24" s="148">
        <v>10432</v>
      </c>
      <c r="D24" s="148"/>
      <c r="E24" s="105">
        <f>SUM(G24+G59,L94)</f>
        <v>438760</v>
      </c>
      <c r="F24" s="148"/>
      <c r="G24" s="148">
        <f>SUM(H24:L24,E59)</f>
        <v>260645</v>
      </c>
      <c r="H24" s="148">
        <v>52542</v>
      </c>
      <c r="I24" s="148">
        <v>53821</v>
      </c>
      <c r="J24" s="148">
        <v>7</v>
      </c>
      <c r="K24" s="148">
        <v>1525</v>
      </c>
      <c r="L24" s="148">
        <v>152544</v>
      </c>
      <c r="M24" s="150"/>
      <c r="N24" s="151"/>
      <c r="Q24" s="105"/>
    </row>
    <row r="25" spans="1:17" s="84" customFormat="1" ht="8.25" customHeight="1">
      <c r="A25" s="85"/>
      <c r="B25" s="1162">
        <v>2004</v>
      </c>
      <c r="C25" s="148">
        <v>10978</v>
      </c>
      <c r="D25" s="148"/>
      <c r="E25" s="105">
        <f>SUM(G25+G60,L95)</f>
        <v>458549</v>
      </c>
      <c r="F25" s="148"/>
      <c r="G25" s="148">
        <f>SUM(H25:L25,E60)</f>
        <v>268725</v>
      </c>
      <c r="H25" s="148">
        <v>54059</v>
      </c>
      <c r="I25" s="148">
        <v>54554</v>
      </c>
      <c r="J25" s="148">
        <v>7</v>
      </c>
      <c r="K25" s="148">
        <v>1567</v>
      </c>
      <c r="L25" s="148">
        <v>158329</v>
      </c>
      <c r="M25" s="150"/>
      <c r="N25" s="151"/>
      <c r="Q25" s="105"/>
    </row>
    <row r="26" spans="1:17" s="84" customFormat="1" ht="6.95" customHeight="1">
      <c r="A26" s="85"/>
      <c r="B26" s="1162"/>
      <c r="C26" s="105"/>
      <c r="D26" s="105"/>
      <c r="E26" s="105"/>
      <c r="F26" s="105"/>
      <c r="G26" s="148"/>
      <c r="H26" s="105"/>
      <c r="I26" s="105"/>
      <c r="J26" s="107"/>
      <c r="K26" s="105"/>
      <c r="L26" s="105"/>
      <c r="M26" s="142"/>
      <c r="N26" s="105"/>
      <c r="O26" s="107"/>
      <c r="P26" s="105"/>
      <c r="Q26" s="105"/>
    </row>
    <row r="27" spans="1:17" s="84" customFormat="1" ht="8.25" customHeight="1">
      <c r="A27" s="85"/>
      <c r="B27" s="1162">
        <v>2005</v>
      </c>
      <c r="C27" s="148">
        <v>11758</v>
      </c>
      <c r="D27" s="148"/>
      <c r="E27" s="105">
        <f>SUM(G27,G62,L97)</f>
        <v>483564</v>
      </c>
      <c r="F27" s="148"/>
      <c r="G27" s="148">
        <f>SUM(H27:L27,E62)</f>
        <v>279112</v>
      </c>
      <c r="H27" s="148">
        <v>55451</v>
      </c>
      <c r="I27" s="148">
        <v>55180</v>
      </c>
      <c r="J27" s="148">
        <v>6</v>
      </c>
      <c r="K27" s="148">
        <v>1612</v>
      </c>
      <c r="L27" s="148">
        <v>166613</v>
      </c>
      <c r="M27" s="150"/>
      <c r="N27" s="151"/>
      <c r="Q27" s="105"/>
    </row>
    <row r="28" spans="1:17" s="84" customFormat="1" ht="8.25" customHeight="1">
      <c r="A28" s="85"/>
      <c r="B28" s="1162">
        <v>2006</v>
      </c>
      <c r="C28" s="148">
        <v>13998</v>
      </c>
      <c r="D28" s="152"/>
      <c r="E28" s="105">
        <f>SUM(G28,G63,L98)</f>
        <v>515279</v>
      </c>
      <c r="F28" s="148"/>
      <c r="G28" s="148">
        <f>SUM(H28:L28,E63)</f>
        <v>292418</v>
      </c>
      <c r="H28" s="148">
        <v>57601</v>
      </c>
      <c r="I28" s="148">
        <v>56052</v>
      </c>
      <c r="J28" s="148">
        <v>6</v>
      </c>
      <c r="K28" s="148">
        <v>1684</v>
      </c>
      <c r="L28" s="148">
        <v>176781</v>
      </c>
      <c r="M28" s="150"/>
      <c r="N28" s="151"/>
      <c r="Q28" s="105"/>
    </row>
    <row r="29" spans="1:17" s="84" customFormat="1" ht="8.25" customHeight="1">
      <c r="A29" s="85"/>
      <c r="B29" s="1162">
        <v>2007</v>
      </c>
      <c r="C29" s="148">
        <v>14923</v>
      </c>
      <c r="D29" s="148"/>
      <c r="E29" s="105">
        <f>SUM(G29,G64,L99)</f>
        <v>556150</v>
      </c>
      <c r="F29" s="148"/>
      <c r="G29" s="148">
        <f>SUM(H29:L29,E64)</f>
        <v>310013</v>
      </c>
      <c r="H29" s="148">
        <v>60308</v>
      </c>
      <c r="I29" s="148">
        <v>57254</v>
      </c>
      <c r="J29" s="148">
        <v>6</v>
      </c>
      <c r="K29" s="148">
        <v>1745</v>
      </c>
      <c r="L29" s="148">
        <v>190357</v>
      </c>
      <c r="M29" s="150"/>
      <c r="N29" s="151"/>
      <c r="Q29" s="105"/>
    </row>
    <row r="30" spans="1:17" s="84" customFormat="1" ht="8.25" customHeight="1">
      <c r="A30" s="85"/>
      <c r="B30" s="1162">
        <v>2008</v>
      </c>
      <c r="C30" s="148">
        <v>13181</v>
      </c>
      <c r="D30" s="148"/>
      <c r="E30" s="105">
        <f>SUM(G30,G65,L100)</f>
        <v>501538</v>
      </c>
      <c r="F30" s="148"/>
      <c r="G30" s="148">
        <f>SUM(H30:L30,E65)</f>
        <v>273455</v>
      </c>
      <c r="H30" s="148">
        <v>53393</v>
      </c>
      <c r="I30" s="148">
        <v>45271</v>
      </c>
      <c r="J30" s="148">
        <v>6</v>
      </c>
      <c r="K30" s="148">
        <v>1500</v>
      </c>
      <c r="L30" s="148">
        <v>172950</v>
      </c>
      <c r="M30" s="150"/>
      <c r="N30" s="151"/>
      <c r="Q30" s="105"/>
    </row>
    <row r="31" spans="1:17" s="84" customFormat="1" ht="8.25" customHeight="1">
      <c r="A31" s="85"/>
      <c r="B31" s="1162">
        <v>2009</v>
      </c>
      <c r="C31" s="148">
        <v>15510</v>
      </c>
      <c r="D31" s="148"/>
      <c r="E31" s="105">
        <f>SUM(G31,G66,L101)</f>
        <v>610148</v>
      </c>
      <c r="F31" s="148"/>
      <c r="G31" s="148">
        <f>SUM(H31:L31,E66)</f>
        <v>331686</v>
      </c>
      <c r="H31" s="148">
        <v>64463</v>
      </c>
      <c r="I31" s="148">
        <v>60543</v>
      </c>
      <c r="J31" s="148">
        <v>10</v>
      </c>
      <c r="K31" s="148">
        <v>1867</v>
      </c>
      <c r="L31" s="148">
        <v>204403</v>
      </c>
      <c r="M31" s="150"/>
      <c r="N31" s="151"/>
      <c r="Q31" s="105"/>
    </row>
    <row r="32" spans="1:17" s="84" customFormat="1" ht="6.95" customHeight="1">
      <c r="A32" s="85"/>
      <c r="B32" s="1162"/>
      <c r="C32" s="105"/>
      <c r="D32" s="105"/>
      <c r="E32" s="105"/>
      <c r="F32" s="148"/>
      <c r="G32" s="148"/>
      <c r="H32" s="105"/>
      <c r="I32" s="105"/>
      <c r="J32" s="107"/>
      <c r="K32" s="105"/>
      <c r="L32" s="105"/>
      <c r="M32" s="142"/>
      <c r="N32" s="105"/>
      <c r="O32" s="107"/>
      <c r="P32" s="105"/>
      <c r="Q32" s="105"/>
    </row>
    <row r="33" spans="1:20" s="84" customFormat="1" ht="8.25" customHeight="1">
      <c r="A33" s="85"/>
      <c r="B33" s="1162">
        <v>2010</v>
      </c>
      <c r="C33" s="148">
        <v>16892</v>
      </c>
      <c r="D33" s="148"/>
      <c r="E33" s="105">
        <f>SUM(G33,G68,L103)</f>
        <v>635468</v>
      </c>
      <c r="F33" s="148"/>
      <c r="G33" s="148">
        <f>SUM(H33:L33,E68)</f>
        <v>342064</v>
      </c>
      <c r="H33" s="148">
        <v>67012</v>
      </c>
      <c r="I33" s="148">
        <v>61858</v>
      </c>
      <c r="J33" s="153" t="s">
        <v>44</v>
      </c>
      <c r="K33" s="148">
        <v>1963</v>
      </c>
      <c r="L33" s="148">
        <v>210786</v>
      </c>
      <c r="M33" s="150"/>
      <c r="N33" s="151"/>
      <c r="Q33" s="105"/>
      <c r="T33" s="84">
        <v>550</v>
      </c>
    </row>
    <row r="34" spans="1:20" s="84" customFormat="1" ht="8.25" customHeight="1">
      <c r="A34" s="85"/>
      <c r="B34" s="1162">
        <v>2011</v>
      </c>
      <c r="C34" s="148">
        <v>19887</v>
      </c>
      <c r="D34" s="148"/>
      <c r="E34" s="105">
        <f>SUM(G34,G69,L104)</f>
        <v>658760</v>
      </c>
      <c r="F34" s="148"/>
      <c r="G34" s="148">
        <f>SUM(H34:L34,E69)</f>
        <v>351705</v>
      </c>
      <c r="H34" s="148">
        <v>70469</v>
      </c>
      <c r="I34" s="148">
        <v>60333</v>
      </c>
      <c r="J34" s="153" t="s">
        <v>44</v>
      </c>
      <c r="K34" s="148">
        <v>2021</v>
      </c>
      <c r="L34" s="148">
        <v>218332</v>
      </c>
      <c r="M34" s="150"/>
      <c r="N34" s="151"/>
      <c r="Q34" s="105"/>
    </row>
    <row r="35" spans="1:20" s="84" customFormat="1" ht="8.25" customHeight="1">
      <c r="A35" s="85"/>
      <c r="B35" s="1162" t="s">
        <v>12</v>
      </c>
      <c r="C35" s="148">
        <v>20014</v>
      </c>
      <c r="D35" s="148"/>
      <c r="E35" s="105">
        <f>SUM(G35,G70,L105)</f>
        <v>715683</v>
      </c>
      <c r="F35" s="148"/>
      <c r="G35" s="148">
        <f>SUM(H35:L35,E70)</f>
        <v>380342</v>
      </c>
      <c r="H35" s="148">
        <v>76667</v>
      </c>
      <c r="I35" s="148">
        <v>64784</v>
      </c>
      <c r="J35" s="153" t="s">
        <v>44</v>
      </c>
      <c r="K35" s="148">
        <v>2246</v>
      </c>
      <c r="L35" s="148">
        <v>235993</v>
      </c>
      <c r="M35" s="150"/>
      <c r="N35" s="151"/>
      <c r="Q35" s="105"/>
    </row>
    <row r="36" spans="1:20" s="84" customFormat="1" ht="3.6" customHeight="1">
      <c r="A36" s="110"/>
      <c r="B36" s="90"/>
      <c r="C36" s="154"/>
      <c r="D36" s="154"/>
      <c r="E36" s="130"/>
      <c r="F36" s="154"/>
      <c r="G36" s="154"/>
      <c r="H36" s="154"/>
      <c r="I36" s="154"/>
      <c r="J36" s="154"/>
      <c r="K36" s="154"/>
      <c r="L36" s="154"/>
      <c r="M36" s="155"/>
      <c r="N36" s="151"/>
      <c r="Q36" s="105"/>
    </row>
    <row r="37" spans="1:20" s="84" customFormat="1" ht="3.6" customHeight="1">
      <c r="A37" s="81"/>
      <c r="B37" s="156"/>
      <c r="C37" s="157"/>
      <c r="D37" s="157"/>
      <c r="E37" s="158"/>
      <c r="F37" s="157"/>
      <c r="G37" s="157"/>
      <c r="H37" s="157"/>
      <c r="I37" s="157"/>
      <c r="J37" s="157"/>
      <c r="K37" s="157"/>
      <c r="L37" s="157"/>
      <c r="M37" s="159"/>
      <c r="N37" s="151"/>
      <c r="Q37" s="105"/>
    </row>
    <row r="38" spans="1:20" s="84" customFormat="1" ht="11.1" customHeight="1">
      <c r="A38" s="85"/>
      <c r="B38" s="86" t="s">
        <v>80</v>
      </c>
      <c r="C38" s="148"/>
      <c r="D38" s="148"/>
      <c r="E38" s="105"/>
      <c r="F38" s="148"/>
      <c r="G38" s="148"/>
      <c r="H38" s="148"/>
      <c r="I38" s="148"/>
      <c r="J38" s="148"/>
      <c r="K38" s="148"/>
      <c r="L38" s="98" t="s">
        <v>81</v>
      </c>
      <c r="M38" s="150"/>
      <c r="N38" s="151"/>
      <c r="Q38" s="105"/>
    </row>
    <row r="39" spans="1:20" s="84" customFormat="1" ht="11.1" customHeight="1">
      <c r="A39" s="85"/>
      <c r="B39" s="86" t="s">
        <v>82</v>
      </c>
      <c r="C39" s="112"/>
      <c r="D39" s="112"/>
      <c r="E39" s="112"/>
      <c r="F39" s="112"/>
      <c r="G39" s="112"/>
      <c r="H39" s="112"/>
      <c r="I39" s="112"/>
      <c r="J39" s="112"/>
      <c r="K39" s="112"/>
      <c r="L39" s="778" t="s">
        <v>26</v>
      </c>
      <c r="M39" s="139"/>
      <c r="N39" s="140"/>
      <c r="Q39" s="105"/>
    </row>
    <row r="40" spans="1:20" s="84" customFormat="1" ht="11.1" customHeight="1">
      <c r="A40" s="85"/>
      <c r="B40" s="86" t="s">
        <v>4</v>
      </c>
      <c r="C40" s="112"/>
      <c r="D40" s="112"/>
      <c r="E40" s="112"/>
      <c r="F40" s="112"/>
      <c r="G40" s="112"/>
      <c r="H40" s="112"/>
      <c r="I40" s="112"/>
      <c r="J40" s="112"/>
      <c r="K40" s="112"/>
      <c r="M40" s="139"/>
      <c r="N40" s="140"/>
      <c r="Q40" s="105"/>
    </row>
    <row r="41" spans="1:20" s="84" customFormat="1" ht="3" customHeight="1">
      <c r="A41" s="85"/>
      <c r="B41" s="102"/>
      <c r="C41" s="102"/>
      <c r="D41" s="102"/>
      <c r="E41" s="102"/>
      <c r="F41" s="102"/>
      <c r="G41" s="102"/>
      <c r="H41" s="141"/>
      <c r="I41" s="141"/>
      <c r="J41" s="141"/>
      <c r="K41" s="141"/>
      <c r="L41" s="141"/>
      <c r="M41" s="89"/>
      <c r="Q41" s="105"/>
    </row>
    <row r="42" spans="1:20" s="84" customFormat="1" ht="3" customHeight="1">
      <c r="A42" s="85"/>
      <c r="B42" s="1166"/>
      <c r="C42" s="74"/>
      <c r="D42" s="74"/>
      <c r="E42" s="74"/>
      <c r="F42" s="74"/>
      <c r="G42" s="74"/>
      <c r="H42" s="92"/>
      <c r="I42" s="92"/>
      <c r="J42" s="92"/>
      <c r="K42" s="92"/>
      <c r="L42" s="92"/>
      <c r="M42" s="89"/>
      <c r="Q42" s="105"/>
    </row>
    <row r="43" spans="1:20" s="84" customFormat="1" ht="9.6" customHeight="1">
      <c r="A43" s="85"/>
      <c r="B43" s="1230" t="s">
        <v>6</v>
      </c>
      <c r="C43" s="1166"/>
      <c r="D43" s="1166"/>
      <c r="E43" s="144" t="s">
        <v>37</v>
      </c>
      <c r="F43" s="94"/>
      <c r="G43" s="94"/>
      <c r="H43" s="94"/>
      <c r="I43" s="94"/>
      <c r="J43" s="94"/>
      <c r="K43" s="94"/>
      <c r="L43" s="94"/>
      <c r="M43" s="89"/>
      <c r="Q43" s="105"/>
    </row>
    <row r="44" spans="1:20" s="84" customFormat="1" ht="7.5" customHeight="1">
      <c r="A44" s="85"/>
      <c r="B44" s="1231"/>
      <c r="C44" s="1166"/>
      <c r="D44" s="1166"/>
      <c r="E44" s="160" t="s">
        <v>85</v>
      </c>
      <c r="F44" s="1166"/>
      <c r="G44" s="94" t="s">
        <v>91</v>
      </c>
      <c r="H44" s="94"/>
      <c r="I44" s="94"/>
      <c r="J44" s="94"/>
      <c r="K44" s="94"/>
      <c r="L44" s="94"/>
      <c r="M44" s="142"/>
      <c r="N44" s="143"/>
      <c r="O44" s="143"/>
      <c r="P44" s="143"/>
      <c r="Q44" s="105"/>
    </row>
    <row r="45" spans="1:20" s="84" customFormat="1" ht="8.65" customHeight="1">
      <c r="A45" s="85"/>
      <c r="B45" s="1231"/>
      <c r="C45" s="778"/>
      <c r="D45" s="778"/>
      <c r="E45" s="1233" t="s">
        <v>92</v>
      </c>
      <c r="F45" s="778"/>
      <c r="G45" s="1233" t="s">
        <v>7</v>
      </c>
      <c r="H45" s="1234" t="s">
        <v>93</v>
      </c>
      <c r="I45" s="1234" t="s">
        <v>94</v>
      </c>
      <c r="J45" s="1234" t="s">
        <v>95</v>
      </c>
      <c r="K45" s="1234" t="s">
        <v>96</v>
      </c>
      <c r="L45" s="1234" t="s">
        <v>97</v>
      </c>
      <c r="M45" s="89"/>
      <c r="Q45" s="105"/>
    </row>
    <row r="46" spans="1:20" s="84" customFormat="1" ht="8.65" customHeight="1">
      <c r="A46" s="85"/>
      <c r="B46" s="1231"/>
      <c r="C46" s="778"/>
      <c r="D46" s="778"/>
      <c r="E46" s="1232"/>
      <c r="F46" s="778"/>
      <c r="G46" s="1232"/>
      <c r="H46" s="1229"/>
      <c r="I46" s="1229"/>
      <c r="J46" s="1229"/>
      <c r="K46" s="1229"/>
      <c r="L46" s="1229"/>
      <c r="M46" s="89"/>
      <c r="Q46" s="105"/>
    </row>
    <row r="47" spans="1:20" s="84" customFormat="1" ht="8.65" customHeight="1">
      <c r="A47" s="85"/>
      <c r="B47" s="1231"/>
      <c r="C47" s="778"/>
      <c r="D47" s="778"/>
      <c r="E47" s="1232"/>
      <c r="F47" s="778"/>
      <c r="G47" s="1232"/>
      <c r="H47" s="1229"/>
      <c r="I47" s="1229"/>
      <c r="J47" s="1229"/>
      <c r="K47" s="1229"/>
      <c r="L47" s="1229"/>
      <c r="M47" s="89"/>
      <c r="Q47" s="105"/>
    </row>
    <row r="48" spans="1:20" s="84" customFormat="1" ht="3" customHeight="1">
      <c r="A48" s="85"/>
      <c r="B48" s="141"/>
      <c r="C48" s="116"/>
      <c r="D48" s="116"/>
      <c r="E48" s="116"/>
      <c r="F48" s="116"/>
      <c r="G48" s="116"/>
      <c r="H48" s="161"/>
      <c r="I48" s="161"/>
      <c r="J48" s="161"/>
      <c r="K48" s="161"/>
      <c r="L48" s="161"/>
      <c r="M48" s="89"/>
      <c r="Q48" s="105"/>
    </row>
    <row r="49" spans="1:17" s="84" customFormat="1" ht="3" customHeight="1">
      <c r="A49" s="85"/>
      <c r="B49" s="92"/>
      <c r="C49" s="778"/>
      <c r="D49" s="778"/>
      <c r="E49" s="778"/>
      <c r="F49" s="778"/>
      <c r="G49" s="778"/>
      <c r="H49" s="162"/>
      <c r="I49" s="162"/>
      <c r="J49" s="162"/>
      <c r="K49" s="162"/>
      <c r="L49" s="162"/>
      <c r="M49" s="89"/>
      <c r="Q49" s="105"/>
    </row>
    <row r="50" spans="1:17" s="84" customFormat="1" ht="8.25" customHeight="1">
      <c r="A50" s="85"/>
      <c r="B50" s="1162">
        <v>1995</v>
      </c>
      <c r="C50" s="148"/>
      <c r="D50" s="148"/>
      <c r="E50" s="107" t="s">
        <v>44</v>
      </c>
      <c r="F50" s="148"/>
      <c r="G50" s="148">
        <f>SUM(H50:L50,E85:L85)</f>
        <v>96638</v>
      </c>
      <c r="H50" s="148">
        <v>945</v>
      </c>
      <c r="I50" s="148">
        <v>55996</v>
      </c>
      <c r="J50" s="148">
        <v>38743</v>
      </c>
      <c r="K50" s="148">
        <v>59</v>
      </c>
      <c r="L50" s="107" t="s">
        <v>44</v>
      </c>
      <c r="M50" s="89"/>
      <c r="N50" s="149"/>
      <c r="O50" s="149"/>
      <c r="P50" s="149"/>
      <c r="Q50" s="105"/>
    </row>
    <row r="51" spans="1:17" s="84" customFormat="1" ht="8.25" customHeight="1">
      <c r="A51" s="85"/>
      <c r="B51" s="1162">
        <v>1996</v>
      </c>
      <c r="C51" s="148"/>
      <c r="D51" s="148"/>
      <c r="E51" s="107" t="s">
        <v>44</v>
      </c>
      <c r="F51" s="148"/>
      <c r="G51" s="148">
        <f>SUM(H51:L51,E86:L86)</f>
        <v>102409</v>
      </c>
      <c r="H51" s="148">
        <v>1062</v>
      </c>
      <c r="I51" s="148">
        <v>59736</v>
      </c>
      <c r="J51" s="148">
        <v>40571</v>
      </c>
      <c r="K51" s="148">
        <v>68</v>
      </c>
      <c r="L51" s="107" t="s">
        <v>44</v>
      </c>
      <c r="M51" s="89"/>
      <c r="N51" s="149"/>
      <c r="O51" s="149"/>
      <c r="P51" s="149"/>
      <c r="Q51" s="105"/>
    </row>
    <row r="52" spans="1:17" s="84" customFormat="1" ht="8.25" customHeight="1">
      <c r="A52" s="85"/>
      <c r="B52" s="1162">
        <v>1997</v>
      </c>
      <c r="C52" s="148"/>
      <c r="D52" s="148"/>
      <c r="E52" s="107" t="s">
        <v>44</v>
      </c>
      <c r="F52" s="148"/>
      <c r="G52" s="148">
        <f>SUM(H52:L52,E87:L87)</f>
        <v>92999</v>
      </c>
      <c r="H52" s="148">
        <v>928</v>
      </c>
      <c r="I52" s="148">
        <v>53203</v>
      </c>
      <c r="J52" s="148">
        <v>38250</v>
      </c>
      <c r="K52" s="148">
        <v>59</v>
      </c>
      <c r="L52" s="107" t="s">
        <v>44</v>
      </c>
      <c r="M52" s="89"/>
      <c r="N52" s="149"/>
      <c r="O52" s="149"/>
      <c r="P52" s="149"/>
      <c r="Q52" s="105"/>
    </row>
    <row r="53" spans="1:17" s="84" customFormat="1" ht="8.25" customHeight="1">
      <c r="A53" s="85"/>
      <c r="B53" s="1162">
        <v>1998</v>
      </c>
      <c r="C53" s="148"/>
      <c r="D53" s="148"/>
      <c r="E53" s="107" t="s">
        <v>44</v>
      </c>
      <c r="F53" s="148"/>
      <c r="G53" s="148">
        <f>SUM(H53:L53,E88:L88)</f>
        <v>110530</v>
      </c>
      <c r="H53" s="148">
        <v>1083</v>
      </c>
      <c r="I53" s="148">
        <v>65386</v>
      </c>
      <c r="J53" s="148">
        <v>42968</v>
      </c>
      <c r="K53" s="148">
        <v>65</v>
      </c>
      <c r="L53" s="107" t="s">
        <v>44</v>
      </c>
      <c r="M53" s="89"/>
      <c r="N53" s="149"/>
      <c r="O53" s="149"/>
      <c r="P53" s="149"/>
      <c r="Q53" s="105"/>
    </row>
    <row r="54" spans="1:17" s="84" customFormat="1" ht="8.25" customHeight="1">
      <c r="A54" s="85"/>
      <c r="B54" s="1162">
        <v>1999</v>
      </c>
      <c r="C54" s="148"/>
      <c r="D54" s="148"/>
      <c r="E54" s="148">
        <v>28</v>
      </c>
      <c r="F54" s="148"/>
      <c r="G54" s="148">
        <f>SUM(H54:L54,E89:K89)</f>
        <v>122619</v>
      </c>
      <c r="H54" s="148">
        <v>1128</v>
      </c>
      <c r="I54" s="148">
        <v>75610</v>
      </c>
      <c r="J54" s="148">
        <v>44593</v>
      </c>
      <c r="K54" s="148">
        <v>79</v>
      </c>
      <c r="L54" s="148">
        <v>4</v>
      </c>
      <c r="M54" s="89"/>
      <c r="N54" s="149"/>
      <c r="O54" s="149"/>
      <c r="P54" s="149"/>
      <c r="Q54" s="105"/>
    </row>
    <row r="55" spans="1:17" s="84" customFormat="1" ht="3.95" customHeight="1">
      <c r="A55" s="85"/>
      <c r="B55" s="1162"/>
      <c r="C55" s="105"/>
      <c r="D55" s="105"/>
      <c r="E55" s="105"/>
      <c r="F55" s="105"/>
      <c r="G55" s="148"/>
      <c r="H55" s="105"/>
      <c r="I55" s="105"/>
      <c r="J55" s="107"/>
      <c r="K55" s="105"/>
      <c r="L55" s="105"/>
      <c r="M55" s="142"/>
      <c r="N55" s="105"/>
      <c r="O55" s="107"/>
      <c r="P55" s="105"/>
      <c r="Q55" s="105"/>
    </row>
    <row r="56" spans="1:17" s="84" customFormat="1" ht="8.25" customHeight="1">
      <c r="A56" s="85"/>
      <c r="B56" s="1162">
        <v>2000</v>
      </c>
      <c r="C56" s="148"/>
      <c r="D56" s="148"/>
      <c r="E56" s="148">
        <v>232</v>
      </c>
      <c r="F56" s="148"/>
      <c r="G56" s="148">
        <f>SUM(H56:L56,E91:K91)</f>
        <v>144225</v>
      </c>
      <c r="H56" s="148">
        <v>1238</v>
      </c>
      <c r="I56" s="148">
        <v>92283</v>
      </c>
      <c r="J56" s="148">
        <v>48937</v>
      </c>
      <c r="K56" s="148">
        <v>95</v>
      </c>
      <c r="L56" s="148">
        <v>5</v>
      </c>
      <c r="M56" s="89"/>
      <c r="N56" s="149"/>
      <c r="O56" s="149"/>
      <c r="P56" s="149"/>
      <c r="Q56" s="105"/>
    </row>
    <row r="57" spans="1:17" s="84" customFormat="1" ht="8.25" customHeight="1">
      <c r="A57" s="85"/>
      <c r="B57" s="1162">
        <v>2001</v>
      </c>
      <c r="C57" s="148"/>
      <c r="D57" s="148"/>
      <c r="E57" s="148">
        <v>215</v>
      </c>
      <c r="F57" s="148"/>
      <c r="G57" s="148">
        <f>SUM(H57:L57,E92:K92)</f>
        <v>152341</v>
      </c>
      <c r="H57" s="148">
        <v>1294</v>
      </c>
      <c r="I57" s="148">
        <v>99722</v>
      </c>
      <c r="J57" s="148">
        <v>49435</v>
      </c>
      <c r="K57" s="148">
        <v>98</v>
      </c>
      <c r="L57" s="148">
        <v>5</v>
      </c>
      <c r="M57" s="89"/>
      <c r="N57" s="149"/>
      <c r="O57" s="149"/>
      <c r="P57" s="149"/>
      <c r="Q57" s="105"/>
    </row>
    <row r="58" spans="1:17" s="84" customFormat="1" ht="8.25" customHeight="1">
      <c r="A58" s="85"/>
      <c r="B58" s="1162">
        <v>2002</v>
      </c>
      <c r="C58" s="148"/>
      <c r="D58" s="148"/>
      <c r="E58" s="148">
        <v>211</v>
      </c>
      <c r="F58" s="148"/>
      <c r="G58" s="148">
        <f>SUM(H58:L58,E93:K93)</f>
        <v>165601</v>
      </c>
      <c r="H58" s="148">
        <v>1241</v>
      </c>
      <c r="I58" s="148">
        <v>110561</v>
      </c>
      <c r="J58" s="148">
        <v>51665</v>
      </c>
      <c r="K58" s="148">
        <v>108</v>
      </c>
      <c r="L58" s="148">
        <v>6</v>
      </c>
      <c r="M58" s="89"/>
      <c r="N58" s="149"/>
      <c r="O58" s="149"/>
      <c r="P58" s="149"/>
      <c r="Q58" s="105"/>
    </row>
    <row r="59" spans="1:17" s="84" customFormat="1" ht="8.25" customHeight="1">
      <c r="A59" s="85"/>
      <c r="B59" s="1162">
        <v>2003</v>
      </c>
      <c r="C59" s="148"/>
      <c r="D59" s="148"/>
      <c r="E59" s="148">
        <v>206</v>
      </c>
      <c r="F59" s="148"/>
      <c r="G59" s="148">
        <f>SUM(H59:L59,E94:K94)</f>
        <v>177864</v>
      </c>
      <c r="H59" s="148">
        <v>1354</v>
      </c>
      <c r="I59" s="148">
        <v>120905</v>
      </c>
      <c r="J59" s="148">
        <v>53263</v>
      </c>
      <c r="K59" s="148">
        <v>116</v>
      </c>
      <c r="L59" s="148">
        <v>7</v>
      </c>
      <c r="M59" s="89"/>
      <c r="N59" s="149"/>
      <c r="O59" s="149"/>
      <c r="P59" s="149"/>
      <c r="Q59" s="105"/>
    </row>
    <row r="60" spans="1:17" s="84" customFormat="1" ht="8.25" customHeight="1">
      <c r="A60" s="85"/>
      <c r="B60" s="1162">
        <v>2004</v>
      </c>
      <c r="C60" s="112"/>
      <c r="D60" s="112"/>
      <c r="E60" s="148">
        <v>209</v>
      </c>
      <c r="F60" s="112"/>
      <c r="G60" s="148">
        <f>SUM(H60:L60,E95:K95)</f>
        <v>189568</v>
      </c>
      <c r="H60" s="148">
        <v>1395</v>
      </c>
      <c r="I60" s="148">
        <v>131668</v>
      </c>
      <c r="J60" s="148">
        <v>54040</v>
      </c>
      <c r="K60" s="148">
        <v>125</v>
      </c>
      <c r="L60" s="148">
        <v>7</v>
      </c>
      <c r="M60" s="139"/>
      <c r="N60" s="140"/>
      <c r="Q60" s="105"/>
    </row>
    <row r="61" spans="1:17" s="84" customFormat="1" ht="3.95" customHeight="1">
      <c r="A61" s="85"/>
      <c r="B61" s="1162"/>
      <c r="C61" s="105"/>
      <c r="D61" s="105"/>
      <c r="E61" s="105"/>
      <c r="F61" s="105"/>
      <c r="G61" s="148"/>
      <c r="H61" s="105"/>
      <c r="I61" s="105"/>
      <c r="J61" s="107"/>
      <c r="K61" s="105"/>
      <c r="L61" s="105"/>
      <c r="M61" s="142"/>
      <c r="N61" s="105"/>
      <c r="O61" s="107"/>
      <c r="P61" s="105"/>
      <c r="Q61" s="105"/>
    </row>
    <row r="62" spans="1:17" s="84" customFormat="1" ht="8.25" customHeight="1">
      <c r="A62" s="85"/>
      <c r="B62" s="1162">
        <v>2005</v>
      </c>
      <c r="C62" s="112"/>
      <c r="D62" s="112"/>
      <c r="E62" s="148">
        <v>250</v>
      </c>
      <c r="F62" s="112"/>
      <c r="G62" s="148">
        <f>SUM(H62:L62,E97:K97)</f>
        <v>204186</v>
      </c>
      <c r="H62" s="148">
        <v>1515</v>
      </c>
      <c r="I62" s="148">
        <v>145166</v>
      </c>
      <c r="J62" s="148">
        <v>54695</v>
      </c>
      <c r="K62" s="148">
        <v>143</v>
      </c>
      <c r="L62" s="148">
        <v>7</v>
      </c>
      <c r="M62" s="139"/>
      <c r="N62" s="140"/>
      <c r="Q62" s="105"/>
    </row>
    <row r="63" spans="1:17" s="84" customFormat="1" ht="8.25" customHeight="1">
      <c r="A63" s="85"/>
      <c r="B63" s="1162">
        <v>2006</v>
      </c>
      <c r="C63" s="112"/>
      <c r="D63" s="112"/>
      <c r="E63" s="148">
        <v>294</v>
      </c>
      <c r="F63" s="112"/>
      <c r="G63" s="148">
        <v>222580</v>
      </c>
      <c r="H63" s="148">
        <v>1640</v>
      </c>
      <c r="I63" s="148">
        <v>162137</v>
      </c>
      <c r="J63" s="148">
        <v>55923</v>
      </c>
      <c r="K63" s="148">
        <v>161</v>
      </c>
      <c r="L63" s="148">
        <v>8</v>
      </c>
      <c r="M63" s="139"/>
      <c r="N63" s="140"/>
      <c r="Q63" s="105"/>
    </row>
    <row r="64" spans="1:17" s="84" customFormat="1" ht="8.25" customHeight="1">
      <c r="A64" s="85"/>
      <c r="B64" s="1162">
        <v>2007</v>
      </c>
      <c r="C64" s="112"/>
      <c r="D64" s="112"/>
      <c r="E64" s="148">
        <v>343</v>
      </c>
      <c r="F64" s="112"/>
      <c r="G64" s="148">
        <f>SUM(H64:L64,E99:K99)</f>
        <v>245843</v>
      </c>
      <c r="H64" s="148">
        <v>1775</v>
      </c>
      <c r="I64" s="148">
        <v>182685</v>
      </c>
      <c r="J64" s="148">
        <v>58215</v>
      </c>
      <c r="K64" s="148">
        <v>180</v>
      </c>
      <c r="L64" s="148">
        <v>12</v>
      </c>
      <c r="M64" s="139"/>
      <c r="N64" s="140"/>
      <c r="Q64" s="105"/>
    </row>
    <row r="65" spans="1:17" s="84" customFormat="1" ht="8.25" customHeight="1">
      <c r="A65" s="85"/>
      <c r="B65" s="1162">
        <v>2008</v>
      </c>
      <c r="C65" s="112"/>
      <c r="D65" s="112"/>
      <c r="E65" s="148">
        <v>335</v>
      </c>
      <c r="F65" s="112"/>
      <c r="G65" s="148">
        <f>SUM(H65:L65,E100:K100)</f>
        <v>227806</v>
      </c>
      <c r="H65" s="148">
        <v>1643</v>
      </c>
      <c r="I65" s="148">
        <v>174937</v>
      </c>
      <c r="J65" s="148">
        <v>48423</v>
      </c>
      <c r="K65" s="148">
        <v>157</v>
      </c>
      <c r="L65" s="148">
        <v>12</v>
      </c>
      <c r="M65" s="139"/>
      <c r="N65" s="140"/>
      <c r="Q65" s="105"/>
    </row>
    <row r="66" spans="1:17" s="84" customFormat="1" ht="8.25" customHeight="1">
      <c r="A66" s="85"/>
      <c r="B66" s="1162">
        <v>2009</v>
      </c>
      <c r="C66" s="112"/>
      <c r="D66" s="112"/>
      <c r="E66" s="148">
        <v>400</v>
      </c>
      <c r="F66" s="112"/>
      <c r="G66" s="148">
        <f>SUM(H66:L66,E101:K101)</f>
        <v>278133</v>
      </c>
      <c r="H66" s="148">
        <v>2042</v>
      </c>
      <c r="I66" s="148">
        <v>210190</v>
      </c>
      <c r="J66" s="148">
        <v>62563</v>
      </c>
      <c r="K66" s="148">
        <v>206</v>
      </c>
      <c r="L66" s="148">
        <v>21</v>
      </c>
      <c r="M66" s="139"/>
      <c r="N66" s="140"/>
      <c r="Q66" s="105"/>
    </row>
    <row r="67" spans="1:17" s="84" customFormat="1" ht="3.95" customHeight="1">
      <c r="A67" s="85"/>
      <c r="B67" s="1162"/>
      <c r="C67" s="105"/>
      <c r="D67" s="105"/>
      <c r="E67" s="105"/>
      <c r="F67" s="105"/>
      <c r="G67" s="148"/>
      <c r="H67" s="105"/>
      <c r="I67" s="105"/>
      <c r="J67" s="107"/>
      <c r="K67" s="105"/>
      <c r="L67" s="105"/>
      <c r="M67" s="142"/>
      <c r="N67" s="105"/>
      <c r="O67" s="107"/>
      <c r="P67" s="105"/>
      <c r="Q67" s="105"/>
    </row>
    <row r="68" spans="1:17" s="84" customFormat="1" ht="8.25" customHeight="1">
      <c r="A68" s="85"/>
      <c r="B68" s="1162">
        <v>2010</v>
      </c>
      <c r="C68" s="112"/>
      <c r="D68" s="112"/>
      <c r="E68" s="148">
        <v>445</v>
      </c>
      <c r="F68" s="112"/>
      <c r="G68" s="148">
        <f>SUM(H68:L68,E103:K103)</f>
        <v>293053</v>
      </c>
      <c r="H68" s="148">
        <v>2143</v>
      </c>
      <c r="I68" s="148">
        <v>223350</v>
      </c>
      <c r="J68" s="148">
        <v>64113</v>
      </c>
      <c r="K68" s="148">
        <v>226</v>
      </c>
      <c r="L68" s="148">
        <v>21</v>
      </c>
      <c r="M68" s="139"/>
      <c r="N68" s="140"/>
      <c r="Q68" s="105"/>
    </row>
    <row r="69" spans="1:17" s="84" customFormat="1" ht="8.25" customHeight="1">
      <c r="A69" s="85"/>
      <c r="B69" s="1162">
        <v>2011</v>
      </c>
      <c r="C69" s="112"/>
      <c r="D69" s="112"/>
      <c r="E69" s="148">
        <v>550</v>
      </c>
      <c r="F69" s="112"/>
      <c r="G69" s="148">
        <f>SUM(H69:L69,E104:K104)</f>
        <v>306700</v>
      </c>
      <c r="H69" s="148">
        <v>2327</v>
      </c>
      <c r="I69" s="148">
        <v>236198</v>
      </c>
      <c r="J69" s="148">
        <v>64541</v>
      </c>
      <c r="K69" s="148">
        <v>235</v>
      </c>
      <c r="L69" s="148">
        <v>26</v>
      </c>
      <c r="M69" s="139"/>
      <c r="N69" s="140"/>
      <c r="Q69" s="105"/>
    </row>
    <row r="70" spans="1:17" s="84" customFormat="1" ht="8.25" customHeight="1">
      <c r="A70" s="85"/>
      <c r="B70" s="1162" t="s">
        <v>12</v>
      </c>
      <c r="C70" s="112"/>
      <c r="D70" s="112"/>
      <c r="E70" s="148">
        <v>652</v>
      </c>
      <c r="F70" s="112"/>
      <c r="G70" s="148">
        <f>SUM(H70:L70,E105:K105)</f>
        <v>334858</v>
      </c>
      <c r="H70" s="148">
        <v>2572</v>
      </c>
      <c r="I70" s="148">
        <v>258348</v>
      </c>
      <c r="J70" s="148">
        <v>70058</v>
      </c>
      <c r="K70" s="148">
        <v>261</v>
      </c>
      <c r="L70" s="148">
        <v>26</v>
      </c>
      <c r="M70" s="139"/>
      <c r="N70" s="140"/>
      <c r="Q70" s="105"/>
    </row>
    <row r="71" spans="1:17" s="84" customFormat="1" ht="5.25" customHeight="1">
      <c r="A71" s="85"/>
      <c r="B71" s="1162"/>
      <c r="C71" s="112"/>
      <c r="D71" s="112"/>
      <c r="E71" s="148"/>
      <c r="F71" s="112"/>
      <c r="G71" s="148"/>
      <c r="H71" s="148"/>
      <c r="I71" s="148"/>
      <c r="J71" s="148"/>
      <c r="K71" s="148"/>
      <c r="L71" s="148"/>
      <c r="M71" s="139"/>
      <c r="N71" s="140"/>
      <c r="Q71" s="105"/>
    </row>
    <row r="72" spans="1:17" s="84" customFormat="1" ht="8.25" customHeight="1">
      <c r="A72" s="85"/>
      <c r="B72" s="1162"/>
      <c r="C72" s="112"/>
      <c r="D72" s="112"/>
      <c r="E72" s="148"/>
      <c r="F72" s="112"/>
      <c r="G72" s="148"/>
      <c r="H72" s="148"/>
      <c r="I72" s="148"/>
      <c r="J72" s="148"/>
      <c r="K72" s="148"/>
      <c r="L72" s="148"/>
      <c r="M72" s="139"/>
      <c r="N72" s="140"/>
      <c r="Q72" s="105"/>
    </row>
    <row r="73" spans="1:17" s="84" customFormat="1" ht="5.25" customHeight="1">
      <c r="A73" s="85"/>
      <c r="B73" s="1162"/>
      <c r="C73" s="112"/>
      <c r="D73" s="112"/>
      <c r="E73" s="148"/>
      <c r="F73" s="112"/>
      <c r="G73" s="148"/>
      <c r="H73" s="148"/>
      <c r="I73" s="148"/>
      <c r="J73" s="148"/>
      <c r="K73" s="148"/>
      <c r="L73" s="148"/>
      <c r="M73" s="139"/>
      <c r="N73" s="140"/>
      <c r="Q73" s="105"/>
    </row>
    <row r="74" spans="1:17" s="84" customFormat="1" ht="9" customHeight="1">
      <c r="A74" s="85"/>
      <c r="B74" s="86"/>
      <c r="C74" s="112"/>
      <c r="D74" s="112"/>
      <c r="E74" s="112"/>
      <c r="F74" s="112"/>
      <c r="G74" s="112"/>
      <c r="H74" s="112"/>
      <c r="I74" s="112"/>
      <c r="J74" s="112"/>
      <c r="K74" s="112"/>
      <c r="L74" s="98" t="s">
        <v>81</v>
      </c>
      <c r="M74" s="139"/>
      <c r="N74" s="140"/>
      <c r="Q74" s="105"/>
    </row>
    <row r="75" spans="1:17" s="84" customFormat="1" ht="9" customHeight="1">
      <c r="A75" s="85"/>
      <c r="B75" s="86"/>
      <c r="C75" s="112"/>
      <c r="D75" s="112"/>
      <c r="E75" s="112"/>
      <c r="F75" s="112"/>
      <c r="G75" s="112"/>
      <c r="H75" s="112"/>
      <c r="I75" s="112"/>
      <c r="J75" s="112"/>
      <c r="K75" s="112"/>
      <c r="L75" s="778" t="s">
        <v>28</v>
      </c>
      <c r="M75" s="139"/>
      <c r="N75" s="140"/>
      <c r="Q75" s="105"/>
    </row>
    <row r="76" spans="1:17" s="84" customFormat="1" ht="3" customHeight="1">
      <c r="A76" s="85"/>
      <c r="B76" s="102"/>
      <c r="C76" s="102"/>
      <c r="D76" s="102"/>
      <c r="E76" s="102"/>
      <c r="F76" s="102"/>
      <c r="G76" s="102"/>
      <c r="H76" s="141"/>
      <c r="I76" s="141"/>
      <c r="J76" s="141"/>
      <c r="K76" s="141"/>
      <c r="L76" s="141"/>
      <c r="M76" s="89"/>
      <c r="Q76" s="105"/>
    </row>
    <row r="77" spans="1:17" s="84" customFormat="1" ht="3" customHeight="1">
      <c r="A77" s="85"/>
      <c r="B77" s="1166"/>
      <c r="C77" s="74"/>
      <c r="D77" s="74"/>
      <c r="E77" s="74"/>
      <c r="F77" s="74"/>
      <c r="G77" s="74"/>
      <c r="H77" s="92"/>
      <c r="I77" s="92"/>
      <c r="J77" s="92"/>
      <c r="K77" s="92"/>
      <c r="L77" s="92"/>
      <c r="M77" s="89"/>
      <c r="Q77" s="105"/>
    </row>
    <row r="78" spans="1:17" s="84" customFormat="1" ht="9.6" customHeight="1">
      <c r="A78" s="85"/>
      <c r="B78" s="1230" t="s">
        <v>6</v>
      </c>
      <c r="C78" s="1166"/>
      <c r="D78" s="1166"/>
      <c r="E78" s="144" t="s">
        <v>37</v>
      </c>
      <c r="F78" s="94"/>
      <c r="G78" s="94"/>
      <c r="H78" s="94"/>
      <c r="I78" s="94"/>
      <c r="J78" s="94"/>
      <c r="K78" s="94"/>
      <c r="L78" s="94"/>
      <c r="M78" s="89"/>
      <c r="Q78" s="105"/>
    </row>
    <row r="79" spans="1:17" s="84" customFormat="1" ht="9" customHeight="1">
      <c r="A79" s="85"/>
      <c r="B79" s="1231"/>
      <c r="C79" s="1166"/>
      <c r="D79" s="1166"/>
      <c r="E79" s="94" t="s">
        <v>91</v>
      </c>
      <c r="F79" s="94"/>
      <c r="G79" s="94"/>
      <c r="H79" s="94"/>
      <c r="I79" s="94"/>
      <c r="J79" s="94"/>
      <c r="K79" s="94"/>
      <c r="L79" s="1234" t="s">
        <v>98</v>
      </c>
      <c r="M79" s="142"/>
      <c r="N79" s="143"/>
      <c r="O79" s="143"/>
      <c r="P79" s="143"/>
      <c r="Q79" s="105"/>
    </row>
    <row r="80" spans="1:17" s="84" customFormat="1" ht="8.65" customHeight="1">
      <c r="A80" s="85"/>
      <c r="B80" s="1231"/>
      <c r="C80" s="778"/>
      <c r="D80" s="1229" t="s">
        <v>99</v>
      </c>
      <c r="E80" s="1229"/>
      <c r="F80" s="1234" t="s">
        <v>100</v>
      </c>
      <c r="G80" s="1234"/>
      <c r="H80" s="1234" t="s">
        <v>101</v>
      </c>
      <c r="I80" s="1234" t="s">
        <v>102</v>
      </c>
      <c r="J80" s="1234" t="s">
        <v>103</v>
      </c>
      <c r="K80" s="1234" t="s">
        <v>104</v>
      </c>
      <c r="L80" s="1229"/>
      <c r="M80" s="89"/>
      <c r="Q80" s="105"/>
    </row>
    <row r="81" spans="1:19" s="84" customFormat="1" ht="8.65" customHeight="1">
      <c r="A81" s="85"/>
      <c r="B81" s="1231"/>
      <c r="C81" s="778"/>
      <c r="D81" s="1229"/>
      <c r="E81" s="1229"/>
      <c r="F81" s="1229"/>
      <c r="G81" s="1229"/>
      <c r="H81" s="1229"/>
      <c r="I81" s="1229"/>
      <c r="J81" s="1229"/>
      <c r="K81" s="1229"/>
      <c r="L81" s="1229"/>
      <c r="M81" s="89"/>
      <c r="Q81" s="105"/>
    </row>
    <row r="82" spans="1:19" s="84" customFormat="1" ht="8.65" customHeight="1">
      <c r="A82" s="85"/>
      <c r="B82" s="1231"/>
      <c r="C82" s="778"/>
      <c r="D82" s="1229"/>
      <c r="E82" s="1229"/>
      <c r="F82" s="1229"/>
      <c r="G82" s="1229"/>
      <c r="H82" s="1229"/>
      <c r="I82" s="1229"/>
      <c r="J82" s="1229"/>
      <c r="K82" s="1229"/>
      <c r="L82" s="1229"/>
      <c r="M82" s="89"/>
      <c r="Q82" s="105"/>
    </row>
    <row r="83" spans="1:19" s="84" customFormat="1" ht="3" customHeight="1">
      <c r="A83" s="85"/>
      <c r="B83" s="141"/>
      <c r="C83" s="116"/>
      <c r="D83" s="116"/>
      <c r="E83" s="116"/>
      <c r="F83" s="116"/>
      <c r="G83" s="116"/>
      <c r="H83" s="116"/>
      <c r="I83" s="116"/>
      <c r="J83" s="116"/>
      <c r="K83" s="116"/>
      <c r="L83" s="116"/>
      <c r="M83" s="89"/>
      <c r="Q83" s="105"/>
    </row>
    <row r="84" spans="1:19" s="84" customFormat="1" ht="3" customHeight="1">
      <c r="A84" s="85"/>
      <c r="B84" s="92"/>
      <c r="C84" s="778"/>
      <c r="D84" s="778"/>
      <c r="E84" s="778"/>
      <c r="F84" s="778"/>
      <c r="G84" s="778"/>
      <c r="H84" s="778"/>
      <c r="I84" s="778"/>
      <c r="J84" s="778"/>
      <c r="K84" s="778"/>
      <c r="L84" s="778"/>
      <c r="M84" s="89"/>
      <c r="Q84" s="105"/>
    </row>
    <row r="85" spans="1:19" s="84" customFormat="1" ht="8.25" customHeight="1">
      <c r="A85" s="85"/>
      <c r="B85" s="1162">
        <v>1995</v>
      </c>
      <c r="C85" s="148"/>
      <c r="D85" s="148"/>
      <c r="E85" s="148">
        <v>84</v>
      </c>
      <c r="F85" s="148"/>
      <c r="G85" s="148">
        <v>600</v>
      </c>
      <c r="H85" s="148">
        <v>171</v>
      </c>
      <c r="I85" s="148">
        <v>37</v>
      </c>
      <c r="J85" s="107" t="s">
        <v>44</v>
      </c>
      <c r="K85" s="105">
        <v>3</v>
      </c>
      <c r="L85" s="107" t="s">
        <v>44</v>
      </c>
      <c r="M85" s="89"/>
      <c r="N85" s="149"/>
      <c r="O85" s="149"/>
      <c r="P85" s="149"/>
      <c r="Q85" s="149"/>
      <c r="R85" s="107"/>
      <c r="S85" s="107"/>
    </row>
    <row r="86" spans="1:19" s="84" customFormat="1" ht="8.25" customHeight="1">
      <c r="A86" s="85"/>
      <c r="B86" s="1162">
        <v>1996</v>
      </c>
      <c r="C86" s="148"/>
      <c r="D86" s="148"/>
      <c r="E86" s="148">
        <v>88</v>
      </c>
      <c r="F86" s="148"/>
      <c r="G86" s="148">
        <v>649</v>
      </c>
      <c r="H86" s="148">
        <v>189</v>
      </c>
      <c r="I86" s="148">
        <v>43</v>
      </c>
      <c r="J86" s="107" t="s">
        <v>44</v>
      </c>
      <c r="K86" s="148">
        <v>3</v>
      </c>
      <c r="L86" s="107" t="s">
        <v>44</v>
      </c>
      <c r="M86" s="89"/>
      <c r="N86" s="149"/>
      <c r="O86" s="149"/>
      <c r="P86" s="149"/>
      <c r="Q86" s="149"/>
      <c r="R86" s="107"/>
      <c r="S86" s="107"/>
    </row>
    <row r="87" spans="1:19" s="84" customFormat="1" ht="8.25" customHeight="1">
      <c r="A87" s="85"/>
      <c r="B87" s="1162">
        <v>1997</v>
      </c>
      <c r="C87" s="148"/>
      <c r="D87" s="148"/>
      <c r="E87" s="148">
        <v>14</v>
      </c>
      <c r="F87" s="148"/>
      <c r="G87" s="148">
        <v>354</v>
      </c>
      <c r="H87" s="148">
        <v>154</v>
      </c>
      <c r="I87" s="148">
        <v>36</v>
      </c>
      <c r="J87" s="107" t="s">
        <v>44</v>
      </c>
      <c r="K87" s="148">
        <v>1</v>
      </c>
      <c r="L87" s="107" t="s">
        <v>44</v>
      </c>
      <c r="M87" s="89"/>
      <c r="N87" s="149"/>
      <c r="O87" s="149"/>
      <c r="P87" s="149"/>
      <c r="Q87" s="149"/>
      <c r="R87" s="107"/>
      <c r="S87" s="107"/>
    </row>
    <row r="88" spans="1:19" s="84" customFormat="1" ht="8.25" customHeight="1">
      <c r="A88" s="85"/>
      <c r="B88" s="1162">
        <v>1998</v>
      </c>
      <c r="C88" s="148"/>
      <c r="D88" s="148"/>
      <c r="E88" s="148">
        <v>17</v>
      </c>
      <c r="F88" s="148"/>
      <c r="G88" s="148">
        <v>580</v>
      </c>
      <c r="H88" s="148">
        <v>373</v>
      </c>
      <c r="I88" s="148">
        <v>52</v>
      </c>
      <c r="J88" s="107" t="s">
        <v>44</v>
      </c>
      <c r="K88" s="148">
        <v>6</v>
      </c>
      <c r="L88" s="107" t="s">
        <v>44</v>
      </c>
      <c r="M88" s="89"/>
      <c r="N88" s="149"/>
      <c r="O88" s="149"/>
      <c r="P88" s="149"/>
      <c r="Q88" s="149"/>
      <c r="R88" s="107"/>
      <c r="S88" s="107"/>
    </row>
    <row r="89" spans="1:19" s="84" customFormat="1" ht="8.25" customHeight="1">
      <c r="A89" s="85"/>
      <c r="B89" s="1162">
        <v>1999</v>
      </c>
      <c r="C89" s="148"/>
      <c r="D89" s="148"/>
      <c r="E89" s="148">
        <v>21</v>
      </c>
      <c r="F89" s="148"/>
      <c r="G89" s="148">
        <v>705</v>
      </c>
      <c r="H89" s="148">
        <v>406</v>
      </c>
      <c r="I89" s="148">
        <v>61</v>
      </c>
      <c r="J89" s="148">
        <v>2</v>
      </c>
      <c r="K89" s="148">
        <v>10</v>
      </c>
      <c r="L89" s="148">
        <v>126</v>
      </c>
      <c r="M89" s="89"/>
      <c r="N89" s="149"/>
      <c r="O89" s="149"/>
      <c r="P89" s="149"/>
      <c r="Q89" s="149"/>
      <c r="R89" s="149"/>
      <c r="S89" s="149"/>
    </row>
    <row r="90" spans="1:19" s="84" customFormat="1" ht="3.95" customHeight="1">
      <c r="A90" s="85"/>
      <c r="B90" s="1162"/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89"/>
      <c r="N90" s="149"/>
      <c r="O90" s="149"/>
      <c r="P90" s="149"/>
      <c r="Q90" s="149"/>
      <c r="R90" s="149"/>
      <c r="S90" s="149"/>
    </row>
    <row r="91" spans="1:19" s="84" customFormat="1" ht="8.25" customHeight="1">
      <c r="A91" s="85"/>
      <c r="B91" s="1162">
        <v>2000</v>
      </c>
      <c r="C91" s="148"/>
      <c r="D91" s="148"/>
      <c r="E91" s="148">
        <v>37</v>
      </c>
      <c r="F91" s="148"/>
      <c r="G91" s="148">
        <v>994</v>
      </c>
      <c r="H91" s="148">
        <v>540</v>
      </c>
      <c r="I91" s="148">
        <v>85</v>
      </c>
      <c r="J91" s="148">
        <v>2</v>
      </c>
      <c r="K91" s="148">
        <v>9</v>
      </c>
      <c r="L91" s="148">
        <v>191</v>
      </c>
      <c r="M91" s="89"/>
      <c r="N91" s="149"/>
      <c r="O91" s="149"/>
      <c r="P91" s="149"/>
      <c r="Q91" s="149"/>
      <c r="R91" s="149"/>
      <c r="S91" s="149"/>
    </row>
    <row r="92" spans="1:19" s="84" customFormat="1" ht="8.25" customHeight="1">
      <c r="A92" s="85"/>
      <c r="B92" s="1162">
        <v>2001</v>
      </c>
      <c r="C92" s="148"/>
      <c r="D92" s="148"/>
      <c r="E92" s="148">
        <v>48</v>
      </c>
      <c r="F92" s="148"/>
      <c r="G92" s="148">
        <v>1090</v>
      </c>
      <c r="H92" s="148">
        <v>554</v>
      </c>
      <c r="I92" s="148">
        <v>83</v>
      </c>
      <c r="J92" s="148">
        <v>2</v>
      </c>
      <c r="K92" s="148">
        <v>10</v>
      </c>
      <c r="L92" s="148">
        <v>212</v>
      </c>
      <c r="M92" s="89"/>
      <c r="N92" s="149"/>
      <c r="O92" s="149"/>
      <c r="P92" s="149"/>
      <c r="Q92" s="149"/>
      <c r="R92" s="149"/>
      <c r="S92" s="149"/>
    </row>
    <row r="93" spans="1:19" s="84" customFormat="1" ht="8.25" customHeight="1">
      <c r="A93" s="85"/>
      <c r="B93" s="1162">
        <v>2002</v>
      </c>
      <c r="C93" s="148"/>
      <c r="D93" s="148"/>
      <c r="E93" s="148">
        <v>48</v>
      </c>
      <c r="F93" s="148"/>
      <c r="G93" s="148">
        <v>1278</v>
      </c>
      <c r="H93" s="148">
        <v>592</v>
      </c>
      <c r="I93" s="148">
        <v>90</v>
      </c>
      <c r="J93" s="148">
        <v>2</v>
      </c>
      <c r="K93" s="148">
        <v>10</v>
      </c>
      <c r="L93" s="148">
        <v>221</v>
      </c>
      <c r="M93" s="89"/>
      <c r="N93" s="149"/>
      <c r="O93" s="149"/>
      <c r="P93" s="149"/>
      <c r="Q93" s="149"/>
      <c r="R93" s="149"/>
      <c r="S93" s="149"/>
    </row>
    <row r="94" spans="1:19" s="84" customFormat="1" ht="8.25" customHeight="1">
      <c r="A94" s="85"/>
      <c r="B94" s="1162">
        <v>2003</v>
      </c>
      <c r="C94" s="148"/>
      <c r="D94" s="148"/>
      <c r="E94" s="148">
        <v>45</v>
      </c>
      <c r="F94" s="148"/>
      <c r="G94" s="148">
        <v>1427</v>
      </c>
      <c r="H94" s="148">
        <v>640</v>
      </c>
      <c r="I94" s="148">
        <v>96</v>
      </c>
      <c r="J94" s="148">
        <v>2</v>
      </c>
      <c r="K94" s="148">
        <v>9</v>
      </c>
      <c r="L94" s="148">
        <v>251</v>
      </c>
      <c r="M94" s="89"/>
      <c r="N94" s="149"/>
      <c r="O94" s="149"/>
      <c r="P94" s="149"/>
      <c r="Q94" s="149"/>
      <c r="R94" s="149"/>
      <c r="S94" s="149"/>
    </row>
    <row r="95" spans="1:19" s="84" customFormat="1" ht="8.25" customHeight="1">
      <c r="A95" s="85"/>
      <c r="B95" s="1162">
        <v>2004</v>
      </c>
      <c r="C95" s="148"/>
      <c r="D95" s="148"/>
      <c r="E95" s="148">
        <v>44</v>
      </c>
      <c r="F95" s="148"/>
      <c r="G95" s="148">
        <v>1518</v>
      </c>
      <c r="H95" s="148">
        <v>670</v>
      </c>
      <c r="I95" s="148">
        <v>89</v>
      </c>
      <c r="J95" s="148">
        <v>2</v>
      </c>
      <c r="K95" s="148">
        <v>10</v>
      </c>
      <c r="L95" s="148">
        <v>256</v>
      </c>
      <c r="M95" s="89"/>
      <c r="N95" s="149"/>
      <c r="O95" s="149"/>
      <c r="P95" s="149"/>
      <c r="Q95" s="149"/>
      <c r="R95" s="149"/>
      <c r="S95" s="149"/>
    </row>
    <row r="96" spans="1:19" s="84" customFormat="1" ht="3.95" customHeight="1">
      <c r="A96" s="85"/>
      <c r="B96" s="1162"/>
      <c r="C96" s="148"/>
      <c r="D96" s="148"/>
      <c r="E96" s="148"/>
      <c r="F96" s="148"/>
      <c r="G96" s="148"/>
      <c r="H96" s="148"/>
      <c r="I96" s="148"/>
      <c r="J96" s="148"/>
      <c r="K96" s="148"/>
      <c r="L96" s="148"/>
      <c r="M96" s="89"/>
      <c r="N96" s="149"/>
      <c r="O96" s="149"/>
      <c r="P96" s="149"/>
      <c r="Q96" s="149"/>
      <c r="R96" s="149"/>
      <c r="S96" s="149"/>
    </row>
    <row r="97" spans="1:19" s="84" customFormat="1" ht="8.25" customHeight="1">
      <c r="A97" s="85"/>
      <c r="B97" s="1162">
        <v>2005</v>
      </c>
      <c r="C97" s="148"/>
      <c r="D97" s="148"/>
      <c r="E97" s="148">
        <v>41</v>
      </c>
      <c r="F97" s="148"/>
      <c r="G97" s="148">
        <v>1810</v>
      </c>
      <c r="H97" s="148">
        <v>718</v>
      </c>
      <c r="I97" s="148">
        <v>79</v>
      </c>
      <c r="J97" s="148">
        <v>2</v>
      </c>
      <c r="K97" s="148">
        <v>10</v>
      </c>
      <c r="L97" s="148">
        <v>266</v>
      </c>
      <c r="M97" s="89"/>
      <c r="N97" s="149"/>
      <c r="O97" s="149"/>
      <c r="P97" s="149"/>
      <c r="Q97" s="149"/>
      <c r="R97" s="149"/>
      <c r="S97" s="149"/>
    </row>
    <row r="98" spans="1:19" s="84" customFormat="1" ht="8.25" customHeight="1">
      <c r="A98" s="85"/>
      <c r="B98" s="1162">
        <v>2006</v>
      </c>
      <c r="C98" s="148"/>
      <c r="D98" s="148"/>
      <c r="E98" s="148">
        <v>38</v>
      </c>
      <c r="F98" s="148"/>
      <c r="G98" s="148">
        <v>1856</v>
      </c>
      <c r="H98" s="148">
        <v>725</v>
      </c>
      <c r="I98" s="148">
        <v>79</v>
      </c>
      <c r="J98" s="148">
        <v>2</v>
      </c>
      <c r="K98" s="148">
        <v>11</v>
      </c>
      <c r="L98" s="148">
        <v>281</v>
      </c>
      <c r="M98" s="89"/>
      <c r="N98" s="149"/>
      <c r="O98" s="149"/>
      <c r="P98" s="149"/>
      <c r="Q98" s="149"/>
      <c r="R98" s="149"/>
      <c r="S98" s="149"/>
    </row>
    <row r="99" spans="1:19" s="84" customFormat="1" ht="8.25" customHeight="1">
      <c r="A99" s="85"/>
      <c r="B99" s="1162">
        <v>2007</v>
      </c>
      <c r="C99" s="148"/>
      <c r="D99" s="148"/>
      <c r="E99" s="148">
        <v>40</v>
      </c>
      <c r="F99" s="148"/>
      <c r="G99" s="148">
        <v>2090</v>
      </c>
      <c r="H99" s="148">
        <v>750</v>
      </c>
      <c r="I99" s="148">
        <v>82</v>
      </c>
      <c r="J99" s="148">
        <v>2</v>
      </c>
      <c r="K99" s="148">
        <v>12</v>
      </c>
      <c r="L99" s="148">
        <v>294</v>
      </c>
      <c r="M99" s="89"/>
      <c r="N99" s="149"/>
      <c r="O99" s="149"/>
      <c r="P99" s="149"/>
      <c r="Q99" s="149"/>
      <c r="R99" s="149"/>
      <c r="S99" s="149"/>
    </row>
    <row r="100" spans="1:19" s="84" customFormat="1" ht="8.25" customHeight="1">
      <c r="A100" s="85"/>
      <c r="B100" s="1162">
        <v>2008</v>
      </c>
      <c r="C100" s="148"/>
      <c r="D100" s="148"/>
      <c r="E100" s="148">
        <v>38</v>
      </c>
      <c r="F100" s="148"/>
      <c r="G100" s="148">
        <v>2003</v>
      </c>
      <c r="H100" s="148">
        <v>530</v>
      </c>
      <c r="I100" s="148">
        <v>51</v>
      </c>
      <c r="J100" s="148">
        <v>2</v>
      </c>
      <c r="K100" s="148">
        <v>10</v>
      </c>
      <c r="L100" s="148">
        <v>277</v>
      </c>
      <c r="M100" s="89"/>
      <c r="N100" s="149"/>
      <c r="O100" s="149"/>
      <c r="P100" s="149"/>
      <c r="Q100" s="149"/>
      <c r="R100" s="149"/>
      <c r="S100" s="149"/>
    </row>
    <row r="101" spans="1:19" s="84" customFormat="1" ht="8.25" customHeight="1">
      <c r="A101" s="85"/>
      <c r="B101" s="1162">
        <v>2009</v>
      </c>
      <c r="C101" s="148"/>
      <c r="D101" s="148"/>
      <c r="E101" s="148">
        <v>49</v>
      </c>
      <c r="F101" s="148"/>
      <c r="G101" s="148">
        <v>2337</v>
      </c>
      <c r="H101" s="148">
        <v>621</v>
      </c>
      <c r="I101" s="148">
        <v>91</v>
      </c>
      <c r="J101" s="148">
        <v>2</v>
      </c>
      <c r="K101" s="148">
        <v>11</v>
      </c>
      <c r="L101" s="148">
        <v>329</v>
      </c>
      <c r="M101" s="89"/>
      <c r="N101" s="149"/>
      <c r="O101" s="149"/>
      <c r="P101" s="149"/>
      <c r="Q101" s="149"/>
      <c r="R101" s="149"/>
      <c r="S101" s="149"/>
    </row>
    <row r="102" spans="1:19" s="84" customFormat="1" ht="3.95" customHeight="1">
      <c r="A102" s="85"/>
      <c r="B102" s="1162"/>
      <c r="C102" s="148"/>
      <c r="D102" s="148"/>
      <c r="E102" s="148"/>
      <c r="F102" s="148"/>
      <c r="G102" s="148"/>
      <c r="H102" s="148"/>
      <c r="I102" s="148"/>
      <c r="J102" s="148"/>
      <c r="K102" s="148"/>
      <c r="L102" s="148"/>
      <c r="M102" s="89"/>
      <c r="N102" s="149"/>
      <c r="O102" s="149"/>
      <c r="P102" s="149"/>
      <c r="Q102" s="149"/>
      <c r="R102" s="149"/>
      <c r="S102" s="149"/>
    </row>
    <row r="103" spans="1:19" s="84" customFormat="1" ht="8.25" customHeight="1">
      <c r="A103" s="85"/>
      <c r="B103" s="1162">
        <v>2010</v>
      </c>
      <c r="C103" s="148"/>
      <c r="D103" s="148"/>
      <c r="E103" s="148">
        <v>49</v>
      </c>
      <c r="F103" s="148"/>
      <c r="G103" s="148">
        <v>2418</v>
      </c>
      <c r="H103" s="148">
        <v>632</v>
      </c>
      <c r="I103" s="148">
        <v>91</v>
      </c>
      <c r="J103" s="148">
        <v>2</v>
      </c>
      <c r="K103" s="148">
        <v>8</v>
      </c>
      <c r="L103" s="148">
        <v>351</v>
      </c>
      <c r="M103" s="89"/>
      <c r="N103" s="149"/>
      <c r="O103" s="149"/>
      <c r="P103" s="149"/>
      <c r="Q103" s="149"/>
      <c r="R103" s="149"/>
      <c r="S103" s="149"/>
    </row>
    <row r="104" spans="1:19" s="84" customFormat="1" ht="8.25" customHeight="1">
      <c r="A104" s="85"/>
      <c r="B104" s="1162">
        <v>2011</v>
      </c>
      <c r="C104" s="148"/>
      <c r="D104" s="148"/>
      <c r="E104" s="148">
        <v>52</v>
      </c>
      <c r="F104" s="148"/>
      <c r="G104" s="148">
        <v>2586</v>
      </c>
      <c r="H104" s="148">
        <v>635</v>
      </c>
      <c r="I104" s="148">
        <v>89</v>
      </c>
      <c r="J104" s="148">
        <v>2</v>
      </c>
      <c r="K104" s="148">
        <v>9</v>
      </c>
      <c r="L104" s="148">
        <v>355</v>
      </c>
      <c r="M104" s="89"/>
      <c r="N104" s="149"/>
      <c r="O104" s="149"/>
      <c r="P104" s="149"/>
      <c r="Q104" s="149"/>
      <c r="R104" s="149"/>
      <c r="S104" s="149"/>
    </row>
    <row r="105" spans="1:19" s="84" customFormat="1" ht="8.25" customHeight="1">
      <c r="A105" s="85"/>
      <c r="B105" s="1162" t="s">
        <v>12</v>
      </c>
      <c r="C105" s="148"/>
      <c r="D105" s="148"/>
      <c r="E105" s="148">
        <v>57</v>
      </c>
      <c r="F105" s="148"/>
      <c r="G105" s="148">
        <v>2753</v>
      </c>
      <c r="H105" s="148">
        <v>671</v>
      </c>
      <c r="I105" s="148">
        <v>93</v>
      </c>
      <c r="J105" s="148">
        <v>2</v>
      </c>
      <c r="K105" s="148">
        <v>17</v>
      </c>
      <c r="L105" s="148">
        <v>483</v>
      </c>
      <c r="M105" s="89"/>
      <c r="N105" s="149"/>
      <c r="O105" s="149"/>
      <c r="P105" s="149"/>
      <c r="Q105" s="149"/>
      <c r="R105" s="149"/>
      <c r="S105" s="149"/>
    </row>
    <row r="106" spans="1:19" s="84" customFormat="1" ht="3" customHeight="1">
      <c r="A106" s="85"/>
      <c r="B106" s="90"/>
      <c r="C106" s="123"/>
      <c r="D106" s="123"/>
      <c r="E106" s="123"/>
      <c r="F106" s="123"/>
      <c r="G106" s="123"/>
      <c r="H106" s="163"/>
      <c r="I106" s="163"/>
      <c r="J106" s="163"/>
      <c r="K106" s="163"/>
      <c r="L106" s="163"/>
      <c r="M106" s="89"/>
      <c r="Q106" s="105"/>
    </row>
    <row r="107" spans="1:19" s="84" customFormat="1" ht="3" customHeight="1">
      <c r="A107" s="85"/>
      <c r="B107" s="1162"/>
      <c r="C107" s="74"/>
      <c r="D107" s="74"/>
      <c r="E107" s="74"/>
      <c r="F107" s="74"/>
      <c r="G107" s="74"/>
      <c r="H107" s="164"/>
      <c r="I107" s="164"/>
      <c r="J107" s="164"/>
      <c r="K107" s="164"/>
      <c r="L107" s="164"/>
      <c r="M107" s="89"/>
      <c r="Q107" s="105"/>
    </row>
    <row r="108" spans="1:19" s="84" customFormat="1" ht="9" customHeight="1">
      <c r="A108" s="85"/>
      <c r="B108" s="1162" t="s">
        <v>105</v>
      </c>
      <c r="C108" s="165"/>
      <c r="D108" s="165"/>
      <c r="E108" s="165"/>
      <c r="F108" s="165"/>
      <c r="G108" s="165"/>
      <c r="H108" s="164"/>
      <c r="I108" s="164"/>
      <c r="J108" s="164"/>
      <c r="K108" s="164"/>
      <c r="L108" s="164"/>
      <c r="M108" s="89"/>
      <c r="Q108" s="105"/>
    </row>
    <row r="109" spans="1:19" s="84" customFormat="1" ht="9" customHeight="1">
      <c r="A109" s="85"/>
      <c r="B109" s="1162" t="s">
        <v>501</v>
      </c>
      <c r="C109" s="165"/>
      <c r="D109" s="165"/>
      <c r="E109" s="165"/>
      <c r="F109" s="165"/>
      <c r="G109" s="165"/>
      <c r="H109" s="164"/>
      <c r="I109" s="164"/>
      <c r="J109" s="164"/>
      <c r="K109" s="164"/>
      <c r="L109" s="164"/>
      <c r="M109" s="89"/>
      <c r="Q109" s="105"/>
    </row>
    <row r="110" spans="1:19" s="84" customFormat="1" ht="9" customHeight="1">
      <c r="A110" s="85"/>
      <c r="B110" s="1162" t="s">
        <v>46</v>
      </c>
      <c r="C110" s="166"/>
      <c r="D110" s="166"/>
      <c r="E110" s="166"/>
      <c r="F110" s="166"/>
      <c r="G110" s="166"/>
      <c r="H110" s="1166"/>
      <c r="I110" s="1166"/>
      <c r="J110" s="1166"/>
      <c r="K110" s="1166"/>
      <c r="L110" s="1166"/>
      <c r="M110" s="89"/>
      <c r="Q110" s="105"/>
    </row>
    <row r="111" spans="1:19" s="84" customFormat="1" ht="3" customHeight="1">
      <c r="A111" s="110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11"/>
      <c r="Q111" s="105"/>
    </row>
    <row r="112" spans="1:19" hidden="1">
      <c r="N112" s="32" t="s">
        <v>17</v>
      </c>
    </row>
  </sheetData>
  <sheetProtection sheet="1" objects="1" scenarios="1"/>
  <mergeCells count="24">
    <mergeCell ref="B78:B82"/>
    <mergeCell ref="L79:L82"/>
    <mergeCell ref="D80:E82"/>
    <mergeCell ref="F80:G82"/>
    <mergeCell ref="H80:H82"/>
    <mergeCell ref="I80:I82"/>
    <mergeCell ref="J80:J82"/>
    <mergeCell ref="K80:K82"/>
    <mergeCell ref="K10:K12"/>
    <mergeCell ref="L10:L12"/>
    <mergeCell ref="B43:B47"/>
    <mergeCell ref="E45:E47"/>
    <mergeCell ref="G45:G47"/>
    <mergeCell ref="H45:H47"/>
    <mergeCell ref="I45:I47"/>
    <mergeCell ref="J45:J47"/>
    <mergeCell ref="K45:K47"/>
    <mergeCell ref="L45:L47"/>
    <mergeCell ref="B7:B12"/>
    <mergeCell ref="C7:C12"/>
    <mergeCell ref="G10:G12"/>
    <mergeCell ref="H10:H12"/>
    <mergeCell ref="I10:I12"/>
    <mergeCell ref="J10:J12"/>
  </mergeCells>
  <hyperlinks>
    <hyperlink ref="L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  <rowBreaks count="1" manualBreakCount="1">
    <brk id="36" max="12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sheetPr codeName="Hoja11"/>
  <dimension ref="A1:P4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9.85546875" style="32" customWidth="1"/>
    <col min="3" max="3" width="4.85546875" style="32" customWidth="1"/>
    <col min="4" max="4" width="8.42578125" style="32" customWidth="1"/>
    <col min="5" max="5" width="8.28515625" style="32" customWidth="1"/>
    <col min="6" max="6" width="4.140625" style="32" customWidth="1"/>
    <col min="7" max="7" width="5.7109375" style="32" customWidth="1"/>
    <col min="8" max="9" width="8.28515625" style="32" customWidth="1"/>
    <col min="10" max="11" width="0.85546875" style="32" customWidth="1"/>
    <col min="12" max="16" width="0" style="32" hidden="1"/>
    <col min="17" max="16384" width="11.42578125" style="32" hidden="1"/>
  </cols>
  <sheetData>
    <row r="1" spans="1:16" s="84" customFormat="1" ht="3.6" customHeight="1">
      <c r="A1" s="81"/>
      <c r="B1" s="82"/>
      <c r="C1" s="82"/>
      <c r="D1" s="82"/>
      <c r="E1" s="82"/>
      <c r="F1" s="82"/>
      <c r="G1" s="82"/>
      <c r="H1" s="82"/>
      <c r="I1" s="82"/>
      <c r="J1" s="83"/>
    </row>
    <row r="2" spans="1:16" s="84" customFormat="1" ht="10.7" customHeight="1">
      <c r="A2" s="85"/>
      <c r="B2" s="86" t="s">
        <v>33</v>
      </c>
      <c r="C2" s="112"/>
      <c r="D2" s="112"/>
      <c r="E2" s="112"/>
      <c r="F2" s="112"/>
      <c r="G2" s="112"/>
      <c r="H2" s="112"/>
      <c r="I2" s="1317" t="s">
        <v>106</v>
      </c>
      <c r="J2" s="142"/>
      <c r="K2" s="143"/>
      <c r="L2" s="143"/>
      <c r="M2" s="143"/>
      <c r="N2" s="143"/>
      <c r="O2" s="143"/>
      <c r="P2" s="143"/>
    </row>
    <row r="3" spans="1:16" s="84" customFormat="1" ht="10.7" customHeight="1">
      <c r="A3" s="85"/>
      <c r="B3" s="86" t="s">
        <v>107</v>
      </c>
      <c r="C3" s="112"/>
      <c r="D3" s="112"/>
      <c r="E3" s="112"/>
      <c r="F3" s="112"/>
      <c r="G3" s="112"/>
      <c r="H3" s="112"/>
      <c r="I3" s="167"/>
      <c r="J3" s="142"/>
      <c r="K3" s="143"/>
      <c r="L3" s="143"/>
      <c r="M3" s="143"/>
      <c r="N3" s="143"/>
      <c r="O3" s="143"/>
      <c r="P3" s="143"/>
    </row>
    <row r="4" spans="1:16" s="84" customFormat="1" ht="10.7" customHeight="1">
      <c r="A4" s="85"/>
      <c r="B4" s="86" t="s">
        <v>4</v>
      </c>
      <c r="C4" s="112"/>
      <c r="D4" s="112"/>
      <c r="E4" s="112"/>
      <c r="F4" s="112"/>
      <c r="G4" s="112"/>
      <c r="H4" s="112"/>
      <c r="I4" s="112"/>
      <c r="J4" s="142"/>
      <c r="K4" s="143"/>
      <c r="L4" s="143"/>
      <c r="M4" s="143"/>
      <c r="N4" s="143"/>
      <c r="O4" s="143"/>
      <c r="P4" s="143"/>
    </row>
    <row r="5" spans="1:16" s="84" customFormat="1" ht="2.1" customHeight="1">
      <c r="A5" s="85"/>
      <c r="B5" s="90"/>
      <c r="C5" s="102"/>
      <c r="D5" s="102"/>
      <c r="E5" s="102"/>
      <c r="F5" s="102"/>
      <c r="G5" s="102"/>
      <c r="H5" s="102"/>
      <c r="I5" s="102"/>
      <c r="J5" s="142"/>
      <c r="K5" s="143"/>
      <c r="L5" s="143"/>
      <c r="M5" s="143"/>
      <c r="N5" s="143"/>
      <c r="O5" s="143"/>
      <c r="P5" s="143"/>
    </row>
    <row r="6" spans="1:16" s="84" customFormat="1" ht="2.1" customHeight="1">
      <c r="A6" s="85"/>
      <c r="B6" s="92"/>
      <c r="C6" s="92"/>
      <c r="D6" s="92"/>
      <c r="E6" s="92"/>
      <c r="F6" s="92"/>
      <c r="G6" s="92"/>
      <c r="H6" s="92"/>
      <c r="I6" s="92"/>
      <c r="J6" s="142"/>
      <c r="K6" s="143"/>
      <c r="L6" s="143"/>
      <c r="M6" s="143"/>
      <c r="N6" s="143"/>
      <c r="O6" s="143"/>
      <c r="P6" s="143"/>
    </row>
    <row r="7" spans="1:16" s="84" customFormat="1" ht="9.6" customHeight="1">
      <c r="A7" s="85"/>
      <c r="B7" s="1224" t="s">
        <v>6</v>
      </c>
      <c r="C7" s="168" t="s">
        <v>36</v>
      </c>
      <c r="D7" s="168"/>
      <c r="E7" s="94"/>
      <c r="F7" s="1166"/>
      <c r="G7" s="168" t="s">
        <v>84</v>
      </c>
      <c r="H7" s="168"/>
      <c r="I7" s="94"/>
      <c r="J7" s="142"/>
      <c r="K7" s="143"/>
      <c r="L7" s="143"/>
      <c r="M7" s="143"/>
      <c r="N7" s="143"/>
      <c r="O7" s="143"/>
      <c r="P7" s="143"/>
    </row>
    <row r="8" spans="1:16" s="84" customFormat="1" ht="8.25" customHeight="1">
      <c r="A8" s="85"/>
      <c r="B8" s="1224"/>
      <c r="C8" s="1234" t="s">
        <v>7</v>
      </c>
      <c r="D8" s="1234" t="s">
        <v>108</v>
      </c>
      <c r="E8" s="1234" t="s">
        <v>109</v>
      </c>
      <c r="F8" s="778"/>
      <c r="G8" s="1234" t="s">
        <v>7</v>
      </c>
      <c r="H8" s="1234" t="s">
        <v>108</v>
      </c>
      <c r="I8" s="1234" t="s">
        <v>109</v>
      </c>
      <c r="J8" s="142"/>
      <c r="K8" s="143"/>
      <c r="L8" s="143"/>
      <c r="M8" s="143"/>
      <c r="N8" s="143"/>
      <c r="O8" s="143"/>
      <c r="P8" s="143"/>
    </row>
    <row r="9" spans="1:16" s="84" customFormat="1" ht="8.25" customHeight="1">
      <c r="A9" s="85"/>
      <c r="B9" s="1224"/>
      <c r="C9" s="1229"/>
      <c r="D9" s="1229"/>
      <c r="E9" s="1229"/>
      <c r="F9" s="778"/>
      <c r="G9" s="1229"/>
      <c r="H9" s="1229"/>
      <c r="I9" s="1229"/>
      <c r="J9" s="142"/>
      <c r="K9" s="143"/>
      <c r="L9" s="143"/>
      <c r="M9" s="143"/>
      <c r="N9" s="143"/>
      <c r="O9" s="143"/>
      <c r="P9" s="143"/>
    </row>
    <row r="10" spans="1:16" s="84" customFormat="1" ht="2.1" customHeight="1">
      <c r="A10" s="85"/>
      <c r="B10" s="90"/>
      <c r="C10" s="102"/>
      <c r="D10" s="102"/>
      <c r="E10" s="102"/>
      <c r="F10" s="102"/>
      <c r="G10" s="102"/>
      <c r="H10" s="102"/>
      <c r="I10" s="102"/>
      <c r="J10" s="142"/>
      <c r="K10" s="143"/>
      <c r="L10" s="143"/>
      <c r="M10" s="143"/>
      <c r="N10" s="143"/>
      <c r="O10" s="143"/>
      <c r="P10" s="143"/>
    </row>
    <row r="11" spans="1:16" s="84" customFormat="1" ht="2.1" customHeight="1">
      <c r="A11" s="85"/>
      <c r="B11" s="1162"/>
      <c r="C11" s="1166"/>
      <c r="D11" s="1166"/>
      <c r="E11" s="1166"/>
      <c r="F11" s="1166"/>
      <c r="G11" s="1166"/>
      <c r="H11" s="1166"/>
      <c r="I11" s="1166"/>
      <c r="J11" s="142"/>
      <c r="K11" s="143"/>
      <c r="L11" s="143"/>
      <c r="M11" s="143"/>
      <c r="N11" s="143"/>
      <c r="O11" s="143"/>
      <c r="P11" s="143"/>
    </row>
    <row r="12" spans="1:16" s="84" customFormat="1" ht="9" customHeight="1">
      <c r="A12" s="85"/>
      <c r="B12" s="169">
        <v>1995</v>
      </c>
      <c r="C12" s="105">
        <f>SUM(D12:E12)</f>
        <v>6449</v>
      </c>
      <c r="D12" s="170">
        <v>5278</v>
      </c>
      <c r="E12" s="170">
        <v>1171</v>
      </c>
      <c r="F12" s="170"/>
      <c r="G12" s="105">
        <f>SUM(H12:I12)</f>
        <v>300755</v>
      </c>
      <c r="H12" s="170">
        <v>269217</v>
      </c>
      <c r="I12" s="170">
        <v>31538</v>
      </c>
      <c r="J12" s="142"/>
      <c r="K12" s="105"/>
      <c r="L12" s="105"/>
      <c r="M12" s="143"/>
      <c r="N12" s="143"/>
      <c r="O12" s="143"/>
      <c r="P12" s="143"/>
    </row>
    <row r="13" spans="1:16" s="84" customFormat="1" ht="9" customHeight="1">
      <c r="A13" s="85"/>
      <c r="B13" s="169">
        <v>1996</v>
      </c>
      <c r="C13" s="105">
        <f>SUM(D13:E13)</f>
        <v>6239</v>
      </c>
      <c r="D13" s="170">
        <v>5841</v>
      </c>
      <c r="E13" s="170">
        <v>398</v>
      </c>
      <c r="F13" s="170"/>
      <c r="G13" s="105">
        <f>SUM(H13:I13)</f>
        <v>315318</v>
      </c>
      <c r="H13" s="170">
        <v>282375</v>
      </c>
      <c r="I13" s="170">
        <v>32943</v>
      </c>
      <c r="J13" s="142"/>
      <c r="K13" s="105"/>
      <c r="L13" s="105"/>
      <c r="M13" s="143"/>
      <c r="N13" s="143"/>
      <c r="O13" s="143"/>
      <c r="P13" s="143"/>
    </row>
    <row r="14" spans="1:16" s="84" customFormat="1" ht="9" customHeight="1">
      <c r="A14" s="85"/>
      <c r="B14" s="169">
        <v>1997</v>
      </c>
      <c r="C14" s="105">
        <f>SUM(D14:E14)</f>
        <v>5883</v>
      </c>
      <c r="D14" s="170">
        <v>5107</v>
      </c>
      <c r="E14" s="170">
        <v>776</v>
      </c>
      <c r="F14" s="170"/>
      <c r="G14" s="105">
        <f>SUM(H14:I14)</f>
        <v>271331</v>
      </c>
      <c r="H14" s="170">
        <v>240212</v>
      </c>
      <c r="I14" s="170">
        <v>31119</v>
      </c>
      <c r="J14" s="142"/>
      <c r="K14" s="105"/>
      <c r="L14" s="105"/>
      <c r="M14" s="143"/>
      <c r="N14" s="143"/>
      <c r="O14" s="143"/>
      <c r="P14" s="143"/>
    </row>
    <row r="15" spans="1:16" s="84" customFormat="1" ht="9" customHeight="1">
      <c r="A15" s="85"/>
      <c r="B15" s="169">
        <v>1998</v>
      </c>
      <c r="C15" s="105">
        <f>SUM(D15:E15)</f>
        <v>7864</v>
      </c>
      <c r="D15" s="170">
        <v>6812</v>
      </c>
      <c r="E15" s="170">
        <v>1052</v>
      </c>
      <c r="F15" s="170"/>
      <c r="G15" s="105">
        <f>SUM(H15:I15)</f>
        <v>312117</v>
      </c>
      <c r="H15" s="170">
        <v>276390</v>
      </c>
      <c r="I15" s="170">
        <v>35727</v>
      </c>
      <c r="J15" s="142"/>
      <c r="K15" s="105"/>
      <c r="L15" s="105"/>
      <c r="M15" s="143"/>
      <c r="N15" s="143"/>
      <c r="O15" s="143"/>
      <c r="P15" s="143"/>
    </row>
    <row r="16" spans="1:16" s="84" customFormat="1" ht="9" customHeight="1">
      <c r="A16" s="85"/>
      <c r="B16" s="169">
        <v>1999</v>
      </c>
      <c r="C16" s="105">
        <f>SUM(D16:E16)</f>
        <v>7783</v>
      </c>
      <c r="D16" s="170">
        <v>6297</v>
      </c>
      <c r="E16" s="170">
        <v>1486</v>
      </c>
      <c r="F16" s="170"/>
      <c r="G16" s="105">
        <f>SUM(H16:I16)</f>
        <v>336037</v>
      </c>
      <c r="H16" s="170">
        <v>296737</v>
      </c>
      <c r="I16" s="170">
        <v>39300</v>
      </c>
      <c r="J16" s="142"/>
      <c r="K16" s="105"/>
      <c r="L16" s="105"/>
      <c r="M16" s="143"/>
      <c r="N16" s="143"/>
      <c r="O16" s="143"/>
      <c r="P16" s="143"/>
    </row>
    <row r="17" spans="1:16" s="84" customFormat="1" ht="9" customHeight="1">
      <c r="A17" s="85"/>
      <c r="B17" s="169"/>
      <c r="C17" s="105"/>
      <c r="D17" s="170"/>
      <c r="E17" s="170"/>
      <c r="F17" s="170"/>
      <c r="G17" s="105"/>
      <c r="H17" s="170"/>
      <c r="I17" s="170"/>
      <c r="J17" s="142"/>
      <c r="K17" s="105"/>
      <c r="L17" s="105"/>
      <c r="M17" s="143"/>
      <c r="N17" s="143"/>
      <c r="O17" s="143"/>
      <c r="P17" s="143"/>
    </row>
    <row r="18" spans="1:16" s="84" customFormat="1" ht="9" customHeight="1">
      <c r="A18" s="85"/>
      <c r="B18" s="1162">
        <v>2000</v>
      </c>
      <c r="C18" s="105">
        <f>SUM(D18:E18)</f>
        <v>7880</v>
      </c>
      <c r="D18" s="170">
        <v>5669</v>
      </c>
      <c r="E18" s="170">
        <v>2211</v>
      </c>
      <c r="F18" s="170"/>
      <c r="G18" s="105">
        <f>SUM(H18:I18)</f>
        <v>372263</v>
      </c>
      <c r="H18" s="170">
        <v>327354</v>
      </c>
      <c r="I18" s="170">
        <v>44909</v>
      </c>
      <c r="J18" s="142"/>
      <c r="K18" s="105"/>
      <c r="L18" s="105"/>
      <c r="M18" s="143"/>
      <c r="N18" s="143"/>
      <c r="O18" s="143"/>
      <c r="P18" s="143"/>
    </row>
    <row r="19" spans="1:16" s="84" customFormat="1" ht="9" customHeight="1">
      <c r="A19" s="85"/>
      <c r="B19" s="1162">
        <v>2001</v>
      </c>
      <c r="C19" s="105">
        <f>SUM(D19:E19)</f>
        <v>8118</v>
      </c>
      <c r="D19" s="170">
        <v>6101</v>
      </c>
      <c r="E19" s="170">
        <v>2017</v>
      </c>
      <c r="F19" s="170"/>
      <c r="G19" s="105">
        <f>SUM(H19:I19)</f>
        <v>388320</v>
      </c>
      <c r="H19" s="170">
        <v>340718</v>
      </c>
      <c r="I19" s="170">
        <v>47602</v>
      </c>
      <c r="J19" s="142"/>
      <c r="K19" s="105"/>
      <c r="L19" s="105"/>
      <c r="M19" s="143"/>
      <c r="N19" s="143"/>
      <c r="O19" s="143"/>
      <c r="P19" s="143"/>
    </row>
    <row r="20" spans="1:16" s="84" customFormat="1" ht="9" customHeight="1">
      <c r="A20" s="85"/>
      <c r="B20" s="1162">
        <v>2002</v>
      </c>
      <c r="C20" s="105">
        <f>SUM(D20:E20)</f>
        <v>9810</v>
      </c>
      <c r="D20" s="170">
        <v>7351</v>
      </c>
      <c r="E20" s="170">
        <v>2459</v>
      </c>
      <c r="F20" s="170"/>
      <c r="G20" s="105">
        <f>SUM(H20:I20)</f>
        <v>415847</v>
      </c>
      <c r="H20" s="170">
        <v>364046</v>
      </c>
      <c r="I20" s="170">
        <v>51801</v>
      </c>
      <c r="J20" s="142"/>
      <c r="K20" s="105"/>
      <c r="L20" s="105"/>
      <c r="M20" s="143"/>
      <c r="N20" s="143"/>
      <c r="O20" s="143"/>
      <c r="P20" s="143"/>
    </row>
    <row r="21" spans="1:16" s="84" customFormat="1" ht="9" customHeight="1">
      <c r="A21" s="85"/>
      <c r="B21" s="1162">
        <v>2003</v>
      </c>
      <c r="C21" s="105">
        <f>SUM(D21:E21)</f>
        <v>10432</v>
      </c>
      <c r="D21" s="170">
        <v>7805</v>
      </c>
      <c r="E21" s="170">
        <v>2627</v>
      </c>
      <c r="F21" s="170"/>
      <c r="G21" s="105">
        <f>SUM(H21:I21)</f>
        <v>438760</v>
      </c>
      <c r="H21" s="170">
        <v>383569</v>
      </c>
      <c r="I21" s="170">
        <v>55191</v>
      </c>
      <c r="J21" s="142"/>
      <c r="K21" s="105"/>
      <c r="L21" s="105"/>
      <c r="M21" s="143"/>
      <c r="N21" s="143"/>
      <c r="O21" s="143"/>
      <c r="P21" s="143"/>
    </row>
    <row r="22" spans="1:16" s="84" customFormat="1" ht="9" customHeight="1">
      <c r="A22" s="85"/>
      <c r="B22" s="1162">
        <v>2004</v>
      </c>
      <c r="C22" s="105">
        <f>SUM(D22:E22)</f>
        <v>10978</v>
      </c>
      <c r="D22" s="170">
        <v>8202</v>
      </c>
      <c r="E22" s="170">
        <v>2776</v>
      </c>
      <c r="F22" s="170"/>
      <c r="G22" s="105">
        <f>SUM(H22:I22)</f>
        <v>458549</v>
      </c>
      <c r="H22" s="170">
        <v>400191</v>
      </c>
      <c r="I22" s="170">
        <v>58358</v>
      </c>
      <c r="J22" s="142"/>
      <c r="K22" s="105"/>
      <c r="L22" s="105"/>
      <c r="M22" s="143"/>
      <c r="N22" s="143"/>
      <c r="O22" s="143"/>
      <c r="P22" s="143"/>
    </row>
    <row r="23" spans="1:16" s="84" customFormat="1" ht="9" customHeight="1">
      <c r="A23" s="85"/>
      <c r="B23" s="1162"/>
      <c r="C23" s="105"/>
      <c r="D23" s="170"/>
      <c r="E23" s="170"/>
      <c r="F23" s="170"/>
      <c r="G23" s="105"/>
      <c r="H23" s="170"/>
      <c r="I23" s="170"/>
      <c r="J23" s="142"/>
      <c r="K23" s="105"/>
      <c r="L23" s="105"/>
      <c r="M23" s="143"/>
      <c r="N23" s="143"/>
      <c r="O23" s="143"/>
      <c r="P23" s="143"/>
    </row>
    <row r="24" spans="1:16" s="84" customFormat="1" ht="9" customHeight="1">
      <c r="A24" s="85"/>
      <c r="B24" s="1162">
        <v>2005</v>
      </c>
      <c r="C24" s="105">
        <f>SUM(D24:E24)</f>
        <v>11758</v>
      </c>
      <c r="D24" s="170">
        <v>8815</v>
      </c>
      <c r="E24" s="170">
        <v>2943</v>
      </c>
      <c r="F24" s="170"/>
      <c r="G24" s="105">
        <f>SUM(H24:I24)</f>
        <v>483564</v>
      </c>
      <c r="H24" s="170">
        <v>421269</v>
      </c>
      <c r="I24" s="170">
        <v>62295</v>
      </c>
      <c r="J24" s="142"/>
      <c r="K24" s="105"/>
      <c r="L24" s="105"/>
      <c r="M24" s="143"/>
      <c r="N24" s="143"/>
      <c r="O24" s="143"/>
      <c r="P24" s="143"/>
    </row>
    <row r="25" spans="1:16" s="84" customFormat="1" ht="9" customHeight="1">
      <c r="A25" s="85"/>
      <c r="B25" s="1162">
        <v>2006</v>
      </c>
      <c r="C25" s="105">
        <f>SUM(D25:E25)</f>
        <v>13998</v>
      </c>
      <c r="D25" s="170">
        <v>10632</v>
      </c>
      <c r="E25" s="170">
        <v>3366</v>
      </c>
      <c r="F25" s="170"/>
      <c r="G25" s="105">
        <f>SUM(H25:I25)</f>
        <v>515279</v>
      </c>
      <c r="H25" s="170">
        <v>448917</v>
      </c>
      <c r="I25" s="170">
        <v>66362</v>
      </c>
      <c r="J25" s="142"/>
      <c r="K25" s="105"/>
      <c r="L25" s="105"/>
      <c r="M25" s="143"/>
      <c r="N25" s="143"/>
      <c r="O25" s="143"/>
      <c r="P25" s="143"/>
    </row>
    <row r="26" spans="1:16" s="84" customFormat="1" ht="9" customHeight="1">
      <c r="A26" s="85"/>
      <c r="B26" s="1162">
        <v>2007</v>
      </c>
      <c r="C26" s="105">
        <f>SUM(D26:E26)</f>
        <v>14923</v>
      </c>
      <c r="D26" s="170">
        <v>11373</v>
      </c>
      <c r="E26" s="170">
        <v>3550</v>
      </c>
      <c r="F26" s="170"/>
      <c r="G26" s="105">
        <f>SUM(H26:I26)</f>
        <v>556150</v>
      </c>
      <c r="H26" s="170">
        <v>483172</v>
      </c>
      <c r="I26" s="170">
        <v>72978</v>
      </c>
      <c r="J26" s="142"/>
      <c r="K26" s="105"/>
      <c r="L26" s="105"/>
      <c r="M26" s="143"/>
      <c r="N26" s="143"/>
      <c r="O26" s="143"/>
      <c r="P26" s="143"/>
    </row>
    <row r="27" spans="1:16" s="84" customFormat="1" ht="9" customHeight="1">
      <c r="A27" s="85"/>
      <c r="B27" s="1162">
        <v>2008</v>
      </c>
      <c r="C27" s="105">
        <f>SUM(D27:E27)</f>
        <v>13181</v>
      </c>
      <c r="D27" s="170">
        <v>10287</v>
      </c>
      <c r="E27" s="170">
        <v>2894</v>
      </c>
      <c r="F27" s="170"/>
      <c r="G27" s="105">
        <f>SUM(H27:I27)</f>
        <v>501538</v>
      </c>
      <c r="H27" s="170">
        <v>435549</v>
      </c>
      <c r="I27" s="170">
        <v>65989</v>
      </c>
      <c r="J27" s="142"/>
      <c r="K27" s="105"/>
      <c r="L27" s="105"/>
      <c r="M27" s="143"/>
      <c r="N27" s="143"/>
      <c r="O27" s="143"/>
      <c r="P27" s="143"/>
    </row>
    <row r="28" spans="1:16" s="84" customFormat="1" ht="9" customHeight="1">
      <c r="A28" s="85"/>
      <c r="B28" s="1162">
        <v>2009</v>
      </c>
      <c r="C28" s="105">
        <f>SUM(D28:E28)</f>
        <v>15510</v>
      </c>
      <c r="D28" s="170">
        <v>12098</v>
      </c>
      <c r="E28" s="170">
        <v>3412</v>
      </c>
      <c r="F28" s="170"/>
      <c r="G28" s="105">
        <f>SUM(H28:I28)</f>
        <v>610148</v>
      </c>
      <c r="H28" s="170">
        <v>527386</v>
      </c>
      <c r="I28" s="170">
        <v>82762</v>
      </c>
      <c r="J28" s="142"/>
      <c r="K28" s="105"/>
      <c r="L28" s="105"/>
      <c r="M28" s="143"/>
      <c r="N28" s="143"/>
      <c r="O28" s="143"/>
      <c r="P28" s="143"/>
    </row>
    <row r="29" spans="1:16" s="84" customFormat="1" ht="9" customHeight="1">
      <c r="A29" s="85"/>
      <c r="B29" s="1162"/>
      <c r="C29" s="105"/>
      <c r="D29" s="170"/>
      <c r="E29" s="170"/>
      <c r="F29" s="170"/>
      <c r="G29" s="105"/>
      <c r="H29" s="170"/>
      <c r="I29" s="170"/>
      <c r="J29" s="142"/>
      <c r="K29" s="105"/>
      <c r="L29" s="105"/>
      <c r="M29" s="143"/>
      <c r="N29" s="143"/>
      <c r="O29" s="143"/>
      <c r="P29" s="143"/>
    </row>
    <row r="30" spans="1:16" s="84" customFormat="1" ht="9" customHeight="1">
      <c r="A30" s="85"/>
      <c r="B30" s="1162">
        <v>2010</v>
      </c>
      <c r="C30" s="105">
        <f>SUM(D30:E30)</f>
        <v>16892</v>
      </c>
      <c r="D30" s="170">
        <v>13210</v>
      </c>
      <c r="E30" s="170">
        <v>3682</v>
      </c>
      <c r="F30" s="170"/>
      <c r="G30" s="105">
        <f>SUM(H30:I30)</f>
        <v>635468</v>
      </c>
      <c r="H30" s="170">
        <v>548579</v>
      </c>
      <c r="I30" s="170">
        <v>86889</v>
      </c>
      <c r="J30" s="142"/>
      <c r="K30" s="105"/>
      <c r="L30" s="105"/>
      <c r="M30" s="143"/>
      <c r="N30" s="143"/>
      <c r="O30" s="143"/>
      <c r="P30" s="143"/>
    </row>
    <row r="31" spans="1:16" s="84" customFormat="1" ht="9" customHeight="1">
      <c r="A31" s="85"/>
      <c r="B31" s="1162">
        <v>2011</v>
      </c>
      <c r="C31" s="105">
        <f>SUM(D31:E31)</f>
        <v>19887</v>
      </c>
      <c r="D31" s="170">
        <v>15370</v>
      </c>
      <c r="E31" s="170">
        <v>4517</v>
      </c>
      <c r="F31" s="170"/>
      <c r="G31" s="105">
        <f>SUM(H31:I31)</f>
        <v>658760</v>
      </c>
      <c r="H31" s="170">
        <v>568740</v>
      </c>
      <c r="I31" s="170">
        <v>90020</v>
      </c>
      <c r="J31" s="142"/>
      <c r="K31" s="105"/>
      <c r="L31" s="170"/>
      <c r="M31" s="170"/>
      <c r="N31" s="143"/>
      <c r="O31" s="143"/>
      <c r="P31" s="143"/>
    </row>
    <row r="32" spans="1:16" s="84" customFormat="1" ht="9" customHeight="1">
      <c r="A32" s="85"/>
      <c r="B32" s="1162" t="s">
        <v>12</v>
      </c>
      <c r="C32" s="105">
        <f>SUM(D32:E32)</f>
        <v>20014</v>
      </c>
      <c r="D32" s="170">
        <v>15298</v>
      </c>
      <c r="E32" s="170">
        <v>4716</v>
      </c>
      <c r="F32" s="170"/>
      <c r="G32" s="105">
        <f>SUM(H32:I32)</f>
        <v>715683</v>
      </c>
      <c r="H32" s="170">
        <v>616079</v>
      </c>
      <c r="I32" s="170">
        <v>99604</v>
      </c>
      <c r="J32" s="142"/>
      <c r="K32" s="105"/>
      <c r="L32" s="105"/>
      <c r="M32" s="143"/>
      <c r="N32" s="143"/>
      <c r="O32" s="143"/>
      <c r="P32" s="143"/>
    </row>
    <row r="33" spans="1:16" s="84" customFormat="1" ht="2.1" customHeight="1">
      <c r="A33" s="85"/>
      <c r="B33" s="102"/>
      <c r="C33" s="102"/>
      <c r="D33" s="102"/>
      <c r="E33" s="102"/>
      <c r="F33" s="102"/>
      <c r="G33" s="102"/>
      <c r="H33" s="102"/>
      <c r="I33" s="102"/>
      <c r="J33" s="142"/>
      <c r="K33" s="143"/>
      <c r="L33" s="143"/>
      <c r="M33" s="143"/>
      <c r="N33" s="143"/>
      <c r="O33" s="143"/>
      <c r="P33" s="143"/>
    </row>
    <row r="34" spans="1:16" s="84" customFormat="1" ht="2.1" customHeight="1">
      <c r="A34" s="85"/>
      <c r="B34" s="92"/>
      <c r="C34" s="92"/>
      <c r="D34" s="92"/>
      <c r="E34" s="92"/>
      <c r="F34" s="92"/>
      <c r="G34" s="92"/>
      <c r="H34" s="92"/>
      <c r="I34" s="92"/>
      <c r="J34" s="142"/>
      <c r="K34" s="143"/>
      <c r="L34" s="143"/>
      <c r="M34" s="143"/>
      <c r="N34" s="143"/>
      <c r="O34" s="143"/>
      <c r="P34" s="143"/>
    </row>
    <row r="35" spans="1:16" s="84" customFormat="1" ht="9" customHeight="1">
      <c r="A35" s="85"/>
      <c r="B35" s="118" t="s">
        <v>501</v>
      </c>
      <c r="C35" s="1166"/>
      <c r="D35" s="1166"/>
      <c r="E35" s="1166"/>
      <c r="F35" s="1166"/>
      <c r="G35" s="1166"/>
      <c r="H35" s="1166"/>
      <c r="I35" s="1166"/>
      <c r="J35" s="142"/>
      <c r="K35" s="143"/>
      <c r="L35" s="143"/>
      <c r="M35" s="143"/>
      <c r="N35" s="143"/>
      <c r="O35" s="143"/>
      <c r="P35" s="143"/>
    </row>
    <row r="36" spans="1:16" s="84" customFormat="1" ht="9" customHeight="1">
      <c r="A36" s="85"/>
      <c r="B36" s="118" t="s">
        <v>110</v>
      </c>
      <c r="C36" s="1166"/>
      <c r="D36" s="1166"/>
      <c r="E36" s="1166"/>
      <c r="F36" s="1166"/>
      <c r="G36" s="1166"/>
      <c r="H36" s="1166"/>
      <c r="I36" s="1166"/>
      <c r="J36" s="142"/>
      <c r="K36" s="143"/>
      <c r="L36" s="143"/>
      <c r="M36" s="143"/>
      <c r="N36" s="143"/>
      <c r="O36" s="143"/>
      <c r="P36" s="143"/>
    </row>
    <row r="37" spans="1:16" s="84" customFormat="1" ht="9" customHeight="1">
      <c r="A37" s="85"/>
      <c r="B37" s="118" t="s">
        <v>111</v>
      </c>
      <c r="C37" s="1166"/>
      <c r="D37" s="1166"/>
      <c r="E37" s="1166"/>
      <c r="F37" s="1166"/>
      <c r="G37" s="1166"/>
      <c r="H37" s="1166"/>
      <c r="I37" s="1166"/>
      <c r="J37" s="142"/>
      <c r="K37" s="143"/>
      <c r="L37" s="143"/>
      <c r="M37" s="143"/>
      <c r="N37" s="143"/>
      <c r="O37" s="143"/>
      <c r="P37" s="143"/>
    </row>
    <row r="38" spans="1:16" s="84" customFormat="1" ht="9" customHeight="1">
      <c r="A38" s="85"/>
      <c r="B38" s="118" t="s">
        <v>112</v>
      </c>
      <c r="C38" s="1166"/>
      <c r="D38" s="1166"/>
      <c r="E38" s="1166"/>
      <c r="F38" s="1166"/>
      <c r="G38" s="1166"/>
      <c r="H38" s="1166"/>
      <c r="I38" s="1166"/>
      <c r="J38" s="142"/>
      <c r="K38" s="143"/>
      <c r="L38" s="143"/>
      <c r="M38" s="143"/>
      <c r="N38" s="143"/>
      <c r="O38" s="143"/>
      <c r="P38" s="143"/>
    </row>
    <row r="39" spans="1:16" s="84" customFormat="1" ht="9" customHeight="1">
      <c r="A39" s="85"/>
      <c r="B39" s="118" t="s">
        <v>46</v>
      </c>
      <c r="C39" s="1166"/>
      <c r="D39" s="1166"/>
      <c r="E39" s="1166"/>
      <c r="F39" s="1166"/>
      <c r="G39" s="1166"/>
      <c r="H39" s="1166"/>
      <c r="I39" s="1166"/>
      <c r="J39" s="142"/>
      <c r="K39" s="143"/>
      <c r="L39" s="143"/>
      <c r="M39" s="143"/>
      <c r="N39" s="143"/>
      <c r="O39" s="143"/>
      <c r="P39" s="143"/>
    </row>
    <row r="40" spans="1:16" s="84" customFormat="1" ht="3.6" customHeight="1">
      <c r="A40" s="110"/>
      <c r="B40" s="102"/>
      <c r="C40" s="102"/>
      <c r="D40" s="102"/>
      <c r="E40" s="102"/>
      <c r="F40" s="102"/>
      <c r="G40" s="102"/>
      <c r="H40" s="102"/>
      <c r="I40" s="102"/>
      <c r="J40" s="111"/>
    </row>
    <row r="41" spans="1:16" hidden="1">
      <c r="K41" s="32" t="s">
        <v>17</v>
      </c>
    </row>
  </sheetData>
  <sheetProtection sheet="1" objects="1" scenarios="1"/>
  <mergeCells count="7">
    <mergeCell ref="I8:I9"/>
    <mergeCell ref="B7:B9"/>
    <mergeCell ref="C8:C9"/>
    <mergeCell ref="D8:D9"/>
    <mergeCell ref="E8:E9"/>
    <mergeCell ref="G8:G9"/>
    <mergeCell ref="H8:H9"/>
  </mergeCells>
  <hyperlinks>
    <hyperlink ref="I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codeName="Hoja12"/>
  <dimension ref="A1:J40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6" style="32" customWidth="1"/>
    <col min="3" max="3" width="6.5703125" style="32" customWidth="1"/>
    <col min="4" max="5" width="9" style="32" customWidth="1"/>
    <col min="6" max="6" width="8.7109375" style="32" customWidth="1"/>
    <col min="7" max="7" width="9.140625" style="32" customWidth="1"/>
    <col min="8" max="8" width="9.28515625" style="32" customWidth="1"/>
    <col min="9" max="10" width="0.85546875" style="32" customWidth="1"/>
    <col min="11" max="16384" width="11.42578125" style="32" hidden="1"/>
  </cols>
  <sheetData>
    <row r="1" spans="1:9" s="84" customFormat="1" ht="3.6" customHeight="1">
      <c r="A1" s="81"/>
      <c r="B1" s="82"/>
      <c r="C1" s="82"/>
      <c r="D1" s="82"/>
      <c r="E1" s="82"/>
      <c r="F1" s="82"/>
      <c r="G1" s="82"/>
      <c r="H1" s="82"/>
      <c r="I1" s="83"/>
    </row>
    <row r="2" spans="1:9" s="84" customFormat="1" ht="10.7" customHeight="1">
      <c r="A2" s="85"/>
      <c r="B2" s="171" t="s">
        <v>113</v>
      </c>
      <c r="C2" s="112"/>
      <c r="D2" s="112"/>
      <c r="E2" s="112"/>
      <c r="F2" s="112"/>
      <c r="G2" s="112"/>
      <c r="H2" s="1317" t="s">
        <v>114</v>
      </c>
      <c r="I2" s="89"/>
    </row>
    <row r="3" spans="1:9" s="84" customFormat="1" ht="10.7" customHeight="1">
      <c r="A3" s="85"/>
      <c r="B3" s="171" t="s">
        <v>115</v>
      </c>
      <c r="C3" s="112"/>
      <c r="D3" s="112"/>
      <c r="E3" s="112"/>
      <c r="F3" s="112"/>
      <c r="G3" s="112"/>
      <c r="H3" s="172"/>
      <c r="I3" s="89"/>
    </row>
    <row r="4" spans="1:9" s="84" customFormat="1" ht="10.7" customHeight="1">
      <c r="A4" s="85"/>
      <c r="B4" s="171" t="s">
        <v>4</v>
      </c>
      <c r="C4" s="112"/>
      <c r="D4" s="112"/>
      <c r="E4" s="112"/>
      <c r="F4" s="112"/>
      <c r="G4" s="112"/>
      <c r="H4" s="112"/>
      <c r="I4" s="89"/>
    </row>
    <row r="5" spans="1:9" s="84" customFormat="1" ht="10.7" customHeight="1">
      <c r="A5" s="85"/>
      <c r="B5" s="173" t="s">
        <v>116</v>
      </c>
      <c r="C5" s="112"/>
      <c r="D5" s="112"/>
      <c r="E5" s="112"/>
      <c r="F5" s="112"/>
      <c r="G5" s="112"/>
      <c r="H5" s="112"/>
      <c r="I5" s="89"/>
    </row>
    <row r="6" spans="1:9" s="84" customFormat="1" ht="3" customHeight="1">
      <c r="A6" s="85"/>
      <c r="B6" s="141"/>
      <c r="C6" s="141"/>
      <c r="D6" s="141"/>
      <c r="E6" s="141"/>
      <c r="F6" s="141"/>
      <c r="G6" s="141"/>
      <c r="H6" s="141"/>
      <c r="I6" s="89"/>
    </row>
    <row r="7" spans="1:9" s="84" customFormat="1" ht="3" customHeight="1">
      <c r="A7" s="85"/>
      <c r="B7" s="92"/>
      <c r="C7" s="92"/>
      <c r="D7" s="92"/>
      <c r="E7" s="92"/>
      <c r="F7" s="92"/>
      <c r="G7" s="92"/>
      <c r="H7" s="92"/>
      <c r="I7" s="89"/>
    </row>
    <row r="8" spans="1:9" s="84" customFormat="1" ht="8.65" customHeight="1">
      <c r="A8" s="85"/>
      <c r="B8" s="1230" t="s">
        <v>6</v>
      </c>
      <c r="C8" s="1229" t="s">
        <v>7</v>
      </c>
      <c r="D8" s="1229" t="s">
        <v>86</v>
      </c>
      <c r="E8" s="1229" t="s">
        <v>87</v>
      </c>
      <c r="F8" s="1229" t="s">
        <v>88</v>
      </c>
      <c r="G8" s="1229" t="s">
        <v>89</v>
      </c>
      <c r="H8" s="1229" t="s">
        <v>90</v>
      </c>
      <c r="I8" s="89"/>
    </row>
    <row r="9" spans="1:9" s="84" customFormat="1" ht="8.65" customHeight="1">
      <c r="A9" s="85"/>
      <c r="B9" s="1231"/>
      <c r="C9" s="1229"/>
      <c r="D9" s="1229"/>
      <c r="E9" s="1229"/>
      <c r="F9" s="1229"/>
      <c r="G9" s="1229"/>
      <c r="H9" s="1229"/>
      <c r="I9" s="89"/>
    </row>
    <row r="10" spans="1:9" s="84" customFormat="1" ht="8.65" customHeight="1">
      <c r="A10" s="85"/>
      <c r="B10" s="1231"/>
      <c r="C10" s="1229"/>
      <c r="D10" s="1229"/>
      <c r="E10" s="1229"/>
      <c r="F10" s="1229"/>
      <c r="G10" s="1229"/>
      <c r="H10" s="1229"/>
      <c r="I10" s="89"/>
    </row>
    <row r="11" spans="1:9" s="84" customFormat="1" ht="2.4500000000000002" customHeight="1">
      <c r="A11" s="85"/>
      <c r="B11" s="141"/>
      <c r="C11" s="116"/>
      <c r="D11" s="116"/>
      <c r="E11" s="116"/>
      <c r="F11" s="116"/>
      <c r="G11" s="116"/>
      <c r="H11" s="116"/>
      <c r="I11" s="89"/>
    </row>
    <row r="12" spans="1:9" s="84" customFormat="1" ht="2.4500000000000002" customHeight="1">
      <c r="A12" s="85"/>
      <c r="B12" s="92"/>
      <c r="C12" s="778"/>
      <c r="D12" s="778"/>
      <c r="E12" s="778"/>
      <c r="F12" s="778"/>
      <c r="G12" s="778"/>
      <c r="H12" s="778"/>
      <c r="I12" s="89"/>
    </row>
    <row r="13" spans="1:9" s="84" customFormat="1" ht="9" customHeight="1">
      <c r="A13" s="85"/>
      <c r="B13" s="1162">
        <v>1995</v>
      </c>
      <c r="C13" s="105">
        <f>SUM(D13:H13)</f>
        <v>366673</v>
      </c>
      <c r="D13" s="174">
        <v>62566</v>
      </c>
      <c r="E13" s="174">
        <v>80278</v>
      </c>
      <c r="F13" s="175">
        <v>551</v>
      </c>
      <c r="G13" s="174">
        <v>3009</v>
      </c>
      <c r="H13" s="174">
        <v>220269</v>
      </c>
      <c r="I13" s="89"/>
    </row>
    <row r="14" spans="1:9" s="84" customFormat="1" ht="9" customHeight="1">
      <c r="A14" s="85"/>
      <c r="B14" s="1162">
        <v>1996</v>
      </c>
      <c r="C14" s="105">
        <f>SUM(D14:H14)</f>
        <v>383267</v>
      </c>
      <c r="D14" s="174">
        <v>65258</v>
      </c>
      <c r="E14" s="174">
        <v>82395</v>
      </c>
      <c r="F14" s="175">
        <v>551</v>
      </c>
      <c r="G14" s="174">
        <v>3113</v>
      </c>
      <c r="H14" s="174">
        <v>231950</v>
      </c>
      <c r="I14" s="89"/>
    </row>
    <row r="15" spans="1:9" s="84" customFormat="1" ht="9" customHeight="1">
      <c r="A15" s="85"/>
      <c r="B15" s="1162">
        <v>1997</v>
      </c>
      <c r="C15" s="105">
        <f>SUM(D15:H15)</f>
        <v>332466</v>
      </c>
      <c r="D15" s="174">
        <v>47605</v>
      </c>
      <c r="E15" s="174">
        <v>66201</v>
      </c>
      <c r="F15" s="175">
        <v>357</v>
      </c>
      <c r="G15" s="174">
        <v>2262</v>
      </c>
      <c r="H15" s="174">
        <v>216041</v>
      </c>
      <c r="I15" s="89"/>
    </row>
    <row r="16" spans="1:9" s="84" customFormat="1" ht="9" customHeight="1">
      <c r="A16" s="85"/>
      <c r="B16" s="1162">
        <v>1998</v>
      </c>
      <c r="C16" s="105">
        <f>SUM(D16:H16)</f>
        <v>380801</v>
      </c>
      <c r="D16" s="174">
        <v>51069</v>
      </c>
      <c r="E16" s="174">
        <v>72733</v>
      </c>
      <c r="F16" s="175">
        <v>299</v>
      </c>
      <c r="G16" s="174">
        <v>2838</v>
      </c>
      <c r="H16" s="174">
        <v>253862</v>
      </c>
      <c r="I16" s="89"/>
    </row>
    <row r="17" spans="1:9" s="84" customFormat="1" ht="9" customHeight="1">
      <c r="A17" s="85"/>
      <c r="B17" s="1162">
        <v>1999</v>
      </c>
      <c r="C17" s="105">
        <f>SUM(D17:H17)</f>
        <v>394432</v>
      </c>
      <c r="D17" s="174">
        <v>50793</v>
      </c>
      <c r="E17" s="174">
        <v>73276</v>
      </c>
      <c r="F17" s="175">
        <v>175</v>
      </c>
      <c r="G17" s="174">
        <v>2844</v>
      </c>
      <c r="H17" s="174">
        <v>267344</v>
      </c>
      <c r="I17" s="89"/>
    </row>
    <row r="18" spans="1:9" s="84" customFormat="1" ht="9" customHeight="1">
      <c r="A18" s="85"/>
      <c r="B18" s="1162"/>
      <c r="C18" s="105"/>
      <c r="D18" s="174"/>
      <c r="E18" s="174"/>
      <c r="F18" s="175"/>
      <c r="G18" s="174"/>
      <c r="H18" s="174"/>
      <c r="I18" s="89"/>
    </row>
    <row r="19" spans="1:9" s="84" customFormat="1" ht="9" customHeight="1">
      <c r="A19" s="85"/>
      <c r="B19" s="1162">
        <v>2000</v>
      </c>
      <c r="C19" s="105">
        <f>SUM(D19:H19)</f>
        <v>413193</v>
      </c>
      <c r="D19" s="174">
        <v>40933</v>
      </c>
      <c r="E19" s="174">
        <v>70394</v>
      </c>
      <c r="F19" s="175">
        <v>13</v>
      </c>
      <c r="G19" s="174">
        <v>2780</v>
      </c>
      <c r="H19" s="174">
        <v>299073</v>
      </c>
      <c r="I19" s="89"/>
    </row>
    <row r="20" spans="1:9" s="84" customFormat="1" ht="9" customHeight="1">
      <c r="A20" s="85"/>
      <c r="B20" s="1162">
        <v>2001</v>
      </c>
      <c r="C20" s="105">
        <f>SUM(D20:H20)</f>
        <v>409210</v>
      </c>
      <c r="D20" s="174">
        <v>46498</v>
      </c>
      <c r="E20" s="174">
        <v>74239</v>
      </c>
      <c r="F20" s="175">
        <v>13</v>
      </c>
      <c r="G20" s="174">
        <v>2683</v>
      </c>
      <c r="H20" s="174">
        <v>285777</v>
      </c>
      <c r="I20" s="89"/>
    </row>
    <row r="21" spans="1:9" s="84" customFormat="1" ht="9" customHeight="1">
      <c r="A21" s="85"/>
      <c r="B21" s="1162">
        <v>2002</v>
      </c>
      <c r="C21" s="105">
        <f>SUM(D21:H21)</f>
        <v>411100</v>
      </c>
      <c r="D21" s="174">
        <v>46750</v>
      </c>
      <c r="E21" s="174">
        <v>74570</v>
      </c>
      <c r="F21" s="175">
        <v>13</v>
      </c>
      <c r="G21" s="174">
        <v>2667</v>
      </c>
      <c r="H21" s="174">
        <v>287100</v>
      </c>
      <c r="I21" s="89"/>
    </row>
    <row r="22" spans="1:9" s="84" customFormat="1" ht="9" customHeight="1">
      <c r="A22" s="85"/>
      <c r="B22" s="1162">
        <v>2003</v>
      </c>
      <c r="C22" s="105">
        <f>SUM(D22:H22)</f>
        <v>416200</v>
      </c>
      <c r="D22" s="174">
        <v>47300</v>
      </c>
      <c r="E22" s="174">
        <v>75490</v>
      </c>
      <c r="F22" s="175">
        <v>13</v>
      </c>
      <c r="G22" s="174">
        <v>2731</v>
      </c>
      <c r="H22" s="174">
        <v>290666</v>
      </c>
      <c r="I22" s="89"/>
    </row>
    <row r="23" spans="1:9" s="84" customFormat="1" ht="9" customHeight="1">
      <c r="A23" s="85"/>
      <c r="B23" s="1162">
        <v>2004</v>
      </c>
      <c r="C23" s="105">
        <f>SUM(D23:H23)</f>
        <v>426100</v>
      </c>
      <c r="D23" s="174">
        <v>48400</v>
      </c>
      <c r="E23" s="174">
        <v>77300</v>
      </c>
      <c r="F23" s="175">
        <v>13</v>
      </c>
      <c r="G23" s="174">
        <v>2837</v>
      </c>
      <c r="H23" s="174">
        <v>297550</v>
      </c>
      <c r="I23" s="89"/>
    </row>
    <row r="24" spans="1:9" s="84" customFormat="1" ht="9" customHeight="1">
      <c r="A24" s="85"/>
      <c r="B24" s="1162"/>
      <c r="C24" s="105"/>
      <c r="D24" s="174"/>
      <c r="E24" s="174"/>
      <c r="F24" s="175"/>
      <c r="G24" s="174"/>
      <c r="H24" s="174"/>
      <c r="I24" s="89"/>
    </row>
    <row r="25" spans="1:9" s="84" customFormat="1" ht="9" customHeight="1">
      <c r="A25" s="85"/>
      <c r="B25" s="1162">
        <v>2005</v>
      </c>
      <c r="C25" s="105">
        <f>SUM(D25:H25)</f>
        <v>435500</v>
      </c>
      <c r="D25" s="174">
        <v>49470</v>
      </c>
      <c r="E25" s="174">
        <v>79000</v>
      </c>
      <c r="F25" s="175">
        <v>13</v>
      </c>
      <c r="G25" s="174">
        <v>2897</v>
      </c>
      <c r="H25" s="174">
        <v>304120</v>
      </c>
      <c r="I25" s="89"/>
    </row>
    <row r="26" spans="1:9" s="84" customFormat="1" ht="9" customHeight="1">
      <c r="A26" s="85"/>
      <c r="B26" s="1162">
        <v>2006</v>
      </c>
      <c r="C26" s="105">
        <f>SUM(D26:H26)</f>
        <v>445449</v>
      </c>
      <c r="D26" s="174">
        <v>50630</v>
      </c>
      <c r="E26" s="174">
        <v>80797</v>
      </c>
      <c r="F26" s="175">
        <v>14</v>
      </c>
      <c r="G26" s="174">
        <v>2919</v>
      </c>
      <c r="H26" s="174">
        <v>311089</v>
      </c>
      <c r="I26" s="89"/>
    </row>
    <row r="27" spans="1:9" s="84" customFormat="1" ht="9" customHeight="1">
      <c r="A27" s="85"/>
      <c r="B27" s="1162">
        <v>2007</v>
      </c>
      <c r="C27" s="105">
        <f>SUM(D27:H27)</f>
        <v>473859</v>
      </c>
      <c r="D27" s="174">
        <v>52864</v>
      </c>
      <c r="E27" s="174">
        <v>85209</v>
      </c>
      <c r="F27" s="175">
        <v>14</v>
      </c>
      <c r="G27" s="174">
        <v>3127</v>
      </c>
      <c r="H27" s="174">
        <v>332645</v>
      </c>
      <c r="I27" s="89"/>
    </row>
    <row r="28" spans="1:9" s="84" customFormat="1" ht="9" customHeight="1">
      <c r="A28" s="85"/>
      <c r="B28" s="1162">
        <v>2008</v>
      </c>
      <c r="C28" s="105">
        <f>SUM(D28:H28)</f>
        <v>484300</v>
      </c>
      <c r="D28" s="174">
        <v>54831</v>
      </c>
      <c r="E28" s="174">
        <v>87767</v>
      </c>
      <c r="F28" s="175">
        <v>14</v>
      </c>
      <c r="G28" s="174">
        <v>3190</v>
      </c>
      <c r="H28" s="174">
        <v>338498</v>
      </c>
      <c r="I28" s="89"/>
    </row>
    <row r="29" spans="1:9" s="84" customFormat="1" ht="9" customHeight="1">
      <c r="A29" s="85"/>
      <c r="B29" s="1162">
        <v>2009</v>
      </c>
      <c r="C29" s="105">
        <f>SUM(D29:H29)</f>
        <v>450900</v>
      </c>
      <c r="D29" s="174">
        <v>31126</v>
      </c>
      <c r="E29" s="174">
        <v>60391</v>
      </c>
      <c r="F29" s="175" t="s">
        <v>44</v>
      </c>
      <c r="G29" s="174">
        <v>3422</v>
      </c>
      <c r="H29" s="174">
        <v>355961</v>
      </c>
      <c r="I29" s="89"/>
    </row>
    <row r="30" spans="1:9" s="84" customFormat="1" ht="9" customHeight="1">
      <c r="A30" s="85"/>
      <c r="B30" s="1162"/>
      <c r="C30" s="105"/>
      <c r="D30" s="174"/>
      <c r="E30" s="174"/>
      <c r="F30" s="175"/>
      <c r="G30" s="174"/>
      <c r="H30" s="174"/>
      <c r="I30" s="89"/>
    </row>
    <row r="31" spans="1:9" s="84" customFormat="1" ht="9" customHeight="1">
      <c r="A31" s="85"/>
      <c r="B31" s="1162">
        <v>2010</v>
      </c>
      <c r="C31" s="105">
        <f>SUM(D31:H31)</f>
        <v>470000</v>
      </c>
      <c r="D31" s="174">
        <v>32445</v>
      </c>
      <c r="E31" s="174">
        <v>62949</v>
      </c>
      <c r="F31" s="175" t="s">
        <v>44</v>
      </c>
      <c r="G31" s="174">
        <v>3566</v>
      </c>
      <c r="H31" s="174">
        <v>371040</v>
      </c>
      <c r="I31" s="89"/>
    </row>
    <row r="32" spans="1:9" s="84" customFormat="1" ht="9" customHeight="1">
      <c r="A32" s="85"/>
      <c r="B32" s="1162">
        <v>2011</v>
      </c>
      <c r="C32" s="105">
        <f>SUM(D32:H32)</f>
        <v>485502</v>
      </c>
      <c r="D32" s="174">
        <v>33515</v>
      </c>
      <c r="E32" s="174">
        <v>65025</v>
      </c>
      <c r="F32" s="175" t="s">
        <v>44</v>
      </c>
      <c r="G32" s="174">
        <v>3685</v>
      </c>
      <c r="H32" s="174">
        <v>383277</v>
      </c>
      <c r="I32" s="89"/>
    </row>
    <row r="33" spans="1:10" s="84" customFormat="1" ht="9" customHeight="1">
      <c r="A33" s="85"/>
      <c r="B33" s="1162" t="s">
        <v>12</v>
      </c>
      <c r="C33" s="105">
        <f>SUM(D33:H33)</f>
        <v>498147</v>
      </c>
      <c r="D33" s="174">
        <v>34388</v>
      </c>
      <c r="E33" s="174">
        <v>66718</v>
      </c>
      <c r="F33" s="175" t="s">
        <v>44</v>
      </c>
      <c r="G33" s="174">
        <v>3781</v>
      </c>
      <c r="H33" s="174">
        <v>393260</v>
      </c>
      <c r="I33" s="89"/>
    </row>
    <row r="34" spans="1:10" s="84" customFormat="1" ht="2.4500000000000002" customHeight="1">
      <c r="A34" s="85"/>
      <c r="B34" s="90"/>
      <c r="C34" s="109"/>
      <c r="D34" s="109"/>
      <c r="E34" s="109"/>
      <c r="F34" s="163"/>
      <c r="G34" s="109"/>
      <c r="H34" s="109"/>
      <c r="I34" s="89"/>
    </row>
    <row r="35" spans="1:10" s="84" customFormat="1" ht="2.4500000000000002" customHeight="1">
      <c r="A35" s="85"/>
      <c r="B35" s="1162"/>
      <c r="C35" s="176"/>
      <c r="D35" s="176"/>
      <c r="E35" s="176"/>
      <c r="F35" s="164"/>
      <c r="G35" s="176"/>
      <c r="H35" s="176"/>
      <c r="I35" s="89"/>
    </row>
    <row r="36" spans="1:10" s="84" customFormat="1" ht="9" customHeight="1">
      <c r="A36" s="85"/>
      <c r="B36" s="118" t="s">
        <v>117</v>
      </c>
      <c r="C36" s="177"/>
      <c r="D36" s="176"/>
      <c r="E36" s="176"/>
      <c r="F36" s="164"/>
      <c r="G36" s="176"/>
      <c r="H36" s="176"/>
      <c r="I36" s="89"/>
    </row>
    <row r="37" spans="1:10" s="84" customFormat="1" ht="9" customHeight="1">
      <c r="A37" s="85"/>
      <c r="B37" s="118" t="s">
        <v>502</v>
      </c>
      <c r="C37" s="177"/>
      <c r="D37" s="176"/>
      <c r="E37" s="176"/>
      <c r="F37" s="164"/>
      <c r="G37" s="176"/>
      <c r="H37" s="176"/>
      <c r="I37" s="89"/>
    </row>
    <row r="38" spans="1:10" s="84" customFormat="1" ht="9" customHeight="1">
      <c r="A38" s="85"/>
      <c r="B38" s="118" t="s">
        <v>46</v>
      </c>
      <c r="C38" s="166"/>
      <c r="D38" s="1166"/>
      <c r="E38" s="1166"/>
      <c r="F38" s="1166"/>
      <c r="G38" s="1166"/>
      <c r="H38" s="1166"/>
      <c r="I38" s="89"/>
    </row>
    <row r="39" spans="1:10" s="84" customFormat="1" ht="3.6" customHeight="1">
      <c r="A39" s="110"/>
      <c r="B39" s="102"/>
      <c r="C39" s="102"/>
      <c r="D39" s="102"/>
      <c r="E39" s="102"/>
      <c r="F39" s="102"/>
      <c r="G39" s="102"/>
      <c r="H39" s="102"/>
      <c r="I39" s="111"/>
    </row>
    <row r="40" spans="1:10" hidden="1">
      <c r="J40" s="32" t="s">
        <v>17</v>
      </c>
    </row>
  </sheetData>
  <sheetProtection sheet="1" objects="1" scenarios="1"/>
  <mergeCells count="7">
    <mergeCell ref="H8:H10"/>
    <mergeCell ref="B8:B10"/>
    <mergeCell ref="C8:C10"/>
    <mergeCell ref="D8:D10"/>
    <mergeCell ref="E8:E10"/>
    <mergeCell ref="F8:F10"/>
    <mergeCell ref="G8:G10"/>
  </mergeCells>
  <hyperlinks>
    <hyperlink ref="H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codeName="Hoja13"/>
  <dimension ref="A1:R109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4.140625" style="32" customWidth="1"/>
    <col min="3" max="3" width="6" style="32" customWidth="1"/>
    <col min="4" max="4" width="1.7109375" style="32" customWidth="1"/>
    <col min="5" max="5" width="6.42578125" style="32" customWidth="1"/>
    <col min="6" max="6" width="1.28515625" style="32" customWidth="1"/>
    <col min="7" max="7" width="5.7109375" style="32" customWidth="1"/>
    <col min="8" max="8" width="6.5703125" style="32" customWidth="1"/>
    <col min="9" max="10" width="6.7109375" style="32" customWidth="1"/>
    <col min="11" max="11" width="6.140625" style="32" customWidth="1"/>
    <col min="12" max="12" width="6.28515625" style="32" customWidth="1"/>
    <col min="13" max="14" width="0.85546875" style="32" customWidth="1"/>
    <col min="15" max="18" width="0" style="32" hidden="1"/>
    <col min="19" max="16384" width="11.42578125" style="32" hidden="1"/>
  </cols>
  <sheetData>
    <row r="1" spans="1:18" s="84" customFormat="1" ht="4.7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  <c r="O1" s="105"/>
      <c r="P1" s="105"/>
      <c r="Q1" s="105"/>
    </row>
    <row r="2" spans="1:18" s="84" customFormat="1" ht="11.1" customHeight="1">
      <c r="A2" s="85"/>
      <c r="B2" s="86" t="s">
        <v>33</v>
      </c>
      <c r="C2" s="112"/>
      <c r="D2" s="112"/>
      <c r="E2" s="112"/>
      <c r="F2" s="112"/>
      <c r="G2" s="112"/>
      <c r="H2" s="112"/>
      <c r="I2" s="112"/>
      <c r="J2" s="112"/>
      <c r="K2" s="112"/>
      <c r="L2" s="1317" t="s">
        <v>118</v>
      </c>
      <c r="M2" s="139"/>
      <c r="N2" s="140"/>
      <c r="O2" s="105"/>
      <c r="P2" s="105"/>
      <c r="Q2" s="105"/>
    </row>
    <row r="3" spans="1:18" s="84" customFormat="1" ht="11.1" customHeight="1">
      <c r="A3" s="85"/>
      <c r="B3" s="86" t="s">
        <v>119</v>
      </c>
      <c r="C3" s="112"/>
      <c r="D3" s="112"/>
      <c r="E3" s="112"/>
      <c r="F3" s="112"/>
      <c r="G3" s="112"/>
      <c r="H3" s="112"/>
      <c r="I3" s="112"/>
      <c r="J3" s="112"/>
      <c r="K3" s="112"/>
      <c r="L3" s="778" t="s">
        <v>21</v>
      </c>
      <c r="M3" s="139"/>
      <c r="N3" s="140"/>
      <c r="O3" s="105"/>
      <c r="P3" s="105"/>
      <c r="Q3" s="105"/>
    </row>
    <row r="4" spans="1:18" s="84" customFormat="1" ht="11.1" customHeight="1">
      <c r="A4" s="85"/>
      <c r="B4" s="86" t="s">
        <v>4</v>
      </c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39"/>
      <c r="N4" s="140"/>
      <c r="O4" s="105"/>
      <c r="P4" s="105"/>
      <c r="Q4" s="105"/>
    </row>
    <row r="5" spans="1:18" s="84" customFormat="1" ht="3" customHeight="1">
      <c r="A5" s="85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2"/>
      <c r="N5" s="143"/>
      <c r="O5" s="105"/>
      <c r="P5" s="105"/>
      <c r="Q5" s="105"/>
      <c r="R5" s="143"/>
    </row>
    <row r="6" spans="1:18" s="84" customFormat="1" ht="3" customHeight="1">
      <c r="A6" s="85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142"/>
      <c r="N6" s="143"/>
      <c r="O6" s="105"/>
      <c r="P6" s="105"/>
      <c r="Q6" s="105"/>
      <c r="R6" s="143"/>
    </row>
    <row r="7" spans="1:18" s="84" customFormat="1" ht="9.6" customHeight="1">
      <c r="A7" s="85"/>
      <c r="B7" s="1230" t="s">
        <v>6</v>
      </c>
      <c r="C7" s="1229" t="s">
        <v>36</v>
      </c>
      <c r="D7" s="778"/>
      <c r="E7" s="144" t="s">
        <v>37</v>
      </c>
      <c r="F7" s="94"/>
      <c r="G7" s="145"/>
      <c r="H7" s="145"/>
      <c r="I7" s="145"/>
      <c r="J7" s="145"/>
      <c r="K7" s="145"/>
      <c r="L7" s="145"/>
      <c r="M7" s="142"/>
      <c r="N7" s="143"/>
      <c r="O7" s="105"/>
      <c r="P7" s="105"/>
      <c r="Q7" s="105"/>
      <c r="R7" s="143"/>
    </row>
    <row r="8" spans="1:18" s="84" customFormat="1" ht="7.5" customHeight="1">
      <c r="A8" s="85"/>
      <c r="B8" s="1231"/>
      <c r="C8" s="1235"/>
      <c r="D8" s="1166"/>
      <c r="E8" s="1164" t="s">
        <v>7</v>
      </c>
      <c r="F8" s="1166"/>
      <c r="G8" s="146" t="s">
        <v>85</v>
      </c>
      <c r="H8" s="146"/>
      <c r="I8" s="146"/>
      <c r="J8" s="146"/>
      <c r="K8" s="146"/>
      <c r="L8" s="146"/>
      <c r="M8" s="142"/>
      <c r="N8" s="143"/>
      <c r="O8" s="105"/>
      <c r="P8" s="105"/>
      <c r="Q8" s="105"/>
      <c r="R8" s="143"/>
    </row>
    <row r="9" spans="1:18" s="84" customFormat="1" ht="2.1" customHeight="1">
      <c r="A9" s="85"/>
      <c r="B9" s="1231"/>
      <c r="C9" s="1235"/>
      <c r="D9" s="1166"/>
      <c r="E9" s="1164"/>
      <c r="F9" s="1166"/>
      <c r="G9" s="96"/>
      <c r="H9" s="96"/>
      <c r="I9" s="96"/>
      <c r="J9" s="96"/>
      <c r="K9" s="96"/>
      <c r="L9" s="96"/>
      <c r="M9" s="142"/>
      <c r="N9" s="143"/>
      <c r="O9" s="105"/>
      <c r="P9" s="105"/>
      <c r="Q9" s="105"/>
      <c r="R9" s="143"/>
    </row>
    <row r="10" spans="1:18" s="84" customFormat="1" ht="9" customHeight="1">
      <c r="A10" s="85"/>
      <c r="B10" s="1231"/>
      <c r="C10" s="1235"/>
      <c r="D10" s="1166"/>
      <c r="E10" s="1164"/>
      <c r="F10" s="1166"/>
      <c r="G10" s="1229" t="s">
        <v>7</v>
      </c>
      <c r="H10" s="1229" t="s">
        <v>86</v>
      </c>
      <c r="I10" s="1229" t="s">
        <v>87</v>
      </c>
      <c r="J10" s="1229" t="s">
        <v>88</v>
      </c>
      <c r="K10" s="1229" t="s">
        <v>89</v>
      </c>
      <c r="L10" s="1229" t="s">
        <v>90</v>
      </c>
      <c r="M10" s="142"/>
      <c r="N10" s="143"/>
      <c r="O10" s="105"/>
      <c r="P10" s="105"/>
      <c r="Q10" s="105"/>
      <c r="R10" s="143"/>
    </row>
    <row r="11" spans="1:18" s="84" customFormat="1" ht="9" customHeight="1">
      <c r="A11" s="85"/>
      <c r="B11" s="1231"/>
      <c r="C11" s="1235"/>
      <c r="D11" s="778"/>
      <c r="E11" s="1164"/>
      <c r="F11" s="778"/>
      <c r="G11" s="1229"/>
      <c r="H11" s="1229"/>
      <c r="I11" s="1229"/>
      <c r="J11" s="1229"/>
      <c r="K11" s="1229"/>
      <c r="L11" s="1229"/>
      <c r="M11" s="142"/>
      <c r="N11" s="143"/>
      <c r="O11" s="105"/>
      <c r="P11" s="105"/>
      <c r="Q11" s="105"/>
      <c r="R11" s="143"/>
    </row>
    <row r="12" spans="1:18" s="84" customFormat="1" ht="9" customHeight="1">
      <c r="A12" s="85"/>
      <c r="B12" s="1231"/>
      <c r="C12" s="1235"/>
      <c r="D12" s="778"/>
      <c r="E12" s="1164"/>
      <c r="F12" s="778"/>
      <c r="G12" s="1229"/>
      <c r="H12" s="1229"/>
      <c r="I12" s="1229"/>
      <c r="J12" s="1229"/>
      <c r="K12" s="1229"/>
      <c r="L12" s="1229"/>
      <c r="M12" s="142"/>
      <c r="N12" s="143"/>
      <c r="O12" s="105"/>
      <c r="P12" s="105"/>
      <c r="Q12" s="105"/>
      <c r="R12" s="143"/>
    </row>
    <row r="13" spans="1:18" s="84" customFormat="1" ht="3" customHeight="1">
      <c r="A13" s="85"/>
      <c r="B13" s="141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42"/>
      <c r="N13" s="143"/>
      <c r="O13" s="105"/>
      <c r="P13" s="105"/>
      <c r="Q13" s="105"/>
      <c r="R13" s="143"/>
    </row>
    <row r="14" spans="1:18" s="84" customFormat="1" ht="3" customHeight="1">
      <c r="A14" s="85"/>
      <c r="B14" s="92"/>
      <c r="C14" s="778"/>
      <c r="D14" s="778"/>
      <c r="E14" s="778"/>
      <c r="F14" s="778"/>
      <c r="G14" s="778"/>
      <c r="H14" s="778"/>
      <c r="I14" s="778"/>
      <c r="J14" s="778"/>
      <c r="K14" s="778"/>
      <c r="L14" s="778"/>
      <c r="M14" s="142"/>
      <c r="N14" s="143"/>
      <c r="O14" s="105"/>
      <c r="P14" s="105"/>
      <c r="Q14" s="105"/>
      <c r="R14" s="143"/>
    </row>
    <row r="15" spans="1:18" s="84" customFormat="1" ht="8.85" customHeight="1">
      <c r="A15" s="85"/>
      <c r="B15" s="1162">
        <v>1995</v>
      </c>
      <c r="C15" s="105">
        <v>5278</v>
      </c>
      <c r="D15" s="148"/>
      <c r="E15" s="105">
        <f>SUM(G15+G49)</f>
        <v>269217</v>
      </c>
      <c r="F15" s="148"/>
      <c r="G15" s="148">
        <f>SUM(H15:L15,E49)</f>
        <v>187444</v>
      </c>
      <c r="H15" s="148">
        <v>55709</v>
      </c>
      <c r="I15" s="148">
        <v>50819</v>
      </c>
      <c r="J15" s="148">
        <v>246</v>
      </c>
      <c r="K15" s="148">
        <v>1359</v>
      </c>
      <c r="L15" s="148">
        <v>79311</v>
      </c>
      <c r="M15" s="142"/>
      <c r="N15" s="149"/>
      <c r="O15" s="105"/>
      <c r="P15" s="105"/>
      <c r="Q15" s="105"/>
      <c r="R15" s="143"/>
    </row>
    <row r="16" spans="1:18" s="84" customFormat="1" ht="8.85" customHeight="1">
      <c r="A16" s="85"/>
      <c r="B16" s="1162">
        <v>1996</v>
      </c>
      <c r="C16" s="105">
        <v>5841</v>
      </c>
      <c r="D16" s="148"/>
      <c r="E16" s="105">
        <f>SUM(G16+G50)</f>
        <v>282375</v>
      </c>
      <c r="F16" s="148"/>
      <c r="G16" s="148">
        <f>SUM(H16:L16,E50)</f>
        <v>195400</v>
      </c>
      <c r="H16" s="148">
        <v>57870</v>
      </c>
      <c r="I16" s="148">
        <v>52011</v>
      </c>
      <c r="J16" s="148">
        <v>246</v>
      </c>
      <c r="K16" s="148">
        <v>1400</v>
      </c>
      <c r="L16" s="148">
        <v>83873</v>
      </c>
      <c r="M16" s="142"/>
      <c r="N16" s="149"/>
      <c r="O16" s="105"/>
      <c r="P16" s="105"/>
      <c r="Q16" s="105"/>
      <c r="R16" s="143"/>
    </row>
    <row r="17" spans="1:18" s="84" customFormat="1" ht="8.85" customHeight="1">
      <c r="A17" s="85"/>
      <c r="B17" s="1162">
        <v>1997</v>
      </c>
      <c r="C17" s="105">
        <v>5107</v>
      </c>
      <c r="D17" s="148"/>
      <c r="E17" s="105">
        <f>SUM(G17+G51)</f>
        <v>240212</v>
      </c>
      <c r="F17" s="148"/>
      <c r="G17" s="148">
        <f>SUM(H17:L17,E51)</f>
        <v>161628</v>
      </c>
      <c r="H17" s="148">
        <v>40872</v>
      </c>
      <c r="I17" s="148">
        <v>41244</v>
      </c>
      <c r="J17" s="148">
        <v>131</v>
      </c>
      <c r="K17" s="148">
        <v>984</v>
      </c>
      <c r="L17" s="148">
        <v>78397</v>
      </c>
      <c r="M17" s="142"/>
      <c r="N17" s="149"/>
      <c r="O17" s="105"/>
      <c r="P17" s="105"/>
      <c r="Q17" s="105"/>
      <c r="R17" s="143"/>
    </row>
    <row r="18" spans="1:18" s="84" customFormat="1" ht="8.85" customHeight="1">
      <c r="A18" s="85"/>
      <c r="B18" s="1162">
        <v>1998</v>
      </c>
      <c r="C18" s="105">
        <v>6812</v>
      </c>
      <c r="D18" s="148"/>
      <c r="E18" s="105">
        <f>SUM(G18+G52)</f>
        <v>276390</v>
      </c>
      <c r="F18" s="148"/>
      <c r="G18" s="148">
        <f>SUM(H18:L18,E52)</f>
        <v>182376</v>
      </c>
      <c r="H18" s="148">
        <v>43169</v>
      </c>
      <c r="I18" s="148">
        <v>45292</v>
      </c>
      <c r="J18" s="148">
        <v>107</v>
      </c>
      <c r="K18" s="148">
        <v>1237</v>
      </c>
      <c r="L18" s="148">
        <v>92571</v>
      </c>
      <c r="M18" s="150"/>
      <c r="N18" s="149"/>
      <c r="O18" s="105"/>
      <c r="P18" s="105"/>
      <c r="Q18" s="105"/>
    </row>
    <row r="19" spans="1:18" s="84" customFormat="1" ht="8.85" customHeight="1">
      <c r="A19" s="85"/>
      <c r="B19" s="1162">
        <v>1999</v>
      </c>
      <c r="C19" s="105">
        <v>6297</v>
      </c>
      <c r="D19" s="148"/>
      <c r="E19" s="105">
        <f>SUM(G19+G53)</f>
        <v>296737</v>
      </c>
      <c r="F19" s="148"/>
      <c r="G19" s="148">
        <f>SUM(H19:L19,E53)</f>
        <v>184148</v>
      </c>
      <c r="H19" s="148">
        <v>40569</v>
      </c>
      <c r="I19" s="148">
        <v>44244</v>
      </c>
      <c r="J19" s="148">
        <v>45</v>
      </c>
      <c r="K19" s="148">
        <v>1227</v>
      </c>
      <c r="L19" s="148">
        <v>98054</v>
      </c>
      <c r="M19" s="150"/>
      <c r="N19" s="149"/>
      <c r="O19" s="105"/>
      <c r="P19" s="105"/>
      <c r="Q19" s="105"/>
    </row>
    <row r="20" spans="1:18" s="84" customFormat="1" ht="6" customHeight="1">
      <c r="A20" s="85"/>
      <c r="B20" s="1162"/>
      <c r="C20" s="105"/>
      <c r="D20" s="105"/>
      <c r="E20" s="105"/>
      <c r="F20" s="105"/>
      <c r="G20" s="148"/>
      <c r="H20" s="105"/>
      <c r="I20" s="105"/>
      <c r="J20" s="107"/>
      <c r="K20" s="105"/>
      <c r="L20" s="105"/>
      <c r="M20" s="142"/>
      <c r="N20" s="74"/>
      <c r="O20" s="105"/>
      <c r="P20" s="105"/>
      <c r="Q20" s="105"/>
      <c r="R20" s="143"/>
    </row>
    <row r="21" spans="1:18" s="84" customFormat="1" ht="8.85" customHeight="1">
      <c r="A21" s="85"/>
      <c r="B21" s="1162">
        <v>2000</v>
      </c>
      <c r="C21" s="105">
        <v>5669</v>
      </c>
      <c r="D21" s="148"/>
      <c r="E21" s="105">
        <f>SUM(G21+G55)</f>
        <v>327354</v>
      </c>
      <c r="F21" s="148"/>
      <c r="G21" s="148">
        <f>SUM(H21:L21,E55)</f>
        <v>203148</v>
      </c>
      <c r="H21" s="148">
        <v>37176</v>
      </c>
      <c r="I21" s="148">
        <v>46927</v>
      </c>
      <c r="J21" s="148">
        <v>2</v>
      </c>
      <c r="K21" s="148">
        <v>1217</v>
      </c>
      <c r="L21" s="148">
        <v>117623</v>
      </c>
      <c r="M21" s="150"/>
      <c r="N21" s="151"/>
      <c r="O21" s="105"/>
      <c r="P21" s="105"/>
      <c r="Q21" s="105"/>
    </row>
    <row r="22" spans="1:18" s="84" customFormat="1" ht="8.85" customHeight="1">
      <c r="A22" s="85"/>
      <c r="B22" s="1162">
        <v>2001</v>
      </c>
      <c r="C22" s="105">
        <v>6101</v>
      </c>
      <c r="D22" s="148"/>
      <c r="E22" s="105">
        <f>SUM(G22+G56)</f>
        <v>340718</v>
      </c>
      <c r="F22" s="148"/>
      <c r="G22" s="148">
        <f>SUM(H22:L22,E56)</f>
        <v>209637</v>
      </c>
      <c r="H22" s="148">
        <v>39082</v>
      </c>
      <c r="I22" s="148">
        <v>47380</v>
      </c>
      <c r="J22" s="148">
        <v>2</v>
      </c>
      <c r="K22" s="148">
        <v>1281</v>
      </c>
      <c r="L22" s="148">
        <v>121711</v>
      </c>
      <c r="M22" s="150"/>
      <c r="N22" s="151"/>
      <c r="O22" s="105"/>
      <c r="P22" s="105"/>
      <c r="Q22" s="105"/>
    </row>
    <row r="23" spans="1:18" s="84" customFormat="1" ht="8.85" customHeight="1">
      <c r="A23" s="85"/>
      <c r="B23" s="1162">
        <v>2002</v>
      </c>
      <c r="C23" s="105">
        <v>7351</v>
      </c>
      <c r="D23" s="148"/>
      <c r="E23" s="105">
        <f>SUM(G23+G57)</f>
        <v>364046</v>
      </c>
      <c r="F23" s="148"/>
      <c r="G23" s="148">
        <f>SUM(H23:L23,E57)</f>
        <v>221745</v>
      </c>
      <c r="H23" s="148">
        <v>41450</v>
      </c>
      <c r="I23" s="148">
        <v>49367</v>
      </c>
      <c r="J23" s="148">
        <v>2</v>
      </c>
      <c r="K23" s="148">
        <v>1299</v>
      </c>
      <c r="L23" s="148">
        <v>129453</v>
      </c>
      <c r="M23" s="150"/>
      <c r="N23" s="151"/>
      <c r="O23" s="105"/>
      <c r="P23" s="105"/>
      <c r="Q23" s="105"/>
    </row>
    <row r="24" spans="1:18" s="84" customFormat="1" ht="8.85" customHeight="1">
      <c r="A24" s="85"/>
      <c r="B24" s="1162">
        <v>2003</v>
      </c>
      <c r="C24" s="105">
        <v>7805</v>
      </c>
      <c r="D24" s="148"/>
      <c r="E24" s="105">
        <f>SUM(G24+G58)</f>
        <v>383569</v>
      </c>
      <c r="F24" s="148"/>
      <c r="G24" s="148">
        <f>SUM(H24:L24,E58)</f>
        <v>230668</v>
      </c>
      <c r="H24" s="148">
        <v>42783</v>
      </c>
      <c r="I24" s="148">
        <v>50745</v>
      </c>
      <c r="J24" s="148">
        <v>2</v>
      </c>
      <c r="K24" s="148">
        <v>1345</v>
      </c>
      <c r="L24" s="148">
        <v>135629</v>
      </c>
      <c r="M24" s="150"/>
      <c r="N24" s="151"/>
      <c r="O24" s="105"/>
      <c r="P24" s="105"/>
      <c r="Q24" s="105"/>
    </row>
    <row r="25" spans="1:18" s="84" customFormat="1" ht="8.85" customHeight="1">
      <c r="A25" s="85"/>
      <c r="B25" s="1162">
        <v>2004</v>
      </c>
      <c r="C25" s="148">
        <v>8202</v>
      </c>
      <c r="D25" s="148"/>
      <c r="E25" s="105">
        <f>SUM(G25+G59)</f>
        <v>400191</v>
      </c>
      <c r="F25" s="148"/>
      <c r="G25" s="148">
        <f>SUM(H25:L25,E59)</f>
        <v>237254</v>
      </c>
      <c r="H25" s="148">
        <v>43744</v>
      </c>
      <c r="I25" s="148">
        <v>51288</v>
      </c>
      <c r="J25" s="148">
        <v>2</v>
      </c>
      <c r="K25" s="148">
        <v>1385</v>
      </c>
      <c r="L25" s="148">
        <v>140678</v>
      </c>
      <c r="M25" s="150"/>
      <c r="N25" s="151"/>
      <c r="O25" s="105"/>
      <c r="P25" s="105"/>
      <c r="Q25" s="105"/>
    </row>
    <row r="26" spans="1:18" s="84" customFormat="1" ht="6" customHeight="1">
      <c r="A26" s="85"/>
      <c r="B26" s="1162"/>
      <c r="C26" s="105"/>
      <c r="D26" s="105"/>
      <c r="E26" s="105"/>
      <c r="F26" s="105"/>
      <c r="G26" s="148"/>
      <c r="H26" s="105"/>
      <c r="I26" s="105"/>
      <c r="J26" s="107"/>
      <c r="K26" s="105"/>
      <c r="L26" s="105"/>
      <c r="M26" s="142"/>
      <c r="N26" s="74"/>
      <c r="O26" s="105"/>
      <c r="P26" s="105"/>
      <c r="Q26" s="105"/>
      <c r="R26" s="143"/>
    </row>
    <row r="27" spans="1:18" s="84" customFormat="1" ht="8.85" customHeight="1">
      <c r="A27" s="85"/>
      <c r="B27" s="1162">
        <v>2005</v>
      </c>
      <c r="C27" s="148">
        <v>8815</v>
      </c>
      <c r="D27" s="148"/>
      <c r="E27" s="105">
        <f>SUM(G27,G61)</f>
        <v>421269</v>
      </c>
      <c r="F27" s="148"/>
      <c r="G27" s="148">
        <f>SUM(H27:L27,E61)</f>
        <v>245377</v>
      </c>
      <c r="H27" s="148">
        <v>44549</v>
      </c>
      <c r="I27" s="148">
        <v>51540</v>
      </c>
      <c r="J27" s="148">
        <v>1</v>
      </c>
      <c r="K27" s="148">
        <v>1458</v>
      </c>
      <c r="L27" s="148">
        <v>147686</v>
      </c>
      <c r="M27" s="150"/>
      <c r="N27" s="151"/>
      <c r="O27" s="105"/>
      <c r="P27" s="105"/>
      <c r="Q27" s="105"/>
    </row>
    <row r="28" spans="1:18" s="84" customFormat="1" ht="8.85" customHeight="1">
      <c r="A28" s="85"/>
      <c r="B28" s="1162">
        <v>2006</v>
      </c>
      <c r="C28" s="148">
        <v>10632</v>
      </c>
      <c r="D28" s="152"/>
      <c r="E28" s="105">
        <f>SUM(G28,G62,L96)</f>
        <v>448917</v>
      </c>
      <c r="F28" s="148"/>
      <c r="G28" s="148">
        <f>SUM(H28:L28,E62)</f>
        <v>256193</v>
      </c>
      <c r="H28" s="148">
        <v>45936</v>
      </c>
      <c r="I28" s="148">
        <v>52097</v>
      </c>
      <c r="J28" s="148">
        <v>2</v>
      </c>
      <c r="K28" s="148">
        <v>1543</v>
      </c>
      <c r="L28" s="148">
        <v>156479</v>
      </c>
      <c r="M28" s="150"/>
      <c r="N28" s="151"/>
      <c r="O28" s="105"/>
      <c r="P28" s="105"/>
      <c r="Q28" s="105"/>
    </row>
    <row r="29" spans="1:18" s="84" customFormat="1" ht="8.85" customHeight="1">
      <c r="A29" s="85"/>
      <c r="B29" s="1162">
        <v>2007</v>
      </c>
      <c r="C29" s="178">
        <v>11373</v>
      </c>
      <c r="D29" s="178"/>
      <c r="E29" s="179">
        <f>SUM(G29,G63,L97)</f>
        <v>483172</v>
      </c>
      <c r="F29" s="180"/>
      <c r="G29" s="148">
        <f>SUM(H29:L29,E63)</f>
        <v>270191</v>
      </c>
      <c r="H29" s="178">
        <v>47737</v>
      </c>
      <c r="I29" s="178">
        <v>52939</v>
      </c>
      <c r="J29" s="178">
        <v>2</v>
      </c>
      <c r="K29" s="178">
        <v>1599</v>
      </c>
      <c r="L29" s="178">
        <v>167776</v>
      </c>
      <c r="M29" s="150"/>
      <c r="N29" s="151"/>
      <c r="O29" s="105"/>
      <c r="P29" s="105"/>
      <c r="Q29" s="105"/>
    </row>
    <row r="30" spans="1:18" s="84" customFormat="1" ht="8.85" customHeight="1">
      <c r="A30" s="85"/>
      <c r="B30" s="1162">
        <v>2008</v>
      </c>
      <c r="C30" s="178">
        <v>10287</v>
      </c>
      <c r="D30" s="178"/>
      <c r="E30" s="179">
        <f>SUM(G30,G64,L98)</f>
        <v>435549</v>
      </c>
      <c r="F30" s="180"/>
      <c r="G30" s="148">
        <f>SUM(H30:L30,E64)</f>
        <v>236145</v>
      </c>
      <c r="H30" s="178">
        <v>41897</v>
      </c>
      <c r="I30" s="178">
        <v>41364</v>
      </c>
      <c r="J30" s="178">
        <v>2</v>
      </c>
      <c r="K30" s="178">
        <v>1370</v>
      </c>
      <c r="L30" s="178">
        <v>151419</v>
      </c>
      <c r="M30" s="150"/>
      <c r="N30" s="151"/>
      <c r="O30" s="105"/>
      <c r="P30" s="105"/>
      <c r="Q30" s="105"/>
    </row>
    <row r="31" spans="1:18" s="84" customFormat="1" ht="8.85" customHeight="1">
      <c r="A31" s="85"/>
      <c r="B31" s="1162">
        <v>2009</v>
      </c>
      <c r="C31" s="178">
        <v>12098</v>
      </c>
      <c r="D31" s="178"/>
      <c r="E31" s="179">
        <f>SUM(G31,G65,L99)</f>
        <v>527386</v>
      </c>
      <c r="F31" s="180"/>
      <c r="G31" s="148">
        <f>SUM(H31:L31,E65)</f>
        <v>286419</v>
      </c>
      <c r="H31" s="178">
        <v>50172</v>
      </c>
      <c r="I31" s="178">
        <v>55849</v>
      </c>
      <c r="J31" s="178">
        <v>6</v>
      </c>
      <c r="K31" s="178">
        <v>1706</v>
      </c>
      <c r="L31" s="178">
        <v>178577</v>
      </c>
      <c r="M31" s="150"/>
      <c r="N31" s="151"/>
      <c r="O31" s="105"/>
      <c r="P31" s="105"/>
      <c r="Q31" s="105"/>
    </row>
    <row r="32" spans="1:18" s="84" customFormat="1" ht="6" customHeight="1">
      <c r="A32" s="85"/>
      <c r="B32" s="1162"/>
      <c r="C32" s="105"/>
      <c r="D32" s="105"/>
      <c r="E32" s="105"/>
      <c r="F32" s="105"/>
      <c r="G32" s="148"/>
      <c r="H32" s="105"/>
      <c r="I32" s="105"/>
      <c r="J32" s="107"/>
      <c r="K32" s="105"/>
      <c r="L32" s="105"/>
      <c r="M32" s="142"/>
      <c r="N32" s="74"/>
      <c r="O32" s="105"/>
      <c r="P32" s="105"/>
      <c r="Q32" s="105"/>
      <c r="R32" s="143"/>
    </row>
    <row r="33" spans="1:18" s="84" customFormat="1" ht="8.85" customHeight="1">
      <c r="A33" s="85"/>
      <c r="B33" s="1162">
        <v>2010</v>
      </c>
      <c r="C33" s="178">
        <v>13210</v>
      </c>
      <c r="D33" s="178"/>
      <c r="E33" s="179">
        <f>SUM(G33,G67,L101)</f>
        <v>548579</v>
      </c>
      <c r="F33" s="180"/>
      <c r="G33" s="148">
        <f>SUM(H33:L33,E67)</f>
        <v>294691</v>
      </c>
      <c r="H33" s="178">
        <v>51793</v>
      </c>
      <c r="I33" s="178">
        <v>57076</v>
      </c>
      <c r="J33" s="181" t="s">
        <v>44</v>
      </c>
      <c r="K33" s="178">
        <v>1778</v>
      </c>
      <c r="L33" s="178">
        <v>183935</v>
      </c>
      <c r="M33" s="150"/>
      <c r="N33" s="151"/>
      <c r="O33" s="105"/>
      <c r="P33" s="105"/>
      <c r="Q33" s="105"/>
    </row>
    <row r="34" spans="1:18" s="84" customFormat="1" ht="8.85" customHeight="1">
      <c r="A34" s="85"/>
      <c r="B34" s="1162">
        <v>2011</v>
      </c>
      <c r="C34" s="178">
        <v>15370</v>
      </c>
      <c r="D34" s="178"/>
      <c r="E34" s="179">
        <f>SUM(G34,G68,L102)</f>
        <v>568740</v>
      </c>
      <c r="F34" s="180"/>
      <c r="G34" s="148">
        <f>SUM(H34:L34,E68)</f>
        <v>302051</v>
      </c>
      <c r="H34" s="178">
        <v>54558</v>
      </c>
      <c r="I34" s="178">
        <v>55428</v>
      </c>
      <c r="J34" s="181" t="s">
        <v>44</v>
      </c>
      <c r="K34" s="181">
        <v>1821</v>
      </c>
      <c r="L34" s="178">
        <v>190068</v>
      </c>
      <c r="M34" s="150"/>
      <c r="N34" s="151"/>
      <c r="O34" s="105"/>
      <c r="P34" s="105"/>
      <c r="Q34" s="105"/>
    </row>
    <row r="35" spans="1:18" s="84" customFormat="1" ht="8.85" customHeight="1">
      <c r="A35" s="85"/>
      <c r="B35" s="1162" t="s">
        <v>12</v>
      </c>
      <c r="C35" s="178">
        <v>15298</v>
      </c>
      <c r="D35" s="178"/>
      <c r="E35" s="179">
        <f>SUM(G35,G69,L103)</f>
        <v>616079</v>
      </c>
      <c r="F35" s="180"/>
      <c r="G35" s="148">
        <f>SUM(H35:L35,E69)</f>
        <v>325385</v>
      </c>
      <c r="H35" s="178">
        <v>59200</v>
      </c>
      <c r="I35" s="178">
        <v>59449</v>
      </c>
      <c r="J35" s="181" t="s">
        <v>44</v>
      </c>
      <c r="K35" s="181">
        <v>2032</v>
      </c>
      <c r="L35" s="178">
        <v>204465</v>
      </c>
      <c r="M35" s="150"/>
      <c r="N35" s="151"/>
      <c r="O35" s="105"/>
      <c r="P35" s="105"/>
      <c r="Q35" s="105"/>
    </row>
    <row r="36" spans="1:18" s="84" customFormat="1" ht="9" customHeight="1">
      <c r="A36" s="85"/>
      <c r="B36" s="1162"/>
      <c r="C36" s="148"/>
      <c r="D36" s="148"/>
      <c r="E36" s="105"/>
      <c r="F36" s="148"/>
      <c r="G36" s="148"/>
      <c r="H36" s="148"/>
      <c r="I36" s="148"/>
      <c r="J36" s="148"/>
      <c r="K36" s="148"/>
      <c r="L36" s="148"/>
      <c r="M36" s="150"/>
      <c r="N36" s="151"/>
      <c r="O36" s="105"/>
      <c r="P36" s="105"/>
      <c r="Q36" s="105"/>
    </row>
    <row r="37" spans="1:18" s="84" customFormat="1" ht="4.7" customHeight="1">
      <c r="A37" s="85"/>
      <c r="B37" s="1162"/>
      <c r="C37" s="148"/>
      <c r="D37" s="148"/>
      <c r="E37" s="105"/>
      <c r="F37" s="148"/>
      <c r="G37" s="148"/>
      <c r="H37" s="148"/>
      <c r="I37" s="148"/>
      <c r="J37" s="148"/>
      <c r="K37" s="148"/>
      <c r="L37" s="148"/>
      <c r="M37" s="150"/>
      <c r="N37" s="151"/>
      <c r="O37" s="105"/>
      <c r="P37" s="105"/>
      <c r="Q37" s="105"/>
    </row>
    <row r="38" spans="1:18" s="84" customFormat="1" ht="9" customHeight="1">
      <c r="A38" s="85"/>
      <c r="B38" s="122"/>
      <c r="C38" s="112"/>
      <c r="D38" s="112"/>
      <c r="E38" s="112"/>
      <c r="F38" s="112"/>
      <c r="G38" s="112"/>
      <c r="H38" s="112"/>
      <c r="I38" s="112"/>
      <c r="J38" s="112"/>
      <c r="K38" s="112"/>
      <c r="L38" s="98" t="s">
        <v>118</v>
      </c>
      <c r="M38" s="139"/>
      <c r="N38" s="140"/>
      <c r="O38" s="105"/>
      <c r="P38" s="105"/>
      <c r="Q38" s="105"/>
    </row>
    <row r="39" spans="1:18" s="84" customFormat="1" ht="9" customHeight="1">
      <c r="A39" s="85"/>
      <c r="B39" s="122"/>
      <c r="C39" s="112"/>
      <c r="D39" s="112"/>
      <c r="E39" s="112"/>
      <c r="F39" s="112"/>
      <c r="G39" s="112"/>
      <c r="H39" s="112"/>
      <c r="I39" s="112"/>
      <c r="J39" s="112"/>
      <c r="K39" s="112"/>
      <c r="L39" s="778" t="s">
        <v>26</v>
      </c>
      <c r="M39" s="139"/>
      <c r="N39" s="140"/>
      <c r="O39" s="105"/>
      <c r="P39" s="105"/>
      <c r="Q39" s="105"/>
    </row>
    <row r="40" spans="1:18" s="84" customFormat="1" ht="3" customHeight="1">
      <c r="A40" s="85"/>
      <c r="B40" s="102"/>
      <c r="C40" s="102"/>
      <c r="D40" s="102"/>
      <c r="E40" s="102"/>
      <c r="F40" s="102"/>
      <c r="G40" s="102"/>
      <c r="H40" s="141"/>
      <c r="I40" s="141"/>
      <c r="J40" s="141"/>
      <c r="K40" s="141"/>
      <c r="L40" s="141"/>
      <c r="M40" s="89"/>
      <c r="O40" s="105"/>
      <c r="P40" s="105"/>
      <c r="Q40" s="105"/>
    </row>
    <row r="41" spans="1:18" s="84" customFormat="1" ht="3" customHeight="1">
      <c r="A41" s="85"/>
      <c r="B41" s="1166"/>
      <c r="C41" s="74"/>
      <c r="D41" s="74"/>
      <c r="E41" s="74"/>
      <c r="F41" s="74"/>
      <c r="G41" s="74"/>
      <c r="H41" s="92"/>
      <c r="I41" s="92"/>
      <c r="J41" s="92"/>
      <c r="K41" s="92"/>
      <c r="L41" s="92"/>
      <c r="M41" s="89"/>
      <c r="O41" s="105"/>
      <c r="P41" s="105"/>
      <c r="Q41" s="105"/>
    </row>
    <row r="42" spans="1:18" s="84" customFormat="1" ht="9.6" customHeight="1">
      <c r="A42" s="85"/>
      <c r="B42" s="1230" t="s">
        <v>6</v>
      </c>
      <c r="C42" s="1166"/>
      <c r="D42" s="1166"/>
      <c r="E42" s="144" t="s">
        <v>37</v>
      </c>
      <c r="F42" s="94"/>
      <c r="G42" s="94"/>
      <c r="H42" s="94"/>
      <c r="I42" s="94"/>
      <c r="J42" s="94"/>
      <c r="K42" s="94"/>
      <c r="L42" s="94"/>
      <c r="M42" s="89"/>
      <c r="O42" s="105"/>
      <c r="P42" s="105"/>
      <c r="Q42" s="105"/>
    </row>
    <row r="43" spans="1:18" s="84" customFormat="1" ht="7.5" customHeight="1">
      <c r="A43" s="85"/>
      <c r="B43" s="1231"/>
      <c r="C43" s="1166"/>
      <c r="D43" s="1166"/>
      <c r="E43" s="160" t="s">
        <v>85</v>
      </c>
      <c r="F43" s="1166"/>
      <c r="G43" s="94" t="s">
        <v>91</v>
      </c>
      <c r="H43" s="94"/>
      <c r="I43" s="94"/>
      <c r="J43" s="94"/>
      <c r="K43" s="94"/>
      <c r="L43" s="94"/>
      <c r="M43" s="142"/>
      <c r="N43" s="143"/>
      <c r="O43" s="105"/>
      <c r="P43" s="105"/>
      <c r="Q43" s="105"/>
      <c r="R43" s="143"/>
    </row>
    <row r="44" spans="1:18" s="84" customFormat="1" ht="8.65" customHeight="1">
      <c r="A44" s="85"/>
      <c r="B44" s="1231"/>
      <c r="C44" s="778"/>
      <c r="D44" s="778"/>
      <c r="E44" s="1233" t="s">
        <v>92</v>
      </c>
      <c r="F44" s="778"/>
      <c r="G44" s="1233" t="s">
        <v>7</v>
      </c>
      <c r="H44" s="1234" t="s">
        <v>93</v>
      </c>
      <c r="I44" s="1234" t="s">
        <v>94</v>
      </c>
      <c r="J44" s="1234" t="s">
        <v>95</v>
      </c>
      <c r="K44" s="1234" t="s">
        <v>96</v>
      </c>
      <c r="L44" s="1234" t="s">
        <v>97</v>
      </c>
      <c r="M44" s="89"/>
      <c r="O44" s="105"/>
      <c r="P44" s="105"/>
      <c r="Q44" s="105"/>
    </row>
    <row r="45" spans="1:18" s="84" customFormat="1" ht="8.65" customHeight="1">
      <c r="A45" s="85"/>
      <c r="B45" s="1231"/>
      <c r="C45" s="778"/>
      <c r="D45" s="778"/>
      <c r="E45" s="1232"/>
      <c r="F45" s="778"/>
      <c r="G45" s="1232"/>
      <c r="H45" s="1229"/>
      <c r="I45" s="1229"/>
      <c r="J45" s="1229"/>
      <c r="K45" s="1229"/>
      <c r="L45" s="1229"/>
      <c r="M45" s="89"/>
      <c r="O45" s="105"/>
      <c r="P45" s="105"/>
      <c r="Q45" s="105"/>
    </row>
    <row r="46" spans="1:18" s="84" customFormat="1" ht="8.65" customHeight="1">
      <c r="A46" s="85"/>
      <c r="B46" s="1231"/>
      <c r="C46" s="778"/>
      <c r="D46" s="778"/>
      <c r="E46" s="1232"/>
      <c r="F46" s="778"/>
      <c r="G46" s="1232"/>
      <c r="H46" s="1229"/>
      <c r="I46" s="1229"/>
      <c r="J46" s="1229"/>
      <c r="K46" s="1229"/>
      <c r="L46" s="1229"/>
      <c r="M46" s="89"/>
      <c r="O46" s="105"/>
      <c r="P46" s="105"/>
      <c r="Q46" s="105"/>
    </row>
    <row r="47" spans="1:18" s="84" customFormat="1" ht="3" customHeight="1">
      <c r="A47" s="85"/>
      <c r="B47" s="141"/>
      <c r="C47" s="116"/>
      <c r="D47" s="116"/>
      <c r="E47" s="116"/>
      <c r="F47" s="116"/>
      <c r="G47" s="116"/>
      <c r="H47" s="161"/>
      <c r="I47" s="161"/>
      <c r="J47" s="161"/>
      <c r="K47" s="161"/>
      <c r="L47" s="161"/>
      <c r="M47" s="89"/>
      <c r="O47" s="105"/>
      <c r="P47" s="105"/>
      <c r="Q47" s="105"/>
    </row>
    <row r="48" spans="1:18" s="84" customFormat="1" ht="3" customHeight="1">
      <c r="A48" s="85"/>
      <c r="B48" s="92"/>
      <c r="C48" s="778"/>
      <c r="D48" s="778"/>
      <c r="E48" s="778"/>
      <c r="F48" s="778"/>
      <c r="G48" s="778"/>
      <c r="H48" s="162"/>
      <c r="I48" s="162"/>
      <c r="J48" s="162"/>
      <c r="K48" s="162"/>
      <c r="L48" s="162"/>
      <c r="M48" s="89"/>
      <c r="O48" s="105"/>
      <c r="P48" s="105"/>
      <c r="Q48" s="105"/>
    </row>
    <row r="49" spans="1:18" s="84" customFormat="1" ht="8.85" customHeight="1">
      <c r="A49" s="85"/>
      <c r="B49" s="1162">
        <v>1995</v>
      </c>
      <c r="C49" s="148"/>
      <c r="D49" s="148"/>
      <c r="E49" s="107" t="s">
        <v>44</v>
      </c>
      <c r="F49" s="148"/>
      <c r="G49" s="148">
        <f>SUM(H49:L49,E83:L83)</f>
        <v>81773</v>
      </c>
      <c r="H49" s="148">
        <v>694</v>
      </c>
      <c r="I49" s="148">
        <v>47928</v>
      </c>
      <c r="J49" s="148">
        <v>32398</v>
      </c>
      <c r="K49" s="148">
        <v>54</v>
      </c>
      <c r="L49" s="107" t="s">
        <v>44</v>
      </c>
      <c r="M49" s="89"/>
      <c r="O49" s="105"/>
      <c r="P49" s="105"/>
      <c r="Q49" s="105"/>
    </row>
    <row r="50" spans="1:18" s="84" customFormat="1" ht="8.85" customHeight="1">
      <c r="A50" s="85"/>
      <c r="B50" s="1162">
        <v>1996</v>
      </c>
      <c r="C50" s="148"/>
      <c r="D50" s="148"/>
      <c r="E50" s="107" t="s">
        <v>44</v>
      </c>
      <c r="F50" s="148"/>
      <c r="G50" s="148">
        <f>SUM(H50:L50,E84:L84)</f>
        <v>86975</v>
      </c>
      <c r="H50" s="148">
        <v>797</v>
      </c>
      <c r="I50" s="148">
        <v>51248</v>
      </c>
      <c r="J50" s="148">
        <v>34093</v>
      </c>
      <c r="K50" s="148">
        <v>63</v>
      </c>
      <c r="L50" s="107" t="s">
        <v>44</v>
      </c>
      <c r="M50" s="89"/>
      <c r="O50" s="105"/>
      <c r="P50" s="105"/>
      <c r="Q50" s="105"/>
    </row>
    <row r="51" spans="1:18" s="84" customFormat="1" ht="8.85" customHeight="1">
      <c r="A51" s="85"/>
      <c r="B51" s="1162">
        <v>1997</v>
      </c>
      <c r="C51" s="148"/>
      <c r="D51" s="148"/>
      <c r="E51" s="107" t="s">
        <v>44</v>
      </c>
      <c r="F51" s="148"/>
      <c r="G51" s="148">
        <f>SUM(H51:L51,E85:L85)</f>
        <v>78584</v>
      </c>
      <c r="H51" s="148">
        <v>731</v>
      </c>
      <c r="I51" s="148">
        <v>45129</v>
      </c>
      <c r="J51" s="148">
        <v>32256</v>
      </c>
      <c r="K51" s="148">
        <v>54</v>
      </c>
      <c r="L51" s="107" t="s">
        <v>44</v>
      </c>
      <c r="M51" s="89"/>
      <c r="O51" s="105"/>
      <c r="P51" s="105"/>
      <c r="Q51" s="105"/>
    </row>
    <row r="52" spans="1:18" s="84" customFormat="1" ht="8.85" customHeight="1">
      <c r="A52" s="85"/>
      <c r="B52" s="1162">
        <v>1998</v>
      </c>
      <c r="C52" s="148"/>
      <c r="D52" s="148"/>
      <c r="E52" s="107" t="s">
        <v>44</v>
      </c>
      <c r="F52" s="148"/>
      <c r="G52" s="148">
        <f>SUM(H52:L52,E86:L86)</f>
        <v>94014</v>
      </c>
      <c r="H52" s="148">
        <v>933</v>
      </c>
      <c r="I52" s="148">
        <v>56214</v>
      </c>
      <c r="J52" s="148">
        <v>36314</v>
      </c>
      <c r="K52" s="148">
        <v>59</v>
      </c>
      <c r="L52" s="107" t="s">
        <v>44</v>
      </c>
      <c r="M52" s="89"/>
      <c r="O52" s="105"/>
      <c r="P52" s="105"/>
      <c r="Q52" s="105"/>
    </row>
    <row r="53" spans="1:18" s="84" customFormat="1" ht="8.85" customHeight="1">
      <c r="A53" s="85"/>
      <c r="B53" s="1162">
        <v>1999</v>
      </c>
      <c r="C53" s="148"/>
      <c r="D53" s="148"/>
      <c r="E53" s="148">
        <v>9</v>
      </c>
      <c r="F53" s="148"/>
      <c r="G53" s="148">
        <f>SUM(H53:L53,E87:L87)</f>
        <v>112589</v>
      </c>
      <c r="H53" s="148">
        <v>1054</v>
      </c>
      <c r="I53" s="148">
        <v>70174</v>
      </c>
      <c r="J53" s="148">
        <v>40587</v>
      </c>
      <c r="K53" s="148">
        <v>75</v>
      </c>
      <c r="L53" s="107">
        <v>4</v>
      </c>
      <c r="M53" s="89"/>
      <c r="O53" s="105"/>
      <c r="P53" s="105"/>
      <c r="Q53" s="105"/>
    </row>
    <row r="54" spans="1:18" s="84" customFormat="1" ht="6" customHeight="1">
      <c r="A54" s="85"/>
      <c r="B54" s="1162"/>
      <c r="C54" s="105"/>
      <c r="D54" s="105"/>
      <c r="E54" s="105"/>
      <c r="F54" s="105"/>
      <c r="G54" s="148"/>
      <c r="H54" s="105"/>
      <c r="I54" s="105"/>
      <c r="J54" s="107"/>
      <c r="K54" s="105"/>
      <c r="L54" s="105"/>
      <c r="M54" s="142"/>
      <c r="N54" s="74"/>
      <c r="O54" s="105"/>
      <c r="P54" s="105"/>
      <c r="Q54" s="105"/>
      <c r="R54" s="143"/>
    </row>
    <row r="55" spans="1:18" s="84" customFormat="1" ht="8.85" customHeight="1">
      <c r="A55" s="85"/>
      <c r="B55" s="1162">
        <v>2000</v>
      </c>
      <c r="C55" s="148"/>
      <c r="D55" s="148"/>
      <c r="E55" s="148">
        <v>203</v>
      </c>
      <c r="F55" s="148"/>
      <c r="G55" s="148">
        <f>SUM(H55:L55,E89:L89)</f>
        <v>124206</v>
      </c>
      <c r="H55" s="148">
        <v>1144</v>
      </c>
      <c r="I55" s="148">
        <v>80152</v>
      </c>
      <c r="J55" s="148">
        <v>41852</v>
      </c>
      <c r="K55" s="148">
        <v>83</v>
      </c>
      <c r="L55" s="107">
        <v>5</v>
      </c>
      <c r="M55" s="89"/>
      <c r="O55" s="105"/>
      <c r="P55" s="105"/>
      <c r="Q55" s="105"/>
    </row>
    <row r="56" spans="1:18" s="84" customFormat="1" ht="8.85" customHeight="1">
      <c r="A56" s="85"/>
      <c r="B56" s="1162">
        <v>2001</v>
      </c>
      <c r="C56" s="1162"/>
      <c r="D56" s="148"/>
      <c r="E56" s="148">
        <v>181</v>
      </c>
      <c r="F56" s="148"/>
      <c r="G56" s="148">
        <f>SUM(H56:L56,E90:L90)</f>
        <v>131081</v>
      </c>
      <c r="H56" s="148">
        <v>1194</v>
      </c>
      <c r="I56" s="148">
        <v>86621</v>
      </c>
      <c r="J56" s="148">
        <v>42100</v>
      </c>
      <c r="K56" s="148">
        <v>82</v>
      </c>
      <c r="L56" s="107">
        <v>5</v>
      </c>
      <c r="M56" s="89"/>
      <c r="O56" s="105"/>
      <c r="P56" s="105"/>
      <c r="Q56" s="105"/>
    </row>
    <row r="57" spans="1:18" s="84" customFormat="1" ht="8.85" customHeight="1">
      <c r="A57" s="85"/>
      <c r="B57" s="1162">
        <v>2002</v>
      </c>
      <c r="C57" s="1162"/>
      <c r="D57" s="148"/>
      <c r="E57" s="148">
        <v>174</v>
      </c>
      <c r="F57" s="148"/>
      <c r="G57" s="148">
        <f>SUM(H57:L57,E91:L91)</f>
        <v>142301</v>
      </c>
      <c r="H57" s="148">
        <v>1131</v>
      </c>
      <c r="I57" s="148">
        <v>95879</v>
      </c>
      <c r="J57" s="148">
        <v>43920</v>
      </c>
      <c r="K57" s="148">
        <v>91</v>
      </c>
      <c r="L57" s="107">
        <v>5</v>
      </c>
      <c r="M57" s="89"/>
      <c r="O57" s="105"/>
      <c r="P57" s="105"/>
      <c r="Q57" s="105"/>
    </row>
    <row r="58" spans="1:18" s="84" customFormat="1" ht="8.85" customHeight="1">
      <c r="A58" s="85"/>
      <c r="B58" s="1162">
        <v>2003</v>
      </c>
      <c r="C58" s="1162"/>
      <c r="D58" s="148"/>
      <c r="E58" s="148">
        <v>164</v>
      </c>
      <c r="F58" s="148"/>
      <c r="G58" s="148">
        <f>SUM(H58:L58,E92:L92)</f>
        <v>152901</v>
      </c>
      <c r="H58" s="148">
        <v>1240</v>
      </c>
      <c r="I58" s="148">
        <v>104997</v>
      </c>
      <c r="J58" s="148">
        <v>45129</v>
      </c>
      <c r="K58" s="148">
        <v>91</v>
      </c>
      <c r="L58" s="107">
        <v>5</v>
      </c>
      <c r="M58" s="89"/>
      <c r="O58" s="105"/>
      <c r="P58" s="105"/>
      <c r="Q58" s="105"/>
    </row>
    <row r="59" spans="1:18" s="84" customFormat="1" ht="8.85" customHeight="1">
      <c r="A59" s="85"/>
      <c r="B59" s="1162">
        <v>2004</v>
      </c>
      <c r="C59" s="1162"/>
      <c r="D59" s="148"/>
      <c r="E59" s="148">
        <v>157</v>
      </c>
      <c r="F59" s="148"/>
      <c r="G59" s="148">
        <f>SUM(H59:L59,E93:L93)</f>
        <v>162937</v>
      </c>
      <c r="H59" s="148">
        <v>1266</v>
      </c>
      <c r="I59" s="148">
        <v>114384</v>
      </c>
      <c r="J59" s="148">
        <v>45666</v>
      </c>
      <c r="K59" s="148">
        <v>97</v>
      </c>
      <c r="L59" s="107">
        <v>5</v>
      </c>
      <c r="M59" s="89"/>
      <c r="O59" s="105"/>
      <c r="P59" s="105"/>
      <c r="Q59" s="105"/>
    </row>
    <row r="60" spans="1:18" s="84" customFormat="1" ht="6" customHeight="1">
      <c r="A60" s="85"/>
      <c r="B60" s="1162"/>
      <c r="C60" s="105"/>
      <c r="D60" s="105"/>
      <c r="E60" s="105"/>
      <c r="F60" s="105"/>
      <c r="G60" s="148"/>
      <c r="H60" s="105"/>
      <c r="I60" s="105"/>
      <c r="J60" s="107"/>
      <c r="K60" s="105"/>
      <c r="L60" s="105"/>
      <c r="M60" s="142"/>
      <c r="N60" s="74"/>
      <c r="O60" s="105"/>
      <c r="P60" s="105"/>
      <c r="Q60" s="105"/>
      <c r="R60" s="143"/>
    </row>
    <row r="61" spans="1:18" s="84" customFormat="1" ht="8.85" customHeight="1">
      <c r="A61" s="85"/>
      <c r="B61" s="1162">
        <v>2005</v>
      </c>
      <c r="C61" s="1162"/>
      <c r="D61" s="148"/>
      <c r="E61" s="148">
        <v>143</v>
      </c>
      <c r="F61" s="148"/>
      <c r="G61" s="148">
        <f>SUM(H61:L61,E95:L95)</f>
        <v>175892</v>
      </c>
      <c r="H61" s="148">
        <v>1339</v>
      </c>
      <c r="I61" s="148">
        <v>126466</v>
      </c>
      <c r="J61" s="148">
        <v>46195</v>
      </c>
      <c r="K61" s="148">
        <v>115</v>
      </c>
      <c r="L61" s="107">
        <v>5</v>
      </c>
      <c r="M61" s="89"/>
      <c r="O61" s="105"/>
      <c r="P61" s="105"/>
      <c r="Q61" s="105"/>
    </row>
    <row r="62" spans="1:18" s="84" customFormat="1" ht="8.85" customHeight="1">
      <c r="A62" s="85"/>
      <c r="B62" s="1162">
        <v>2006</v>
      </c>
      <c r="C62" s="1162"/>
      <c r="D62" s="148"/>
      <c r="E62" s="148">
        <v>136</v>
      </c>
      <c r="F62" s="148"/>
      <c r="G62" s="148">
        <f>SUM(H62:L62,E96:K96)</f>
        <v>192722</v>
      </c>
      <c r="H62" s="148">
        <v>1444</v>
      </c>
      <c r="I62" s="148">
        <v>141828</v>
      </c>
      <c r="J62" s="148">
        <v>47425</v>
      </c>
      <c r="K62" s="148">
        <v>131</v>
      </c>
      <c r="L62" s="107">
        <v>6</v>
      </c>
      <c r="M62" s="89"/>
      <c r="O62" s="105"/>
      <c r="P62" s="105"/>
      <c r="Q62" s="105"/>
    </row>
    <row r="63" spans="1:18" s="84" customFormat="1" ht="8.85" customHeight="1">
      <c r="A63" s="85"/>
      <c r="B63" s="1162">
        <v>2007</v>
      </c>
      <c r="C63" s="1162"/>
      <c r="D63" s="178"/>
      <c r="E63" s="178">
        <v>138</v>
      </c>
      <c r="F63" s="178"/>
      <c r="G63" s="178">
        <f>SUM(H63:L63,E97:K97)</f>
        <v>212979</v>
      </c>
      <c r="H63" s="178">
        <v>1560</v>
      </c>
      <c r="I63" s="178">
        <v>159670</v>
      </c>
      <c r="J63" s="178">
        <v>49514</v>
      </c>
      <c r="K63" s="178">
        <v>146</v>
      </c>
      <c r="L63" s="107">
        <v>6</v>
      </c>
      <c r="M63" s="89"/>
      <c r="O63" s="105"/>
      <c r="P63" s="105"/>
      <c r="Q63" s="105"/>
    </row>
    <row r="64" spans="1:18" s="84" customFormat="1" ht="8.85" customHeight="1">
      <c r="A64" s="85"/>
      <c r="B64" s="1162">
        <v>2008</v>
      </c>
      <c r="C64" s="1162"/>
      <c r="D64" s="178"/>
      <c r="E64" s="178">
        <v>93</v>
      </c>
      <c r="F64" s="178"/>
      <c r="G64" s="178">
        <f>SUM(H64:L64,E98:K98)</f>
        <v>199402</v>
      </c>
      <c r="H64" s="178">
        <v>1406</v>
      </c>
      <c r="I64" s="178">
        <v>154446</v>
      </c>
      <c r="J64" s="178">
        <v>41425</v>
      </c>
      <c r="K64" s="178">
        <v>118</v>
      </c>
      <c r="L64" s="107">
        <v>6</v>
      </c>
      <c r="M64" s="89"/>
      <c r="O64" s="105"/>
      <c r="P64" s="105"/>
      <c r="Q64" s="105"/>
    </row>
    <row r="65" spans="1:18" s="84" customFormat="1" ht="8.85" customHeight="1">
      <c r="A65" s="85"/>
      <c r="B65" s="1162">
        <v>2009</v>
      </c>
      <c r="C65" s="1162"/>
      <c r="D65" s="178"/>
      <c r="E65" s="178">
        <v>109</v>
      </c>
      <c r="F65" s="178"/>
      <c r="G65" s="178">
        <f>SUM(H65:L65,E99:K99)</f>
        <v>240964</v>
      </c>
      <c r="H65" s="178">
        <v>1774</v>
      </c>
      <c r="I65" s="178">
        <v>183929</v>
      </c>
      <c r="J65" s="178">
        <v>52728</v>
      </c>
      <c r="K65" s="178">
        <v>147</v>
      </c>
      <c r="L65" s="107">
        <v>6</v>
      </c>
      <c r="M65" s="89"/>
      <c r="O65" s="105"/>
      <c r="P65" s="105"/>
      <c r="Q65" s="105"/>
    </row>
    <row r="66" spans="1:18" s="84" customFormat="1" ht="6" customHeight="1">
      <c r="A66" s="85"/>
      <c r="B66" s="1162"/>
      <c r="C66" s="105"/>
      <c r="D66" s="105"/>
      <c r="E66" s="105"/>
      <c r="F66" s="105"/>
      <c r="G66" s="148"/>
      <c r="H66" s="105"/>
      <c r="I66" s="105"/>
      <c r="J66" s="107"/>
      <c r="K66" s="105"/>
      <c r="L66" s="105"/>
      <c r="M66" s="142"/>
      <c r="N66" s="74"/>
      <c r="O66" s="105"/>
      <c r="P66" s="105"/>
      <c r="Q66" s="105"/>
      <c r="R66" s="143"/>
    </row>
    <row r="67" spans="1:18" s="84" customFormat="1" ht="8.85" customHeight="1">
      <c r="A67" s="85"/>
      <c r="B67" s="1162">
        <v>2010</v>
      </c>
      <c r="C67" s="1162"/>
      <c r="D67" s="178"/>
      <c r="E67" s="178">
        <v>109</v>
      </c>
      <c r="F67" s="178"/>
      <c r="G67" s="178">
        <f>SUM(H67:L67,E101:K101)</f>
        <v>253884</v>
      </c>
      <c r="H67" s="178">
        <v>1870</v>
      </c>
      <c r="I67" s="178">
        <v>195480</v>
      </c>
      <c r="J67" s="178">
        <v>53911</v>
      </c>
      <c r="K67" s="178">
        <v>153</v>
      </c>
      <c r="L67" s="107">
        <v>6</v>
      </c>
      <c r="M67" s="89"/>
      <c r="O67" s="105"/>
      <c r="P67" s="105"/>
      <c r="Q67" s="105"/>
    </row>
    <row r="68" spans="1:18" s="84" customFormat="1" ht="8.85" customHeight="1">
      <c r="A68" s="85"/>
      <c r="B68" s="1162">
        <v>2011</v>
      </c>
      <c r="C68" s="1162"/>
      <c r="D68" s="178"/>
      <c r="E68" s="178">
        <v>176</v>
      </c>
      <c r="F68" s="178"/>
      <c r="G68" s="178">
        <f>SUM(H68:L68,E102:K102)</f>
        <v>266686</v>
      </c>
      <c r="H68" s="178">
        <v>2017</v>
      </c>
      <c r="I68" s="178">
        <v>207575</v>
      </c>
      <c r="J68" s="178">
        <v>54322</v>
      </c>
      <c r="K68" s="178">
        <v>150</v>
      </c>
      <c r="L68" s="107">
        <v>7</v>
      </c>
      <c r="M68" s="89"/>
      <c r="O68" s="105"/>
      <c r="P68" s="105"/>
      <c r="Q68" s="105"/>
    </row>
    <row r="69" spans="1:18" s="84" customFormat="1" ht="8.85" customHeight="1">
      <c r="A69" s="85"/>
      <c r="B69" s="1162" t="s">
        <v>12</v>
      </c>
      <c r="C69" s="1162"/>
      <c r="D69" s="178"/>
      <c r="E69" s="178">
        <v>239</v>
      </c>
      <c r="F69" s="178"/>
      <c r="G69" s="178">
        <f>SUM(H69:L69,E103:K103)</f>
        <v>290691</v>
      </c>
      <c r="H69" s="178">
        <v>2230</v>
      </c>
      <c r="I69" s="178">
        <v>226840</v>
      </c>
      <c r="J69" s="178">
        <v>58710</v>
      </c>
      <c r="K69" s="178">
        <v>158</v>
      </c>
      <c r="L69" s="107">
        <v>6</v>
      </c>
      <c r="M69" s="89"/>
      <c r="O69" s="105"/>
      <c r="P69" s="105"/>
      <c r="Q69" s="105"/>
    </row>
    <row r="70" spans="1:18" s="84" customFormat="1" ht="4.7" customHeight="1">
      <c r="A70" s="110"/>
      <c r="B70" s="182"/>
      <c r="C70" s="183"/>
      <c r="D70" s="183"/>
      <c r="E70" s="183"/>
      <c r="F70" s="183"/>
      <c r="G70" s="183"/>
      <c r="H70" s="183"/>
      <c r="I70" s="183"/>
      <c r="J70" s="183"/>
      <c r="K70" s="183"/>
      <c r="L70" s="183"/>
      <c r="M70" s="184"/>
      <c r="N70" s="140"/>
      <c r="O70" s="105"/>
      <c r="P70" s="105"/>
      <c r="Q70" s="105"/>
    </row>
    <row r="71" spans="1:18" s="84" customFormat="1" ht="3.6" customHeight="1">
      <c r="A71" s="81"/>
      <c r="B71" s="185"/>
      <c r="C71" s="186"/>
      <c r="D71" s="186"/>
      <c r="E71" s="186"/>
      <c r="F71" s="186"/>
      <c r="G71" s="186"/>
      <c r="H71" s="186"/>
      <c r="I71" s="186"/>
      <c r="J71" s="186"/>
      <c r="K71" s="186"/>
      <c r="L71" s="186"/>
      <c r="M71" s="187"/>
      <c r="N71" s="140"/>
      <c r="O71" s="105"/>
      <c r="P71" s="105"/>
      <c r="Q71" s="105"/>
    </row>
    <row r="72" spans="1:18" s="84" customFormat="1" ht="10.7" customHeight="1">
      <c r="A72" s="85"/>
      <c r="B72" s="86" t="s">
        <v>33</v>
      </c>
      <c r="C72" s="112"/>
      <c r="D72" s="112"/>
      <c r="E72" s="112"/>
      <c r="F72" s="112"/>
      <c r="G72" s="112"/>
      <c r="H72" s="112"/>
      <c r="I72" s="112"/>
      <c r="J72" s="112"/>
      <c r="K72" s="112"/>
      <c r="L72" s="98" t="s">
        <v>118</v>
      </c>
      <c r="M72" s="139"/>
      <c r="N72" s="140"/>
      <c r="O72" s="105"/>
      <c r="P72" s="105"/>
      <c r="Q72" s="105"/>
    </row>
    <row r="73" spans="1:18" s="84" customFormat="1" ht="10.7" customHeight="1">
      <c r="A73" s="85"/>
      <c r="B73" s="86" t="s">
        <v>119</v>
      </c>
      <c r="C73" s="112"/>
      <c r="D73" s="112"/>
      <c r="E73" s="112"/>
      <c r="F73" s="112"/>
      <c r="G73" s="112"/>
      <c r="H73" s="112"/>
      <c r="I73" s="112"/>
      <c r="J73" s="112"/>
      <c r="K73" s="112"/>
      <c r="L73" s="778" t="s">
        <v>28</v>
      </c>
      <c r="M73" s="139"/>
      <c r="N73" s="140"/>
      <c r="O73" s="105"/>
      <c r="P73" s="105"/>
      <c r="Q73" s="105"/>
    </row>
    <row r="74" spans="1:18" s="84" customFormat="1" ht="10.7" customHeight="1">
      <c r="A74" s="85"/>
      <c r="B74" s="86" t="s">
        <v>4</v>
      </c>
      <c r="C74" s="112"/>
      <c r="D74" s="112"/>
      <c r="E74" s="112"/>
      <c r="F74" s="112"/>
      <c r="G74" s="112"/>
      <c r="H74" s="112"/>
      <c r="I74" s="112"/>
      <c r="J74" s="112"/>
      <c r="K74" s="112"/>
      <c r="L74" s="778"/>
      <c r="M74" s="139"/>
      <c r="N74" s="140"/>
      <c r="O74" s="105"/>
      <c r="P74" s="105"/>
      <c r="Q74" s="105"/>
    </row>
    <row r="75" spans="1:18" s="84" customFormat="1" ht="2.1" customHeight="1">
      <c r="A75" s="85"/>
      <c r="B75" s="102"/>
      <c r="C75" s="102"/>
      <c r="D75" s="102"/>
      <c r="E75" s="102"/>
      <c r="F75" s="102"/>
      <c r="G75" s="102"/>
      <c r="H75" s="141"/>
      <c r="I75" s="141"/>
      <c r="J75" s="141"/>
      <c r="K75" s="141"/>
      <c r="L75" s="141"/>
      <c r="M75" s="89"/>
      <c r="O75" s="105"/>
      <c r="P75" s="105"/>
      <c r="Q75" s="105"/>
    </row>
    <row r="76" spans="1:18" s="84" customFormat="1" ht="2.1" customHeight="1">
      <c r="A76" s="85"/>
      <c r="B76" s="1166"/>
      <c r="C76" s="74"/>
      <c r="D76" s="74"/>
      <c r="E76" s="74"/>
      <c r="F76" s="74"/>
      <c r="G76" s="74"/>
      <c r="H76" s="92"/>
      <c r="I76" s="92"/>
      <c r="J76" s="92"/>
      <c r="K76" s="92"/>
      <c r="L76" s="92"/>
      <c r="M76" s="89"/>
      <c r="O76" s="105"/>
      <c r="P76" s="105"/>
      <c r="Q76" s="105"/>
    </row>
    <row r="77" spans="1:18" s="84" customFormat="1" ht="9" customHeight="1">
      <c r="A77" s="85"/>
      <c r="B77" s="1230" t="s">
        <v>6</v>
      </c>
      <c r="C77" s="1166"/>
      <c r="D77" s="1166"/>
      <c r="E77" s="144" t="s">
        <v>37</v>
      </c>
      <c r="F77" s="94"/>
      <c r="G77" s="94"/>
      <c r="H77" s="94"/>
      <c r="I77" s="94"/>
      <c r="J77" s="94"/>
      <c r="K77" s="94"/>
      <c r="L77" s="145"/>
      <c r="M77" s="89"/>
      <c r="O77" s="105"/>
      <c r="P77" s="105"/>
      <c r="Q77" s="105"/>
    </row>
    <row r="78" spans="1:18" s="84" customFormat="1" ht="9" customHeight="1">
      <c r="A78" s="85"/>
      <c r="B78" s="1231"/>
      <c r="C78" s="1166"/>
      <c r="D78" s="1166"/>
      <c r="E78" s="94" t="s">
        <v>91</v>
      </c>
      <c r="F78" s="146"/>
      <c r="G78" s="94"/>
      <c r="H78" s="94"/>
      <c r="I78" s="94"/>
      <c r="J78" s="94"/>
      <c r="K78" s="94"/>
      <c r="L78" s="1236" t="s">
        <v>98</v>
      </c>
      <c r="M78" s="142"/>
      <c r="N78" s="143"/>
      <c r="O78" s="105"/>
      <c r="P78" s="105"/>
      <c r="Q78" s="105"/>
      <c r="R78" s="143"/>
    </row>
    <row r="79" spans="1:18" s="84" customFormat="1" ht="8.65" customHeight="1">
      <c r="A79" s="85"/>
      <c r="B79" s="1231"/>
      <c r="C79" s="778"/>
      <c r="D79" s="1164"/>
      <c r="E79" s="1234" t="s">
        <v>120</v>
      </c>
      <c r="F79" s="1234" t="s">
        <v>100</v>
      </c>
      <c r="G79" s="1234"/>
      <c r="H79" s="1234" t="s">
        <v>101</v>
      </c>
      <c r="I79" s="1234" t="s">
        <v>102</v>
      </c>
      <c r="J79" s="1234" t="s">
        <v>103</v>
      </c>
      <c r="K79" s="1234" t="s">
        <v>104</v>
      </c>
      <c r="L79" s="1237"/>
      <c r="M79" s="89"/>
      <c r="O79" s="105"/>
      <c r="P79" s="105"/>
      <c r="Q79" s="105"/>
    </row>
    <row r="80" spans="1:18" s="84" customFormat="1" ht="8.65" customHeight="1">
      <c r="A80" s="85"/>
      <c r="B80" s="1231"/>
      <c r="C80" s="778"/>
      <c r="D80" s="1164"/>
      <c r="E80" s="1229"/>
      <c r="F80" s="1229"/>
      <c r="G80" s="1229"/>
      <c r="H80" s="1229"/>
      <c r="I80" s="1229"/>
      <c r="J80" s="1229"/>
      <c r="K80" s="1229"/>
      <c r="L80" s="1237"/>
      <c r="M80" s="89"/>
      <c r="O80" s="105"/>
      <c r="P80" s="105"/>
      <c r="Q80" s="105"/>
    </row>
    <row r="81" spans="1:17" s="84" customFormat="1" ht="2.1" customHeight="1">
      <c r="A81" s="85"/>
      <c r="B81" s="141"/>
      <c r="C81" s="116"/>
      <c r="D81" s="116"/>
      <c r="E81" s="116"/>
      <c r="F81" s="116"/>
      <c r="G81" s="116"/>
      <c r="H81" s="116"/>
      <c r="I81" s="116"/>
      <c r="J81" s="116"/>
      <c r="K81" s="116"/>
      <c r="L81" s="116"/>
      <c r="M81" s="89"/>
      <c r="O81" s="105"/>
      <c r="P81" s="105"/>
      <c r="Q81" s="105"/>
    </row>
    <row r="82" spans="1:17" s="84" customFormat="1" ht="2.1" customHeight="1">
      <c r="A82" s="85"/>
      <c r="B82" s="92"/>
      <c r="C82" s="778"/>
      <c r="D82" s="778"/>
      <c r="E82" s="778"/>
      <c r="F82" s="778"/>
      <c r="G82" s="778"/>
      <c r="H82" s="778"/>
      <c r="I82" s="778"/>
      <c r="J82" s="778"/>
      <c r="K82" s="778"/>
      <c r="L82" s="778"/>
      <c r="M82" s="89"/>
      <c r="O82" s="105"/>
      <c r="P82" s="105"/>
      <c r="Q82" s="105"/>
    </row>
    <row r="83" spans="1:17" s="84" customFormat="1" ht="7.5" customHeight="1">
      <c r="A83" s="85"/>
      <c r="B83" s="1162">
        <v>1995</v>
      </c>
      <c r="C83" s="148"/>
      <c r="D83" s="148"/>
      <c r="E83" s="148">
        <v>84</v>
      </c>
      <c r="F83" s="148"/>
      <c r="G83" s="148">
        <v>462</v>
      </c>
      <c r="H83" s="148">
        <v>115</v>
      </c>
      <c r="I83" s="148">
        <v>35</v>
      </c>
      <c r="J83" s="107" t="s">
        <v>44</v>
      </c>
      <c r="K83" s="105">
        <v>3</v>
      </c>
      <c r="L83" s="107" t="s">
        <v>44</v>
      </c>
      <c r="M83" s="89"/>
      <c r="O83" s="105"/>
      <c r="P83" s="105"/>
      <c r="Q83" s="105"/>
    </row>
    <row r="84" spans="1:17" s="84" customFormat="1" ht="7.5" customHeight="1">
      <c r="A84" s="85"/>
      <c r="B84" s="1162">
        <v>1996</v>
      </c>
      <c r="C84" s="148"/>
      <c r="D84" s="148"/>
      <c r="E84" s="148">
        <v>88</v>
      </c>
      <c r="F84" s="148"/>
      <c r="G84" s="148">
        <v>511</v>
      </c>
      <c r="H84" s="148">
        <v>131</v>
      </c>
      <c r="I84" s="148">
        <v>41</v>
      </c>
      <c r="J84" s="107" t="s">
        <v>44</v>
      </c>
      <c r="K84" s="148">
        <v>3</v>
      </c>
      <c r="L84" s="107" t="s">
        <v>44</v>
      </c>
      <c r="M84" s="89"/>
      <c r="O84" s="105"/>
      <c r="P84" s="105"/>
      <c r="Q84" s="105"/>
    </row>
    <row r="85" spans="1:17" s="84" customFormat="1" ht="7.5" customHeight="1">
      <c r="A85" s="85"/>
      <c r="B85" s="1162">
        <v>1997</v>
      </c>
      <c r="C85" s="148"/>
      <c r="D85" s="148"/>
      <c r="E85" s="148">
        <v>13</v>
      </c>
      <c r="F85" s="148"/>
      <c r="G85" s="148">
        <v>256</v>
      </c>
      <c r="H85" s="148">
        <v>110</v>
      </c>
      <c r="I85" s="148">
        <v>34</v>
      </c>
      <c r="J85" s="107" t="s">
        <v>44</v>
      </c>
      <c r="K85" s="148">
        <v>1</v>
      </c>
      <c r="L85" s="107" t="s">
        <v>44</v>
      </c>
      <c r="M85" s="89"/>
      <c r="O85" s="105"/>
      <c r="P85" s="105"/>
      <c r="Q85" s="105"/>
    </row>
    <row r="86" spans="1:17" s="84" customFormat="1" ht="7.5" customHeight="1">
      <c r="A86" s="85"/>
      <c r="B86" s="1162">
        <v>1998</v>
      </c>
      <c r="C86" s="148"/>
      <c r="D86" s="148"/>
      <c r="E86" s="148">
        <v>16</v>
      </c>
      <c r="F86" s="148"/>
      <c r="G86" s="148">
        <v>292</v>
      </c>
      <c r="H86" s="148">
        <v>130</v>
      </c>
      <c r="I86" s="148">
        <v>50</v>
      </c>
      <c r="J86" s="107" t="s">
        <v>44</v>
      </c>
      <c r="K86" s="148">
        <v>6</v>
      </c>
      <c r="L86" s="107" t="s">
        <v>44</v>
      </c>
      <c r="M86" s="89"/>
      <c r="O86" s="105"/>
      <c r="P86" s="105"/>
      <c r="Q86" s="105"/>
    </row>
    <row r="87" spans="1:17" s="84" customFormat="1" ht="7.5" customHeight="1">
      <c r="A87" s="85"/>
      <c r="B87" s="1162">
        <v>1999</v>
      </c>
      <c r="C87" s="148"/>
      <c r="D87" s="148"/>
      <c r="E87" s="148">
        <v>16</v>
      </c>
      <c r="F87" s="148"/>
      <c r="G87" s="148">
        <v>419</v>
      </c>
      <c r="H87" s="148">
        <v>196</v>
      </c>
      <c r="I87" s="148">
        <v>56</v>
      </c>
      <c r="J87" s="148">
        <v>2</v>
      </c>
      <c r="K87" s="148">
        <v>6</v>
      </c>
      <c r="L87" s="107" t="s">
        <v>44</v>
      </c>
      <c r="M87" s="89"/>
      <c r="O87" s="105"/>
      <c r="P87" s="105"/>
      <c r="Q87" s="105"/>
    </row>
    <row r="88" spans="1:17" s="84" customFormat="1" ht="5.0999999999999996" customHeight="1">
      <c r="A88" s="85"/>
      <c r="B88" s="1162"/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89"/>
      <c r="O88" s="105"/>
      <c r="P88" s="105"/>
      <c r="Q88" s="105"/>
    </row>
    <row r="89" spans="1:17" s="84" customFormat="1" ht="7.5" customHeight="1">
      <c r="A89" s="85"/>
      <c r="B89" s="1162">
        <v>2000</v>
      </c>
      <c r="C89" s="148"/>
      <c r="D89" s="148"/>
      <c r="E89" s="148">
        <v>34</v>
      </c>
      <c r="F89" s="148"/>
      <c r="G89" s="148">
        <v>577</v>
      </c>
      <c r="H89" s="148">
        <v>280</v>
      </c>
      <c r="I89" s="148">
        <v>72</v>
      </c>
      <c r="J89" s="148">
        <v>2</v>
      </c>
      <c r="K89" s="148">
        <v>5</v>
      </c>
      <c r="L89" s="107" t="s">
        <v>44</v>
      </c>
      <c r="M89" s="89"/>
      <c r="O89" s="105"/>
      <c r="P89" s="105"/>
      <c r="Q89" s="105"/>
    </row>
    <row r="90" spans="1:17" s="84" customFormat="1" ht="7.5" customHeight="1">
      <c r="A90" s="85"/>
      <c r="B90" s="1162">
        <v>2001</v>
      </c>
      <c r="C90" s="148"/>
      <c r="D90" s="148"/>
      <c r="E90" s="148">
        <v>40</v>
      </c>
      <c r="F90" s="148"/>
      <c r="G90" s="148">
        <v>658</v>
      </c>
      <c r="H90" s="148">
        <v>304</v>
      </c>
      <c r="I90" s="148">
        <v>69</v>
      </c>
      <c r="J90" s="148">
        <v>2</v>
      </c>
      <c r="K90" s="148">
        <v>6</v>
      </c>
      <c r="L90" s="107" t="s">
        <v>44</v>
      </c>
      <c r="M90" s="89"/>
      <c r="O90" s="105"/>
      <c r="P90" s="105"/>
      <c r="Q90" s="105"/>
    </row>
    <row r="91" spans="1:17" s="84" customFormat="1" ht="7.5" customHeight="1">
      <c r="A91" s="85"/>
      <c r="B91" s="1162">
        <v>2002</v>
      </c>
      <c r="C91" s="148"/>
      <c r="D91" s="148"/>
      <c r="E91" s="148">
        <v>40</v>
      </c>
      <c r="F91" s="148"/>
      <c r="G91" s="148">
        <v>827</v>
      </c>
      <c r="H91" s="148">
        <v>327</v>
      </c>
      <c r="I91" s="148">
        <v>73</v>
      </c>
      <c r="J91" s="148">
        <v>2</v>
      </c>
      <c r="K91" s="148">
        <v>6</v>
      </c>
      <c r="L91" s="107" t="s">
        <v>44</v>
      </c>
      <c r="M91" s="89"/>
      <c r="O91" s="105"/>
      <c r="P91" s="105"/>
      <c r="Q91" s="105"/>
    </row>
    <row r="92" spans="1:17" s="84" customFormat="1" ht="7.5" customHeight="1">
      <c r="A92" s="85"/>
      <c r="B92" s="1162">
        <v>2003</v>
      </c>
      <c r="C92" s="148"/>
      <c r="D92" s="148"/>
      <c r="E92" s="148">
        <v>36</v>
      </c>
      <c r="F92" s="148"/>
      <c r="G92" s="148">
        <v>950</v>
      </c>
      <c r="H92" s="148">
        <v>371</v>
      </c>
      <c r="I92" s="148">
        <v>75</v>
      </c>
      <c r="J92" s="148">
        <v>2</v>
      </c>
      <c r="K92" s="148">
        <v>5</v>
      </c>
      <c r="L92" s="107" t="s">
        <v>44</v>
      </c>
      <c r="M92" s="89"/>
      <c r="O92" s="105"/>
      <c r="P92" s="105"/>
      <c r="Q92" s="105"/>
    </row>
    <row r="93" spans="1:17" s="84" customFormat="1" ht="7.5" customHeight="1">
      <c r="A93" s="85"/>
      <c r="B93" s="1162">
        <v>2004</v>
      </c>
      <c r="C93" s="148"/>
      <c r="D93" s="148"/>
      <c r="E93" s="148">
        <v>35</v>
      </c>
      <c r="F93" s="148"/>
      <c r="G93" s="148">
        <v>1035</v>
      </c>
      <c r="H93" s="148">
        <v>374</v>
      </c>
      <c r="I93" s="148">
        <v>67</v>
      </c>
      <c r="J93" s="148">
        <v>2</v>
      </c>
      <c r="K93" s="148">
        <v>6</v>
      </c>
      <c r="L93" s="107" t="s">
        <v>44</v>
      </c>
      <c r="M93" s="89"/>
      <c r="O93" s="105"/>
      <c r="P93" s="105"/>
      <c r="Q93" s="105"/>
    </row>
    <row r="94" spans="1:17" s="84" customFormat="1" ht="5.0999999999999996" customHeight="1">
      <c r="A94" s="85"/>
      <c r="B94" s="1162"/>
      <c r="C94" s="148"/>
      <c r="D94" s="148"/>
      <c r="E94" s="148"/>
      <c r="F94" s="148"/>
      <c r="G94" s="148"/>
      <c r="H94" s="148"/>
      <c r="I94" s="148"/>
      <c r="J94" s="148"/>
      <c r="K94" s="148"/>
      <c r="L94" s="148"/>
      <c r="M94" s="89"/>
      <c r="O94" s="105"/>
      <c r="P94" s="105"/>
      <c r="Q94" s="105"/>
    </row>
    <row r="95" spans="1:17" s="84" customFormat="1" ht="7.5" customHeight="1">
      <c r="A95" s="85"/>
      <c r="B95" s="1162">
        <v>2005</v>
      </c>
      <c r="C95" s="148"/>
      <c r="D95" s="148"/>
      <c r="E95" s="148">
        <v>33</v>
      </c>
      <c r="F95" s="148"/>
      <c r="G95" s="148">
        <v>1287</v>
      </c>
      <c r="H95" s="148">
        <v>387</v>
      </c>
      <c r="I95" s="148">
        <v>57</v>
      </c>
      <c r="J95" s="148">
        <v>2</v>
      </c>
      <c r="K95" s="148">
        <v>6</v>
      </c>
      <c r="L95" s="107" t="s">
        <v>44</v>
      </c>
      <c r="M95" s="89"/>
      <c r="O95" s="105"/>
      <c r="P95" s="105"/>
      <c r="Q95" s="105"/>
    </row>
    <row r="96" spans="1:17" s="84" customFormat="1" ht="7.5" customHeight="1">
      <c r="A96" s="85"/>
      <c r="B96" s="1162">
        <v>2006</v>
      </c>
      <c r="C96" s="148"/>
      <c r="D96" s="148"/>
      <c r="E96" s="148">
        <v>32</v>
      </c>
      <c r="F96" s="148"/>
      <c r="G96" s="148">
        <v>1387</v>
      </c>
      <c r="H96" s="148">
        <v>399</v>
      </c>
      <c r="I96" s="148">
        <v>61</v>
      </c>
      <c r="J96" s="148">
        <v>2</v>
      </c>
      <c r="K96" s="148">
        <v>7</v>
      </c>
      <c r="L96" s="148">
        <v>2</v>
      </c>
      <c r="M96" s="89">
        <v>2</v>
      </c>
      <c r="O96" s="105"/>
      <c r="P96" s="105"/>
      <c r="Q96" s="105"/>
    </row>
    <row r="97" spans="1:17" s="84" customFormat="1" ht="7.5" customHeight="1">
      <c r="A97" s="85"/>
      <c r="B97" s="1162">
        <v>2007</v>
      </c>
      <c r="C97" s="178"/>
      <c r="D97" s="178"/>
      <c r="E97" s="178">
        <v>34</v>
      </c>
      <c r="F97" s="178"/>
      <c r="G97" s="178">
        <v>1559</v>
      </c>
      <c r="H97" s="178">
        <v>419</v>
      </c>
      <c r="I97" s="178">
        <v>61</v>
      </c>
      <c r="J97" s="178">
        <v>2</v>
      </c>
      <c r="K97" s="178">
        <v>8</v>
      </c>
      <c r="L97" s="178">
        <v>2</v>
      </c>
      <c r="M97" s="89"/>
      <c r="O97" s="105"/>
      <c r="P97" s="105"/>
      <c r="Q97" s="105"/>
    </row>
    <row r="98" spans="1:17" s="84" customFormat="1" ht="7.5" customHeight="1">
      <c r="A98" s="85"/>
      <c r="B98" s="1162">
        <v>2008</v>
      </c>
      <c r="C98" s="178"/>
      <c r="D98" s="178"/>
      <c r="E98" s="178">
        <v>32</v>
      </c>
      <c r="F98" s="178"/>
      <c r="G98" s="178">
        <v>1542</v>
      </c>
      <c r="H98" s="178">
        <v>375</v>
      </c>
      <c r="I98" s="178">
        <v>44</v>
      </c>
      <c r="J98" s="178">
        <v>2</v>
      </c>
      <c r="K98" s="178">
        <v>6</v>
      </c>
      <c r="L98" s="178">
        <v>2</v>
      </c>
      <c r="M98" s="89"/>
      <c r="O98" s="105"/>
      <c r="P98" s="105"/>
      <c r="Q98" s="105"/>
    </row>
    <row r="99" spans="1:17" s="84" customFormat="1" ht="7.5" customHeight="1">
      <c r="A99" s="85"/>
      <c r="B99" s="1162">
        <v>2009</v>
      </c>
      <c r="C99" s="178"/>
      <c r="D99" s="178"/>
      <c r="E99" s="178">
        <v>41</v>
      </c>
      <c r="F99" s="178"/>
      <c r="G99" s="178">
        <v>1814</v>
      </c>
      <c r="H99" s="178">
        <v>446</v>
      </c>
      <c r="I99" s="178">
        <v>70</v>
      </c>
      <c r="J99" s="178">
        <v>2</v>
      </c>
      <c r="K99" s="178">
        <v>7</v>
      </c>
      <c r="L99" s="178">
        <v>3</v>
      </c>
      <c r="M99" s="89"/>
      <c r="O99" s="105"/>
      <c r="P99" s="105"/>
      <c r="Q99" s="105"/>
    </row>
    <row r="100" spans="1:17" s="84" customFormat="1" ht="5.0999999999999996" customHeight="1">
      <c r="A100" s="85"/>
      <c r="B100" s="1162"/>
      <c r="C100" s="178"/>
      <c r="D100" s="178"/>
      <c r="E100" s="178"/>
      <c r="F100" s="178"/>
      <c r="G100" s="178"/>
      <c r="H100" s="178"/>
      <c r="I100" s="178"/>
      <c r="J100" s="178"/>
      <c r="K100" s="178"/>
      <c r="L100" s="178"/>
      <c r="M100" s="89"/>
      <c r="O100" s="105"/>
      <c r="P100" s="105"/>
      <c r="Q100" s="105"/>
    </row>
    <row r="101" spans="1:17" s="84" customFormat="1" ht="7.5" customHeight="1">
      <c r="A101" s="85"/>
      <c r="B101" s="1162">
        <v>2010</v>
      </c>
      <c r="C101" s="178"/>
      <c r="D101" s="178"/>
      <c r="E101" s="178">
        <v>41</v>
      </c>
      <c r="F101" s="178"/>
      <c r="G101" s="178">
        <v>1885</v>
      </c>
      <c r="H101" s="178">
        <v>458</v>
      </c>
      <c r="I101" s="178">
        <v>70</v>
      </c>
      <c r="J101" s="178">
        <v>2</v>
      </c>
      <c r="K101" s="178">
        <v>8</v>
      </c>
      <c r="L101" s="178">
        <v>4</v>
      </c>
      <c r="M101" s="89"/>
      <c r="O101" s="105"/>
      <c r="P101" s="105"/>
      <c r="Q101" s="105"/>
    </row>
    <row r="102" spans="1:17" s="84" customFormat="1" ht="7.5" customHeight="1">
      <c r="A102" s="85"/>
      <c r="B102" s="1162">
        <v>2011</v>
      </c>
      <c r="C102" s="178"/>
      <c r="D102" s="178"/>
      <c r="E102" s="178">
        <v>37</v>
      </c>
      <c r="F102" s="178"/>
      <c r="G102" s="178">
        <v>2043</v>
      </c>
      <c r="H102" s="178">
        <v>457</v>
      </c>
      <c r="I102" s="178">
        <v>67</v>
      </c>
      <c r="J102" s="178">
        <v>2</v>
      </c>
      <c r="K102" s="178">
        <v>9</v>
      </c>
      <c r="L102" s="178">
        <v>3</v>
      </c>
      <c r="M102" s="89"/>
      <c r="O102" s="105"/>
      <c r="P102" s="105"/>
      <c r="Q102" s="105"/>
    </row>
    <row r="103" spans="1:17" s="84" customFormat="1" ht="7.5" customHeight="1">
      <c r="A103" s="85"/>
      <c r="B103" s="1162" t="s">
        <v>12</v>
      </c>
      <c r="C103" s="178"/>
      <c r="D103" s="178"/>
      <c r="E103" s="178">
        <v>36</v>
      </c>
      <c r="F103" s="178"/>
      <c r="G103" s="178">
        <v>2155</v>
      </c>
      <c r="H103" s="178">
        <v>478</v>
      </c>
      <c r="I103" s="178">
        <v>67</v>
      </c>
      <c r="J103" s="178">
        <v>2</v>
      </c>
      <c r="K103" s="178">
        <v>9</v>
      </c>
      <c r="L103" s="178">
        <v>3</v>
      </c>
      <c r="M103" s="89"/>
      <c r="O103" s="105"/>
      <c r="P103" s="105"/>
      <c r="Q103" s="105"/>
    </row>
    <row r="104" spans="1:17" s="84" customFormat="1" ht="2.1" customHeight="1">
      <c r="A104" s="85"/>
      <c r="B104" s="90"/>
      <c r="C104" s="123"/>
      <c r="D104" s="123"/>
      <c r="E104" s="123"/>
      <c r="F104" s="123"/>
      <c r="G104" s="123"/>
      <c r="H104" s="163"/>
      <c r="I104" s="163"/>
      <c r="J104" s="163"/>
      <c r="K104" s="163"/>
      <c r="L104" s="163"/>
      <c r="M104" s="89"/>
      <c r="O104" s="105"/>
      <c r="P104" s="105"/>
      <c r="Q104" s="105"/>
    </row>
    <row r="105" spans="1:17" s="84" customFormat="1" ht="2.1" customHeight="1">
      <c r="A105" s="85"/>
      <c r="B105" s="1162"/>
      <c r="C105" s="74"/>
      <c r="D105" s="74"/>
      <c r="E105" s="74"/>
      <c r="F105" s="74"/>
      <c r="G105" s="74"/>
      <c r="H105" s="164"/>
      <c r="I105" s="164"/>
      <c r="J105" s="164"/>
      <c r="K105" s="164"/>
      <c r="L105" s="164"/>
      <c r="M105" s="89"/>
      <c r="O105" s="105"/>
      <c r="P105" s="105"/>
      <c r="Q105" s="105"/>
    </row>
    <row r="106" spans="1:17" s="84" customFormat="1" ht="8.65" customHeight="1">
      <c r="A106" s="85"/>
      <c r="B106" s="1162" t="s">
        <v>501</v>
      </c>
      <c r="C106" s="165"/>
      <c r="D106" s="165"/>
      <c r="E106" s="165"/>
      <c r="F106" s="165"/>
      <c r="G106" s="165"/>
      <c r="H106" s="164"/>
      <c r="I106" s="164"/>
      <c r="J106" s="164"/>
      <c r="K106" s="164"/>
      <c r="L106" s="164"/>
      <c r="M106" s="89"/>
      <c r="O106" s="105"/>
      <c r="P106" s="105"/>
      <c r="Q106" s="105"/>
    </row>
    <row r="107" spans="1:17" s="84" customFormat="1" ht="8.65" customHeight="1">
      <c r="A107" s="85"/>
      <c r="B107" s="118" t="s">
        <v>46</v>
      </c>
      <c r="C107" s="166"/>
      <c r="D107" s="166"/>
      <c r="E107" s="166"/>
      <c r="F107" s="166"/>
      <c r="G107" s="166"/>
      <c r="H107" s="1166"/>
      <c r="I107" s="1166"/>
      <c r="J107" s="1166"/>
      <c r="K107" s="1166"/>
      <c r="L107" s="1166"/>
      <c r="M107" s="89"/>
      <c r="O107" s="105"/>
      <c r="P107" s="105"/>
      <c r="Q107" s="105"/>
    </row>
    <row r="108" spans="1:17" s="84" customFormat="1" ht="3.6" customHeight="1">
      <c r="A108" s="110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11"/>
      <c r="O108" s="105"/>
      <c r="P108" s="105"/>
      <c r="Q108" s="105"/>
    </row>
    <row r="109" spans="1:17" hidden="1">
      <c r="N109" s="32" t="s">
        <v>17</v>
      </c>
    </row>
  </sheetData>
  <sheetProtection sheet="1" objects="1" scenarios="1"/>
  <mergeCells count="24">
    <mergeCell ref="B77:B80"/>
    <mergeCell ref="L78:L80"/>
    <mergeCell ref="E79:E80"/>
    <mergeCell ref="F79:G80"/>
    <mergeCell ref="H79:H80"/>
    <mergeCell ref="I79:I80"/>
    <mergeCell ref="J79:J80"/>
    <mergeCell ref="K79:K80"/>
    <mergeCell ref="K10:K12"/>
    <mergeCell ref="L10:L12"/>
    <mergeCell ref="B42:B46"/>
    <mergeCell ref="E44:E46"/>
    <mergeCell ref="G44:G46"/>
    <mergeCell ref="H44:H46"/>
    <mergeCell ref="I44:I46"/>
    <mergeCell ref="J44:J46"/>
    <mergeCell ref="K44:K46"/>
    <mergeCell ref="L44:L46"/>
    <mergeCell ref="B7:B12"/>
    <mergeCell ref="C7:C12"/>
    <mergeCell ref="G10:G12"/>
    <mergeCell ref="H10:H12"/>
    <mergeCell ref="I10:I12"/>
    <mergeCell ref="J10:J12"/>
  </mergeCells>
  <hyperlinks>
    <hyperlink ref="L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  <rowBreaks count="1" manualBreakCount="1">
    <brk id="70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>
  <sheetPr codeName="Hoja14"/>
  <dimension ref="A1:J4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5.5703125" style="32" customWidth="1"/>
    <col min="3" max="3" width="6.7109375" style="32" customWidth="1"/>
    <col min="4" max="4" width="9" style="32" customWidth="1"/>
    <col min="5" max="5" width="9.28515625" style="32" customWidth="1"/>
    <col min="6" max="6" width="8.85546875" style="32" customWidth="1"/>
    <col min="7" max="7" width="9" style="32" customWidth="1"/>
    <col min="8" max="8" width="9.28515625" style="32" customWidth="1"/>
    <col min="9" max="10" width="0.85546875" style="32" customWidth="1"/>
    <col min="11" max="16384" width="11.42578125" style="32" hidden="1"/>
  </cols>
  <sheetData>
    <row r="1" spans="1:9" s="84" customFormat="1" ht="3.6" customHeight="1">
      <c r="A1" s="81"/>
      <c r="B1" s="82"/>
      <c r="C1" s="82"/>
      <c r="D1" s="82"/>
      <c r="E1" s="82"/>
      <c r="F1" s="82"/>
      <c r="G1" s="82"/>
      <c r="H1" s="82"/>
      <c r="I1" s="83"/>
    </row>
    <row r="2" spans="1:9" s="84" customFormat="1" ht="10.7" customHeight="1">
      <c r="A2" s="85"/>
      <c r="B2" s="86" t="s">
        <v>113</v>
      </c>
      <c r="C2" s="112"/>
      <c r="D2" s="112"/>
      <c r="E2" s="112"/>
      <c r="F2" s="112"/>
      <c r="G2" s="112"/>
      <c r="H2" s="1317" t="s">
        <v>121</v>
      </c>
      <c r="I2" s="89"/>
    </row>
    <row r="3" spans="1:9" s="84" customFormat="1" ht="10.7" customHeight="1">
      <c r="A3" s="85"/>
      <c r="B3" s="86" t="s">
        <v>119</v>
      </c>
      <c r="C3" s="112"/>
      <c r="D3" s="112"/>
      <c r="E3" s="112"/>
      <c r="F3" s="112"/>
      <c r="G3" s="112"/>
      <c r="H3" s="112"/>
      <c r="I3" s="89"/>
    </row>
    <row r="4" spans="1:9" s="84" customFormat="1" ht="10.7" customHeight="1">
      <c r="A4" s="85"/>
      <c r="B4" s="86" t="s">
        <v>50</v>
      </c>
      <c r="C4" s="112"/>
      <c r="D4" s="112"/>
      <c r="E4" s="112"/>
      <c r="F4" s="112"/>
      <c r="G4" s="112"/>
      <c r="H4" s="112"/>
      <c r="I4" s="89"/>
    </row>
    <row r="5" spans="1:9" s="84" customFormat="1" ht="10.7" customHeight="1">
      <c r="A5" s="85"/>
      <c r="B5" s="86" t="s">
        <v>4</v>
      </c>
      <c r="C5" s="112"/>
      <c r="D5" s="112"/>
      <c r="E5" s="112"/>
      <c r="F5" s="112"/>
      <c r="G5" s="112"/>
      <c r="H5" s="112"/>
      <c r="I5" s="89"/>
    </row>
    <row r="6" spans="1:9" s="84" customFormat="1" ht="10.7" customHeight="1">
      <c r="A6" s="85"/>
      <c r="B6" s="113" t="s">
        <v>116</v>
      </c>
      <c r="C6" s="112"/>
      <c r="D6" s="112"/>
      <c r="E6" s="112"/>
      <c r="F6" s="112"/>
      <c r="G6" s="112"/>
      <c r="H6" s="112"/>
      <c r="I6" s="89"/>
    </row>
    <row r="7" spans="1:9" s="84" customFormat="1" ht="2.1" customHeight="1">
      <c r="A7" s="85"/>
      <c r="B7" s="141"/>
      <c r="C7" s="141"/>
      <c r="D7" s="141"/>
      <c r="E7" s="141"/>
      <c r="F7" s="141"/>
      <c r="G7" s="141"/>
      <c r="H7" s="141"/>
      <c r="I7" s="89"/>
    </row>
    <row r="8" spans="1:9" s="84" customFormat="1" ht="2.1" customHeight="1">
      <c r="A8" s="85"/>
      <c r="B8" s="92"/>
      <c r="C8" s="92"/>
      <c r="D8" s="92"/>
      <c r="E8" s="92"/>
      <c r="F8" s="92"/>
      <c r="G8" s="92"/>
      <c r="H8" s="92"/>
      <c r="I8" s="89"/>
    </row>
    <row r="9" spans="1:9" s="84" customFormat="1" ht="8.65" customHeight="1">
      <c r="A9" s="85"/>
      <c r="B9" s="1230" t="s">
        <v>6</v>
      </c>
      <c r="C9" s="1229" t="s">
        <v>7</v>
      </c>
      <c r="D9" s="1229" t="s">
        <v>86</v>
      </c>
      <c r="E9" s="1229" t="s">
        <v>87</v>
      </c>
      <c r="F9" s="1229" t="s">
        <v>88</v>
      </c>
      <c r="G9" s="1229" t="s">
        <v>89</v>
      </c>
      <c r="H9" s="1229" t="s">
        <v>90</v>
      </c>
      <c r="I9" s="89"/>
    </row>
    <row r="10" spans="1:9" s="84" customFormat="1" ht="8.65" customHeight="1">
      <c r="A10" s="85"/>
      <c r="B10" s="1231"/>
      <c r="C10" s="1229"/>
      <c r="D10" s="1229"/>
      <c r="E10" s="1229"/>
      <c r="F10" s="1229"/>
      <c r="G10" s="1229"/>
      <c r="H10" s="1229"/>
      <c r="I10" s="89"/>
    </row>
    <row r="11" spans="1:9" s="84" customFormat="1" ht="8.65" customHeight="1">
      <c r="A11" s="85"/>
      <c r="B11" s="1231"/>
      <c r="C11" s="1229"/>
      <c r="D11" s="1229"/>
      <c r="E11" s="1229"/>
      <c r="F11" s="1229"/>
      <c r="G11" s="1229"/>
      <c r="H11" s="1229"/>
      <c r="I11" s="89"/>
    </row>
    <row r="12" spans="1:9" s="84" customFormat="1" ht="2.1" customHeight="1">
      <c r="A12" s="85"/>
      <c r="B12" s="141"/>
      <c r="C12" s="116"/>
      <c r="D12" s="116"/>
      <c r="E12" s="116"/>
      <c r="F12" s="116"/>
      <c r="G12" s="116"/>
      <c r="H12" s="116"/>
      <c r="I12" s="89"/>
    </row>
    <row r="13" spans="1:9" s="84" customFormat="1" ht="2.1" customHeight="1">
      <c r="A13" s="85"/>
      <c r="B13" s="92"/>
      <c r="C13" s="778"/>
      <c r="D13" s="778"/>
      <c r="E13" s="778"/>
      <c r="F13" s="778"/>
      <c r="G13" s="778"/>
      <c r="H13" s="778"/>
      <c r="I13" s="89"/>
    </row>
    <row r="14" spans="1:9" s="84" customFormat="1" ht="7.5" customHeight="1">
      <c r="A14" s="85"/>
      <c r="B14" s="1162">
        <v>1995</v>
      </c>
      <c r="C14" s="105">
        <f>SUM(D14:H14)</f>
        <v>333800</v>
      </c>
      <c r="D14" s="105">
        <v>57492</v>
      </c>
      <c r="E14" s="105">
        <v>78668</v>
      </c>
      <c r="F14" s="105">
        <v>444</v>
      </c>
      <c r="G14" s="107">
        <v>2805</v>
      </c>
      <c r="H14" s="105">
        <v>194391</v>
      </c>
      <c r="I14" s="89"/>
    </row>
    <row r="15" spans="1:9" s="84" customFormat="1" ht="7.5" customHeight="1">
      <c r="A15" s="85"/>
      <c r="B15" s="1162">
        <v>1996</v>
      </c>
      <c r="C15" s="105">
        <f>SUM(D15:H15)</f>
        <v>349142</v>
      </c>
      <c r="D15" s="105">
        <v>59722</v>
      </c>
      <c r="E15" s="105">
        <v>80513</v>
      </c>
      <c r="F15" s="105">
        <v>445</v>
      </c>
      <c r="G15" s="107">
        <v>2890</v>
      </c>
      <c r="H15" s="105">
        <v>205572</v>
      </c>
      <c r="I15" s="89"/>
    </row>
    <row r="16" spans="1:9" s="84" customFormat="1" ht="7.5" customHeight="1">
      <c r="A16" s="85"/>
      <c r="B16" s="1162">
        <v>1997</v>
      </c>
      <c r="C16" s="105">
        <f>SUM(D16:H16)</f>
        <v>300444</v>
      </c>
      <c r="D16" s="105">
        <v>42180</v>
      </c>
      <c r="E16" s="105">
        <v>63846</v>
      </c>
      <c r="F16" s="105">
        <v>236</v>
      </c>
      <c r="G16" s="107">
        <v>2031</v>
      </c>
      <c r="H16" s="105">
        <v>192151</v>
      </c>
      <c r="I16" s="89"/>
    </row>
    <row r="17" spans="1:9" s="84" customFormat="1" ht="7.5" customHeight="1">
      <c r="A17" s="85"/>
      <c r="B17" s="1162">
        <v>1998</v>
      </c>
      <c r="C17" s="105">
        <f>SUM(D17:H17)</f>
        <v>344282</v>
      </c>
      <c r="D17" s="105">
        <v>44550</v>
      </c>
      <c r="E17" s="105">
        <v>70112</v>
      </c>
      <c r="F17" s="105">
        <v>193</v>
      </c>
      <c r="G17" s="107">
        <v>2553</v>
      </c>
      <c r="H17" s="105">
        <v>226874</v>
      </c>
      <c r="I17" s="89"/>
    </row>
    <row r="18" spans="1:9" s="84" customFormat="1" ht="7.5" customHeight="1">
      <c r="A18" s="85"/>
      <c r="B18" s="1162">
        <v>1999</v>
      </c>
      <c r="C18" s="105">
        <f>SUM(D18:H18)</f>
        <v>354241</v>
      </c>
      <c r="D18" s="105">
        <v>43629</v>
      </c>
      <c r="E18" s="105">
        <v>70282</v>
      </c>
      <c r="F18" s="105">
        <v>121</v>
      </c>
      <c r="G18" s="107">
        <v>2544</v>
      </c>
      <c r="H18" s="105">
        <v>237665</v>
      </c>
      <c r="I18" s="89"/>
    </row>
    <row r="19" spans="1:9" s="84" customFormat="1" ht="5.0999999999999996" customHeight="1">
      <c r="A19" s="85"/>
      <c r="B19" s="1162"/>
      <c r="C19" s="105"/>
      <c r="D19" s="105"/>
      <c r="E19" s="105"/>
      <c r="F19" s="105"/>
      <c r="G19" s="107"/>
      <c r="H19" s="105"/>
      <c r="I19" s="89"/>
    </row>
    <row r="20" spans="1:9" s="84" customFormat="1" ht="7.5" customHeight="1">
      <c r="A20" s="85"/>
      <c r="B20" s="1162">
        <v>2000</v>
      </c>
      <c r="C20" s="105">
        <f>SUM(D20:H20)</f>
        <v>368066</v>
      </c>
      <c r="D20" s="105">
        <v>33097</v>
      </c>
      <c r="E20" s="105">
        <v>66700</v>
      </c>
      <c r="F20" s="105">
        <v>3</v>
      </c>
      <c r="G20" s="107">
        <v>2532</v>
      </c>
      <c r="H20" s="105">
        <v>265734</v>
      </c>
      <c r="I20" s="89"/>
    </row>
    <row r="21" spans="1:9" s="84" customFormat="1" ht="7.5" customHeight="1">
      <c r="A21" s="85"/>
      <c r="B21" s="1162">
        <v>2001</v>
      </c>
      <c r="C21" s="105">
        <f>SUM(D21:H21)</f>
        <v>365912</v>
      </c>
      <c r="D21" s="105">
        <v>38165</v>
      </c>
      <c r="E21" s="105">
        <v>70477</v>
      </c>
      <c r="F21" s="105">
        <v>4</v>
      </c>
      <c r="G21" s="107">
        <v>2456</v>
      </c>
      <c r="H21" s="105">
        <v>254810</v>
      </c>
      <c r="I21" s="89"/>
    </row>
    <row r="22" spans="1:9" s="84" customFormat="1" ht="7.5" customHeight="1">
      <c r="A22" s="85"/>
      <c r="B22" s="1162">
        <v>2002</v>
      </c>
      <c r="C22" s="105">
        <f>SUM(D22:H22)</f>
        <v>367600</v>
      </c>
      <c r="D22" s="105">
        <v>38350</v>
      </c>
      <c r="E22" s="105">
        <v>70800</v>
      </c>
      <c r="F22" s="105">
        <v>4</v>
      </c>
      <c r="G22" s="107">
        <v>2446</v>
      </c>
      <c r="H22" s="105">
        <v>256000</v>
      </c>
      <c r="I22" s="89"/>
    </row>
    <row r="23" spans="1:9" s="84" customFormat="1" ht="7.5" customHeight="1">
      <c r="A23" s="85"/>
      <c r="B23" s="1162">
        <v>2003</v>
      </c>
      <c r="C23" s="105">
        <f>SUM(D23:H23)</f>
        <v>372150</v>
      </c>
      <c r="D23" s="105">
        <v>38800</v>
      </c>
      <c r="E23" s="105">
        <v>71690</v>
      </c>
      <c r="F23" s="105">
        <v>4</v>
      </c>
      <c r="G23" s="107">
        <v>2500</v>
      </c>
      <c r="H23" s="105">
        <v>259156</v>
      </c>
      <c r="I23" s="89"/>
    </row>
    <row r="24" spans="1:9" s="84" customFormat="1" ht="7.5" customHeight="1">
      <c r="A24" s="85"/>
      <c r="B24" s="1162">
        <v>2004</v>
      </c>
      <c r="C24" s="105">
        <f>SUM(D24:H24)</f>
        <v>381000</v>
      </c>
      <c r="D24" s="105">
        <v>39700</v>
      </c>
      <c r="E24" s="105">
        <v>73400</v>
      </c>
      <c r="F24" s="105">
        <v>4</v>
      </c>
      <c r="G24" s="107">
        <v>2596</v>
      </c>
      <c r="H24" s="105">
        <v>265300</v>
      </c>
      <c r="I24" s="89"/>
    </row>
    <row r="25" spans="1:9" s="84" customFormat="1" ht="5.0999999999999996" customHeight="1">
      <c r="A25" s="85"/>
      <c r="B25" s="1162"/>
      <c r="C25" s="105"/>
      <c r="D25" s="105"/>
      <c r="E25" s="105"/>
      <c r="F25" s="105"/>
      <c r="G25" s="107"/>
      <c r="H25" s="105"/>
      <c r="I25" s="89"/>
    </row>
    <row r="26" spans="1:9" s="84" customFormat="1" ht="7.5" customHeight="1">
      <c r="A26" s="85"/>
      <c r="B26" s="1162">
        <v>2005</v>
      </c>
      <c r="C26" s="105">
        <f>SUM(D26:H26)</f>
        <v>389400</v>
      </c>
      <c r="D26" s="105">
        <v>40580</v>
      </c>
      <c r="E26" s="105">
        <v>75015</v>
      </c>
      <c r="F26" s="105">
        <v>4</v>
      </c>
      <c r="G26" s="107">
        <v>2651</v>
      </c>
      <c r="H26" s="105">
        <v>271150</v>
      </c>
      <c r="I26" s="89"/>
    </row>
    <row r="27" spans="1:9" s="84" customFormat="1" ht="7.5" customHeight="1">
      <c r="A27" s="85"/>
      <c r="B27" s="1162">
        <v>2006</v>
      </c>
      <c r="C27" s="105">
        <f>SUM(D27:H27)+1</f>
        <v>398158</v>
      </c>
      <c r="D27" s="105">
        <v>41528</v>
      </c>
      <c r="E27" s="105">
        <v>76688</v>
      </c>
      <c r="F27" s="105">
        <v>4</v>
      </c>
      <c r="G27" s="107">
        <v>2672</v>
      </c>
      <c r="H27" s="105">
        <v>277265</v>
      </c>
      <c r="I27" s="89"/>
    </row>
    <row r="28" spans="1:9" s="84" customFormat="1" ht="7.5" customHeight="1">
      <c r="A28" s="85"/>
      <c r="B28" s="1162">
        <v>2007</v>
      </c>
      <c r="C28" s="105">
        <f>SUM(D28:H28)</f>
        <v>423458</v>
      </c>
      <c r="D28" s="105">
        <v>43285</v>
      </c>
      <c r="E28" s="105">
        <v>80878</v>
      </c>
      <c r="F28" s="105">
        <v>4</v>
      </c>
      <c r="G28" s="107">
        <v>2861</v>
      </c>
      <c r="H28" s="105">
        <v>296430</v>
      </c>
      <c r="I28" s="89"/>
    </row>
    <row r="29" spans="1:9" s="84" customFormat="1" ht="7.5" customHeight="1">
      <c r="A29" s="85"/>
      <c r="B29" s="1162">
        <v>2008</v>
      </c>
      <c r="C29" s="105">
        <f>SUM(D29:H29)</f>
        <v>433400</v>
      </c>
      <c r="D29" s="105">
        <v>45038</v>
      </c>
      <c r="E29" s="105">
        <v>83367</v>
      </c>
      <c r="F29" s="105">
        <v>4</v>
      </c>
      <c r="G29" s="107">
        <v>2923</v>
      </c>
      <c r="H29" s="105">
        <v>302068</v>
      </c>
      <c r="I29" s="89"/>
    </row>
    <row r="30" spans="1:9" s="84" customFormat="1" ht="7.5" customHeight="1">
      <c r="A30" s="85"/>
      <c r="B30" s="1162">
        <v>2009</v>
      </c>
      <c r="C30" s="105">
        <f>SUM(D30:H30)</f>
        <v>394079</v>
      </c>
      <c r="D30" s="105">
        <v>24257</v>
      </c>
      <c r="E30" s="105">
        <v>55709</v>
      </c>
      <c r="F30" s="107" t="s">
        <v>44</v>
      </c>
      <c r="G30" s="107">
        <v>3127</v>
      </c>
      <c r="H30" s="105">
        <v>310986</v>
      </c>
      <c r="I30" s="89"/>
    </row>
    <row r="31" spans="1:9" s="84" customFormat="1" ht="5.0999999999999996" customHeight="1">
      <c r="A31" s="85"/>
      <c r="B31" s="1162"/>
      <c r="C31" s="105"/>
      <c r="D31" s="105"/>
      <c r="E31" s="105"/>
      <c r="F31" s="107"/>
      <c r="G31" s="107"/>
      <c r="H31" s="105"/>
      <c r="I31" s="89"/>
    </row>
    <row r="32" spans="1:9" s="84" customFormat="1" ht="7.5" customHeight="1">
      <c r="A32" s="85"/>
      <c r="B32" s="1162">
        <v>2010</v>
      </c>
      <c r="C32" s="105">
        <f>SUM(D32:H32)</f>
        <v>410772</v>
      </c>
      <c r="D32" s="105">
        <v>25285</v>
      </c>
      <c r="E32" s="105">
        <v>58069</v>
      </c>
      <c r="F32" s="107" t="s">
        <v>44</v>
      </c>
      <c r="G32" s="107">
        <v>3259</v>
      </c>
      <c r="H32" s="105">
        <v>324159</v>
      </c>
      <c r="I32" s="89"/>
    </row>
    <row r="33" spans="1:10" s="84" customFormat="1" ht="7.5" customHeight="1">
      <c r="A33" s="85"/>
      <c r="B33" s="1162">
        <v>2011</v>
      </c>
      <c r="C33" s="105">
        <f>SUM(D33:H33)</f>
        <v>424321</v>
      </c>
      <c r="D33" s="105">
        <v>26119</v>
      </c>
      <c r="E33" s="105">
        <v>59984</v>
      </c>
      <c r="F33" s="107" t="s">
        <v>44</v>
      </c>
      <c r="G33" s="107">
        <v>3367</v>
      </c>
      <c r="H33" s="105">
        <v>334851</v>
      </c>
      <c r="I33" s="89"/>
    </row>
    <row r="34" spans="1:10" s="84" customFormat="1" ht="7.5" customHeight="1">
      <c r="A34" s="85"/>
      <c r="B34" s="1162" t="s">
        <v>12</v>
      </c>
      <c r="C34" s="105">
        <f>SUM(D34:H34)</f>
        <v>435373</v>
      </c>
      <c r="D34" s="105">
        <v>26799</v>
      </c>
      <c r="E34" s="105">
        <v>61546</v>
      </c>
      <c r="F34" s="107" t="s">
        <v>44</v>
      </c>
      <c r="G34" s="107">
        <v>3455</v>
      </c>
      <c r="H34" s="105">
        <v>343573</v>
      </c>
      <c r="I34" s="89"/>
    </row>
    <row r="35" spans="1:10" s="84" customFormat="1" ht="2.1" customHeight="1">
      <c r="A35" s="85"/>
      <c r="B35" s="90"/>
      <c r="C35" s="109"/>
      <c r="D35" s="109"/>
      <c r="E35" s="109"/>
      <c r="F35" s="109"/>
      <c r="G35" s="163"/>
      <c r="H35" s="109"/>
      <c r="I35" s="89"/>
    </row>
    <row r="36" spans="1:10" s="84" customFormat="1" ht="2.1" customHeight="1">
      <c r="A36" s="85"/>
      <c r="B36" s="1162"/>
      <c r="C36" s="176"/>
      <c r="D36" s="176"/>
      <c r="E36" s="176"/>
      <c r="F36" s="176"/>
      <c r="G36" s="164"/>
      <c r="H36" s="176"/>
      <c r="I36" s="89"/>
    </row>
    <row r="37" spans="1:10" s="84" customFormat="1" ht="8.65" customHeight="1">
      <c r="A37" s="85"/>
      <c r="B37" s="118" t="s">
        <v>122</v>
      </c>
      <c r="C37" s="176"/>
      <c r="D37" s="176"/>
      <c r="E37" s="176"/>
      <c r="F37" s="176"/>
      <c r="G37" s="164"/>
      <c r="H37" s="176"/>
      <c r="I37" s="89"/>
    </row>
    <row r="38" spans="1:10" s="84" customFormat="1" ht="8.65" customHeight="1">
      <c r="A38" s="85"/>
      <c r="B38" s="118" t="s">
        <v>503</v>
      </c>
      <c r="C38" s="176"/>
      <c r="D38" s="176"/>
      <c r="E38" s="176"/>
      <c r="F38" s="176"/>
      <c r="G38" s="164"/>
      <c r="H38" s="176"/>
      <c r="I38" s="89"/>
    </row>
    <row r="39" spans="1:10" s="84" customFormat="1" ht="8.65" customHeight="1">
      <c r="A39" s="85"/>
      <c r="B39" s="118" t="s">
        <v>46</v>
      </c>
      <c r="C39" s="166"/>
      <c r="D39" s="166"/>
      <c r="E39" s="1166"/>
      <c r="F39" s="1166"/>
      <c r="G39" s="1166"/>
      <c r="H39" s="1166"/>
      <c r="I39" s="89"/>
    </row>
    <row r="40" spans="1:10" s="84" customFormat="1" ht="3.6" customHeight="1">
      <c r="A40" s="110"/>
      <c r="B40" s="102"/>
      <c r="C40" s="102"/>
      <c r="D40" s="102"/>
      <c r="E40" s="102"/>
      <c r="F40" s="102"/>
      <c r="G40" s="102"/>
      <c r="H40" s="102"/>
      <c r="I40" s="111"/>
    </row>
    <row r="41" spans="1:10" hidden="1">
      <c r="J41" s="32" t="s">
        <v>17</v>
      </c>
    </row>
  </sheetData>
  <sheetProtection sheet="1" objects="1" scenarios="1"/>
  <mergeCells count="7">
    <mergeCell ref="H9:H11"/>
    <mergeCell ref="B9:B11"/>
    <mergeCell ref="C9:C11"/>
    <mergeCell ref="D9:D11"/>
    <mergeCell ref="E9:E11"/>
    <mergeCell ref="F9:F11"/>
    <mergeCell ref="G9:G11"/>
  </mergeCells>
  <hyperlinks>
    <hyperlink ref="H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codeName="Hoja15"/>
  <dimension ref="A1:V109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4.85546875" style="32" customWidth="1"/>
    <col min="3" max="3" width="1.7109375" style="32" customWidth="1"/>
    <col min="4" max="4" width="6.7109375" style="32" customWidth="1"/>
    <col min="5" max="5" width="2.5703125" style="32" customWidth="1"/>
    <col min="6" max="6" width="5.42578125" style="32" customWidth="1"/>
    <col min="7" max="7" width="2.28515625" style="32" customWidth="1"/>
    <col min="8" max="8" width="4.85546875" style="32" customWidth="1"/>
    <col min="9" max="9" width="7.28515625" style="32" customWidth="1"/>
    <col min="10" max="10" width="7.5703125" style="32" customWidth="1"/>
    <col min="11" max="12" width="7.28515625" style="32" customWidth="1"/>
    <col min="13" max="14" width="0.85546875" style="32" customWidth="1"/>
    <col min="15" max="16384" width="11.42578125" style="32" hidden="1"/>
  </cols>
  <sheetData>
    <row r="1" spans="1:18" s="84" customFormat="1" ht="4.7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8" s="84" customFormat="1" ht="11.1" customHeight="1">
      <c r="A2" s="85"/>
      <c r="B2" s="86" t="s">
        <v>33</v>
      </c>
      <c r="C2" s="122"/>
      <c r="D2" s="122"/>
      <c r="E2" s="122"/>
      <c r="F2" s="112"/>
      <c r="G2" s="112"/>
      <c r="H2" s="112"/>
      <c r="I2" s="112"/>
      <c r="J2" s="112"/>
      <c r="K2" s="112"/>
      <c r="L2" s="1317" t="s">
        <v>123</v>
      </c>
      <c r="M2" s="139"/>
      <c r="N2" s="140"/>
      <c r="O2" s="140"/>
      <c r="P2" s="140"/>
      <c r="Q2" s="140"/>
      <c r="R2" s="143"/>
    </row>
    <row r="3" spans="1:18" s="84" customFormat="1" ht="11.1" customHeight="1">
      <c r="A3" s="85"/>
      <c r="B3" s="86" t="s">
        <v>124</v>
      </c>
      <c r="C3" s="122"/>
      <c r="D3" s="122"/>
      <c r="E3" s="122"/>
      <c r="F3" s="112"/>
      <c r="G3" s="112"/>
      <c r="H3" s="112"/>
      <c r="I3" s="112"/>
      <c r="J3" s="112"/>
      <c r="K3" s="112"/>
      <c r="L3" s="778" t="s">
        <v>21</v>
      </c>
      <c r="M3" s="139"/>
      <c r="N3" s="140"/>
      <c r="O3" s="140"/>
      <c r="P3" s="140"/>
      <c r="Q3" s="140"/>
      <c r="R3" s="188"/>
    </row>
    <row r="4" spans="1:18" s="84" customFormat="1" ht="11.1" customHeight="1">
      <c r="A4" s="85"/>
      <c r="B4" s="86" t="s">
        <v>4</v>
      </c>
      <c r="C4" s="122"/>
      <c r="D4" s="122"/>
      <c r="E4" s="122"/>
      <c r="F4" s="112"/>
      <c r="G4" s="112"/>
      <c r="H4" s="112"/>
      <c r="I4" s="112"/>
      <c r="J4" s="112"/>
      <c r="K4" s="112"/>
      <c r="L4" s="112"/>
      <c r="M4" s="139"/>
      <c r="N4" s="140"/>
      <c r="O4" s="140"/>
      <c r="P4" s="140"/>
      <c r="Q4" s="140"/>
      <c r="R4" s="140"/>
    </row>
    <row r="5" spans="1:18" s="1166" customFormat="1" ht="3" customHeight="1">
      <c r="A5" s="85"/>
      <c r="B5" s="90"/>
      <c r="C5" s="90"/>
      <c r="D5" s="90"/>
      <c r="E5" s="90"/>
      <c r="F5" s="141"/>
      <c r="G5" s="141"/>
      <c r="H5" s="141"/>
      <c r="I5" s="141"/>
      <c r="J5" s="141"/>
      <c r="K5" s="141"/>
      <c r="L5" s="141"/>
      <c r="M5" s="131"/>
      <c r="N5" s="92"/>
      <c r="O5" s="92"/>
      <c r="P5" s="92"/>
      <c r="Q5" s="92"/>
    </row>
    <row r="6" spans="1:18" s="84" customFormat="1" ht="3" customHeight="1">
      <c r="A6" s="85"/>
      <c r="B6" s="1162"/>
      <c r="C6" s="1162"/>
      <c r="D6" s="1162"/>
      <c r="E6" s="1162"/>
      <c r="F6" s="92"/>
      <c r="G6" s="92"/>
      <c r="H6" s="92"/>
      <c r="I6" s="92"/>
      <c r="J6" s="92"/>
      <c r="K6" s="92"/>
      <c r="L6" s="92"/>
      <c r="M6" s="142"/>
      <c r="N6" s="143"/>
      <c r="O6" s="143"/>
      <c r="P6" s="143"/>
      <c r="Q6" s="143"/>
      <c r="R6" s="143"/>
    </row>
    <row r="7" spans="1:18" s="84" customFormat="1" ht="9.6" customHeight="1">
      <c r="A7" s="85"/>
      <c r="B7" s="1239" t="s">
        <v>6</v>
      </c>
      <c r="C7" s="1162"/>
      <c r="D7" s="1229" t="s">
        <v>83</v>
      </c>
      <c r="E7" s="1162"/>
      <c r="F7" s="144" t="s">
        <v>37</v>
      </c>
      <c r="G7" s="94"/>
      <c r="H7" s="94"/>
      <c r="I7" s="94"/>
      <c r="J7" s="94"/>
      <c r="K7" s="94"/>
      <c r="L7" s="94"/>
      <c r="M7" s="142"/>
      <c r="N7" s="143"/>
      <c r="O7" s="143"/>
      <c r="P7" s="143"/>
      <c r="Q7" s="143"/>
      <c r="R7" s="143"/>
    </row>
    <row r="8" spans="1:18" s="84" customFormat="1" ht="8.65" customHeight="1">
      <c r="A8" s="85"/>
      <c r="B8" s="1231"/>
      <c r="C8" s="1162"/>
      <c r="D8" s="1229"/>
      <c r="E8" s="778"/>
      <c r="F8" s="1229" t="s">
        <v>7</v>
      </c>
      <c r="G8" s="778"/>
      <c r="H8" s="94" t="s">
        <v>85</v>
      </c>
      <c r="I8" s="94"/>
      <c r="J8" s="94"/>
      <c r="K8" s="94"/>
      <c r="L8" s="94"/>
      <c r="M8" s="142"/>
      <c r="N8" s="143"/>
      <c r="O8" s="143"/>
      <c r="P8" s="143"/>
      <c r="Q8" s="143"/>
      <c r="R8" s="143"/>
    </row>
    <row r="9" spans="1:18" s="84" customFormat="1" ht="2.1" customHeight="1">
      <c r="A9" s="85"/>
      <c r="B9" s="1231"/>
      <c r="C9" s="1162"/>
      <c r="D9" s="1229"/>
      <c r="E9" s="778"/>
      <c r="F9" s="1229"/>
      <c r="G9" s="778"/>
      <c r="H9" s="96"/>
      <c r="I9" s="96"/>
      <c r="J9" s="96"/>
      <c r="K9" s="96"/>
      <c r="L9" s="96"/>
      <c r="M9" s="142"/>
      <c r="N9" s="143"/>
      <c r="O9" s="143"/>
      <c r="P9" s="143"/>
      <c r="Q9" s="143"/>
      <c r="R9" s="143"/>
    </row>
    <row r="10" spans="1:18" s="84" customFormat="1" ht="9" customHeight="1">
      <c r="A10" s="85"/>
      <c r="B10" s="1231"/>
      <c r="C10" s="1166"/>
      <c r="D10" s="1229"/>
      <c r="E10" s="1166"/>
      <c r="F10" s="1229"/>
      <c r="G10" s="778"/>
      <c r="H10" s="1229" t="s">
        <v>7</v>
      </c>
      <c r="I10" s="1238" t="s">
        <v>86</v>
      </c>
      <c r="J10" s="1238" t="s">
        <v>87</v>
      </c>
      <c r="K10" s="1238" t="s">
        <v>88</v>
      </c>
      <c r="L10" s="1229" t="s">
        <v>89</v>
      </c>
      <c r="M10" s="142"/>
      <c r="N10" s="143"/>
      <c r="O10" s="143"/>
      <c r="P10" s="143"/>
      <c r="Q10" s="143"/>
      <c r="R10" s="143"/>
    </row>
    <row r="11" spans="1:18" s="84" customFormat="1" ht="9" customHeight="1">
      <c r="A11" s="85"/>
      <c r="B11" s="1231"/>
      <c r="C11" s="1166"/>
      <c r="D11" s="1229"/>
      <c r="E11" s="1166"/>
      <c r="F11" s="1229"/>
      <c r="G11" s="1166"/>
      <c r="H11" s="1229"/>
      <c r="I11" s="1238"/>
      <c r="J11" s="1238"/>
      <c r="K11" s="1238"/>
      <c r="L11" s="1229"/>
      <c r="M11" s="142"/>
      <c r="N11" s="143"/>
      <c r="O11" s="143"/>
      <c r="P11" s="143"/>
      <c r="Q11" s="143"/>
      <c r="R11" s="143"/>
    </row>
    <row r="12" spans="1:18" s="84" customFormat="1" ht="8.65" customHeight="1">
      <c r="A12" s="85"/>
      <c r="B12" s="1231"/>
      <c r="C12" s="92"/>
      <c r="D12" s="1229"/>
      <c r="E12" s="92"/>
      <c r="F12" s="1229"/>
      <c r="G12" s="778"/>
      <c r="H12" s="1229"/>
      <c r="I12" s="1164"/>
      <c r="J12" s="1164"/>
      <c r="K12" s="1164"/>
      <c r="L12" s="1229"/>
      <c r="M12" s="142"/>
      <c r="N12" s="143"/>
      <c r="O12" s="143"/>
      <c r="P12" s="143"/>
      <c r="Q12" s="143"/>
      <c r="R12" s="143"/>
    </row>
    <row r="13" spans="1:18" s="84" customFormat="1" ht="3" customHeight="1">
      <c r="A13" s="85"/>
      <c r="B13" s="90"/>
      <c r="C13" s="90"/>
      <c r="D13" s="90"/>
      <c r="E13" s="90"/>
      <c r="F13" s="141"/>
      <c r="G13" s="141"/>
      <c r="H13" s="141"/>
      <c r="I13" s="141"/>
      <c r="J13" s="141"/>
      <c r="K13" s="141"/>
      <c r="L13" s="141"/>
      <c r="M13" s="142"/>
      <c r="N13" s="143"/>
      <c r="O13" s="143"/>
      <c r="P13" s="143"/>
      <c r="Q13" s="143"/>
      <c r="R13" s="143"/>
    </row>
    <row r="14" spans="1:18" s="84" customFormat="1" ht="3" customHeight="1">
      <c r="A14" s="85"/>
      <c r="B14" s="1162"/>
      <c r="C14" s="1162"/>
      <c r="D14" s="1162"/>
      <c r="E14" s="1162"/>
      <c r="F14" s="778"/>
      <c r="G14" s="778"/>
      <c r="H14" s="778"/>
      <c r="I14" s="778"/>
      <c r="J14" s="778"/>
      <c r="K14" s="778"/>
      <c r="L14" s="778"/>
      <c r="M14" s="142"/>
      <c r="N14" s="143"/>
      <c r="O14" s="143"/>
      <c r="P14" s="143"/>
      <c r="Q14" s="143"/>
      <c r="R14" s="143"/>
    </row>
    <row r="15" spans="1:18" s="84" customFormat="1" ht="8.65" customHeight="1">
      <c r="A15" s="85"/>
      <c r="B15" s="1162">
        <v>1995</v>
      </c>
      <c r="C15" s="1162"/>
      <c r="D15" s="189">
        <v>1171</v>
      </c>
      <c r="E15" s="189"/>
      <c r="F15" s="127">
        <f>SUM(H15+H49)</f>
        <v>31538</v>
      </c>
      <c r="G15" s="127"/>
      <c r="H15" s="127">
        <f>SUM(I15:L15,D49:F49)</f>
        <v>16673</v>
      </c>
      <c r="I15" s="189">
        <v>4917</v>
      </c>
      <c r="J15" s="189">
        <v>1040</v>
      </c>
      <c r="K15" s="189">
        <v>59</v>
      </c>
      <c r="L15" s="189">
        <v>99</v>
      </c>
      <c r="M15" s="142"/>
      <c r="N15" s="143"/>
      <c r="O15" s="143"/>
      <c r="P15" s="143"/>
      <c r="Q15" s="143"/>
      <c r="R15" s="143"/>
    </row>
    <row r="16" spans="1:18" s="84" customFormat="1" ht="8.65" customHeight="1">
      <c r="A16" s="85"/>
      <c r="B16" s="169">
        <v>1996</v>
      </c>
      <c r="C16" s="169"/>
      <c r="D16" s="189">
        <v>398</v>
      </c>
      <c r="E16" s="189"/>
      <c r="F16" s="127">
        <f>SUM(H16+H50)</f>
        <v>32943</v>
      </c>
      <c r="G16" s="127"/>
      <c r="H16" s="127">
        <f>SUM(I16:L16,D50:F50)</f>
        <v>17509</v>
      </c>
      <c r="I16" s="189">
        <v>5364</v>
      </c>
      <c r="J16" s="189">
        <v>1216</v>
      </c>
      <c r="K16" s="189">
        <v>59</v>
      </c>
      <c r="L16" s="189">
        <v>108</v>
      </c>
      <c r="M16" s="150"/>
      <c r="N16" s="151"/>
      <c r="O16" s="151"/>
      <c r="P16" s="151"/>
      <c r="Q16" s="151"/>
      <c r="R16" s="151"/>
    </row>
    <row r="17" spans="1:18" s="84" customFormat="1" ht="8.65" customHeight="1">
      <c r="A17" s="85"/>
      <c r="B17" s="169">
        <v>1997</v>
      </c>
      <c r="C17" s="169"/>
      <c r="D17" s="189">
        <v>776</v>
      </c>
      <c r="E17" s="189"/>
      <c r="F17" s="127">
        <f>SUM(H17+H51)</f>
        <v>31119</v>
      </c>
      <c r="G17" s="127"/>
      <c r="H17" s="127">
        <f>SUM(I17:L17,D51:F51)</f>
        <v>16704</v>
      </c>
      <c r="I17" s="189">
        <v>5257</v>
      </c>
      <c r="J17" s="189">
        <v>1521</v>
      </c>
      <c r="K17" s="189">
        <v>67</v>
      </c>
      <c r="L17" s="189">
        <v>112</v>
      </c>
      <c r="M17" s="150"/>
      <c r="N17" s="151"/>
      <c r="O17" s="151"/>
      <c r="P17" s="151"/>
      <c r="Q17" s="151"/>
      <c r="R17" s="151"/>
    </row>
    <row r="18" spans="1:18" s="84" customFormat="1" ht="8.65" customHeight="1">
      <c r="A18" s="85"/>
      <c r="B18" s="169">
        <v>1998</v>
      </c>
      <c r="C18" s="169"/>
      <c r="D18" s="189">
        <v>1052</v>
      </c>
      <c r="E18" s="189"/>
      <c r="F18" s="127">
        <f>SUM(H18+H52)</f>
        <v>35727</v>
      </c>
      <c r="G18" s="127"/>
      <c r="H18" s="127">
        <f>SUM(I18:L18,D52:F52)</f>
        <v>19211</v>
      </c>
      <c r="I18" s="189">
        <v>6317</v>
      </c>
      <c r="J18" s="189">
        <v>1693</v>
      </c>
      <c r="K18" s="189">
        <v>59</v>
      </c>
      <c r="L18" s="189">
        <v>138</v>
      </c>
      <c r="M18" s="150"/>
      <c r="N18" s="151"/>
      <c r="O18" s="151"/>
      <c r="P18" s="151"/>
      <c r="Q18" s="151"/>
      <c r="R18" s="151"/>
    </row>
    <row r="19" spans="1:18" s="84" customFormat="1" ht="8.65" customHeight="1">
      <c r="A19" s="85"/>
      <c r="B19" s="169">
        <v>1999</v>
      </c>
      <c r="C19" s="169"/>
      <c r="D19" s="189">
        <v>1486</v>
      </c>
      <c r="E19" s="189"/>
      <c r="F19" s="127">
        <f>SUM(H19+H53,L87)</f>
        <v>39300</v>
      </c>
      <c r="G19" s="127"/>
      <c r="H19" s="127">
        <f>SUM(I19:L19,D53:F53)</f>
        <v>29144</v>
      </c>
      <c r="I19" s="189">
        <v>8727</v>
      </c>
      <c r="J19" s="189">
        <v>3971</v>
      </c>
      <c r="K19" s="189">
        <v>16</v>
      </c>
      <c r="L19" s="189">
        <v>191</v>
      </c>
      <c r="M19" s="150"/>
      <c r="N19" s="151"/>
      <c r="O19" s="151"/>
      <c r="P19" s="151"/>
      <c r="Q19" s="151"/>
      <c r="R19" s="151"/>
    </row>
    <row r="20" spans="1:18" s="84" customFormat="1" ht="6" customHeight="1">
      <c r="A20" s="85"/>
      <c r="B20" s="1162"/>
      <c r="C20" s="1162"/>
      <c r="D20" s="74"/>
      <c r="E20" s="74"/>
      <c r="F20" s="105"/>
      <c r="G20" s="105"/>
      <c r="H20" s="105"/>
      <c r="I20" s="105"/>
      <c r="J20" s="105"/>
      <c r="K20" s="107"/>
      <c r="L20" s="105"/>
      <c r="M20" s="142"/>
      <c r="N20" s="143"/>
      <c r="O20" s="143"/>
      <c r="P20" s="143"/>
      <c r="Q20" s="143"/>
      <c r="R20" s="143"/>
    </row>
    <row r="21" spans="1:18" s="84" customFormat="1" ht="8.65" customHeight="1">
      <c r="A21" s="85"/>
      <c r="B21" s="169">
        <v>2000</v>
      </c>
      <c r="C21" s="169"/>
      <c r="D21" s="189">
        <v>2211</v>
      </c>
      <c r="E21" s="189"/>
      <c r="F21" s="127">
        <f>SUM(H21+H55,L89)</f>
        <v>44909</v>
      </c>
      <c r="G21" s="127"/>
      <c r="H21" s="127">
        <f>SUM(I21:L21,D55:F55)</f>
        <v>24699</v>
      </c>
      <c r="I21" s="189">
        <v>8071</v>
      </c>
      <c r="J21" s="189">
        <v>2384</v>
      </c>
      <c r="K21" s="189">
        <v>5</v>
      </c>
      <c r="L21" s="189">
        <v>119</v>
      </c>
      <c r="M21" s="150"/>
      <c r="N21" s="151"/>
      <c r="O21" s="151"/>
      <c r="P21" s="151"/>
      <c r="Q21" s="151"/>
      <c r="R21" s="151"/>
    </row>
    <row r="22" spans="1:18" s="84" customFormat="1" ht="8.65" customHeight="1">
      <c r="A22" s="85"/>
      <c r="B22" s="169">
        <v>2001</v>
      </c>
      <c r="C22" s="169"/>
      <c r="D22" s="189">
        <v>2017</v>
      </c>
      <c r="E22" s="189"/>
      <c r="F22" s="127">
        <f>SUM(H22+H56,L90)</f>
        <v>47602</v>
      </c>
      <c r="G22" s="127"/>
      <c r="H22" s="127">
        <f>SUM(I22:L22,D56:F56)</f>
        <v>26130</v>
      </c>
      <c r="I22" s="189">
        <v>8541</v>
      </c>
      <c r="J22" s="189">
        <v>2619</v>
      </c>
      <c r="K22" s="189">
        <v>5</v>
      </c>
      <c r="L22" s="189">
        <v>162</v>
      </c>
      <c r="M22" s="150"/>
      <c r="N22" s="151"/>
      <c r="O22" s="151"/>
      <c r="P22" s="151"/>
      <c r="Q22" s="151"/>
      <c r="R22" s="151"/>
    </row>
    <row r="23" spans="1:18" s="84" customFormat="1" ht="8.65" customHeight="1">
      <c r="A23" s="85"/>
      <c r="B23" s="169">
        <v>2002</v>
      </c>
      <c r="C23" s="169"/>
      <c r="D23" s="189">
        <v>2459</v>
      </c>
      <c r="E23" s="189"/>
      <c r="F23" s="127">
        <f>SUM(H23+H57,L91)</f>
        <v>51801</v>
      </c>
      <c r="G23" s="127"/>
      <c r="H23" s="127">
        <f>SUM(I23:L23,D57:F57)</f>
        <v>28280</v>
      </c>
      <c r="I23" s="189">
        <v>9244</v>
      </c>
      <c r="J23" s="189">
        <v>2905</v>
      </c>
      <c r="K23" s="189">
        <v>5</v>
      </c>
      <c r="L23" s="189">
        <v>181</v>
      </c>
      <c r="M23" s="150"/>
      <c r="N23" s="151"/>
      <c r="O23" s="151"/>
      <c r="P23" s="151"/>
      <c r="Q23" s="151"/>
      <c r="R23" s="151"/>
    </row>
    <row r="24" spans="1:18" s="84" customFormat="1" ht="8.65" customHeight="1">
      <c r="A24" s="85"/>
      <c r="B24" s="169">
        <v>2003</v>
      </c>
      <c r="C24" s="169"/>
      <c r="D24" s="189">
        <v>2627</v>
      </c>
      <c r="E24" s="189"/>
      <c r="F24" s="127">
        <f>SUM(H24+H58,L92)</f>
        <v>55191</v>
      </c>
      <c r="G24" s="127"/>
      <c r="H24" s="127">
        <f>SUM(I24:L24,D58:F58)</f>
        <v>29977</v>
      </c>
      <c r="I24" s="189">
        <v>9759</v>
      </c>
      <c r="J24" s="189">
        <v>3076</v>
      </c>
      <c r="K24" s="189">
        <v>5</v>
      </c>
      <c r="L24" s="189">
        <v>180</v>
      </c>
      <c r="M24" s="150"/>
      <c r="N24" s="151"/>
      <c r="O24" s="151"/>
      <c r="P24" s="151"/>
      <c r="Q24" s="151"/>
      <c r="R24" s="151"/>
    </row>
    <row r="25" spans="1:18" s="84" customFormat="1" ht="8.65" customHeight="1">
      <c r="A25" s="85"/>
      <c r="B25" s="169">
        <v>2004</v>
      </c>
      <c r="C25" s="169"/>
      <c r="D25" s="189">
        <v>2776</v>
      </c>
      <c r="E25" s="190"/>
      <c r="F25" s="127">
        <f>SUM(H25+H59,L93)</f>
        <v>58358</v>
      </c>
      <c r="G25" s="127"/>
      <c r="H25" s="127">
        <f>SUM(I25:L25,D59:F59)</f>
        <v>31471</v>
      </c>
      <c r="I25" s="127">
        <v>10315</v>
      </c>
      <c r="J25" s="191">
        <v>3266</v>
      </c>
      <c r="K25" s="191">
        <v>5</v>
      </c>
      <c r="L25" s="191">
        <v>182</v>
      </c>
      <c r="M25" s="150"/>
      <c r="N25" s="151"/>
      <c r="O25" s="151"/>
      <c r="P25" s="151"/>
      <c r="Q25" s="151"/>
      <c r="R25" s="151"/>
    </row>
    <row r="26" spans="1:18" s="84" customFormat="1" ht="6" customHeight="1">
      <c r="A26" s="85"/>
      <c r="B26" s="1162"/>
      <c r="C26" s="1162"/>
      <c r="D26" s="74"/>
      <c r="E26" s="74"/>
      <c r="F26" s="105"/>
      <c r="G26" s="105"/>
      <c r="H26" s="105"/>
      <c r="I26" s="105"/>
      <c r="J26" s="105"/>
      <c r="K26" s="107"/>
      <c r="L26" s="105"/>
      <c r="M26" s="142"/>
      <c r="N26" s="143"/>
      <c r="O26" s="143"/>
      <c r="P26" s="143"/>
      <c r="Q26" s="143"/>
      <c r="R26" s="143"/>
    </row>
    <row r="27" spans="1:18" s="84" customFormat="1" ht="8.65" customHeight="1">
      <c r="A27" s="85"/>
      <c r="B27" s="169">
        <v>2005</v>
      </c>
      <c r="C27" s="169"/>
      <c r="D27" s="189">
        <v>2943</v>
      </c>
      <c r="E27" s="190"/>
      <c r="F27" s="127">
        <f>SUM(H27,H61,L95)</f>
        <v>62295</v>
      </c>
      <c r="G27" s="127"/>
      <c r="H27" s="127">
        <f>SUM(I27:L27,D61:F61)</f>
        <v>33735</v>
      </c>
      <c r="I27" s="127">
        <v>10902</v>
      </c>
      <c r="J27" s="191">
        <v>3640</v>
      </c>
      <c r="K27" s="191">
        <v>5</v>
      </c>
      <c r="L27" s="191">
        <v>154</v>
      </c>
      <c r="M27" s="150"/>
      <c r="N27" s="151"/>
      <c r="O27" s="151"/>
      <c r="P27" s="151"/>
      <c r="Q27" s="151"/>
      <c r="R27" s="151"/>
    </row>
    <row r="28" spans="1:18" s="84" customFormat="1" ht="8.65" customHeight="1">
      <c r="A28" s="85"/>
      <c r="B28" s="169">
        <v>2006</v>
      </c>
      <c r="C28" s="169"/>
      <c r="D28" s="189">
        <v>3366</v>
      </c>
      <c r="E28" s="190"/>
      <c r="F28" s="127">
        <f>SUM(H28,H62,L96)</f>
        <v>66362</v>
      </c>
      <c r="G28" s="127"/>
      <c r="H28" s="127">
        <f>SUM(I28:L28,D62:F62)</f>
        <v>36225</v>
      </c>
      <c r="I28" s="127">
        <v>11665</v>
      </c>
      <c r="J28" s="191">
        <v>3955</v>
      </c>
      <c r="K28" s="191">
        <v>4</v>
      </c>
      <c r="L28" s="191">
        <v>141</v>
      </c>
      <c r="M28" s="150"/>
      <c r="N28" s="151"/>
      <c r="O28" s="151"/>
      <c r="P28" s="151"/>
      <c r="Q28" s="151"/>
      <c r="R28" s="151"/>
    </row>
    <row r="29" spans="1:18" s="84" customFormat="1" ht="8.65" customHeight="1">
      <c r="A29" s="85"/>
      <c r="B29" s="169">
        <v>2007</v>
      </c>
      <c r="C29" s="169"/>
      <c r="D29" s="192">
        <v>3550</v>
      </c>
      <c r="E29" s="190"/>
      <c r="F29" s="193">
        <f>SUM(H29,H63,L97)</f>
        <v>72978</v>
      </c>
      <c r="G29" s="127"/>
      <c r="H29" s="127">
        <f>SUM(I29:L29,D63:F63)</f>
        <v>39822</v>
      </c>
      <c r="I29" s="127">
        <v>12571</v>
      </c>
      <c r="J29" s="191">
        <v>4315</v>
      </c>
      <c r="K29" s="191">
        <v>4</v>
      </c>
      <c r="L29" s="191">
        <v>146</v>
      </c>
      <c r="M29" s="150"/>
      <c r="N29" s="151"/>
      <c r="O29" s="151"/>
      <c r="P29" s="151"/>
      <c r="Q29" s="151"/>
      <c r="R29" s="151"/>
    </row>
    <row r="30" spans="1:18" s="84" customFormat="1" ht="8.65" customHeight="1">
      <c r="A30" s="85"/>
      <c r="B30" s="169">
        <v>2008</v>
      </c>
      <c r="C30" s="169"/>
      <c r="D30" s="192">
        <v>2894</v>
      </c>
      <c r="E30" s="190"/>
      <c r="F30" s="193">
        <f>SUM(H30,H64,L98)</f>
        <v>65989</v>
      </c>
      <c r="G30" s="127"/>
      <c r="H30" s="127">
        <f>SUM(I30:L30,D64:F64)</f>
        <v>37310</v>
      </c>
      <c r="I30" s="127">
        <v>11496</v>
      </c>
      <c r="J30" s="191">
        <v>3907</v>
      </c>
      <c r="K30" s="191">
        <v>4</v>
      </c>
      <c r="L30" s="191">
        <v>130</v>
      </c>
      <c r="M30" s="150"/>
      <c r="N30" s="151"/>
      <c r="O30" s="151"/>
      <c r="P30" s="151"/>
      <c r="Q30" s="151"/>
      <c r="R30" s="151"/>
    </row>
    <row r="31" spans="1:18" s="84" customFormat="1" ht="8.65" customHeight="1">
      <c r="A31" s="85"/>
      <c r="B31" s="169">
        <v>2009</v>
      </c>
      <c r="C31" s="169"/>
      <c r="D31" s="192">
        <v>3412</v>
      </c>
      <c r="E31" s="190"/>
      <c r="F31" s="193">
        <f>SUM(H31,H65,L99)</f>
        <v>82762</v>
      </c>
      <c r="G31" s="127"/>
      <c r="H31" s="127">
        <f>SUM(I31:L31,D65:F65)</f>
        <v>45267</v>
      </c>
      <c r="I31" s="127">
        <v>14291</v>
      </c>
      <c r="J31" s="191">
        <v>4694</v>
      </c>
      <c r="K31" s="191">
        <v>4</v>
      </c>
      <c r="L31" s="191">
        <v>161</v>
      </c>
      <c r="M31" s="150"/>
      <c r="N31" s="151"/>
      <c r="O31" s="151"/>
      <c r="P31" s="151"/>
      <c r="Q31" s="151"/>
      <c r="R31" s="151"/>
    </row>
    <row r="32" spans="1:18" s="84" customFormat="1" ht="6" customHeight="1">
      <c r="A32" s="85"/>
      <c r="B32" s="1162"/>
      <c r="C32" s="1162"/>
      <c r="D32" s="74"/>
      <c r="E32" s="74"/>
      <c r="F32" s="105"/>
      <c r="G32" s="105"/>
      <c r="H32" s="105"/>
      <c r="I32" s="105"/>
      <c r="J32" s="105"/>
      <c r="K32" s="107"/>
      <c r="L32" s="105"/>
      <c r="M32" s="142"/>
      <c r="N32" s="143"/>
      <c r="O32" s="143"/>
      <c r="P32" s="143"/>
      <c r="Q32" s="143"/>
      <c r="R32" s="143"/>
    </row>
    <row r="33" spans="1:18" s="84" customFormat="1" ht="8.85" customHeight="1">
      <c r="A33" s="85"/>
      <c r="B33" s="169">
        <v>2010</v>
      </c>
      <c r="C33" s="169"/>
      <c r="D33" s="192">
        <v>3682</v>
      </c>
      <c r="E33" s="190"/>
      <c r="F33" s="193">
        <f>SUM(H33,H67,L101)</f>
        <v>86889</v>
      </c>
      <c r="G33" s="127"/>
      <c r="H33" s="127">
        <f>SUM(I33:L33,D67:F67)</f>
        <v>47373</v>
      </c>
      <c r="I33" s="127">
        <v>15219</v>
      </c>
      <c r="J33" s="191">
        <v>4782</v>
      </c>
      <c r="K33" s="191" t="s">
        <v>44</v>
      </c>
      <c r="L33" s="191">
        <v>185</v>
      </c>
      <c r="M33" s="150"/>
      <c r="N33" s="151"/>
      <c r="O33" s="151"/>
      <c r="P33" s="151"/>
      <c r="Q33" s="151"/>
      <c r="R33" s="151"/>
    </row>
    <row r="34" spans="1:18" s="84" customFormat="1" ht="8.85" customHeight="1">
      <c r="A34" s="85"/>
      <c r="B34" s="169">
        <v>2011</v>
      </c>
      <c r="C34" s="169"/>
      <c r="D34" s="192">
        <v>4517</v>
      </c>
      <c r="E34" s="190"/>
      <c r="F34" s="193">
        <f>SUM(H34,H68,L102)</f>
        <v>90020</v>
      </c>
      <c r="G34" s="127"/>
      <c r="H34" s="127">
        <f>SUM(I34:L34,D68:F68)</f>
        <v>49654</v>
      </c>
      <c r="I34" s="127">
        <v>15911</v>
      </c>
      <c r="J34" s="191">
        <v>4905</v>
      </c>
      <c r="K34" s="191" t="s">
        <v>44</v>
      </c>
      <c r="L34" s="191">
        <v>200</v>
      </c>
      <c r="M34" s="150"/>
      <c r="N34" s="151"/>
      <c r="O34" s="151"/>
      <c r="P34" s="151"/>
      <c r="Q34" s="151"/>
      <c r="R34" s="151"/>
    </row>
    <row r="35" spans="1:18" s="84" customFormat="1" ht="8.85" customHeight="1">
      <c r="A35" s="85"/>
      <c r="B35" s="169" t="s">
        <v>12</v>
      </c>
      <c r="C35" s="169"/>
      <c r="D35" s="192">
        <v>4716</v>
      </c>
      <c r="E35" s="169"/>
      <c r="F35" s="193">
        <f>SUM(H35,H69,L103)</f>
        <v>99604</v>
      </c>
      <c r="G35" s="127"/>
      <c r="H35" s="127">
        <f>SUM(I35:L35,D69:F69)</f>
        <v>54957</v>
      </c>
      <c r="I35" s="176">
        <v>17467</v>
      </c>
      <c r="J35" s="176">
        <v>5335</v>
      </c>
      <c r="K35" s="191" t="s">
        <v>44</v>
      </c>
      <c r="L35" s="176">
        <v>214</v>
      </c>
      <c r="M35" s="150"/>
      <c r="N35" s="151"/>
      <c r="O35" s="151"/>
      <c r="P35" s="151"/>
      <c r="Q35" s="151"/>
      <c r="R35" s="151"/>
    </row>
    <row r="36" spans="1:18" s="84" customFormat="1" ht="9" customHeight="1">
      <c r="A36" s="85"/>
      <c r="B36" s="169"/>
      <c r="C36" s="169"/>
      <c r="D36" s="169"/>
      <c r="E36" s="169"/>
      <c r="F36" s="105"/>
      <c r="G36" s="105"/>
      <c r="H36" s="176"/>
      <c r="I36" s="176"/>
      <c r="J36" s="176"/>
      <c r="K36" s="176"/>
      <c r="L36" s="176"/>
      <c r="M36" s="150"/>
      <c r="N36" s="151"/>
      <c r="O36" s="151"/>
      <c r="P36" s="151"/>
      <c r="Q36" s="151"/>
      <c r="R36" s="151"/>
    </row>
    <row r="37" spans="1:18" s="84" customFormat="1" ht="9" customHeight="1">
      <c r="A37" s="85"/>
      <c r="B37" s="169"/>
      <c r="C37" s="169"/>
      <c r="D37" s="169"/>
      <c r="E37" s="169"/>
      <c r="F37" s="105"/>
      <c r="G37" s="105"/>
      <c r="H37" s="176"/>
      <c r="I37" s="176"/>
      <c r="J37" s="176"/>
      <c r="K37" s="176"/>
      <c r="L37" s="176"/>
      <c r="M37" s="150"/>
      <c r="N37" s="151"/>
      <c r="O37" s="151"/>
      <c r="P37" s="151"/>
      <c r="Q37" s="151"/>
      <c r="R37" s="151"/>
    </row>
    <row r="38" spans="1:18" s="84" customFormat="1" ht="9" customHeight="1">
      <c r="A38" s="85"/>
      <c r="B38" s="1166"/>
      <c r="C38" s="1166"/>
      <c r="D38" s="1166"/>
      <c r="E38" s="1166"/>
      <c r="F38" s="1166"/>
      <c r="G38" s="1166"/>
      <c r="H38" s="1166"/>
      <c r="I38" s="1166"/>
      <c r="J38" s="1166"/>
      <c r="L38" s="778" t="s">
        <v>123</v>
      </c>
      <c r="M38" s="89"/>
    </row>
    <row r="39" spans="1:18" s="84" customFormat="1" ht="9" customHeight="1">
      <c r="A39" s="85"/>
      <c r="B39" s="1166"/>
      <c r="C39" s="1166"/>
      <c r="D39" s="1166"/>
      <c r="E39" s="1166"/>
      <c r="F39" s="1166"/>
      <c r="G39" s="1166"/>
      <c r="H39" s="1166"/>
      <c r="I39" s="1166"/>
      <c r="J39" s="1166"/>
      <c r="L39" s="778" t="s">
        <v>26</v>
      </c>
      <c r="M39" s="89"/>
    </row>
    <row r="40" spans="1:18" s="84" customFormat="1" ht="3" customHeight="1">
      <c r="A40" s="85"/>
      <c r="B40" s="90"/>
      <c r="C40" s="90"/>
      <c r="D40" s="90"/>
      <c r="E40" s="90"/>
      <c r="F40" s="123"/>
      <c r="G40" s="123"/>
      <c r="H40" s="123"/>
      <c r="I40" s="123"/>
      <c r="J40" s="123"/>
      <c r="K40" s="123"/>
      <c r="L40" s="123"/>
      <c r="M40" s="89"/>
    </row>
    <row r="41" spans="1:18" s="84" customFormat="1" ht="3" customHeight="1">
      <c r="A41" s="85"/>
      <c r="B41" s="1162"/>
      <c r="C41" s="1162"/>
      <c r="D41" s="1162"/>
      <c r="E41" s="1162"/>
      <c r="F41" s="92"/>
      <c r="G41" s="92"/>
      <c r="H41" s="92"/>
      <c r="I41" s="92"/>
      <c r="J41" s="92"/>
      <c r="K41" s="92"/>
      <c r="L41" s="92"/>
      <c r="M41" s="89"/>
    </row>
    <row r="42" spans="1:18" s="84" customFormat="1" ht="9.6" customHeight="1">
      <c r="A42" s="85"/>
      <c r="B42" s="1239" t="s">
        <v>6</v>
      </c>
      <c r="C42" s="1162"/>
      <c r="D42" s="168" t="s">
        <v>37</v>
      </c>
      <c r="E42" s="168"/>
      <c r="F42" s="94"/>
      <c r="G42" s="94"/>
      <c r="H42" s="94"/>
      <c r="I42" s="94"/>
      <c r="J42" s="94"/>
      <c r="K42" s="94"/>
      <c r="L42" s="94"/>
      <c r="M42" s="89"/>
    </row>
    <row r="43" spans="1:18" s="84" customFormat="1" ht="8.65" customHeight="1">
      <c r="A43" s="85"/>
      <c r="B43" s="1231"/>
      <c r="C43" s="1166"/>
      <c r="D43" s="94" t="s">
        <v>85</v>
      </c>
      <c r="E43" s="94"/>
      <c r="F43" s="145"/>
      <c r="G43" s="1166"/>
      <c r="H43" s="94" t="s">
        <v>91</v>
      </c>
      <c r="I43" s="94"/>
      <c r="J43" s="94"/>
      <c r="K43" s="94"/>
      <c r="L43" s="94"/>
      <c r="M43" s="142"/>
      <c r="N43" s="143"/>
      <c r="O43" s="143"/>
      <c r="P43" s="143"/>
      <c r="Q43" s="143"/>
      <c r="R43" s="143"/>
    </row>
    <row r="44" spans="1:18" s="84" customFormat="1" ht="8.65" customHeight="1">
      <c r="A44" s="85"/>
      <c r="B44" s="1231"/>
      <c r="C44" s="778"/>
      <c r="D44" s="1234" t="s">
        <v>90</v>
      </c>
      <c r="E44" s="778"/>
      <c r="F44" s="1234" t="s">
        <v>92</v>
      </c>
      <c r="G44" s="778"/>
      <c r="H44" s="1234" t="s">
        <v>7</v>
      </c>
      <c r="I44" s="1234" t="s">
        <v>93</v>
      </c>
      <c r="J44" s="1234" t="s">
        <v>94</v>
      </c>
      <c r="K44" s="1234" t="s">
        <v>125</v>
      </c>
      <c r="L44" s="1234" t="s">
        <v>126</v>
      </c>
      <c r="M44" s="89"/>
    </row>
    <row r="45" spans="1:18" s="84" customFormat="1" ht="8.65" customHeight="1">
      <c r="A45" s="85"/>
      <c r="B45" s="1231"/>
      <c r="C45" s="778"/>
      <c r="D45" s="1229"/>
      <c r="E45" s="778"/>
      <c r="F45" s="1229"/>
      <c r="G45" s="778"/>
      <c r="H45" s="1229"/>
      <c r="I45" s="1229"/>
      <c r="J45" s="1229"/>
      <c r="K45" s="1229"/>
      <c r="L45" s="1229"/>
      <c r="M45" s="89"/>
    </row>
    <row r="46" spans="1:18" s="84" customFormat="1" ht="8.65" customHeight="1">
      <c r="A46" s="85"/>
      <c r="B46" s="1231"/>
      <c r="C46" s="778"/>
      <c r="D46" s="1229"/>
      <c r="E46" s="778"/>
      <c r="F46" s="1229"/>
      <c r="G46" s="778"/>
      <c r="H46" s="1229"/>
      <c r="I46" s="1229"/>
      <c r="J46" s="1229"/>
      <c r="K46" s="1229"/>
      <c r="L46" s="1229"/>
      <c r="M46" s="89"/>
    </row>
    <row r="47" spans="1:18" s="84" customFormat="1" ht="3" customHeight="1">
      <c r="A47" s="85"/>
      <c r="B47" s="90"/>
      <c r="C47" s="141"/>
      <c r="D47" s="141"/>
      <c r="E47" s="141"/>
      <c r="F47" s="141"/>
      <c r="G47" s="141"/>
      <c r="H47" s="90"/>
      <c r="I47" s="141"/>
      <c r="J47" s="141"/>
      <c r="K47" s="141"/>
      <c r="L47" s="141"/>
      <c r="M47" s="89"/>
    </row>
    <row r="48" spans="1:18" s="84" customFormat="1" ht="3" customHeight="1">
      <c r="A48" s="85"/>
      <c r="B48" s="1162"/>
      <c r="C48" s="778"/>
      <c r="D48" s="778"/>
      <c r="E48" s="778"/>
      <c r="F48" s="162"/>
      <c r="G48" s="778"/>
      <c r="H48" s="1162"/>
      <c r="I48" s="778"/>
      <c r="J48" s="778"/>
      <c r="K48" s="778"/>
      <c r="L48" s="778"/>
      <c r="M48" s="89"/>
    </row>
    <row r="49" spans="1:18" s="84" customFormat="1" ht="8.65" customHeight="1">
      <c r="A49" s="85"/>
      <c r="B49" s="1162">
        <v>1995</v>
      </c>
      <c r="C49" s="149"/>
      <c r="D49" s="194">
        <v>10558</v>
      </c>
      <c r="E49" s="195"/>
      <c r="F49" s="191" t="s">
        <v>44</v>
      </c>
      <c r="G49" s="194"/>
      <c r="H49" s="191">
        <f>SUM(I49:L49,F83:L83)</f>
        <v>14865</v>
      </c>
      <c r="I49" s="194">
        <v>251</v>
      </c>
      <c r="J49" s="194">
        <v>8068</v>
      </c>
      <c r="K49" s="194">
        <v>6345</v>
      </c>
      <c r="L49" s="194">
        <v>5</v>
      </c>
      <c r="M49" s="89"/>
    </row>
    <row r="50" spans="1:18" s="84" customFormat="1" ht="8.65" customHeight="1">
      <c r="A50" s="85"/>
      <c r="B50" s="1162">
        <v>1996</v>
      </c>
      <c r="C50" s="149"/>
      <c r="D50" s="194">
        <v>10762</v>
      </c>
      <c r="E50" s="195"/>
      <c r="F50" s="191" t="s">
        <v>44</v>
      </c>
      <c r="G50" s="194"/>
      <c r="H50" s="191">
        <f>SUM(I50:L50,F84:L84)</f>
        <v>15434</v>
      </c>
      <c r="I50" s="194">
        <v>265</v>
      </c>
      <c r="J50" s="194">
        <v>8488</v>
      </c>
      <c r="K50" s="194">
        <v>6478</v>
      </c>
      <c r="L50" s="194">
        <v>5</v>
      </c>
      <c r="M50" s="89"/>
    </row>
    <row r="51" spans="1:18" s="84" customFormat="1" ht="8.65" customHeight="1">
      <c r="A51" s="85"/>
      <c r="B51" s="1162">
        <v>1997</v>
      </c>
      <c r="C51" s="149"/>
      <c r="D51" s="194">
        <v>9747</v>
      </c>
      <c r="E51" s="195"/>
      <c r="F51" s="191" t="s">
        <v>44</v>
      </c>
      <c r="G51" s="194"/>
      <c r="H51" s="191">
        <f>SUM(I51:L51,F85:L85)</f>
        <v>14415</v>
      </c>
      <c r="I51" s="194">
        <v>197</v>
      </c>
      <c r="J51" s="194">
        <v>8074</v>
      </c>
      <c r="K51" s="194">
        <v>5994</v>
      </c>
      <c r="L51" s="194">
        <v>5</v>
      </c>
      <c r="M51" s="89"/>
    </row>
    <row r="52" spans="1:18" s="84" customFormat="1" ht="8.65" customHeight="1">
      <c r="A52" s="85"/>
      <c r="B52" s="1162">
        <v>1998</v>
      </c>
      <c r="C52" s="149"/>
      <c r="D52" s="194">
        <v>11004</v>
      </c>
      <c r="E52" s="195"/>
      <c r="F52" s="191" t="s">
        <v>44</v>
      </c>
      <c r="G52" s="194"/>
      <c r="H52" s="191">
        <f>SUM(I52:L52,F86:L86)</f>
        <v>16516</v>
      </c>
      <c r="I52" s="194">
        <v>150</v>
      </c>
      <c r="J52" s="194">
        <v>9172</v>
      </c>
      <c r="K52" s="194">
        <v>6654</v>
      </c>
      <c r="L52" s="194">
        <v>6</v>
      </c>
      <c r="M52" s="89"/>
    </row>
    <row r="53" spans="1:18" s="84" customFormat="1" ht="8.65" customHeight="1">
      <c r="A53" s="85"/>
      <c r="B53" s="1162">
        <v>1999</v>
      </c>
      <c r="C53" s="149"/>
      <c r="D53" s="194">
        <v>16220</v>
      </c>
      <c r="E53" s="195"/>
      <c r="F53" s="194">
        <v>19</v>
      </c>
      <c r="G53" s="194"/>
      <c r="H53" s="191">
        <f>SUM(I53:L53,F87:K87)</f>
        <v>10030</v>
      </c>
      <c r="I53" s="194">
        <v>74</v>
      </c>
      <c r="J53" s="194">
        <v>5436</v>
      </c>
      <c r="K53" s="194">
        <v>4006</v>
      </c>
      <c r="L53" s="194">
        <v>4</v>
      </c>
      <c r="M53" s="89"/>
    </row>
    <row r="54" spans="1:18" s="84" customFormat="1" ht="6" customHeight="1">
      <c r="A54" s="85"/>
      <c r="B54" s="1162"/>
      <c r="C54" s="1162"/>
      <c r="D54" s="74"/>
      <c r="E54" s="74"/>
      <c r="F54" s="105"/>
      <c r="G54" s="105"/>
      <c r="H54" s="105"/>
      <c r="I54" s="105"/>
      <c r="J54" s="105"/>
      <c r="K54" s="107"/>
      <c r="L54" s="105"/>
      <c r="M54" s="142"/>
      <c r="N54" s="143"/>
      <c r="O54" s="143"/>
      <c r="P54" s="143"/>
      <c r="Q54" s="143"/>
      <c r="R54" s="143"/>
    </row>
    <row r="55" spans="1:18" s="84" customFormat="1" ht="8.65" customHeight="1">
      <c r="A55" s="85"/>
      <c r="B55" s="169">
        <v>2000</v>
      </c>
      <c r="C55" s="149"/>
      <c r="D55" s="194">
        <v>14091</v>
      </c>
      <c r="E55" s="195"/>
      <c r="F55" s="194">
        <v>29</v>
      </c>
      <c r="G55" s="194"/>
      <c r="H55" s="191">
        <f>SUM(I55:L55,F89:K89)</f>
        <v>20019</v>
      </c>
      <c r="I55" s="194">
        <v>94</v>
      </c>
      <c r="J55" s="194">
        <v>12131</v>
      </c>
      <c r="K55" s="194">
        <v>7085</v>
      </c>
      <c r="L55" s="194">
        <v>12</v>
      </c>
      <c r="M55" s="89"/>
    </row>
    <row r="56" spans="1:18" s="84" customFormat="1" ht="8.65" customHeight="1">
      <c r="A56" s="85"/>
      <c r="B56" s="169">
        <v>2001</v>
      </c>
      <c r="C56" s="149"/>
      <c r="D56" s="194">
        <v>14769</v>
      </c>
      <c r="E56" s="195"/>
      <c r="F56" s="194">
        <v>34</v>
      </c>
      <c r="G56" s="194"/>
      <c r="H56" s="191">
        <f>SUM(I56:L56,F90:K90)</f>
        <v>21260</v>
      </c>
      <c r="I56" s="194">
        <v>100</v>
      </c>
      <c r="J56" s="194">
        <v>13101</v>
      </c>
      <c r="K56" s="194">
        <v>7335</v>
      </c>
      <c r="L56" s="194">
        <v>16</v>
      </c>
      <c r="M56" s="89"/>
    </row>
    <row r="57" spans="1:18" s="84" customFormat="1" ht="8.65" customHeight="1">
      <c r="A57" s="85"/>
      <c r="B57" s="169">
        <v>2002</v>
      </c>
      <c r="C57" s="149"/>
      <c r="D57" s="194">
        <v>15908</v>
      </c>
      <c r="E57" s="195"/>
      <c r="F57" s="194">
        <v>37</v>
      </c>
      <c r="G57" s="194"/>
      <c r="H57" s="191">
        <f>SUM(I57:L57,D91:K91)</f>
        <v>23300</v>
      </c>
      <c r="I57" s="194">
        <v>110</v>
      </c>
      <c r="J57" s="194">
        <v>14682</v>
      </c>
      <c r="K57" s="194">
        <v>7745</v>
      </c>
      <c r="L57" s="194">
        <v>17</v>
      </c>
      <c r="M57" s="89"/>
    </row>
    <row r="58" spans="1:18" s="84" customFormat="1" ht="8.65" customHeight="1">
      <c r="A58" s="85"/>
      <c r="B58" s="169">
        <v>2003</v>
      </c>
      <c r="C58" s="149"/>
      <c r="D58" s="194">
        <v>16915</v>
      </c>
      <c r="E58" s="195"/>
      <c r="F58" s="194">
        <v>42</v>
      </c>
      <c r="G58" s="194"/>
      <c r="H58" s="191">
        <f>SUM(I58:L58,D92:K92)</f>
        <v>24963</v>
      </c>
      <c r="I58" s="194">
        <v>114</v>
      </c>
      <c r="J58" s="194">
        <v>15908</v>
      </c>
      <c r="K58" s="194">
        <v>8134</v>
      </c>
      <c r="L58" s="194">
        <v>25</v>
      </c>
      <c r="M58" s="89"/>
    </row>
    <row r="59" spans="1:18" s="84" customFormat="1" ht="8.65" customHeight="1">
      <c r="A59" s="85"/>
      <c r="B59" s="169">
        <v>2004</v>
      </c>
      <c r="C59" s="149"/>
      <c r="D59" s="194">
        <v>17651</v>
      </c>
      <c r="E59" s="195"/>
      <c r="F59" s="194">
        <v>52</v>
      </c>
      <c r="G59" s="194"/>
      <c r="H59" s="191">
        <f>SUM(I59:L59,D93:K93)</f>
        <v>26631</v>
      </c>
      <c r="I59" s="194">
        <v>129</v>
      </c>
      <c r="J59" s="194">
        <v>17284</v>
      </c>
      <c r="K59" s="194">
        <v>8374</v>
      </c>
      <c r="L59" s="194">
        <v>28</v>
      </c>
      <c r="M59" s="89"/>
    </row>
    <row r="60" spans="1:18" s="84" customFormat="1" ht="6" customHeight="1">
      <c r="A60" s="85"/>
      <c r="B60" s="1162"/>
      <c r="C60" s="1162"/>
      <c r="D60" s="74"/>
      <c r="E60" s="74"/>
      <c r="F60" s="105"/>
      <c r="G60" s="105"/>
      <c r="H60" s="105"/>
      <c r="I60" s="105"/>
      <c r="J60" s="105"/>
      <c r="K60" s="107"/>
      <c r="L60" s="105"/>
      <c r="M60" s="142"/>
      <c r="N60" s="143"/>
      <c r="O60" s="143"/>
      <c r="P60" s="143"/>
      <c r="Q60" s="143"/>
      <c r="R60" s="143"/>
    </row>
    <row r="61" spans="1:18" s="84" customFormat="1" ht="8.65" customHeight="1">
      <c r="A61" s="85"/>
      <c r="B61" s="169">
        <v>2005</v>
      </c>
      <c r="C61" s="149"/>
      <c r="D61" s="194">
        <v>18927</v>
      </c>
      <c r="E61" s="195"/>
      <c r="F61" s="194">
        <v>107</v>
      </c>
      <c r="G61" s="194"/>
      <c r="H61" s="191">
        <f>SUM(I61:L61,D95:K95)</f>
        <v>28294</v>
      </c>
      <c r="I61" s="194">
        <v>176</v>
      </c>
      <c r="J61" s="194">
        <v>18700</v>
      </c>
      <c r="K61" s="194">
        <v>8500</v>
      </c>
      <c r="L61" s="194">
        <v>28</v>
      </c>
      <c r="M61" s="89"/>
    </row>
    <row r="62" spans="1:18" s="84" customFormat="1" ht="8.65" customHeight="1">
      <c r="A62" s="85"/>
      <c r="B62" s="169">
        <v>2006</v>
      </c>
      <c r="C62" s="149"/>
      <c r="D62" s="194">
        <v>20302</v>
      </c>
      <c r="E62" s="195"/>
      <c r="F62" s="194">
        <v>158</v>
      </c>
      <c r="G62" s="194"/>
      <c r="H62" s="191">
        <f>SUM(I62:L62,D96:K96)</f>
        <v>29858</v>
      </c>
      <c r="I62" s="194">
        <v>196</v>
      </c>
      <c r="J62" s="194">
        <v>20309</v>
      </c>
      <c r="K62" s="194">
        <v>8498</v>
      </c>
      <c r="L62" s="194">
        <v>30</v>
      </c>
      <c r="M62" s="89"/>
    </row>
    <row r="63" spans="1:18" s="84" customFormat="1" ht="8.65" customHeight="1">
      <c r="A63" s="85"/>
      <c r="B63" s="169">
        <v>2007</v>
      </c>
      <c r="C63" s="196"/>
      <c r="D63" s="197">
        <v>22581</v>
      </c>
      <c r="E63" s="198"/>
      <c r="F63" s="197">
        <v>205</v>
      </c>
      <c r="G63" s="197"/>
      <c r="H63" s="191">
        <f>SUM(I63:L63,D97:K97)</f>
        <v>32864</v>
      </c>
      <c r="I63" s="197">
        <v>215</v>
      </c>
      <c r="J63" s="197">
        <v>23015</v>
      </c>
      <c r="K63" s="197">
        <v>8701</v>
      </c>
      <c r="L63" s="197">
        <v>34</v>
      </c>
      <c r="M63" s="89"/>
    </row>
    <row r="64" spans="1:18" s="84" customFormat="1" ht="8.65" customHeight="1">
      <c r="A64" s="85"/>
      <c r="B64" s="169">
        <v>2008</v>
      </c>
      <c r="C64" s="196"/>
      <c r="D64" s="197">
        <v>21531</v>
      </c>
      <c r="E64" s="198"/>
      <c r="F64" s="197">
        <v>242</v>
      </c>
      <c r="G64" s="197"/>
      <c r="H64" s="191">
        <f>SUM(I64:L64,D98:K98)</f>
        <v>28404</v>
      </c>
      <c r="I64" s="197">
        <v>237</v>
      </c>
      <c r="J64" s="197">
        <v>20491</v>
      </c>
      <c r="K64" s="197">
        <v>6998</v>
      </c>
      <c r="L64" s="197">
        <v>39</v>
      </c>
      <c r="M64" s="89"/>
    </row>
    <row r="65" spans="1:18" s="84" customFormat="1" ht="8.65" customHeight="1">
      <c r="A65" s="85"/>
      <c r="B65" s="169">
        <v>2009</v>
      </c>
      <c r="C65" s="196"/>
      <c r="D65" s="197">
        <v>25826</v>
      </c>
      <c r="E65" s="198"/>
      <c r="F65" s="197">
        <v>291</v>
      </c>
      <c r="G65" s="197"/>
      <c r="H65" s="191">
        <f>SUM(I65:L65,D99:K99)</f>
        <v>37169</v>
      </c>
      <c r="I65" s="197">
        <v>268</v>
      </c>
      <c r="J65" s="197">
        <v>26261</v>
      </c>
      <c r="K65" s="197">
        <v>9835</v>
      </c>
      <c r="L65" s="197">
        <v>59</v>
      </c>
      <c r="M65" s="89"/>
    </row>
    <row r="66" spans="1:18" s="84" customFormat="1" ht="6" customHeight="1">
      <c r="A66" s="85"/>
      <c r="B66" s="1162"/>
      <c r="C66" s="1162"/>
      <c r="D66" s="74"/>
      <c r="E66" s="74"/>
      <c r="F66" s="105"/>
      <c r="G66" s="105"/>
      <c r="H66" s="105"/>
      <c r="I66" s="105"/>
      <c r="J66" s="105"/>
      <c r="K66" s="107"/>
      <c r="L66" s="105"/>
      <c r="M66" s="142"/>
      <c r="N66" s="143"/>
      <c r="O66" s="143"/>
      <c r="P66" s="143"/>
      <c r="Q66" s="143"/>
      <c r="R66" s="143"/>
    </row>
    <row r="67" spans="1:18" s="84" customFormat="1" ht="8.65" customHeight="1">
      <c r="A67" s="85"/>
      <c r="B67" s="169">
        <v>2010</v>
      </c>
      <c r="C67" s="196"/>
      <c r="D67" s="197">
        <v>26851</v>
      </c>
      <c r="E67" s="198"/>
      <c r="F67" s="197">
        <v>336</v>
      </c>
      <c r="G67" s="197"/>
      <c r="H67" s="191">
        <f>SUM(I67:L67,D101:K101)</f>
        <v>39169</v>
      </c>
      <c r="I67" s="197">
        <v>273</v>
      </c>
      <c r="J67" s="197">
        <v>27870</v>
      </c>
      <c r="K67" s="197">
        <v>10202</v>
      </c>
      <c r="L67" s="197">
        <v>73</v>
      </c>
      <c r="M67" s="89"/>
    </row>
    <row r="68" spans="1:18" s="84" customFormat="1" ht="8.65" customHeight="1">
      <c r="A68" s="85"/>
      <c r="B68" s="169">
        <v>2011</v>
      </c>
      <c r="C68" s="196"/>
      <c r="D68" s="197">
        <v>28264</v>
      </c>
      <c r="E68" s="198"/>
      <c r="F68" s="197">
        <v>374</v>
      </c>
      <c r="G68" s="197"/>
      <c r="H68" s="191">
        <f>SUM(I68:L68,D102:K102)</f>
        <v>40014</v>
      </c>
      <c r="I68" s="197">
        <v>310</v>
      </c>
      <c r="J68" s="197">
        <v>28623</v>
      </c>
      <c r="K68" s="197">
        <v>10219</v>
      </c>
      <c r="L68" s="197">
        <v>85</v>
      </c>
      <c r="M68" s="89"/>
    </row>
    <row r="69" spans="1:18" s="84" customFormat="1" ht="8.65" customHeight="1">
      <c r="A69" s="85"/>
      <c r="B69" s="169" t="s">
        <v>12</v>
      </c>
      <c r="C69" s="196"/>
      <c r="D69" s="197">
        <v>31528</v>
      </c>
      <c r="E69" s="198"/>
      <c r="F69" s="197">
        <v>413</v>
      </c>
      <c r="G69" s="197"/>
      <c r="H69" s="191">
        <f>SUM(I69:L69,D103:K103)</f>
        <v>44167</v>
      </c>
      <c r="I69" s="197">
        <v>342</v>
      </c>
      <c r="J69" s="197">
        <v>31508</v>
      </c>
      <c r="K69" s="197">
        <v>11348</v>
      </c>
      <c r="L69" s="197">
        <v>103</v>
      </c>
      <c r="M69" s="89"/>
    </row>
    <row r="70" spans="1:18" s="84" customFormat="1" ht="4.7" customHeight="1">
      <c r="A70" s="110"/>
      <c r="B70" s="90"/>
      <c r="C70" s="130"/>
      <c r="D70" s="199"/>
      <c r="E70" s="199"/>
      <c r="F70" s="199"/>
      <c r="G70" s="199"/>
      <c r="H70" s="199"/>
      <c r="I70" s="199"/>
      <c r="J70" s="199"/>
      <c r="K70" s="199"/>
      <c r="L70" s="199"/>
      <c r="M70" s="111"/>
    </row>
    <row r="71" spans="1:18" s="84" customFormat="1" ht="3.6" customHeight="1">
      <c r="A71" s="81"/>
      <c r="B71" s="156"/>
      <c r="C71" s="158"/>
      <c r="D71" s="200"/>
      <c r="E71" s="200"/>
      <c r="F71" s="200"/>
      <c r="G71" s="200"/>
      <c r="H71" s="200"/>
      <c r="I71" s="200"/>
      <c r="J71" s="200"/>
      <c r="K71" s="200"/>
      <c r="L71" s="200"/>
      <c r="M71" s="83"/>
    </row>
    <row r="72" spans="1:18" s="84" customFormat="1" ht="10.7" customHeight="1">
      <c r="A72" s="85"/>
      <c r="B72" s="86" t="s">
        <v>33</v>
      </c>
      <c r="C72" s="105"/>
      <c r="D72" s="149"/>
      <c r="E72" s="149"/>
      <c r="F72" s="149"/>
      <c r="G72" s="149"/>
      <c r="H72" s="149"/>
      <c r="I72" s="149"/>
      <c r="J72" s="149"/>
      <c r="K72" s="149"/>
      <c r="L72" s="778" t="s">
        <v>123</v>
      </c>
      <c r="M72" s="89"/>
    </row>
    <row r="73" spans="1:18" s="84" customFormat="1" ht="10.7" customHeight="1">
      <c r="A73" s="85"/>
      <c r="B73" s="86" t="s">
        <v>124</v>
      </c>
      <c r="C73" s="1166"/>
      <c r="D73" s="1166"/>
      <c r="E73" s="1166"/>
      <c r="F73" s="1166"/>
      <c r="G73" s="1166"/>
      <c r="H73" s="1166"/>
      <c r="I73" s="1166"/>
      <c r="J73" s="1166"/>
      <c r="K73" s="1166"/>
      <c r="L73" s="778" t="s">
        <v>28</v>
      </c>
      <c r="M73" s="89"/>
    </row>
    <row r="74" spans="1:18" s="84" customFormat="1" ht="10.7" customHeight="1">
      <c r="A74" s="85"/>
      <c r="B74" s="86" t="s">
        <v>4</v>
      </c>
      <c r="C74" s="1166"/>
      <c r="D74" s="1166"/>
      <c r="E74" s="1166"/>
      <c r="F74" s="1166"/>
      <c r="G74" s="1166"/>
      <c r="H74" s="1166"/>
      <c r="I74" s="1166"/>
      <c r="J74" s="1166"/>
      <c r="K74" s="1166"/>
      <c r="M74" s="89"/>
    </row>
    <row r="75" spans="1:18" s="84" customFormat="1" ht="2.1" customHeight="1">
      <c r="A75" s="85"/>
      <c r="B75" s="90"/>
      <c r="C75" s="90"/>
      <c r="D75" s="90"/>
      <c r="E75" s="90"/>
      <c r="F75" s="123"/>
      <c r="G75" s="123"/>
      <c r="H75" s="123"/>
      <c r="I75" s="123"/>
      <c r="J75" s="123"/>
      <c r="K75" s="123"/>
      <c r="L75" s="123"/>
      <c r="M75" s="89"/>
    </row>
    <row r="76" spans="1:18" s="84" customFormat="1" ht="2.1" customHeight="1">
      <c r="A76" s="85"/>
      <c r="B76" s="1162"/>
      <c r="C76" s="1162"/>
      <c r="D76" s="1162"/>
      <c r="E76" s="1162"/>
      <c r="F76" s="92"/>
      <c r="G76" s="92"/>
      <c r="H76" s="92"/>
      <c r="I76" s="92"/>
      <c r="J76" s="92"/>
      <c r="K76" s="92"/>
      <c r="L76" s="92"/>
      <c r="M76" s="89"/>
    </row>
    <row r="77" spans="1:18" s="84" customFormat="1" ht="9.6" customHeight="1">
      <c r="A77" s="85"/>
      <c r="B77" s="1239" t="s">
        <v>6</v>
      </c>
      <c r="C77" s="144" t="s">
        <v>37</v>
      </c>
      <c r="D77" s="94"/>
      <c r="E77" s="94"/>
      <c r="F77" s="94"/>
      <c r="G77" s="94"/>
      <c r="H77" s="94"/>
      <c r="I77" s="94"/>
      <c r="J77" s="94"/>
      <c r="K77" s="94"/>
      <c r="L77" s="94"/>
      <c r="M77" s="89"/>
    </row>
    <row r="78" spans="1:18" s="84" customFormat="1" ht="9" customHeight="1">
      <c r="A78" s="85"/>
      <c r="B78" s="1231"/>
      <c r="C78" s="94" t="s">
        <v>91</v>
      </c>
      <c r="D78" s="94"/>
      <c r="E78" s="94"/>
      <c r="F78" s="94"/>
      <c r="G78" s="94"/>
      <c r="H78" s="94"/>
      <c r="I78" s="94"/>
      <c r="J78" s="94"/>
      <c r="K78" s="94"/>
      <c r="L78" s="1236" t="s">
        <v>98</v>
      </c>
      <c r="M78" s="142"/>
      <c r="N78" s="143"/>
      <c r="O78" s="143"/>
      <c r="P78" s="143"/>
      <c r="Q78" s="143"/>
      <c r="R78" s="143"/>
    </row>
    <row r="79" spans="1:18" s="84" customFormat="1" ht="8.65" customHeight="1">
      <c r="A79" s="85"/>
      <c r="B79" s="1231"/>
      <c r="C79" s="1236" t="s">
        <v>127</v>
      </c>
      <c r="D79" s="1236"/>
      <c r="E79" s="1229" t="s">
        <v>128</v>
      </c>
      <c r="F79" s="1229"/>
      <c r="G79" s="1234" t="s">
        <v>100</v>
      </c>
      <c r="H79" s="1234"/>
      <c r="I79" s="1234" t="s">
        <v>101</v>
      </c>
      <c r="J79" s="1234" t="s">
        <v>102</v>
      </c>
      <c r="K79" s="1234" t="s">
        <v>104</v>
      </c>
      <c r="L79" s="1237"/>
      <c r="M79" s="89"/>
    </row>
    <row r="80" spans="1:18" s="84" customFormat="1" ht="8.65" customHeight="1">
      <c r="A80" s="85"/>
      <c r="B80" s="1231"/>
      <c r="C80" s="1237"/>
      <c r="D80" s="1237"/>
      <c r="E80" s="1229"/>
      <c r="F80" s="1229"/>
      <c r="G80" s="1229"/>
      <c r="H80" s="1229"/>
      <c r="I80" s="1229"/>
      <c r="J80" s="1229"/>
      <c r="K80" s="1229"/>
      <c r="L80" s="1237"/>
      <c r="M80" s="89"/>
    </row>
    <row r="81" spans="1:13" s="84" customFormat="1" ht="2.1" customHeight="1">
      <c r="A81" s="85"/>
      <c r="B81" s="90"/>
      <c r="C81" s="90"/>
      <c r="D81" s="141"/>
      <c r="E81" s="141"/>
      <c r="F81" s="141"/>
      <c r="G81" s="141"/>
      <c r="H81" s="102"/>
      <c r="I81" s="102"/>
      <c r="J81" s="102"/>
      <c r="K81" s="102"/>
      <c r="L81" s="102"/>
      <c r="M81" s="89"/>
    </row>
    <row r="82" spans="1:13" s="84" customFormat="1" ht="2.1" customHeight="1">
      <c r="A82" s="85"/>
      <c r="B82" s="1162"/>
      <c r="C82" s="1162"/>
      <c r="D82" s="778"/>
      <c r="E82" s="778"/>
      <c r="F82" s="778"/>
      <c r="G82" s="778"/>
      <c r="H82" s="778"/>
      <c r="I82" s="778"/>
      <c r="J82" s="778"/>
      <c r="K82" s="778"/>
      <c r="L82" s="778"/>
      <c r="M82" s="89"/>
    </row>
    <row r="83" spans="1:13" s="84" customFormat="1" ht="7.5" customHeight="1">
      <c r="A83" s="85"/>
      <c r="B83" s="1162">
        <v>1995</v>
      </c>
      <c r="C83" s="105"/>
      <c r="D83" s="107" t="s">
        <v>44</v>
      </c>
      <c r="E83" s="149"/>
      <c r="F83" s="149">
        <v>0</v>
      </c>
      <c r="H83" s="149">
        <v>138</v>
      </c>
      <c r="I83" s="149">
        <v>56</v>
      </c>
      <c r="J83" s="149">
        <v>2</v>
      </c>
      <c r="K83" s="107" t="s">
        <v>44</v>
      </c>
      <c r="L83" s="107" t="s">
        <v>44</v>
      </c>
      <c r="M83" s="89"/>
    </row>
    <row r="84" spans="1:13" s="84" customFormat="1" ht="7.5" customHeight="1">
      <c r="A84" s="85"/>
      <c r="B84" s="1162">
        <v>1996</v>
      </c>
      <c r="C84" s="105"/>
      <c r="D84" s="107" t="s">
        <v>44</v>
      </c>
      <c r="E84" s="149"/>
      <c r="F84" s="149">
        <v>0</v>
      </c>
      <c r="H84" s="149">
        <v>138</v>
      </c>
      <c r="I84" s="149">
        <v>58</v>
      </c>
      <c r="J84" s="149">
        <v>2</v>
      </c>
      <c r="K84" s="107" t="s">
        <v>44</v>
      </c>
      <c r="L84" s="107" t="s">
        <v>44</v>
      </c>
      <c r="M84" s="89"/>
    </row>
    <row r="85" spans="1:13" s="84" customFormat="1" ht="7.5" customHeight="1">
      <c r="A85" s="85"/>
      <c r="B85" s="1162">
        <v>1997</v>
      </c>
      <c r="C85" s="105"/>
      <c r="D85" s="107" t="s">
        <v>44</v>
      </c>
      <c r="E85" s="149"/>
      <c r="F85" s="149">
        <v>1</v>
      </c>
      <c r="H85" s="149">
        <v>98</v>
      </c>
      <c r="I85" s="149">
        <v>44</v>
      </c>
      <c r="J85" s="149">
        <v>2</v>
      </c>
      <c r="K85" s="107" t="s">
        <v>44</v>
      </c>
      <c r="L85" s="107" t="s">
        <v>44</v>
      </c>
      <c r="M85" s="89"/>
    </row>
    <row r="86" spans="1:13" s="84" customFormat="1" ht="7.5" customHeight="1">
      <c r="A86" s="85"/>
      <c r="B86" s="1162">
        <v>1998</v>
      </c>
      <c r="C86" s="105"/>
      <c r="D86" s="107" t="s">
        <v>44</v>
      </c>
      <c r="E86" s="149"/>
      <c r="F86" s="149">
        <v>1</v>
      </c>
      <c r="H86" s="149">
        <v>288</v>
      </c>
      <c r="I86" s="149">
        <v>243</v>
      </c>
      <c r="J86" s="149">
        <v>2</v>
      </c>
      <c r="K86" s="107" t="s">
        <v>44</v>
      </c>
      <c r="L86" s="107" t="s">
        <v>44</v>
      </c>
      <c r="M86" s="89"/>
    </row>
    <row r="87" spans="1:13" s="84" customFormat="1" ht="7.5" customHeight="1">
      <c r="A87" s="85"/>
      <c r="B87" s="1162">
        <v>1999</v>
      </c>
      <c r="C87" s="105"/>
      <c r="D87" s="107" t="s">
        <v>44</v>
      </c>
      <c r="E87" s="149"/>
      <c r="F87" s="149">
        <v>5</v>
      </c>
      <c r="H87" s="149">
        <v>286</v>
      </c>
      <c r="I87" s="149">
        <v>210</v>
      </c>
      <c r="J87" s="149">
        <v>5</v>
      </c>
      <c r="K87" s="84">
        <v>4</v>
      </c>
      <c r="L87" s="149">
        <v>126</v>
      </c>
      <c r="M87" s="89"/>
    </row>
    <row r="88" spans="1:13" s="84" customFormat="1" ht="5.0999999999999996" customHeight="1">
      <c r="A88" s="85"/>
      <c r="B88" s="1162"/>
      <c r="C88" s="105"/>
      <c r="D88" s="149"/>
      <c r="E88" s="149"/>
      <c r="F88" s="149"/>
      <c r="H88" s="149"/>
      <c r="I88" s="149"/>
      <c r="J88" s="149"/>
      <c r="L88" s="149"/>
      <c r="M88" s="89"/>
    </row>
    <row r="89" spans="1:13" s="84" customFormat="1" ht="7.5" customHeight="1">
      <c r="A89" s="85"/>
      <c r="B89" s="169">
        <v>2000</v>
      </c>
      <c r="C89" s="105"/>
      <c r="D89" s="107" t="s">
        <v>44</v>
      </c>
      <c r="E89" s="149"/>
      <c r="F89" s="149">
        <v>3</v>
      </c>
      <c r="H89" s="149">
        <v>417</v>
      </c>
      <c r="I89" s="149">
        <v>260</v>
      </c>
      <c r="J89" s="149">
        <v>13</v>
      </c>
      <c r="K89" s="84">
        <v>4</v>
      </c>
      <c r="L89" s="149">
        <v>191</v>
      </c>
      <c r="M89" s="89"/>
    </row>
    <row r="90" spans="1:13" s="84" customFormat="1" ht="7.5" customHeight="1">
      <c r="A90" s="85"/>
      <c r="B90" s="169">
        <v>2001</v>
      </c>
      <c r="C90" s="105"/>
      <c r="D90" s="107" t="s">
        <v>44</v>
      </c>
      <c r="E90" s="149"/>
      <c r="F90" s="149">
        <v>8</v>
      </c>
      <c r="H90" s="149">
        <v>432</v>
      </c>
      <c r="I90" s="149">
        <v>250</v>
      </c>
      <c r="J90" s="149">
        <v>14</v>
      </c>
      <c r="K90" s="84">
        <v>4</v>
      </c>
      <c r="L90" s="149">
        <v>212</v>
      </c>
      <c r="M90" s="89"/>
    </row>
    <row r="91" spans="1:13" s="84" customFormat="1" ht="7.5" customHeight="1">
      <c r="A91" s="85"/>
      <c r="B91" s="169">
        <v>2002</v>
      </c>
      <c r="C91" s="105"/>
      <c r="D91" s="149">
        <v>1</v>
      </c>
      <c r="E91" s="149"/>
      <c r="F91" s="149">
        <v>8</v>
      </c>
      <c r="H91" s="149">
        <v>451</v>
      </c>
      <c r="I91" s="149">
        <v>265</v>
      </c>
      <c r="J91" s="149">
        <v>17</v>
      </c>
      <c r="K91" s="84">
        <v>4</v>
      </c>
      <c r="L91" s="149">
        <v>221</v>
      </c>
      <c r="M91" s="89"/>
    </row>
    <row r="92" spans="1:13" s="84" customFormat="1" ht="7.5" customHeight="1">
      <c r="A92" s="85"/>
      <c r="B92" s="169">
        <v>2003</v>
      </c>
      <c r="C92" s="105"/>
      <c r="D92" s="149">
        <v>2</v>
      </c>
      <c r="E92" s="149"/>
      <c r="F92" s="149">
        <v>9</v>
      </c>
      <c r="H92" s="149">
        <v>477</v>
      </c>
      <c r="I92" s="149">
        <v>269</v>
      </c>
      <c r="J92" s="149">
        <v>21</v>
      </c>
      <c r="K92" s="84">
        <v>4</v>
      </c>
      <c r="L92" s="149">
        <v>251</v>
      </c>
      <c r="M92" s="89"/>
    </row>
    <row r="93" spans="1:13" s="84" customFormat="1" ht="7.5" customHeight="1">
      <c r="A93" s="85"/>
      <c r="B93" s="169">
        <v>2004</v>
      </c>
      <c r="C93" s="105"/>
      <c r="D93" s="149">
        <v>2</v>
      </c>
      <c r="E93" s="149"/>
      <c r="F93" s="149">
        <v>9</v>
      </c>
      <c r="H93" s="149">
        <v>483</v>
      </c>
      <c r="I93" s="149">
        <v>296</v>
      </c>
      <c r="J93" s="149">
        <v>22</v>
      </c>
      <c r="K93" s="84">
        <v>4</v>
      </c>
      <c r="L93" s="149">
        <v>256</v>
      </c>
      <c r="M93" s="89"/>
    </row>
    <row r="94" spans="1:13" s="84" customFormat="1" ht="5.0999999999999996" customHeight="1">
      <c r="A94" s="85"/>
      <c r="B94" s="169"/>
      <c r="C94" s="105"/>
      <c r="D94" s="149"/>
      <c r="E94" s="149"/>
      <c r="F94" s="149"/>
      <c r="H94" s="149"/>
      <c r="I94" s="149"/>
      <c r="J94" s="149"/>
      <c r="L94" s="149"/>
      <c r="M94" s="89"/>
    </row>
    <row r="95" spans="1:13" s="84" customFormat="1" ht="7.5" customHeight="1">
      <c r="A95" s="85"/>
      <c r="B95" s="169">
        <v>2005</v>
      </c>
      <c r="C95" s="105"/>
      <c r="D95" s="149">
        <v>2</v>
      </c>
      <c r="E95" s="149"/>
      <c r="F95" s="149">
        <v>8</v>
      </c>
      <c r="H95" s="149">
        <v>523</v>
      </c>
      <c r="I95" s="149">
        <v>331</v>
      </c>
      <c r="J95" s="149">
        <v>22</v>
      </c>
      <c r="K95" s="84">
        <v>4</v>
      </c>
      <c r="L95" s="149">
        <v>266</v>
      </c>
      <c r="M95" s="89"/>
    </row>
    <row r="96" spans="1:13" s="84" customFormat="1" ht="7.5" customHeight="1">
      <c r="A96" s="85"/>
      <c r="B96" s="169">
        <v>2006</v>
      </c>
      <c r="C96" s="105"/>
      <c r="D96" s="149">
        <v>2</v>
      </c>
      <c r="E96" s="149"/>
      <c r="F96" s="149">
        <v>6</v>
      </c>
      <c r="H96" s="149">
        <v>469</v>
      </c>
      <c r="I96" s="149">
        <v>326</v>
      </c>
      <c r="J96" s="149">
        <v>18</v>
      </c>
      <c r="K96" s="84">
        <v>4</v>
      </c>
      <c r="L96" s="149">
        <v>279</v>
      </c>
      <c r="M96" s="89"/>
    </row>
    <row r="97" spans="1:22" s="84" customFormat="1" ht="7.5" customHeight="1">
      <c r="A97" s="85"/>
      <c r="B97" s="169">
        <v>2007</v>
      </c>
      <c r="C97" s="105"/>
      <c r="D97" s="196">
        <v>6</v>
      </c>
      <c r="E97" s="196"/>
      <c r="F97" s="196">
        <v>6</v>
      </c>
      <c r="H97" s="196">
        <v>531</v>
      </c>
      <c r="I97" s="196">
        <v>331</v>
      </c>
      <c r="J97" s="196">
        <v>21</v>
      </c>
      <c r="K97" s="84">
        <v>4</v>
      </c>
      <c r="L97" s="196">
        <v>292</v>
      </c>
      <c r="M97" s="89"/>
    </row>
    <row r="98" spans="1:22" s="84" customFormat="1" ht="7.5" customHeight="1">
      <c r="A98" s="85"/>
      <c r="B98" s="169">
        <v>2008</v>
      </c>
      <c r="C98" s="105"/>
      <c r="D98" s="196">
        <v>6</v>
      </c>
      <c r="E98" s="196"/>
      <c r="F98" s="196">
        <v>6</v>
      </c>
      <c r="H98" s="196">
        <v>461</v>
      </c>
      <c r="I98" s="196">
        <v>155</v>
      </c>
      <c r="J98" s="196">
        <v>7</v>
      </c>
      <c r="K98" s="84">
        <v>4</v>
      </c>
      <c r="L98" s="196">
        <v>275</v>
      </c>
      <c r="M98" s="89"/>
    </row>
    <row r="99" spans="1:22" s="84" customFormat="1" ht="7.5" customHeight="1">
      <c r="A99" s="85"/>
      <c r="B99" s="169">
        <v>2009</v>
      </c>
      <c r="C99" s="105"/>
      <c r="D99" s="196">
        <v>15</v>
      </c>
      <c r="E99" s="196"/>
      <c r="F99" s="196">
        <v>8</v>
      </c>
      <c r="H99" s="196">
        <v>523</v>
      </c>
      <c r="I99" s="196">
        <v>175</v>
      </c>
      <c r="J99" s="196">
        <v>21</v>
      </c>
      <c r="K99" s="84">
        <v>4</v>
      </c>
      <c r="L99" s="196">
        <v>326</v>
      </c>
      <c r="M99" s="89"/>
    </row>
    <row r="100" spans="1:22" s="84" customFormat="1" ht="5.0999999999999996" customHeight="1">
      <c r="A100" s="85"/>
      <c r="B100" s="169"/>
      <c r="C100" s="105"/>
      <c r="D100" s="196"/>
      <c r="E100" s="196"/>
      <c r="F100" s="196"/>
      <c r="H100" s="196"/>
      <c r="I100" s="196"/>
      <c r="J100" s="196"/>
      <c r="L100" s="196"/>
      <c r="M100" s="89"/>
    </row>
    <row r="101" spans="1:22" s="84" customFormat="1" ht="7.5" customHeight="1">
      <c r="A101" s="85"/>
      <c r="B101" s="169">
        <v>2010</v>
      </c>
      <c r="C101" s="105"/>
      <c r="D101" s="196">
        <v>15</v>
      </c>
      <c r="E101" s="196"/>
      <c r="F101" s="196">
        <v>8</v>
      </c>
      <c r="H101" s="196">
        <v>533</v>
      </c>
      <c r="I101" s="196">
        <v>174</v>
      </c>
      <c r="J101" s="196">
        <v>21</v>
      </c>
      <c r="K101" s="84">
        <v>0</v>
      </c>
      <c r="L101" s="196">
        <v>347</v>
      </c>
      <c r="M101" s="89"/>
    </row>
    <row r="102" spans="1:22" s="84" customFormat="1" ht="7.5" customHeight="1">
      <c r="A102" s="85"/>
      <c r="B102" s="169">
        <v>2011</v>
      </c>
      <c r="C102" s="105"/>
      <c r="D102" s="196">
        <v>19</v>
      </c>
      <c r="E102" s="196"/>
      <c r="F102" s="196">
        <v>15</v>
      </c>
      <c r="H102" s="84">
        <v>543</v>
      </c>
      <c r="I102" s="196">
        <v>178</v>
      </c>
      <c r="J102" s="196">
        <v>22</v>
      </c>
      <c r="K102" s="196">
        <v>0</v>
      </c>
      <c r="L102" s="84">
        <v>352</v>
      </c>
      <c r="M102" s="89"/>
    </row>
    <row r="103" spans="1:22" s="84" customFormat="1" ht="7.5" customHeight="1">
      <c r="A103" s="85"/>
      <c r="B103" s="169" t="s">
        <v>12</v>
      </c>
      <c r="C103" s="105"/>
      <c r="D103" s="196">
        <v>20</v>
      </c>
      <c r="E103" s="196"/>
      <c r="F103" s="196">
        <v>21</v>
      </c>
      <c r="H103" s="84">
        <v>598</v>
      </c>
      <c r="I103" s="196">
        <v>193</v>
      </c>
      <c r="J103" s="196">
        <v>26</v>
      </c>
      <c r="K103" s="196">
        <v>8</v>
      </c>
      <c r="L103" s="84">
        <v>480</v>
      </c>
      <c r="M103" s="89"/>
    </row>
    <row r="104" spans="1:22" s="84" customFormat="1" ht="2.1" customHeight="1">
      <c r="A104" s="85"/>
      <c r="B104" s="90"/>
      <c r="C104" s="130"/>
      <c r="D104" s="90"/>
      <c r="E104" s="90"/>
      <c r="F104" s="163"/>
      <c r="G104" s="163"/>
      <c r="H104" s="163"/>
      <c r="I104" s="163"/>
      <c r="J104" s="163"/>
      <c r="K104" s="163"/>
      <c r="L104" s="163"/>
      <c r="M104" s="89"/>
    </row>
    <row r="105" spans="1:22" s="84" customFormat="1" ht="2.1" customHeight="1">
      <c r="A105" s="85"/>
      <c r="B105" s="1162"/>
      <c r="C105" s="105"/>
      <c r="D105" s="1162"/>
      <c r="E105" s="1162"/>
      <c r="F105" s="164"/>
      <c r="G105" s="164"/>
      <c r="H105" s="164"/>
      <c r="I105" s="164"/>
      <c r="J105" s="164"/>
      <c r="K105" s="164"/>
      <c r="L105" s="164"/>
      <c r="M105" s="89"/>
    </row>
    <row r="106" spans="1:22" s="84" customFormat="1" ht="8.65" customHeight="1">
      <c r="A106" s="85"/>
      <c r="B106" s="1162" t="s">
        <v>501</v>
      </c>
      <c r="C106" s="1162"/>
      <c r="D106" s="1162"/>
      <c r="E106" s="1162"/>
      <c r="F106" s="1166"/>
      <c r="G106" s="1166"/>
      <c r="H106" s="1166"/>
      <c r="I106" s="1166"/>
      <c r="J106" s="1166"/>
      <c r="K106" s="1166"/>
      <c r="L106" s="1166"/>
      <c r="M106" s="89"/>
      <c r="V106" s="84">
        <v>8</v>
      </c>
    </row>
    <row r="107" spans="1:22" s="84" customFormat="1" ht="8.65" customHeight="1">
      <c r="A107" s="85"/>
      <c r="B107" s="1162" t="s">
        <v>46</v>
      </c>
      <c r="C107" s="103"/>
      <c r="D107" s="201"/>
      <c r="E107" s="201"/>
      <c r="F107" s="1166"/>
      <c r="G107" s="1166"/>
      <c r="H107" s="1166"/>
      <c r="I107" s="1166"/>
      <c r="J107" s="1166"/>
      <c r="K107" s="1166"/>
      <c r="L107" s="1166"/>
      <c r="M107" s="89"/>
    </row>
    <row r="108" spans="1:22" s="84" customFormat="1" ht="3.6" customHeight="1">
      <c r="A108" s="110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11"/>
    </row>
    <row r="109" spans="1:22" hidden="1">
      <c r="N109" s="32" t="s">
        <v>17</v>
      </c>
    </row>
  </sheetData>
  <sheetProtection sheet="1" objects="1" scenarios="1"/>
  <mergeCells count="24">
    <mergeCell ref="B77:B80"/>
    <mergeCell ref="L78:L80"/>
    <mergeCell ref="C79:D80"/>
    <mergeCell ref="E79:F80"/>
    <mergeCell ref="G79:H80"/>
    <mergeCell ref="I79:I80"/>
    <mergeCell ref="J79:J80"/>
    <mergeCell ref="K79:K80"/>
    <mergeCell ref="K10:K11"/>
    <mergeCell ref="L10:L12"/>
    <mergeCell ref="B42:B46"/>
    <mergeCell ref="D44:D46"/>
    <mergeCell ref="F44:F46"/>
    <mergeCell ref="H44:H46"/>
    <mergeCell ref="I44:I46"/>
    <mergeCell ref="J44:J46"/>
    <mergeCell ref="K44:K46"/>
    <mergeCell ref="L44:L46"/>
    <mergeCell ref="B7:B12"/>
    <mergeCell ref="D7:D12"/>
    <mergeCell ref="F8:F12"/>
    <mergeCell ref="H10:H12"/>
    <mergeCell ref="I10:I11"/>
    <mergeCell ref="J10:J11"/>
  </mergeCells>
  <hyperlinks>
    <hyperlink ref="L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  <rowBreaks count="1" manualBreakCount="1">
    <brk id="70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>
  <sheetPr codeName="Hoja16"/>
  <dimension ref="A1:P58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5.42578125" style="32" customWidth="1"/>
    <col min="3" max="3" width="6.42578125" style="32" customWidth="1"/>
    <col min="4" max="4" width="8.85546875" style="32" customWidth="1"/>
    <col min="5" max="5" width="9.42578125" style="32" customWidth="1"/>
    <col min="6" max="6" width="9.140625" style="32" customWidth="1"/>
    <col min="7" max="8" width="9.28515625" style="32" customWidth="1"/>
    <col min="9" max="10" width="0.85546875" style="32" customWidth="1"/>
    <col min="11" max="16" width="0" style="32" hidden="1"/>
    <col min="17" max="16384" width="11.42578125" style="32" hidden="1"/>
  </cols>
  <sheetData>
    <row r="1" spans="1:16" s="84" customFormat="1" ht="2.4500000000000002" customHeight="1">
      <c r="A1" s="81"/>
      <c r="B1" s="82"/>
      <c r="C1" s="82"/>
      <c r="D1" s="82"/>
      <c r="E1" s="82"/>
      <c r="F1" s="82"/>
      <c r="G1" s="82"/>
      <c r="H1" s="82"/>
      <c r="I1" s="83"/>
    </row>
    <row r="2" spans="1:16" s="84" customFormat="1" ht="10.7" customHeight="1">
      <c r="A2" s="85"/>
      <c r="B2" s="86" t="s">
        <v>113</v>
      </c>
      <c r="C2" s="112"/>
      <c r="D2" s="112"/>
      <c r="E2" s="112"/>
      <c r="F2" s="112"/>
      <c r="G2" s="112"/>
      <c r="H2" s="1317" t="s">
        <v>129</v>
      </c>
      <c r="I2" s="142"/>
      <c r="J2" s="143"/>
      <c r="K2" s="143"/>
      <c r="L2" s="143"/>
      <c r="M2" s="143"/>
      <c r="N2" s="143"/>
      <c r="O2" s="143"/>
      <c r="P2" s="143"/>
    </row>
    <row r="3" spans="1:16" s="84" customFormat="1" ht="10.7" customHeight="1">
      <c r="A3" s="85"/>
      <c r="B3" s="86" t="s">
        <v>124</v>
      </c>
      <c r="C3" s="112"/>
      <c r="D3" s="112"/>
      <c r="E3" s="112"/>
      <c r="F3" s="112"/>
      <c r="G3" s="112"/>
      <c r="H3" s="172"/>
      <c r="I3" s="142"/>
      <c r="J3" s="143"/>
      <c r="K3" s="143"/>
      <c r="L3" s="143"/>
      <c r="M3" s="143"/>
      <c r="N3" s="143"/>
      <c r="O3" s="143"/>
      <c r="P3" s="143"/>
    </row>
    <row r="4" spans="1:16" s="84" customFormat="1" ht="10.7" customHeight="1">
      <c r="A4" s="85"/>
      <c r="B4" s="86" t="s">
        <v>50</v>
      </c>
      <c r="C4" s="112"/>
      <c r="D4" s="112"/>
      <c r="E4" s="112"/>
      <c r="F4" s="112"/>
      <c r="G4" s="112"/>
      <c r="H4" s="172"/>
      <c r="I4" s="142"/>
      <c r="J4" s="143"/>
      <c r="K4" s="143"/>
      <c r="L4" s="143"/>
      <c r="M4" s="143"/>
      <c r="N4" s="143"/>
      <c r="O4" s="143"/>
      <c r="P4" s="143"/>
    </row>
    <row r="5" spans="1:16" s="84" customFormat="1" ht="10.7" customHeight="1">
      <c r="A5" s="85"/>
      <c r="B5" s="86" t="s">
        <v>4</v>
      </c>
      <c r="C5" s="112"/>
      <c r="D5" s="112"/>
      <c r="E5" s="112"/>
      <c r="F5" s="112"/>
      <c r="G5" s="112"/>
      <c r="H5" s="172"/>
      <c r="I5" s="142"/>
      <c r="J5" s="143"/>
      <c r="K5" s="143"/>
      <c r="L5" s="143"/>
      <c r="M5" s="143"/>
      <c r="N5" s="143"/>
      <c r="O5" s="143"/>
      <c r="P5" s="143"/>
    </row>
    <row r="6" spans="1:16" s="84" customFormat="1" ht="10.7" customHeight="1">
      <c r="A6" s="85"/>
      <c r="B6" s="113" t="s">
        <v>116</v>
      </c>
      <c r="C6" s="112"/>
      <c r="D6" s="112"/>
      <c r="E6" s="112"/>
      <c r="F6" s="112"/>
      <c r="G6" s="112"/>
      <c r="H6" s="112"/>
      <c r="I6" s="142"/>
      <c r="J6" s="143"/>
      <c r="K6" s="143"/>
      <c r="L6" s="143"/>
      <c r="M6" s="143"/>
      <c r="N6" s="143"/>
      <c r="O6" s="143"/>
      <c r="P6" s="143"/>
    </row>
    <row r="7" spans="1:16" s="84" customFormat="1" ht="2.1" customHeight="1">
      <c r="A7" s="85"/>
      <c r="B7" s="90"/>
      <c r="C7" s="141"/>
      <c r="D7" s="141"/>
      <c r="E7" s="141"/>
      <c r="F7" s="141"/>
      <c r="G7" s="141"/>
      <c r="H7" s="102"/>
      <c r="I7" s="142"/>
      <c r="J7" s="143"/>
      <c r="K7" s="143"/>
      <c r="L7" s="143"/>
      <c r="M7" s="143"/>
      <c r="N7" s="143"/>
      <c r="O7" s="143"/>
      <c r="P7" s="143"/>
    </row>
    <row r="8" spans="1:16" s="84" customFormat="1" ht="2.1" customHeight="1">
      <c r="A8" s="85"/>
      <c r="B8" s="1162"/>
      <c r="C8" s="92"/>
      <c r="D8" s="92"/>
      <c r="E8" s="92"/>
      <c r="F8" s="92"/>
      <c r="G8" s="92"/>
      <c r="H8" s="1166"/>
      <c r="I8" s="142"/>
      <c r="J8" s="143"/>
      <c r="K8" s="143"/>
      <c r="L8" s="143"/>
      <c r="M8" s="143"/>
      <c r="N8" s="143"/>
      <c r="O8" s="143"/>
      <c r="P8" s="143"/>
    </row>
    <row r="9" spans="1:16" s="84" customFormat="1" ht="8.65" customHeight="1">
      <c r="A9" s="85"/>
      <c r="B9" s="1239" t="s">
        <v>6</v>
      </c>
      <c r="C9" s="1229" t="s">
        <v>7</v>
      </c>
      <c r="D9" s="1229" t="s">
        <v>86</v>
      </c>
      <c r="E9" s="1229" t="s">
        <v>87</v>
      </c>
      <c r="F9" s="1229" t="s">
        <v>88</v>
      </c>
      <c r="G9" s="1229" t="s">
        <v>89</v>
      </c>
      <c r="H9" s="1229" t="s">
        <v>90</v>
      </c>
      <c r="I9" s="142"/>
      <c r="J9" s="143"/>
      <c r="K9" s="143"/>
      <c r="L9" s="143"/>
      <c r="M9" s="143"/>
      <c r="N9" s="143"/>
      <c r="O9" s="143"/>
      <c r="P9" s="143"/>
    </row>
    <row r="10" spans="1:16" s="84" customFormat="1" ht="8.65" customHeight="1">
      <c r="A10" s="85"/>
      <c r="B10" s="1231"/>
      <c r="C10" s="1229"/>
      <c r="D10" s="1229"/>
      <c r="E10" s="1229"/>
      <c r="F10" s="1229"/>
      <c r="G10" s="1229"/>
      <c r="H10" s="1229"/>
      <c r="I10" s="142"/>
      <c r="J10" s="143"/>
      <c r="K10" s="143"/>
      <c r="L10" s="143"/>
      <c r="M10" s="143"/>
      <c r="N10" s="143"/>
      <c r="O10" s="143"/>
      <c r="P10" s="143"/>
    </row>
    <row r="11" spans="1:16" s="84" customFormat="1" ht="8.65" customHeight="1">
      <c r="A11" s="85"/>
      <c r="B11" s="1231"/>
      <c r="C11" s="1229"/>
      <c r="D11" s="1229"/>
      <c r="E11" s="1229"/>
      <c r="F11" s="1229"/>
      <c r="G11" s="1229"/>
      <c r="H11" s="1229"/>
      <c r="I11" s="142"/>
      <c r="J11" s="143"/>
      <c r="K11" s="143"/>
      <c r="L11" s="143"/>
      <c r="M11" s="143"/>
      <c r="N11" s="143"/>
      <c r="O11" s="143"/>
      <c r="P11" s="143"/>
    </row>
    <row r="12" spans="1:16" s="84" customFormat="1" ht="2.1" customHeight="1">
      <c r="A12" s="85"/>
      <c r="B12" s="90"/>
      <c r="C12" s="141"/>
      <c r="D12" s="141"/>
      <c r="E12" s="141"/>
      <c r="F12" s="141"/>
      <c r="G12" s="141"/>
      <c r="H12" s="141"/>
      <c r="I12" s="142"/>
      <c r="J12" s="143"/>
      <c r="K12" s="143"/>
      <c r="L12" s="143"/>
      <c r="M12" s="143"/>
      <c r="N12" s="143"/>
      <c r="O12" s="143"/>
      <c r="P12" s="143"/>
    </row>
    <row r="13" spans="1:16" s="84" customFormat="1" ht="2.1" customHeight="1">
      <c r="A13" s="85"/>
      <c r="B13" s="1162"/>
      <c r="C13" s="778"/>
      <c r="D13" s="778"/>
      <c r="E13" s="778"/>
      <c r="F13" s="778"/>
      <c r="G13" s="778"/>
      <c r="H13" s="778"/>
      <c r="I13" s="142"/>
      <c r="J13" s="143"/>
      <c r="K13" s="143"/>
      <c r="L13" s="143"/>
      <c r="M13" s="143"/>
      <c r="N13" s="143"/>
      <c r="O13" s="143"/>
      <c r="P13" s="143"/>
    </row>
    <row r="14" spans="1:16" s="84" customFormat="1" ht="7.5" customHeight="1">
      <c r="A14" s="85"/>
      <c r="B14" s="1162">
        <v>1995</v>
      </c>
      <c r="C14" s="105">
        <f>SUM(D14:H14)</f>
        <v>32873</v>
      </c>
      <c r="D14" s="202">
        <v>5074</v>
      </c>
      <c r="E14" s="202">
        <v>1610</v>
      </c>
      <c r="F14" s="202">
        <v>107</v>
      </c>
      <c r="G14" s="202">
        <v>204</v>
      </c>
      <c r="H14" s="202">
        <v>25878</v>
      </c>
      <c r="I14" s="142"/>
      <c r="J14" s="105"/>
      <c r="K14" s="105"/>
      <c r="L14" s="143"/>
      <c r="M14" s="143"/>
      <c r="N14" s="143"/>
      <c r="O14" s="143"/>
      <c r="P14" s="143"/>
    </row>
    <row r="15" spans="1:16" s="84" customFormat="1" ht="7.5" customHeight="1">
      <c r="A15" s="85"/>
      <c r="B15" s="1162">
        <v>1996</v>
      </c>
      <c r="C15" s="105">
        <f>SUM(D15:H15)</f>
        <v>34125</v>
      </c>
      <c r="D15" s="202">
        <v>5536</v>
      </c>
      <c r="E15" s="202">
        <v>1882</v>
      </c>
      <c r="F15" s="202">
        <v>106</v>
      </c>
      <c r="G15" s="202">
        <v>223</v>
      </c>
      <c r="H15" s="202">
        <v>26378</v>
      </c>
      <c r="I15" s="142"/>
      <c r="J15" s="105"/>
      <c r="K15" s="105"/>
      <c r="L15" s="143"/>
      <c r="M15" s="143"/>
      <c r="N15" s="143"/>
      <c r="O15" s="143"/>
      <c r="P15" s="143"/>
    </row>
    <row r="16" spans="1:16" s="84" customFormat="1" ht="7.5" customHeight="1">
      <c r="A16" s="85"/>
      <c r="B16" s="1162">
        <v>1997</v>
      </c>
      <c r="C16" s="105">
        <f>SUM(D16:H16)</f>
        <v>32022</v>
      </c>
      <c r="D16" s="202">
        <v>5425</v>
      </c>
      <c r="E16" s="202">
        <v>2355</v>
      </c>
      <c r="F16" s="202">
        <v>121</v>
      </c>
      <c r="G16" s="202">
        <v>231</v>
      </c>
      <c r="H16" s="202">
        <v>23890</v>
      </c>
      <c r="I16" s="142"/>
      <c r="J16" s="105"/>
      <c r="K16" s="105"/>
      <c r="L16" s="143"/>
      <c r="M16" s="143"/>
      <c r="N16" s="143"/>
      <c r="O16" s="143"/>
      <c r="P16" s="143"/>
    </row>
    <row r="17" spans="1:16" s="84" customFormat="1" ht="7.5" customHeight="1">
      <c r="A17" s="85"/>
      <c r="B17" s="1162">
        <v>1998</v>
      </c>
      <c r="C17" s="105">
        <f>SUM(D17:H17)</f>
        <v>36519</v>
      </c>
      <c r="D17" s="202">
        <v>6519</v>
      </c>
      <c r="E17" s="202">
        <v>2621</v>
      </c>
      <c r="F17" s="202">
        <v>106</v>
      </c>
      <c r="G17" s="202">
        <v>285</v>
      </c>
      <c r="H17" s="202">
        <v>26988</v>
      </c>
      <c r="I17" s="142"/>
      <c r="J17" s="105"/>
      <c r="K17" s="105"/>
      <c r="L17" s="143"/>
      <c r="M17" s="143"/>
      <c r="N17" s="143"/>
      <c r="O17" s="143"/>
      <c r="P17" s="143"/>
    </row>
    <row r="18" spans="1:16" s="84" customFormat="1" ht="7.5" customHeight="1">
      <c r="A18" s="85"/>
      <c r="B18" s="1162">
        <v>1999</v>
      </c>
      <c r="C18" s="105">
        <f>SUM(D18:H18)</f>
        <v>40191</v>
      </c>
      <c r="D18" s="202">
        <v>7164</v>
      </c>
      <c r="E18" s="202">
        <v>2994</v>
      </c>
      <c r="F18" s="202">
        <v>54</v>
      </c>
      <c r="G18" s="202">
        <v>300</v>
      </c>
      <c r="H18" s="202">
        <v>29679</v>
      </c>
      <c r="I18" s="142"/>
      <c r="J18" s="105"/>
      <c r="K18" s="105"/>
      <c r="L18" s="143"/>
      <c r="M18" s="143"/>
      <c r="N18" s="143"/>
      <c r="O18" s="143"/>
      <c r="P18" s="143"/>
    </row>
    <row r="19" spans="1:16" s="84" customFormat="1" ht="5.0999999999999996" customHeight="1">
      <c r="A19" s="85"/>
      <c r="B19" s="1162"/>
      <c r="C19" s="105"/>
      <c r="D19" s="202"/>
      <c r="E19" s="202"/>
      <c r="F19" s="202"/>
      <c r="G19" s="202"/>
      <c r="H19" s="202"/>
      <c r="I19" s="142"/>
      <c r="J19" s="105"/>
      <c r="K19" s="105"/>
      <c r="L19" s="143"/>
      <c r="M19" s="143"/>
      <c r="N19" s="143"/>
      <c r="O19" s="143"/>
      <c r="P19" s="143"/>
    </row>
    <row r="20" spans="1:16" s="84" customFormat="1" ht="7.5" customHeight="1">
      <c r="A20" s="85"/>
      <c r="B20" s="1162">
        <v>2000</v>
      </c>
      <c r="C20" s="105">
        <f>SUM(D20:H20)</f>
        <v>45127</v>
      </c>
      <c r="D20" s="202">
        <v>7836</v>
      </c>
      <c r="E20" s="202">
        <v>3694</v>
      </c>
      <c r="F20" s="202">
        <v>10</v>
      </c>
      <c r="G20" s="202">
        <v>248</v>
      </c>
      <c r="H20" s="202">
        <v>33339</v>
      </c>
      <c r="I20" s="142"/>
      <c r="J20" s="105"/>
      <c r="K20" s="105"/>
      <c r="L20" s="143"/>
      <c r="M20" s="143"/>
      <c r="N20" s="143"/>
      <c r="O20" s="143"/>
      <c r="P20" s="143"/>
    </row>
    <row r="21" spans="1:16" s="84" customFormat="1" ht="7.5" customHeight="1">
      <c r="A21" s="85"/>
      <c r="B21" s="1162">
        <v>2001</v>
      </c>
      <c r="C21" s="105">
        <f>SUM(D21:H21)</f>
        <v>43298</v>
      </c>
      <c r="D21" s="202">
        <v>8333</v>
      </c>
      <c r="E21" s="202">
        <v>3762</v>
      </c>
      <c r="F21" s="202">
        <v>9</v>
      </c>
      <c r="G21" s="202">
        <v>227</v>
      </c>
      <c r="H21" s="202">
        <v>30967</v>
      </c>
      <c r="I21" s="142"/>
      <c r="J21" s="105"/>
      <c r="K21" s="105"/>
      <c r="L21" s="143"/>
      <c r="M21" s="143"/>
      <c r="N21" s="143"/>
      <c r="O21" s="143"/>
      <c r="P21" s="143"/>
    </row>
    <row r="22" spans="1:16" s="84" customFormat="1" ht="7.5" customHeight="1">
      <c r="A22" s="85"/>
      <c r="B22" s="1162">
        <v>2002</v>
      </c>
      <c r="C22" s="105">
        <f>SUM(D22:H22)</f>
        <v>43500</v>
      </c>
      <c r="D22" s="202">
        <v>8400</v>
      </c>
      <c r="E22" s="202">
        <v>3770</v>
      </c>
      <c r="F22" s="202">
        <v>9</v>
      </c>
      <c r="G22" s="202">
        <v>221</v>
      </c>
      <c r="H22" s="202">
        <v>31100</v>
      </c>
      <c r="I22" s="142"/>
      <c r="J22" s="105"/>
      <c r="K22" s="105"/>
      <c r="L22" s="143"/>
      <c r="M22" s="143"/>
      <c r="N22" s="143"/>
      <c r="O22" s="143"/>
      <c r="P22" s="143"/>
    </row>
    <row r="23" spans="1:16" s="84" customFormat="1" ht="7.5" customHeight="1">
      <c r="A23" s="85"/>
      <c r="B23" s="1162">
        <v>2003</v>
      </c>
      <c r="C23" s="105">
        <f>SUM(D23:H23)</f>
        <v>44050</v>
      </c>
      <c r="D23" s="202">
        <v>8500</v>
      </c>
      <c r="E23" s="202">
        <v>3800</v>
      </c>
      <c r="F23" s="202">
        <v>9</v>
      </c>
      <c r="G23" s="202">
        <v>231</v>
      </c>
      <c r="H23" s="202">
        <v>31510</v>
      </c>
      <c r="I23" s="142"/>
      <c r="J23" s="105"/>
      <c r="K23" s="105"/>
      <c r="L23" s="143"/>
      <c r="M23" s="143"/>
      <c r="N23" s="143"/>
      <c r="O23" s="143"/>
      <c r="P23" s="143"/>
    </row>
    <row r="24" spans="1:16" s="84" customFormat="1" ht="7.5" customHeight="1">
      <c r="A24" s="85"/>
      <c r="B24" s="1162">
        <v>2004</v>
      </c>
      <c r="C24" s="105">
        <f>SUM(D24:H24)</f>
        <v>45100</v>
      </c>
      <c r="D24" s="202">
        <v>8700</v>
      </c>
      <c r="E24" s="202">
        <v>3900</v>
      </c>
      <c r="F24" s="202">
        <v>9</v>
      </c>
      <c r="G24" s="202">
        <v>241</v>
      </c>
      <c r="H24" s="202">
        <v>32250</v>
      </c>
      <c r="I24" s="142"/>
      <c r="J24" s="105"/>
      <c r="K24" s="105"/>
      <c r="L24" s="143"/>
      <c r="M24" s="143"/>
      <c r="N24" s="143"/>
      <c r="O24" s="143"/>
      <c r="P24" s="143"/>
    </row>
    <row r="25" spans="1:16" s="84" customFormat="1" ht="5.0999999999999996" customHeight="1">
      <c r="A25" s="85"/>
      <c r="B25" s="1162"/>
      <c r="C25" s="105"/>
      <c r="D25" s="202"/>
      <c r="E25" s="202"/>
      <c r="F25" s="202"/>
      <c r="G25" s="202"/>
      <c r="H25" s="202"/>
      <c r="I25" s="142"/>
      <c r="J25" s="105"/>
      <c r="K25" s="105"/>
      <c r="L25" s="143"/>
      <c r="M25" s="143"/>
      <c r="N25" s="143"/>
      <c r="O25" s="143"/>
      <c r="P25" s="143"/>
    </row>
    <row r="26" spans="1:16" s="84" customFormat="1" ht="7.5" customHeight="1">
      <c r="A26" s="85"/>
      <c r="B26" s="1162">
        <v>2005</v>
      </c>
      <c r="C26" s="105">
        <f>SUM(D26:H26)</f>
        <v>46100</v>
      </c>
      <c r="D26" s="202">
        <v>8890</v>
      </c>
      <c r="E26" s="202">
        <v>3985</v>
      </c>
      <c r="F26" s="202">
        <v>9</v>
      </c>
      <c r="G26" s="202">
        <v>246</v>
      </c>
      <c r="H26" s="202">
        <v>32970</v>
      </c>
      <c r="I26" s="142"/>
      <c r="J26" s="105"/>
      <c r="K26" s="105"/>
      <c r="L26" s="143"/>
      <c r="M26" s="143"/>
      <c r="N26" s="143"/>
      <c r="O26" s="143"/>
      <c r="P26" s="143"/>
    </row>
    <row r="27" spans="1:16" s="84" customFormat="1" ht="7.5" customHeight="1">
      <c r="A27" s="85"/>
      <c r="B27" s="1162">
        <v>2006</v>
      </c>
      <c r="C27" s="105">
        <f>SUM(D27:H27)</f>
        <v>47291</v>
      </c>
      <c r="D27" s="202">
        <v>9102</v>
      </c>
      <c r="E27" s="202">
        <v>4109</v>
      </c>
      <c r="F27" s="202">
        <v>10</v>
      </c>
      <c r="G27" s="202">
        <v>246</v>
      </c>
      <c r="H27" s="202">
        <v>33824</v>
      </c>
      <c r="I27" s="142"/>
      <c r="J27" s="105"/>
      <c r="K27" s="105"/>
      <c r="L27" s="143"/>
      <c r="M27" s="143"/>
      <c r="N27" s="143"/>
      <c r="O27" s="143"/>
      <c r="P27" s="143"/>
    </row>
    <row r="28" spans="1:16" s="84" customFormat="1" ht="7.5" customHeight="1">
      <c r="A28" s="85"/>
      <c r="B28" s="1162">
        <v>2007</v>
      </c>
      <c r="C28" s="105">
        <f>SUM(D28:H28)</f>
        <v>50401</v>
      </c>
      <c r="D28" s="202">
        <v>9579</v>
      </c>
      <c r="E28" s="202">
        <v>4331</v>
      </c>
      <c r="F28" s="202">
        <v>10</v>
      </c>
      <c r="G28" s="202">
        <v>266</v>
      </c>
      <c r="H28" s="202">
        <v>36215</v>
      </c>
      <c r="I28" s="142"/>
      <c r="J28" s="105"/>
      <c r="K28" s="105"/>
      <c r="L28" s="143"/>
      <c r="M28" s="143"/>
      <c r="N28" s="143"/>
      <c r="O28" s="143"/>
      <c r="P28" s="143"/>
    </row>
    <row r="29" spans="1:16" s="84" customFormat="1" ht="7.5" customHeight="1">
      <c r="A29" s="85"/>
      <c r="B29" s="1162">
        <v>2008</v>
      </c>
      <c r="C29" s="105">
        <f>SUM(D29:H29)</f>
        <v>50900</v>
      </c>
      <c r="D29" s="202">
        <v>9793</v>
      </c>
      <c r="E29" s="202">
        <v>4400</v>
      </c>
      <c r="F29" s="202">
        <v>10</v>
      </c>
      <c r="G29" s="202">
        <v>267</v>
      </c>
      <c r="H29" s="202">
        <v>36430</v>
      </c>
      <c r="I29" s="142"/>
      <c r="J29" s="105"/>
      <c r="K29" s="105"/>
      <c r="L29" s="143"/>
      <c r="M29" s="143"/>
      <c r="N29" s="143"/>
      <c r="O29" s="143"/>
      <c r="P29" s="143"/>
    </row>
    <row r="30" spans="1:16" s="84" customFormat="1" ht="7.5" customHeight="1">
      <c r="A30" s="85"/>
      <c r="B30" s="1162">
        <v>2009</v>
      </c>
      <c r="C30" s="105">
        <f>SUM(D30:H30)</f>
        <v>56821</v>
      </c>
      <c r="D30" s="202">
        <v>6869</v>
      </c>
      <c r="E30" s="202">
        <v>4682</v>
      </c>
      <c r="F30" s="203" t="s">
        <v>44</v>
      </c>
      <c r="G30" s="202">
        <v>295</v>
      </c>
      <c r="H30" s="202">
        <v>44975</v>
      </c>
      <c r="I30" s="142"/>
      <c r="J30" s="105"/>
      <c r="K30" s="105"/>
      <c r="L30" s="143"/>
      <c r="M30" s="143"/>
      <c r="N30" s="143"/>
      <c r="O30" s="143"/>
      <c r="P30" s="143"/>
    </row>
    <row r="31" spans="1:16" s="84" customFormat="1" ht="5.0999999999999996" customHeight="1">
      <c r="A31" s="85"/>
      <c r="B31" s="1162"/>
      <c r="C31" s="105"/>
      <c r="D31" s="202"/>
      <c r="E31" s="202"/>
      <c r="F31" s="202"/>
      <c r="G31" s="202"/>
      <c r="H31" s="202"/>
      <c r="I31" s="142"/>
      <c r="J31" s="105"/>
      <c r="K31" s="105"/>
      <c r="L31" s="143"/>
      <c r="M31" s="143"/>
      <c r="N31" s="143"/>
      <c r="O31" s="143"/>
      <c r="P31" s="143"/>
    </row>
    <row r="32" spans="1:16" s="84" customFormat="1" ht="7.5" customHeight="1">
      <c r="A32" s="85"/>
      <c r="B32" s="1162">
        <v>2010</v>
      </c>
      <c r="C32" s="105">
        <f>SUM(D32:H32)</f>
        <v>59228</v>
      </c>
      <c r="D32" s="202">
        <v>7160</v>
      </c>
      <c r="E32" s="202">
        <v>4880</v>
      </c>
      <c r="F32" s="203" t="s">
        <v>44</v>
      </c>
      <c r="G32" s="202">
        <v>307</v>
      </c>
      <c r="H32" s="202">
        <v>46881</v>
      </c>
      <c r="I32" s="142"/>
      <c r="J32" s="105"/>
      <c r="K32" s="105"/>
      <c r="L32" s="143"/>
      <c r="M32" s="143"/>
      <c r="N32" s="143"/>
      <c r="O32" s="143"/>
      <c r="P32" s="143"/>
    </row>
    <row r="33" spans="1:16" s="84" customFormat="1" ht="7.5" customHeight="1">
      <c r="A33" s="85"/>
      <c r="B33" s="1162">
        <v>2011</v>
      </c>
      <c r="C33" s="105">
        <f>SUM(D33:H33)</f>
        <v>61181</v>
      </c>
      <c r="D33" s="202">
        <v>7396</v>
      </c>
      <c r="E33" s="202">
        <v>5041</v>
      </c>
      <c r="F33" s="203" t="s">
        <v>44</v>
      </c>
      <c r="G33" s="202">
        <v>318</v>
      </c>
      <c r="H33" s="202">
        <v>48426</v>
      </c>
      <c r="I33" s="142"/>
      <c r="J33" s="105"/>
      <c r="K33" s="105"/>
      <c r="L33" s="143"/>
      <c r="M33" s="143"/>
      <c r="N33" s="143"/>
      <c r="O33" s="143"/>
      <c r="P33" s="143"/>
    </row>
    <row r="34" spans="1:16" s="84" customFormat="1" ht="7.5" customHeight="1">
      <c r="A34" s="85"/>
      <c r="B34" s="1162" t="s">
        <v>12</v>
      </c>
      <c r="C34" s="105">
        <f>SUM(D34:H34)</f>
        <v>62774</v>
      </c>
      <c r="D34" s="202">
        <v>7589</v>
      </c>
      <c r="E34" s="202">
        <v>5172</v>
      </c>
      <c r="F34" s="203" t="s">
        <v>44</v>
      </c>
      <c r="G34" s="202">
        <v>326</v>
      </c>
      <c r="H34" s="202">
        <v>49687</v>
      </c>
      <c r="I34" s="142"/>
      <c r="J34" s="105"/>
      <c r="K34" s="105"/>
      <c r="L34" s="143"/>
      <c r="M34" s="143"/>
      <c r="N34" s="143"/>
      <c r="O34" s="143"/>
      <c r="P34" s="143"/>
    </row>
    <row r="35" spans="1:16" s="84" customFormat="1" ht="2.1" customHeight="1">
      <c r="A35" s="85"/>
      <c r="B35" s="90"/>
      <c r="C35" s="109"/>
      <c r="D35" s="109"/>
      <c r="E35" s="109"/>
      <c r="F35" s="163"/>
      <c r="G35" s="163"/>
      <c r="H35" s="163"/>
      <c r="I35" s="142"/>
      <c r="J35" s="143"/>
      <c r="K35" s="143"/>
      <c r="L35" s="143"/>
      <c r="M35" s="143"/>
      <c r="N35" s="143"/>
      <c r="O35" s="143"/>
      <c r="P35" s="143"/>
    </row>
    <row r="36" spans="1:16" s="84" customFormat="1" ht="2.1" customHeight="1">
      <c r="A36" s="85"/>
      <c r="B36" s="1162"/>
      <c r="C36" s="176"/>
      <c r="D36" s="176"/>
      <c r="E36" s="176"/>
      <c r="F36" s="164"/>
      <c r="G36" s="164"/>
      <c r="H36" s="164"/>
      <c r="I36" s="142"/>
      <c r="J36" s="143"/>
      <c r="K36" s="143"/>
      <c r="L36" s="143"/>
      <c r="M36" s="143"/>
      <c r="N36" s="143"/>
      <c r="O36" s="143"/>
      <c r="P36" s="143"/>
    </row>
    <row r="37" spans="1:16" s="84" customFormat="1" ht="8.65" customHeight="1">
      <c r="A37" s="85"/>
      <c r="B37" s="118" t="s">
        <v>122</v>
      </c>
      <c r="C37" s="176"/>
      <c r="D37" s="176"/>
      <c r="E37" s="176"/>
      <c r="F37" s="164"/>
      <c r="G37" s="164"/>
      <c r="H37" s="164"/>
      <c r="I37" s="142"/>
      <c r="J37" s="143"/>
      <c r="K37" s="143"/>
      <c r="L37" s="143"/>
      <c r="M37" s="143"/>
      <c r="N37" s="143"/>
      <c r="O37" s="143"/>
      <c r="P37" s="143"/>
    </row>
    <row r="38" spans="1:16" s="84" customFormat="1" ht="8.65" customHeight="1">
      <c r="A38" s="85"/>
      <c r="B38" s="118" t="s">
        <v>503</v>
      </c>
      <c r="C38" s="176"/>
      <c r="D38" s="176"/>
      <c r="E38" s="176"/>
      <c r="F38" s="164"/>
      <c r="G38" s="164"/>
      <c r="H38" s="164"/>
      <c r="I38" s="142"/>
      <c r="J38" s="143"/>
      <c r="K38" s="143"/>
      <c r="L38" s="143"/>
      <c r="M38" s="143"/>
      <c r="N38" s="143"/>
      <c r="O38" s="143"/>
      <c r="P38" s="143"/>
    </row>
    <row r="39" spans="1:16" s="84" customFormat="1" ht="8.65" customHeight="1">
      <c r="A39" s="85"/>
      <c r="B39" s="1162" t="s">
        <v>46</v>
      </c>
      <c r="C39" s="1166"/>
      <c r="D39" s="1166"/>
      <c r="E39" s="1166"/>
      <c r="F39" s="1166"/>
      <c r="G39" s="1166"/>
      <c r="H39" s="1166"/>
      <c r="I39" s="142"/>
      <c r="J39" s="143"/>
      <c r="K39" s="143"/>
      <c r="L39" s="143"/>
      <c r="M39" s="143"/>
      <c r="N39" s="143"/>
      <c r="O39" s="143"/>
      <c r="P39" s="143"/>
    </row>
    <row r="40" spans="1:16" s="84" customFormat="1" ht="2.4500000000000002" customHeight="1">
      <c r="A40" s="110"/>
      <c r="B40" s="129"/>
      <c r="C40" s="102"/>
      <c r="D40" s="102"/>
      <c r="E40" s="102"/>
      <c r="F40" s="102"/>
      <c r="G40" s="102"/>
      <c r="H40" s="102"/>
      <c r="I40" s="204"/>
      <c r="J40" s="143"/>
      <c r="K40" s="143"/>
      <c r="L40" s="143"/>
      <c r="M40" s="143"/>
      <c r="N40" s="143"/>
      <c r="O40" s="143"/>
      <c r="P40" s="143"/>
    </row>
    <row r="41" spans="1:16" hidden="1"/>
    <row r="42" spans="1:16" hidden="1">
      <c r="B42" s="118"/>
    </row>
    <row r="43" spans="1:16" hidden="1">
      <c r="B43" s="118"/>
    </row>
    <row r="44" spans="1:16" hidden="1">
      <c r="B44" s="118"/>
    </row>
    <row r="45" spans="1:16" hidden="1">
      <c r="B45" s="118"/>
    </row>
    <row r="46" spans="1:16" hidden="1"/>
    <row r="47" spans="1:16" hidden="1"/>
    <row r="48" spans="1:16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t="6.75" hidden="1" customHeight="1"/>
  </sheetData>
  <sheetProtection sheet="1" objects="1" scenarios="1"/>
  <mergeCells count="7">
    <mergeCell ref="H9:H11"/>
    <mergeCell ref="B9:B11"/>
    <mergeCell ref="C9:C11"/>
    <mergeCell ref="D9:D11"/>
    <mergeCell ref="E9:E11"/>
    <mergeCell ref="F9:F11"/>
    <mergeCell ref="G9:G11"/>
  </mergeCells>
  <hyperlinks>
    <hyperlink ref="H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codeName="Hoja17"/>
  <dimension ref="A1:N39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5.85546875" style="32" customWidth="1"/>
    <col min="3" max="3" width="5" style="32" customWidth="1"/>
    <col min="4" max="5" width="6.42578125" style="32" customWidth="1"/>
    <col min="6" max="6" width="6.7109375" style="32" customWidth="1"/>
    <col min="7" max="7" width="2.28515625" style="32" customWidth="1"/>
    <col min="8" max="8" width="4.85546875" style="32" customWidth="1"/>
    <col min="9" max="9" width="6.85546875" style="32" customWidth="1"/>
    <col min="10" max="10" width="6.7109375" style="32" customWidth="1"/>
    <col min="11" max="11" width="6.42578125" style="32" customWidth="1"/>
    <col min="12" max="13" width="0.85546875" style="32" customWidth="1"/>
    <col min="14" max="16384" width="11.42578125" style="32" hidden="1"/>
  </cols>
  <sheetData>
    <row r="1" spans="1:12" s="208" customFormat="1" ht="4.7" customHeight="1">
      <c r="A1" s="205"/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7"/>
    </row>
    <row r="2" spans="1:12" s="213" customFormat="1" ht="11.1" customHeight="1">
      <c r="A2" s="209"/>
      <c r="B2" s="210" t="s">
        <v>130</v>
      </c>
      <c r="C2" s="211"/>
      <c r="D2" s="211"/>
      <c r="E2" s="211"/>
      <c r="F2" s="211"/>
      <c r="G2" s="211"/>
      <c r="H2" s="211"/>
      <c r="I2" s="211"/>
      <c r="J2" s="211"/>
      <c r="K2" s="1317" t="s">
        <v>131</v>
      </c>
      <c r="L2" s="212"/>
    </row>
    <row r="3" spans="1:12" s="213" customFormat="1" ht="11.1" customHeight="1">
      <c r="A3" s="209"/>
      <c r="B3" s="210" t="s">
        <v>132</v>
      </c>
      <c r="C3" s="211"/>
      <c r="D3" s="211"/>
      <c r="E3" s="211"/>
      <c r="F3" s="211"/>
      <c r="G3" s="211"/>
      <c r="H3" s="211"/>
      <c r="I3" s="211"/>
      <c r="J3" s="211"/>
      <c r="K3" s="211"/>
      <c r="L3" s="212"/>
    </row>
    <row r="4" spans="1:12" s="213" customFormat="1" ht="11.1" customHeight="1">
      <c r="A4" s="209"/>
      <c r="B4" s="210" t="s">
        <v>133</v>
      </c>
      <c r="C4" s="211"/>
      <c r="D4" s="211"/>
      <c r="E4" s="211"/>
      <c r="F4" s="211"/>
      <c r="G4" s="211"/>
      <c r="H4" s="211"/>
      <c r="I4" s="211"/>
      <c r="J4" s="211"/>
      <c r="K4" s="211"/>
      <c r="L4" s="212"/>
    </row>
    <row r="5" spans="1:12" s="213" customFormat="1" ht="11.1" customHeight="1">
      <c r="A5" s="209"/>
      <c r="B5" s="210" t="s">
        <v>4</v>
      </c>
      <c r="C5" s="211"/>
      <c r="D5" s="211"/>
      <c r="E5" s="211"/>
      <c r="F5" s="211"/>
      <c r="G5" s="211"/>
      <c r="H5" s="211"/>
      <c r="I5" s="211"/>
      <c r="J5" s="211"/>
      <c r="K5" s="211"/>
      <c r="L5" s="212"/>
    </row>
    <row r="6" spans="1:12" s="208" customFormat="1" ht="11.1" customHeight="1">
      <c r="A6" s="214"/>
      <c r="B6" s="215" t="s">
        <v>134</v>
      </c>
      <c r="C6" s="216"/>
      <c r="D6" s="216"/>
      <c r="E6" s="216"/>
      <c r="F6" s="216"/>
      <c r="G6" s="216"/>
      <c r="H6" s="216"/>
      <c r="I6" s="216"/>
      <c r="J6" s="216"/>
      <c r="K6" s="216"/>
      <c r="L6" s="217"/>
    </row>
    <row r="7" spans="1:12" s="208" customFormat="1" ht="3" customHeight="1">
      <c r="A7" s="214"/>
      <c r="B7" s="218"/>
      <c r="C7" s="218"/>
      <c r="D7" s="218"/>
      <c r="E7" s="218"/>
      <c r="F7" s="218"/>
      <c r="G7" s="218"/>
      <c r="H7" s="218"/>
      <c r="I7" s="218"/>
      <c r="J7" s="218"/>
      <c r="K7" s="218"/>
      <c r="L7" s="217"/>
    </row>
    <row r="8" spans="1:12" s="208" customFormat="1" ht="3" customHeight="1">
      <c r="A8" s="214"/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7"/>
    </row>
    <row r="9" spans="1:12" s="208" customFormat="1" ht="9" customHeight="1">
      <c r="A9" s="214"/>
      <c r="B9" s="1242" t="s">
        <v>6</v>
      </c>
      <c r="C9" s="219" t="s">
        <v>135</v>
      </c>
      <c r="D9" s="219"/>
      <c r="E9" s="219"/>
      <c r="F9" s="219"/>
      <c r="G9" s="220"/>
      <c r="H9" s="219" t="s">
        <v>136</v>
      </c>
      <c r="I9" s="219"/>
      <c r="J9" s="219"/>
      <c r="K9" s="219"/>
      <c r="L9" s="217"/>
    </row>
    <row r="10" spans="1:12" s="208" customFormat="1" ht="9.9499999999999993" customHeight="1">
      <c r="A10" s="214"/>
      <c r="B10" s="1243"/>
      <c r="C10" s="1240" t="s">
        <v>7</v>
      </c>
      <c r="D10" s="1240" t="s">
        <v>137</v>
      </c>
      <c r="E10" s="1240" t="s">
        <v>138</v>
      </c>
      <c r="F10" s="1240" t="s">
        <v>139</v>
      </c>
      <c r="G10" s="221"/>
      <c r="H10" s="1240" t="s">
        <v>7</v>
      </c>
      <c r="I10" s="1240" t="s">
        <v>137</v>
      </c>
      <c r="J10" s="1240" t="s">
        <v>138</v>
      </c>
      <c r="K10" s="1240" t="s">
        <v>139</v>
      </c>
      <c r="L10" s="217"/>
    </row>
    <row r="11" spans="1:12" s="208" customFormat="1" ht="9" customHeight="1">
      <c r="A11" s="214"/>
      <c r="B11" s="1243"/>
      <c r="C11" s="1241"/>
      <c r="D11" s="1241"/>
      <c r="E11" s="1241"/>
      <c r="F11" s="1241"/>
      <c r="G11" s="221"/>
      <c r="H11" s="1241"/>
      <c r="I11" s="1241"/>
      <c r="J11" s="1241"/>
      <c r="K11" s="1241"/>
      <c r="L11" s="217"/>
    </row>
    <row r="12" spans="1:12" s="208" customFormat="1" ht="3" customHeight="1">
      <c r="A12" s="214"/>
      <c r="B12" s="222"/>
      <c r="C12" s="222"/>
      <c r="D12" s="222"/>
      <c r="E12" s="222"/>
      <c r="F12" s="222"/>
      <c r="G12" s="222"/>
      <c r="H12" s="222"/>
      <c r="I12" s="222"/>
      <c r="J12" s="222"/>
      <c r="K12" s="222"/>
      <c r="L12" s="217"/>
    </row>
    <row r="13" spans="1:12" s="208" customFormat="1" ht="3" customHeight="1">
      <c r="A13" s="214"/>
      <c r="B13" s="223"/>
      <c r="C13" s="223"/>
      <c r="D13" s="223"/>
      <c r="E13" s="223"/>
      <c r="F13" s="223"/>
      <c r="G13" s="223"/>
      <c r="H13" s="223"/>
      <c r="I13" s="223"/>
      <c r="J13" s="223"/>
      <c r="K13" s="216"/>
      <c r="L13" s="217"/>
    </row>
    <row r="14" spans="1:12" s="208" customFormat="1" ht="9" customHeight="1">
      <c r="A14" s="214"/>
      <c r="B14" s="224">
        <v>1995</v>
      </c>
      <c r="C14" s="225">
        <f>SUM(D14:F14)</f>
        <v>114104</v>
      </c>
      <c r="D14" s="225">
        <v>67929</v>
      </c>
      <c r="E14" s="225">
        <v>46175</v>
      </c>
      <c r="F14" s="226" t="s">
        <v>44</v>
      </c>
      <c r="G14" s="225"/>
      <c r="H14" s="227">
        <f>SUM(I14:J14)</f>
        <v>58366</v>
      </c>
      <c r="I14" s="225">
        <v>51002</v>
      </c>
      <c r="J14" s="225">
        <v>7364</v>
      </c>
      <c r="K14" s="226" t="s">
        <v>44</v>
      </c>
      <c r="L14" s="217"/>
    </row>
    <row r="15" spans="1:12" s="208" customFormat="1" ht="9" customHeight="1">
      <c r="A15" s="214"/>
      <c r="B15" s="224">
        <v>1996</v>
      </c>
      <c r="C15" s="225">
        <f>SUM(D15:F15)</f>
        <v>118320</v>
      </c>
      <c r="D15" s="225">
        <v>72003</v>
      </c>
      <c r="E15" s="225">
        <v>46317</v>
      </c>
      <c r="F15" s="226" t="s">
        <v>44</v>
      </c>
      <c r="G15" s="225"/>
      <c r="H15" s="227">
        <f>SUM(I15:J15)</f>
        <v>61087</v>
      </c>
      <c r="I15" s="225">
        <v>52759</v>
      </c>
      <c r="J15" s="225">
        <v>8328</v>
      </c>
      <c r="K15" s="226" t="s">
        <v>44</v>
      </c>
      <c r="L15" s="217"/>
    </row>
    <row r="16" spans="1:12" s="208" customFormat="1" ht="9" customHeight="1">
      <c r="A16" s="214"/>
      <c r="B16" s="224">
        <v>1997</v>
      </c>
      <c r="C16" s="225">
        <f>SUM(D16:F16)</f>
        <v>128455</v>
      </c>
      <c r="D16" s="225">
        <v>80523</v>
      </c>
      <c r="E16" s="225">
        <v>47932</v>
      </c>
      <c r="F16" s="226" t="s">
        <v>44</v>
      </c>
      <c r="G16" s="225"/>
      <c r="H16" s="227">
        <f>SUM(I16:J16)</f>
        <v>63934</v>
      </c>
      <c r="I16" s="225">
        <v>54389</v>
      </c>
      <c r="J16" s="225">
        <v>9545</v>
      </c>
      <c r="K16" s="226" t="s">
        <v>44</v>
      </c>
      <c r="L16" s="217"/>
    </row>
    <row r="17" spans="1:14" s="208" customFormat="1" ht="9" customHeight="1">
      <c r="A17" s="214"/>
      <c r="B17" s="224">
        <v>1998</v>
      </c>
      <c r="C17" s="225">
        <f>SUM(D17:F17)</f>
        <v>161593</v>
      </c>
      <c r="D17" s="225">
        <v>86584</v>
      </c>
      <c r="E17" s="225">
        <v>49900</v>
      </c>
      <c r="F17" s="225">
        <v>25109</v>
      </c>
      <c r="G17" s="225"/>
      <c r="H17" s="227">
        <f>SUM(I17:K17)</f>
        <v>64983</v>
      </c>
      <c r="I17" s="225">
        <v>55912</v>
      </c>
      <c r="J17" s="225">
        <v>8166</v>
      </c>
      <c r="K17" s="225">
        <v>905</v>
      </c>
      <c r="L17" s="217"/>
    </row>
    <row r="18" spans="1:14" s="208" customFormat="1" ht="9" customHeight="1">
      <c r="A18" s="214"/>
      <c r="B18" s="224">
        <v>1999</v>
      </c>
      <c r="C18" s="225">
        <f>SUM(D18:F18)</f>
        <v>225588.83499999999</v>
      </c>
      <c r="D18" s="225">
        <v>93911</v>
      </c>
      <c r="E18" s="225">
        <v>51467.834999999999</v>
      </c>
      <c r="F18" s="225">
        <v>80210</v>
      </c>
      <c r="G18" s="225"/>
      <c r="H18" s="227">
        <f>SUM(I18:K18)</f>
        <v>72516.752000000008</v>
      </c>
      <c r="I18" s="225">
        <v>58751</v>
      </c>
      <c r="J18" s="225">
        <v>9419.7520000000004</v>
      </c>
      <c r="K18" s="225">
        <v>4346</v>
      </c>
      <c r="L18" s="217"/>
    </row>
    <row r="19" spans="1:14" s="208" customFormat="1" ht="9" customHeight="1">
      <c r="A19" s="214"/>
      <c r="B19" s="224"/>
      <c r="C19" s="225"/>
      <c r="D19" s="225"/>
      <c r="E19" s="225"/>
      <c r="F19" s="225"/>
      <c r="G19" s="225"/>
      <c r="H19" s="225"/>
      <c r="I19" s="225"/>
      <c r="J19" s="225"/>
      <c r="K19" s="225"/>
      <c r="L19" s="217"/>
    </row>
    <row r="20" spans="1:14" s="208" customFormat="1" ht="9" customHeight="1">
      <c r="A20" s="214"/>
      <c r="B20" s="224">
        <v>2000</v>
      </c>
      <c r="C20" s="225">
        <f>SUM(D20:F20)</f>
        <v>250484</v>
      </c>
      <c r="D20" s="225">
        <v>102037</v>
      </c>
      <c r="E20" s="225">
        <v>53869</v>
      </c>
      <c r="F20" s="225">
        <v>94578</v>
      </c>
      <c r="G20" s="225"/>
      <c r="H20" s="227">
        <f>SUM(I20:K20)</f>
        <v>76993</v>
      </c>
      <c r="I20" s="225">
        <v>59832</v>
      </c>
      <c r="J20" s="225">
        <v>11057</v>
      </c>
      <c r="K20" s="225">
        <v>6104</v>
      </c>
      <c r="L20" s="217"/>
    </row>
    <row r="21" spans="1:14" s="208" customFormat="1" ht="9" customHeight="1">
      <c r="A21" s="214"/>
      <c r="B21" s="224">
        <v>2001</v>
      </c>
      <c r="C21" s="225">
        <f>SUM(D21:F21)</f>
        <v>273191</v>
      </c>
      <c r="D21" s="225">
        <v>109120</v>
      </c>
      <c r="E21" s="225">
        <v>40003</v>
      </c>
      <c r="F21" s="225">
        <v>124068</v>
      </c>
      <c r="G21" s="225"/>
      <c r="H21" s="227">
        <f>SUM(I21:K21)</f>
        <v>76858</v>
      </c>
      <c r="I21" s="225">
        <v>59206</v>
      </c>
      <c r="J21" s="225">
        <v>11089</v>
      </c>
      <c r="K21" s="225">
        <v>6563</v>
      </c>
      <c r="L21" s="217"/>
    </row>
    <row r="22" spans="1:14" s="208" customFormat="1" ht="9" customHeight="1">
      <c r="A22" s="214"/>
      <c r="B22" s="224">
        <v>2002</v>
      </c>
      <c r="C22" s="225">
        <f>SUM(D22:F22)</f>
        <v>294489</v>
      </c>
      <c r="D22" s="225">
        <v>41219</v>
      </c>
      <c r="E22" s="225">
        <v>42655</v>
      </c>
      <c r="F22" s="225">
        <v>210615</v>
      </c>
      <c r="G22" s="225"/>
      <c r="H22" s="227">
        <f>SUM(I22:K22)</f>
        <v>78761</v>
      </c>
      <c r="I22" s="225">
        <v>60158</v>
      </c>
      <c r="J22" s="225">
        <v>11540</v>
      </c>
      <c r="K22" s="225">
        <v>7063</v>
      </c>
      <c r="L22" s="217"/>
    </row>
    <row r="23" spans="1:14" s="208" customFormat="1" ht="9" customHeight="1">
      <c r="A23" s="214"/>
      <c r="B23" s="224">
        <v>2003</v>
      </c>
      <c r="C23" s="225">
        <f>SUM(D23:F23)</f>
        <v>313218</v>
      </c>
      <c r="D23" s="225">
        <v>46683</v>
      </c>
      <c r="E23" s="225">
        <v>44972</v>
      </c>
      <c r="F23" s="225">
        <v>221563</v>
      </c>
      <c r="G23" s="225"/>
      <c r="H23" s="227">
        <f>SUM(I23:K23)</f>
        <v>79064</v>
      </c>
      <c r="I23" s="225">
        <v>60810</v>
      </c>
      <c r="J23" s="225">
        <v>11055</v>
      </c>
      <c r="K23" s="225">
        <v>7199</v>
      </c>
      <c r="L23" s="217"/>
    </row>
    <row r="24" spans="1:14" s="208" customFormat="1" ht="9" customHeight="1">
      <c r="A24" s="214"/>
      <c r="B24" s="224">
        <v>2004</v>
      </c>
      <c r="C24" s="225">
        <f>SUM(D24:F24)</f>
        <v>336821</v>
      </c>
      <c r="D24" s="225">
        <v>5729</v>
      </c>
      <c r="E24" s="225">
        <v>46971</v>
      </c>
      <c r="F24" s="225">
        <v>284121</v>
      </c>
      <c r="G24" s="225"/>
      <c r="H24" s="227">
        <f>SUM(I24:K24)</f>
        <v>82131</v>
      </c>
      <c r="I24" s="225">
        <v>63526</v>
      </c>
      <c r="J24" s="225">
        <v>11078</v>
      </c>
      <c r="K24" s="225">
        <v>7527</v>
      </c>
      <c r="L24" s="217"/>
    </row>
    <row r="25" spans="1:14" s="208" customFormat="1" ht="9" customHeight="1">
      <c r="A25" s="214"/>
      <c r="B25" s="224"/>
      <c r="C25" s="225"/>
      <c r="D25" s="225"/>
      <c r="E25" s="225"/>
      <c r="F25" s="225"/>
      <c r="G25" s="225"/>
      <c r="H25" s="227"/>
      <c r="I25" s="225"/>
      <c r="J25" s="225"/>
      <c r="K25" s="225"/>
      <c r="L25" s="217"/>
    </row>
    <row r="26" spans="1:14" s="208" customFormat="1" ht="9" customHeight="1">
      <c r="A26" s="214"/>
      <c r="B26" s="224">
        <v>2005</v>
      </c>
      <c r="C26" s="225">
        <f>SUM(D26:F26)</f>
        <v>354013.73</v>
      </c>
      <c r="D26" s="225">
        <v>5619</v>
      </c>
      <c r="E26" s="225">
        <v>44043.73</v>
      </c>
      <c r="F26" s="225">
        <v>304351</v>
      </c>
      <c r="G26" s="225"/>
      <c r="H26" s="227">
        <f>SUM(I26:K26)</f>
        <v>73533.712</v>
      </c>
      <c r="I26" s="225">
        <v>57049.606</v>
      </c>
      <c r="J26" s="225">
        <v>10501.382</v>
      </c>
      <c r="K26" s="225">
        <v>5982.7240000000002</v>
      </c>
      <c r="L26" s="217"/>
    </row>
    <row r="27" spans="1:14" s="208" customFormat="1" ht="9" customHeight="1">
      <c r="A27" s="214"/>
      <c r="B27" s="224">
        <v>2006</v>
      </c>
      <c r="C27" s="225">
        <f>SUM(D27:F27)</f>
        <v>378517.91399999999</v>
      </c>
      <c r="D27" s="225">
        <v>5807.42</v>
      </c>
      <c r="E27" s="225">
        <f>30443.738+5054.14+4499.536+3210.545</f>
        <v>43207.959000000003</v>
      </c>
      <c r="F27" s="225">
        <f>284827.649+51731.798-1444.829-2377.835-2348.729-885.519</f>
        <v>329502.53499999997</v>
      </c>
      <c r="G27" s="225"/>
      <c r="H27" s="227">
        <f>SUM(I27:K27)</f>
        <v>74289.024999999994</v>
      </c>
      <c r="I27" s="225">
        <v>57557.421000000002</v>
      </c>
      <c r="J27" s="225">
        <f>1095.464+2058.423+3271.094+627.531+795.384+1826.796</f>
        <v>9674.6919999999991</v>
      </c>
      <c r="K27" s="225">
        <f>2348.729+885.519+1444.829+2377.835</f>
        <v>7056.9119999999994</v>
      </c>
      <c r="L27" s="217"/>
    </row>
    <row r="28" spans="1:14" s="208" customFormat="1" ht="9" customHeight="1">
      <c r="A28" s="214"/>
      <c r="B28" s="224">
        <v>2007</v>
      </c>
      <c r="C28" s="225">
        <f>SUM(D28:F28)</f>
        <v>379686.75099999999</v>
      </c>
      <c r="D28" s="225">
        <v>6017.61</v>
      </c>
      <c r="E28" s="225">
        <v>47649.358999999997</v>
      </c>
      <c r="F28" s="225">
        <v>326019.78200000001</v>
      </c>
      <c r="G28" s="225"/>
      <c r="H28" s="227">
        <f>SUM(I28:K28)-1</f>
        <v>72195.063999999998</v>
      </c>
      <c r="I28" s="227">
        <v>58700.415999999997</v>
      </c>
      <c r="J28" s="225">
        <v>7865.3119999999999</v>
      </c>
      <c r="K28" s="225">
        <v>5630.3360000000002</v>
      </c>
      <c r="L28" s="228">
        <v>5630.3360000000002</v>
      </c>
      <c r="M28" s="216"/>
      <c r="N28" s="216"/>
    </row>
    <row r="29" spans="1:14" s="208" customFormat="1" ht="9" customHeight="1">
      <c r="A29" s="214"/>
      <c r="B29" s="224">
        <v>2008</v>
      </c>
      <c r="C29" s="225">
        <v>366203</v>
      </c>
      <c r="D29" s="225">
        <v>3730</v>
      </c>
      <c r="E29" s="225">
        <v>47428</v>
      </c>
      <c r="F29" s="225">
        <v>315045</v>
      </c>
      <c r="G29" s="225"/>
      <c r="H29" s="227">
        <f>SUM(I29:K29)</f>
        <v>71683</v>
      </c>
      <c r="I29" s="227">
        <v>59126</v>
      </c>
      <c r="J29" s="225">
        <v>7108</v>
      </c>
      <c r="K29" s="225">
        <v>5449</v>
      </c>
      <c r="L29" s="228"/>
      <c r="M29" s="216"/>
    </row>
    <row r="30" spans="1:14" s="208" customFormat="1" ht="9" customHeight="1">
      <c r="A30" s="214"/>
      <c r="B30" s="224">
        <v>2009</v>
      </c>
      <c r="C30" s="225">
        <f>SUM(D30:F30)</f>
        <v>368446</v>
      </c>
      <c r="D30" s="225">
        <v>4410</v>
      </c>
      <c r="E30" s="225">
        <v>47384</v>
      </c>
      <c r="F30" s="225">
        <v>316652</v>
      </c>
      <c r="G30" s="225"/>
      <c r="H30" s="227">
        <f>SUM(I30:K30)</f>
        <v>68557</v>
      </c>
      <c r="I30" s="227">
        <v>57003</v>
      </c>
      <c r="J30" s="225">
        <v>6184</v>
      </c>
      <c r="K30" s="225">
        <v>5370</v>
      </c>
      <c r="L30" s="228"/>
      <c r="M30" s="216"/>
    </row>
    <row r="31" spans="1:14" s="208" customFormat="1" ht="9" customHeight="1">
      <c r="A31" s="214"/>
      <c r="B31" s="224"/>
      <c r="C31" s="225"/>
      <c r="D31" s="225"/>
      <c r="E31" s="225"/>
      <c r="F31" s="225"/>
      <c r="G31" s="225"/>
      <c r="H31" s="227"/>
      <c r="I31" s="227"/>
      <c r="J31" s="225"/>
      <c r="K31" s="225"/>
      <c r="L31" s="228"/>
      <c r="M31" s="216"/>
    </row>
    <row r="32" spans="1:14" s="208" customFormat="1" ht="9" customHeight="1">
      <c r="A32" s="214"/>
      <c r="B32" s="224">
        <v>2010</v>
      </c>
      <c r="C32" s="225">
        <f>SUM(D32:F32)</f>
        <v>374012</v>
      </c>
      <c r="D32" s="225">
        <v>4533</v>
      </c>
      <c r="E32" s="225">
        <v>49390</v>
      </c>
      <c r="F32" s="225">
        <v>320089</v>
      </c>
      <c r="G32" s="225"/>
      <c r="H32" s="227">
        <f>SUM(I32:K32)</f>
        <v>62465</v>
      </c>
      <c r="I32" s="227">
        <v>53087</v>
      </c>
      <c r="J32" s="225">
        <v>4254</v>
      </c>
      <c r="K32" s="225">
        <v>5124</v>
      </c>
      <c r="L32" s="228"/>
      <c r="M32" s="216"/>
    </row>
    <row r="33" spans="1:13" s="208" customFormat="1" ht="9" customHeight="1">
      <c r="A33" s="214"/>
      <c r="B33" s="224">
        <v>2011</v>
      </c>
      <c r="C33" s="225">
        <f>SUM(D33:F33)</f>
        <v>381246.47100000002</v>
      </c>
      <c r="D33" s="225">
        <v>3844</v>
      </c>
      <c r="E33" s="225">
        <v>49099.470999999998</v>
      </c>
      <c r="F33" s="225">
        <v>328303</v>
      </c>
      <c r="G33" s="225"/>
      <c r="H33" s="227">
        <f>SUM(I33:K33)</f>
        <v>58678.781999999999</v>
      </c>
      <c r="I33" s="227">
        <v>51361</v>
      </c>
      <c r="J33" s="225">
        <v>2431.759</v>
      </c>
      <c r="K33" s="225">
        <v>4886.0230000000001</v>
      </c>
      <c r="L33" s="228"/>
      <c r="M33" s="216"/>
    </row>
    <row r="34" spans="1:13" s="208" customFormat="1" ht="9" customHeight="1">
      <c r="A34" s="214"/>
      <c r="B34" s="224" t="s">
        <v>12</v>
      </c>
      <c r="C34" s="225">
        <f>SUM(D34:F34)</f>
        <v>376174.34600000002</v>
      </c>
      <c r="D34" s="225">
        <v>4177.835</v>
      </c>
      <c r="E34" s="225">
        <v>50855.811999999998</v>
      </c>
      <c r="F34" s="225">
        <v>321140.69900000002</v>
      </c>
      <c r="G34" s="225"/>
      <c r="H34" s="227">
        <v>60216</v>
      </c>
      <c r="I34" s="227">
        <v>52342.180999999997</v>
      </c>
      <c r="J34" s="225">
        <v>2795.413</v>
      </c>
      <c r="K34" s="225">
        <v>5079</v>
      </c>
      <c r="L34" s="228"/>
      <c r="M34" s="216"/>
    </row>
    <row r="35" spans="1:13" s="208" customFormat="1" ht="3" customHeight="1">
      <c r="A35" s="214"/>
      <c r="B35" s="229"/>
      <c r="C35" s="222"/>
      <c r="D35" s="222"/>
      <c r="E35" s="222"/>
      <c r="F35" s="222"/>
      <c r="G35" s="222"/>
      <c r="H35" s="222"/>
      <c r="I35" s="222"/>
      <c r="J35" s="222"/>
      <c r="K35" s="222"/>
      <c r="L35" s="217"/>
    </row>
    <row r="36" spans="1:13" s="208" customFormat="1" ht="3" customHeight="1">
      <c r="A36" s="214"/>
      <c r="B36" s="230"/>
      <c r="C36" s="223"/>
      <c r="D36" s="223"/>
      <c r="E36" s="223"/>
      <c r="F36" s="223"/>
      <c r="G36" s="223"/>
      <c r="H36" s="223"/>
      <c r="I36" s="223"/>
      <c r="J36" s="223"/>
      <c r="K36" s="216"/>
      <c r="L36" s="217"/>
    </row>
    <row r="37" spans="1:13" s="208" customFormat="1" ht="9.9499999999999993" customHeight="1">
      <c r="A37" s="214"/>
      <c r="B37" s="231" t="s">
        <v>141</v>
      </c>
      <c r="C37" s="223"/>
      <c r="D37" s="223"/>
      <c r="E37" s="223"/>
      <c r="F37" s="223"/>
      <c r="G37" s="223"/>
      <c r="H37" s="225"/>
      <c r="I37" s="223"/>
      <c r="J37" s="223"/>
      <c r="K37" s="216"/>
      <c r="L37" s="217"/>
    </row>
    <row r="38" spans="1:13" s="208" customFormat="1" ht="4.7" customHeight="1">
      <c r="A38" s="232"/>
      <c r="B38" s="218"/>
      <c r="C38" s="218"/>
      <c r="D38" s="218"/>
      <c r="E38" s="218"/>
      <c r="F38" s="218"/>
      <c r="G38" s="218"/>
      <c r="H38" s="218"/>
      <c r="I38" s="218"/>
      <c r="J38" s="218"/>
      <c r="K38" s="218"/>
      <c r="L38" s="233"/>
    </row>
    <row r="39" spans="1:13" hidden="1">
      <c r="D39" s="234"/>
      <c r="M39" s="32" t="s">
        <v>17</v>
      </c>
    </row>
  </sheetData>
  <sheetProtection sheet="1" objects="1" scenarios="1"/>
  <mergeCells count="9">
    <mergeCell ref="I10:I11"/>
    <mergeCell ref="J10:J11"/>
    <mergeCell ref="K10:K11"/>
    <mergeCell ref="B9:B11"/>
    <mergeCell ref="C10:C11"/>
    <mergeCell ref="D10:D11"/>
    <mergeCell ref="E10:E11"/>
    <mergeCell ref="F10:F11"/>
    <mergeCell ref="H10:H11"/>
  </mergeCells>
  <hyperlinks>
    <hyperlink ref="K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codeName="Hoja18"/>
  <dimension ref="A1:K7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5" style="32" customWidth="1"/>
    <col min="3" max="3" width="8.42578125" style="32" bestFit="1" customWidth="1"/>
    <col min="4" max="4" width="2.85546875" style="32" customWidth="1"/>
    <col min="5" max="5" width="5.85546875" style="32" customWidth="1"/>
    <col min="6" max="7" width="9" style="32" customWidth="1"/>
    <col min="8" max="8" width="9.42578125" style="32" customWidth="1"/>
    <col min="9" max="9" width="8.28515625" style="32" customWidth="1"/>
    <col min="10" max="11" width="0.85546875" style="32" customWidth="1"/>
    <col min="12" max="16384" width="11.42578125" style="32" hidden="1"/>
  </cols>
  <sheetData>
    <row r="1" spans="1:10" s="84" customFormat="1" ht="4.7" customHeight="1">
      <c r="A1" s="81"/>
      <c r="B1" s="82"/>
      <c r="C1" s="82"/>
      <c r="D1" s="82"/>
      <c r="E1" s="82"/>
      <c r="F1" s="82"/>
      <c r="G1" s="82"/>
      <c r="H1" s="82"/>
      <c r="I1" s="82"/>
      <c r="J1" s="83"/>
    </row>
    <row r="2" spans="1:10" s="84" customFormat="1" ht="11.1" customHeight="1">
      <c r="A2" s="85"/>
      <c r="B2" s="235" t="s">
        <v>142</v>
      </c>
      <c r="C2" s="236"/>
      <c r="D2" s="236"/>
      <c r="E2" s="112"/>
      <c r="F2" s="112"/>
      <c r="G2" s="112"/>
      <c r="H2" s="112"/>
      <c r="I2" s="1317" t="s">
        <v>143</v>
      </c>
      <c r="J2" s="89"/>
    </row>
    <row r="3" spans="1:10" s="84" customFormat="1" ht="11.1" customHeight="1">
      <c r="A3" s="85"/>
      <c r="B3" s="235" t="s">
        <v>144</v>
      </c>
      <c r="C3" s="236"/>
      <c r="D3" s="236"/>
      <c r="E3" s="112"/>
      <c r="F3" s="112"/>
      <c r="G3" s="112"/>
      <c r="H3" s="112"/>
      <c r="I3" s="98" t="s">
        <v>21</v>
      </c>
      <c r="J3" s="89"/>
    </row>
    <row r="4" spans="1:10" s="84" customFormat="1" ht="11.1" customHeight="1">
      <c r="A4" s="85"/>
      <c r="B4" s="235" t="s">
        <v>145</v>
      </c>
      <c r="C4" s="236"/>
      <c r="D4" s="236"/>
      <c r="E4" s="112"/>
      <c r="F4" s="112"/>
      <c r="G4" s="112"/>
      <c r="H4" s="112"/>
      <c r="I4" s="98"/>
      <c r="J4" s="89"/>
    </row>
    <row r="5" spans="1:10" s="84" customFormat="1" ht="11.1" customHeight="1">
      <c r="A5" s="85"/>
      <c r="B5" s="210" t="s">
        <v>4</v>
      </c>
      <c r="C5" s="237"/>
      <c r="D5" s="237"/>
      <c r="E5" s="112"/>
      <c r="F5" s="112"/>
      <c r="G5" s="112"/>
      <c r="H5" s="112"/>
      <c r="I5" s="112"/>
      <c r="J5" s="89"/>
    </row>
    <row r="6" spans="1:10" s="84" customFormat="1" ht="11.1" customHeight="1">
      <c r="A6" s="85"/>
      <c r="B6" s="113" t="s">
        <v>134</v>
      </c>
      <c r="C6" s="237"/>
      <c r="D6" s="237"/>
      <c r="E6" s="112"/>
      <c r="F6" s="112"/>
      <c r="G6" s="112"/>
      <c r="H6" s="112"/>
      <c r="I6" s="112"/>
      <c r="J6" s="89"/>
    </row>
    <row r="7" spans="1:10" s="84" customFormat="1" ht="3" customHeight="1">
      <c r="A7" s="85"/>
      <c r="B7" s="238"/>
      <c r="C7" s="90"/>
      <c r="D7" s="90"/>
      <c r="E7" s="102"/>
      <c r="F7" s="102"/>
      <c r="G7" s="102"/>
      <c r="H7" s="102"/>
      <c r="I7" s="102"/>
      <c r="J7" s="89"/>
    </row>
    <row r="8" spans="1:10" s="84" customFormat="1" ht="3" customHeight="1">
      <c r="A8" s="85"/>
      <c r="B8" s="1162"/>
      <c r="C8" s="1162"/>
      <c r="D8" s="1162"/>
      <c r="E8" s="1166"/>
      <c r="F8" s="1166"/>
      <c r="G8" s="1166"/>
      <c r="H8" s="1166"/>
      <c r="I8" s="1166"/>
      <c r="J8" s="89"/>
    </row>
    <row r="9" spans="1:10" s="84" customFormat="1" ht="9" customHeight="1">
      <c r="A9" s="85"/>
      <c r="B9" s="1224" t="s">
        <v>6</v>
      </c>
      <c r="C9" s="1229" t="s">
        <v>7</v>
      </c>
      <c r="D9" s="169"/>
      <c r="E9" s="168" t="s">
        <v>135</v>
      </c>
      <c r="F9" s="94"/>
      <c r="G9" s="94"/>
      <c r="H9" s="94"/>
      <c r="I9" s="94"/>
      <c r="J9" s="89"/>
    </row>
    <row r="10" spans="1:10" s="84" customFormat="1" ht="9" customHeight="1">
      <c r="A10" s="85"/>
      <c r="B10" s="1224"/>
      <c r="C10" s="1229"/>
      <c r="D10" s="778"/>
      <c r="E10" s="1234" t="s">
        <v>7</v>
      </c>
      <c r="F10" s="1236" t="s">
        <v>146</v>
      </c>
      <c r="G10" s="1234" t="s">
        <v>147</v>
      </c>
      <c r="H10" s="1234" t="s">
        <v>148</v>
      </c>
      <c r="I10" s="1234" t="s">
        <v>149</v>
      </c>
      <c r="J10" s="89"/>
    </row>
    <row r="11" spans="1:10" s="84" customFormat="1" ht="9" customHeight="1">
      <c r="A11" s="85"/>
      <c r="B11" s="1224"/>
      <c r="C11" s="1229"/>
      <c r="D11" s="778"/>
      <c r="E11" s="1229"/>
      <c r="F11" s="1237"/>
      <c r="G11" s="1229"/>
      <c r="H11" s="1229"/>
      <c r="I11" s="1229"/>
      <c r="J11" s="89"/>
    </row>
    <row r="12" spans="1:10" s="84" customFormat="1" ht="3" customHeight="1">
      <c r="A12" s="85"/>
      <c r="B12" s="90"/>
      <c r="C12" s="116"/>
      <c r="D12" s="116"/>
      <c r="E12" s="116"/>
      <c r="F12" s="116"/>
      <c r="G12" s="116"/>
      <c r="H12" s="116"/>
      <c r="I12" s="116"/>
      <c r="J12" s="89"/>
    </row>
    <row r="13" spans="1:10" s="84" customFormat="1" ht="3" customHeight="1">
      <c r="A13" s="85"/>
      <c r="B13" s="1162"/>
      <c r="C13" s="778"/>
      <c r="D13" s="778"/>
      <c r="E13" s="778"/>
      <c r="F13" s="778"/>
      <c r="G13" s="778"/>
      <c r="H13" s="778"/>
      <c r="I13" s="778"/>
      <c r="J13" s="89"/>
    </row>
    <row r="14" spans="1:10" s="84" customFormat="1" ht="8.65" customHeight="1">
      <c r="A14" s="85"/>
      <c r="B14" s="1162">
        <v>1995</v>
      </c>
      <c r="C14" s="239">
        <f>SUM(E14,C45)</f>
        <v>118931</v>
      </c>
      <c r="D14" s="239"/>
      <c r="E14" s="127">
        <v>67929</v>
      </c>
      <c r="F14" s="240">
        <v>46515</v>
      </c>
      <c r="G14" s="240">
        <v>7054</v>
      </c>
      <c r="H14" s="240">
        <v>14267</v>
      </c>
      <c r="I14" s="240">
        <v>93</v>
      </c>
      <c r="J14" s="89"/>
    </row>
    <row r="15" spans="1:10" s="84" customFormat="1" ht="8.65" customHeight="1">
      <c r="A15" s="85"/>
      <c r="B15" s="1162">
        <v>1996</v>
      </c>
      <c r="C15" s="239">
        <f>SUM(E15,C46)</f>
        <v>124762.20300000001</v>
      </c>
      <c r="D15" s="239"/>
      <c r="E15" s="127">
        <v>72003.436000000002</v>
      </c>
      <c r="F15" s="240">
        <v>48208.207000000002</v>
      </c>
      <c r="G15" s="240">
        <v>8900.1440000000002</v>
      </c>
      <c r="H15" s="240">
        <v>14866.959000000001</v>
      </c>
      <c r="I15" s="240">
        <v>28.126000000000001</v>
      </c>
      <c r="J15" s="89"/>
    </row>
    <row r="16" spans="1:10" s="84" customFormat="1" ht="8.65" customHeight="1">
      <c r="A16" s="85"/>
      <c r="B16" s="1162">
        <v>1997</v>
      </c>
      <c r="C16" s="239">
        <f>SUM(E16,C47)</f>
        <v>134912</v>
      </c>
      <c r="D16" s="239"/>
      <c r="E16" s="127">
        <v>80523</v>
      </c>
      <c r="F16" s="240">
        <v>53898</v>
      </c>
      <c r="G16" s="240">
        <v>9024</v>
      </c>
      <c r="H16" s="240">
        <v>17560</v>
      </c>
      <c r="I16" s="240">
        <v>41</v>
      </c>
      <c r="J16" s="89"/>
    </row>
    <row r="17" spans="1:10" s="84" customFormat="1" ht="8.65" customHeight="1">
      <c r="A17" s="85"/>
      <c r="B17" s="1162">
        <v>1998</v>
      </c>
      <c r="C17" s="239">
        <f>SUM(E17,C48)</f>
        <v>142496</v>
      </c>
      <c r="D17" s="239"/>
      <c r="E17" s="127">
        <v>86584</v>
      </c>
      <c r="F17" s="240">
        <v>57551</v>
      </c>
      <c r="G17" s="240">
        <v>9052</v>
      </c>
      <c r="H17" s="240">
        <v>19943</v>
      </c>
      <c r="I17" s="240">
        <v>38</v>
      </c>
      <c r="J17" s="89"/>
    </row>
    <row r="18" spans="1:10" s="84" customFormat="1" ht="8.65" customHeight="1">
      <c r="A18" s="85"/>
      <c r="B18" s="1162">
        <v>1999</v>
      </c>
      <c r="C18" s="239">
        <f>SUM(E18,C49)</f>
        <v>152662</v>
      </c>
      <c r="D18" s="239"/>
      <c r="E18" s="127">
        <v>93911</v>
      </c>
      <c r="F18" s="240">
        <v>63650</v>
      </c>
      <c r="G18" s="240">
        <v>9048</v>
      </c>
      <c r="H18" s="240">
        <v>21159</v>
      </c>
      <c r="I18" s="240">
        <v>54</v>
      </c>
      <c r="J18" s="89"/>
    </row>
    <row r="19" spans="1:10" s="84" customFormat="1" ht="5.0999999999999996" customHeight="1">
      <c r="A19" s="85"/>
      <c r="B19" s="1162"/>
      <c r="C19" s="239"/>
      <c r="D19" s="239"/>
      <c r="E19" s="127"/>
      <c r="F19" s="240"/>
      <c r="G19" s="240"/>
      <c r="H19" s="240"/>
      <c r="I19" s="240"/>
      <c r="J19" s="89"/>
    </row>
    <row r="20" spans="1:10" s="84" customFormat="1" ht="8.65" customHeight="1">
      <c r="A20" s="85"/>
      <c r="B20" s="1162">
        <v>2000</v>
      </c>
      <c r="C20" s="239">
        <f>SUM(E20,C51)</f>
        <v>161869</v>
      </c>
      <c r="D20" s="239"/>
      <c r="E20" s="127">
        <v>102037</v>
      </c>
      <c r="F20" s="240">
        <v>70299</v>
      </c>
      <c r="G20" s="240">
        <v>9423</v>
      </c>
      <c r="H20" s="240">
        <v>22315</v>
      </c>
      <c r="I20" s="241" t="s">
        <v>44</v>
      </c>
      <c r="J20" s="89"/>
    </row>
    <row r="21" spans="1:10" s="84" customFormat="1" ht="8.65" customHeight="1">
      <c r="A21" s="85"/>
      <c r="B21" s="1162">
        <v>2001</v>
      </c>
      <c r="C21" s="239">
        <f>SUM(E21,C52)</f>
        <v>168326</v>
      </c>
      <c r="D21" s="239"/>
      <c r="E21" s="127">
        <v>109120</v>
      </c>
      <c r="F21" s="240">
        <v>76382</v>
      </c>
      <c r="G21" s="240">
        <v>9453</v>
      </c>
      <c r="H21" s="240">
        <v>23285</v>
      </c>
      <c r="I21" s="241" t="s">
        <v>44</v>
      </c>
      <c r="J21" s="89"/>
    </row>
    <row r="22" spans="1:10" s="84" customFormat="1" ht="8.65" customHeight="1">
      <c r="A22" s="85"/>
      <c r="B22" s="1162">
        <v>2002</v>
      </c>
      <c r="C22" s="239">
        <f>SUM(E22,C53)</f>
        <v>101376</v>
      </c>
      <c r="D22" s="239"/>
      <c r="E22" s="127">
        <v>41219</v>
      </c>
      <c r="F22" s="240">
        <v>30897</v>
      </c>
      <c r="G22" s="240">
        <v>3146</v>
      </c>
      <c r="H22" s="240">
        <v>7176</v>
      </c>
      <c r="I22" s="241" t="s">
        <v>44</v>
      </c>
      <c r="J22" s="89"/>
    </row>
    <row r="23" spans="1:10" s="84" customFormat="1" ht="8.65" customHeight="1">
      <c r="A23" s="85"/>
      <c r="B23" s="1162">
        <v>2003</v>
      </c>
      <c r="C23" s="239">
        <f>SUM(E23,C54)</f>
        <v>107493</v>
      </c>
      <c r="D23" s="239"/>
      <c r="E23" s="127">
        <v>46683</v>
      </c>
      <c r="F23" s="240">
        <v>35428</v>
      </c>
      <c r="G23" s="240">
        <v>3340</v>
      </c>
      <c r="H23" s="240">
        <v>7855</v>
      </c>
      <c r="I23" s="241">
        <v>60</v>
      </c>
      <c r="J23" s="89"/>
    </row>
    <row r="24" spans="1:10" s="84" customFormat="1" ht="8.65" customHeight="1">
      <c r="A24" s="85"/>
      <c r="B24" s="1162">
        <v>2004</v>
      </c>
      <c r="C24" s="239">
        <f>SUM(E24,C55)</f>
        <v>69255</v>
      </c>
      <c r="D24" s="239"/>
      <c r="E24" s="127">
        <v>5729</v>
      </c>
      <c r="F24" s="240">
        <v>4643</v>
      </c>
      <c r="G24" s="240">
        <v>294</v>
      </c>
      <c r="H24" s="240">
        <v>792</v>
      </c>
      <c r="I24" s="241" t="s">
        <v>44</v>
      </c>
      <c r="J24" s="89"/>
    </row>
    <row r="25" spans="1:10" s="84" customFormat="1" ht="5.0999999999999996" customHeight="1">
      <c r="A25" s="85"/>
      <c r="B25" s="1162"/>
      <c r="C25" s="239"/>
      <c r="D25" s="239"/>
      <c r="E25" s="239"/>
      <c r="F25" s="239"/>
      <c r="G25" s="239"/>
      <c r="H25" s="239"/>
      <c r="I25" s="239"/>
      <c r="J25" s="89"/>
    </row>
    <row r="26" spans="1:10" s="84" customFormat="1" ht="8.65" customHeight="1">
      <c r="A26" s="85"/>
      <c r="B26" s="1162">
        <v>2005</v>
      </c>
      <c r="C26" s="239">
        <f>SUM(E26,C57)</f>
        <v>62668.358999999997</v>
      </c>
      <c r="D26" s="239"/>
      <c r="E26" s="127">
        <f>SUM(F26:I26)</f>
        <v>5618.7529999999997</v>
      </c>
      <c r="F26" s="240">
        <v>4466.098</v>
      </c>
      <c r="G26" s="240">
        <v>311.65499999999997</v>
      </c>
      <c r="H26" s="240">
        <v>841</v>
      </c>
      <c r="I26" s="241" t="s">
        <v>44</v>
      </c>
      <c r="J26" s="89"/>
    </row>
    <row r="27" spans="1:10" s="84" customFormat="1" ht="8.65" customHeight="1">
      <c r="A27" s="85"/>
      <c r="B27" s="1162">
        <v>2006</v>
      </c>
      <c r="C27" s="239">
        <f>SUM(E27,C58)-1</f>
        <v>63364.840999999993</v>
      </c>
      <c r="D27" s="239"/>
      <c r="E27" s="242">
        <f>SUM(F27:I27)</f>
        <v>5807.42</v>
      </c>
      <c r="F27" s="240">
        <v>4673.835</v>
      </c>
      <c r="G27" s="240">
        <f>222.254+94.542+3.14</f>
        <v>319.93599999999998</v>
      </c>
      <c r="H27" s="240">
        <f>234.365+154.024+5.114+236.185+63.893+4.89+83.212+31.966</f>
        <v>813.649</v>
      </c>
      <c r="I27" s="241" t="s">
        <v>44</v>
      </c>
      <c r="J27" s="89"/>
    </row>
    <row r="28" spans="1:10" s="84" customFormat="1" ht="8.65" customHeight="1">
      <c r="A28" s="85"/>
      <c r="B28" s="1162">
        <v>2007</v>
      </c>
      <c r="C28" s="239">
        <f>SUM(E28,C59)</f>
        <v>64718.026000000005</v>
      </c>
      <c r="D28" s="239"/>
      <c r="E28" s="242">
        <f>SUM(F28:I28)</f>
        <v>6017.61</v>
      </c>
      <c r="F28" s="240">
        <v>4762.4989999999998</v>
      </c>
      <c r="G28" s="240">
        <v>373.7</v>
      </c>
      <c r="H28" s="240">
        <v>881.41099999999994</v>
      </c>
      <c r="I28" s="241" t="s">
        <v>44</v>
      </c>
      <c r="J28" s="89"/>
    </row>
    <row r="29" spans="1:10" s="84" customFormat="1" ht="8.65" customHeight="1">
      <c r="A29" s="85"/>
      <c r="B29" s="1162">
        <v>2008</v>
      </c>
      <c r="C29" s="239">
        <f>SUM(E29,C60)</f>
        <v>62856</v>
      </c>
      <c r="D29" s="239"/>
      <c r="E29" s="242">
        <f>SUM(F29:I29)</f>
        <v>3730</v>
      </c>
      <c r="F29" s="239">
        <v>2696</v>
      </c>
      <c r="G29" s="239">
        <v>276</v>
      </c>
      <c r="H29" s="239">
        <v>758</v>
      </c>
      <c r="I29" s="243" t="s">
        <v>44</v>
      </c>
      <c r="J29" s="89"/>
    </row>
    <row r="30" spans="1:10" s="84" customFormat="1" ht="8.65" customHeight="1">
      <c r="A30" s="85"/>
      <c r="B30" s="1162">
        <v>2009</v>
      </c>
      <c r="C30" s="239">
        <f>SUM(E30,C61)</f>
        <v>61413</v>
      </c>
      <c r="D30" s="239"/>
      <c r="E30" s="242">
        <f>SUM(F30:I30)</f>
        <v>4410</v>
      </c>
      <c r="F30" s="239">
        <v>3266</v>
      </c>
      <c r="G30" s="239">
        <v>274</v>
      </c>
      <c r="H30" s="239">
        <v>870</v>
      </c>
      <c r="I30" s="243" t="s">
        <v>44</v>
      </c>
      <c r="J30" s="89"/>
    </row>
    <row r="31" spans="1:10" s="84" customFormat="1" ht="5.0999999999999996" customHeight="1">
      <c r="A31" s="85"/>
      <c r="B31" s="1162"/>
      <c r="C31" s="239"/>
      <c r="D31" s="239"/>
      <c r="E31" s="242"/>
      <c r="F31" s="239"/>
      <c r="G31" s="239"/>
      <c r="H31" s="239"/>
      <c r="I31" s="243"/>
      <c r="J31" s="89"/>
    </row>
    <row r="32" spans="1:10" s="84" customFormat="1" ht="8.65" customHeight="1">
      <c r="A32" s="85"/>
      <c r="B32" s="1162">
        <v>2010</v>
      </c>
      <c r="C32" s="239">
        <f>SUM(E32,C63)</f>
        <v>57620</v>
      </c>
      <c r="D32" s="239"/>
      <c r="E32" s="242">
        <f>SUM(F32:I32)</f>
        <v>4533</v>
      </c>
      <c r="F32" s="239">
        <v>3294</v>
      </c>
      <c r="G32" s="239">
        <v>298</v>
      </c>
      <c r="H32" s="239">
        <v>934</v>
      </c>
      <c r="I32" s="243">
        <v>7</v>
      </c>
      <c r="J32" s="89"/>
    </row>
    <row r="33" spans="1:10" s="84" customFormat="1" ht="8.65" customHeight="1">
      <c r="A33" s="85"/>
      <c r="B33" s="1162">
        <v>2011</v>
      </c>
      <c r="C33" s="239">
        <f>SUM(E33,C64)</f>
        <v>55205</v>
      </c>
      <c r="D33" s="239"/>
      <c r="E33" s="242">
        <f>SUM(F33:I33)</f>
        <v>3844</v>
      </c>
      <c r="F33" s="239">
        <v>2597</v>
      </c>
      <c r="G33" s="239">
        <v>304</v>
      </c>
      <c r="H33" s="239">
        <v>935</v>
      </c>
      <c r="I33" s="243">
        <v>8</v>
      </c>
      <c r="J33" s="89"/>
    </row>
    <row r="34" spans="1:10" s="84" customFormat="1" ht="8.65" customHeight="1">
      <c r="A34" s="85"/>
      <c r="B34" s="1162" t="s">
        <v>12</v>
      </c>
      <c r="C34" s="239">
        <f>SUM(E34,C65)</f>
        <v>56519.980999999992</v>
      </c>
      <c r="D34" s="239"/>
      <c r="E34" s="242">
        <f>SUM(F34:I34)</f>
        <v>4177.8</v>
      </c>
      <c r="F34" s="239">
        <v>2740.9360000000001</v>
      </c>
      <c r="G34" s="239">
        <v>329.1</v>
      </c>
      <c r="H34" s="239">
        <v>1098.4639999999999</v>
      </c>
      <c r="I34" s="243">
        <v>9.3000000000000007</v>
      </c>
      <c r="J34" s="89"/>
    </row>
    <row r="35" spans="1:10" s="84" customFormat="1" ht="17.25" customHeight="1">
      <c r="A35" s="85"/>
      <c r="B35" s="1162"/>
      <c r="C35" s="239"/>
      <c r="D35" s="239"/>
      <c r="E35" s="239"/>
      <c r="F35" s="239"/>
      <c r="G35" s="239"/>
      <c r="H35" s="239"/>
      <c r="I35" s="239"/>
      <c r="J35" s="89"/>
    </row>
    <row r="36" spans="1:10" s="84" customFormat="1" ht="8.65" customHeight="1">
      <c r="A36" s="85"/>
      <c r="B36" s="1162"/>
      <c r="C36" s="239"/>
      <c r="D36" s="239"/>
      <c r="E36" s="239"/>
      <c r="F36" s="239"/>
      <c r="G36" s="239"/>
      <c r="H36" s="239"/>
      <c r="I36" s="778" t="s">
        <v>143</v>
      </c>
      <c r="J36" s="89"/>
    </row>
    <row r="37" spans="1:10" s="84" customFormat="1" ht="8.65" customHeight="1">
      <c r="A37" s="85"/>
      <c r="B37" s="1162"/>
      <c r="C37" s="1166"/>
      <c r="D37" s="1166"/>
      <c r="E37" s="1166"/>
      <c r="F37" s="1166"/>
      <c r="G37" s="1166"/>
      <c r="H37" s="1166"/>
      <c r="I37" s="98" t="s">
        <v>61</v>
      </c>
      <c r="J37" s="89"/>
    </row>
    <row r="38" spans="1:10" s="84" customFormat="1" ht="3" customHeight="1">
      <c r="A38" s="85"/>
      <c r="B38" s="238"/>
      <c r="C38" s="102"/>
      <c r="D38" s="102"/>
      <c r="E38" s="102"/>
      <c r="F38" s="102"/>
      <c r="G38" s="102"/>
      <c r="H38" s="102"/>
      <c r="I38" s="102"/>
      <c r="J38" s="89"/>
    </row>
    <row r="39" spans="1:10" s="84" customFormat="1" ht="3" customHeight="1">
      <c r="A39" s="85"/>
      <c r="B39" s="1162"/>
      <c r="C39" s="1166"/>
      <c r="D39" s="1166"/>
      <c r="E39" s="1166"/>
      <c r="F39" s="1166"/>
      <c r="G39" s="1166"/>
      <c r="H39" s="1166"/>
      <c r="I39" s="1166"/>
      <c r="J39" s="89"/>
    </row>
    <row r="40" spans="1:10" s="84" customFormat="1" ht="9" customHeight="1">
      <c r="A40" s="85"/>
      <c r="B40" s="1224" t="s">
        <v>6</v>
      </c>
      <c r="C40" s="94" t="s">
        <v>136</v>
      </c>
      <c r="D40" s="94"/>
      <c r="E40" s="94"/>
      <c r="F40" s="94"/>
      <c r="G40" s="94"/>
      <c r="H40" s="94"/>
      <c r="I40" s="94"/>
      <c r="J40" s="89"/>
    </row>
    <row r="41" spans="1:10" s="84" customFormat="1" ht="9" customHeight="1">
      <c r="A41" s="85"/>
      <c r="B41" s="1224"/>
      <c r="C41" s="1234" t="s">
        <v>7</v>
      </c>
      <c r="D41" s="1166"/>
      <c r="E41" s="1236" t="s">
        <v>146</v>
      </c>
      <c r="F41" s="1234" t="s">
        <v>147</v>
      </c>
      <c r="G41" s="1234" t="s">
        <v>148</v>
      </c>
      <c r="H41" s="1234" t="s">
        <v>149</v>
      </c>
      <c r="I41" s="1234" t="s">
        <v>150</v>
      </c>
      <c r="J41" s="89"/>
    </row>
    <row r="42" spans="1:10" s="84" customFormat="1" ht="9" customHeight="1">
      <c r="A42" s="85"/>
      <c r="B42" s="1224"/>
      <c r="C42" s="1229"/>
      <c r="D42" s="1166"/>
      <c r="E42" s="1237"/>
      <c r="F42" s="1229"/>
      <c r="G42" s="1229"/>
      <c r="H42" s="1229"/>
      <c r="I42" s="1229"/>
      <c r="J42" s="89"/>
    </row>
    <row r="43" spans="1:10" s="84" customFormat="1" ht="3" customHeight="1">
      <c r="A43" s="85"/>
      <c r="B43" s="1162"/>
      <c r="C43" s="244"/>
      <c r="D43" s="1166"/>
      <c r="E43" s="116"/>
      <c r="F43" s="778"/>
      <c r="G43" s="778"/>
      <c r="H43" s="778"/>
      <c r="I43" s="778"/>
      <c r="J43" s="89"/>
    </row>
    <row r="44" spans="1:10" s="84" customFormat="1" ht="3" customHeight="1">
      <c r="A44" s="85"/>
      <c r="B44" s="156"/>
      <c r="C44" s="98"/>
      <c r="D44" s="82"/>
      <c r="E44" s="778"/>
      <c r="F44" s="162"/>
      <c r="G44" s="162"/>
      <c r="H44" s="162"/>
      <c r="I44" s="162"/>
      <c r="J44" s="89"/>
    </row>
    <row r="45" spans="1:10" s="84" customFormat="1" ht="8.65" customHeight="1">
      <c r="A45" s="85"/>
      <c r="B45" s="1162">
        <v>1995</v>
      </c>
      <c r="C45" s="239">
        <f>SUM(E45,F45,G45,H45,I45)</f>
        <v>51002</v>
      </c>
      <c r="D45" s="1166"/>
      <c r="E45" s="245">
        <v>39649</v>
      </c>
      <c r="F45" s="245">
        <v>2912</v>
      </c>
      <c r="G45" s="245">
        <v>8221</v>
      </c>
      <c r="H45" s="245">
        <v>35</v>
      </c>
      <c r="I45" s="245">
        <v>185</v>
      </c>
      <c r="J45" s="89"/>
    </row>
    <row r="46" spans="1:10" s="84" customFormat="1" ht="8.65" customHeight="1">
      <c r="A46" s="85"/>
      <c r="B46" s="1162">
        <v>1996</v>
      </c>
      <c r="C46" s="239">
        <f>SUM(E46,F46,G46,H46,I46)</f>
        <v>52758.767000000007</v>
      </c>
      <c r="D46" s="1166"/>
      <c r="E46" s="245">
        <v>40265.281999999999</v>
      </c>
      <c r="F46" s="245">
        <v>2783.1010000000001</v>
      </c>
      <c r="G46" s="245">
        <v>9411.6720000000005</v>
      </c>
      <c r="H46" s="245">
        <v>34.229999999999997</v>
      </c>
      <c r="I46" s="245">
        <v>264.48200000000003</v>
      </c>
      <c r="J46" s="89"/>
    </row>
    <row r="47" spans="1:10" s="84" customFormat="1" ht="8.65" customHeight="1">
      <c r="A47" s="85"/>
      <c r="B47" s="1162">
        <v>1997</v>
      </c>
      <c r="C47" s="239">
        <f>SUM(E47,F47,G47,H47,I47)</f>
        <v>54389</v>
      </c>
      <c r="D47" s="1166"/>
      <c r="E47" s="245">
        <v>42484</v>
      </c>
      <c r="F47" s="245">
        <v>2563</v>
      </c>
      <c r="G47" s="245">
        <v>9143</v>
      </c>
      <c r="H47" s="245">
        <v>14</v>
      </c>
      <c r="I47" s="245">
        <v>185</v>
      </c>
      <c r="J47" s="89"/>
    </row>
    <row r="48" spans="1:10" s="84" customFormat="1" ht="8.65" customHeight="1">
      <c r="A48" s="85"/>
      <c r="B48" s="1162">
        <v>1998</v>
      </c>
      <c r="C48" s="239">
        <f>SUM(E48,F48,G48,H48,I48)</f>
        <v>55912</v>
      </c>
      <c r="D48" s="1166"/>
      <c r="E48" s="245">
        <v>43646</v>
      </c>
      <c r="F48" s="245">
        <v>2496</v>
      </c>
      <c r="G48" s="245">
        <v>9536</v>
      </c>
      <c r="H48" s="245">
        <v>21</v>
      </c>
      <c r="I48" s="245">
        <v>213</v>
      </c>
      <c r="J48" s="89"/>
    </row>
    <row r="49" spans="1:10" s="84" customFormat="1" ht="8.65" customHeight="1">
      <c r="A49" s="85"/>
      <c r="B49" s="1162">
        <v>1999</v>
      </c>
      <c r="C49" s="239">
        <f>SUM(E49,F49,G49,H49,I49)</f>
        <v>58751</v>
      </c>
      <c r="D49" s="1166"/>
      <c r="E49" s="245">
        <v>46484</v>
      </c>
      <c r="F49" s="245">
        <v>2428</v>
      </c>
      <c r="G49" s="245">
        <v>9540</v>
      </c>
      <c r="H49" s="245">
        <v>50</v>
      </c>
      <c r="I49" s="245">
        <v>249</v>
      </c>
      <c r="J49" s="89"/>
    </row>
    <row r="50" spans="1:10" s="84" customFormat="1" ht="5.0999999999999996" customHeight="1">
      <c r="A50" s="85"/>
      <c r="B50" s="1162"/>
      <c r="C50" s="239"/>
      <c r="D50" s="1166"/>
      <c r="E50" s="245"/>
      <c r="F50" s="245"/>
      <c r="G50" s="245"/>
      <c r="H50" s="245"/>
      <c r="I50" s="245"/>
      <c r="J50" s="89"/>
    </row>
    <row r="51" spans="1:10" s="84" customFormat="1" ht="8.65" customHeight="1">
      <c r="A51" s="85"/>
      <c r="B51" s="1162">
        <v>2000</v>
      </c>
      <c r="C51" s="239">
        <f>SUM(E51:I51)</f>
        <v>59832</v>
      </c>
      <c r="D51" s="1166"/>
      <c r="E51" s="245">
        <v>47484</v>
      </c>
      <c r="F51" s="245">
        <v>2423</v>
      </c>
      <c r="G51" s="245">
        <v>9648</v>
      </c>
      <c r="H51" s="246" t="s">
        <v>44</v>
      </c>
      <c r="I51" s="245">
        <v>277</v>
      </c>
      <c r="J51" s="89"/>
    </row>
    <row r="52" spans="1:10" s="84" customFormat="1" ht="8.65" customHeight="1">
      <c r="A52" s="85"/>
      <c r="B52" s="1162">
        <v>2001</v>
      </c>
      <c r="C52" s="239">
        <f>SUM(E52:I52)</f>
        <v>59206</v>
      </c>
      <c r="D52" s="1166"/>
      <c r="E52" s="245">
        <v>47349</v>
      </c>
      <c r="F52" s="245">
        <v>2483</v>
      </c>
      <c r="G52" s="245">
        <v>9085</v>
      </c>
      <c r="H52" s="246" t="s">
        <v>44</v>
      </c>
      <c r="I52" s="245">
        <v>289</v>
      </c>
      <c r="J52" s="89"/>
    </row>
    <row r="53" spans="1:10" s="84" customFormat="1" ht="8.65" customHeight="1">
      <c r="A53" s="85"/>
      <c r="B53" s="1162">
        <v>2002</v>
      </c>
      <c r="C53" s="239">
        <f>SUM(E53:I53)</f>
        <v>60157</v>
      </c>
      <c r="D53" s="1166"/>
      <c r="E53" s="245">
        <v>48432</v>
      </c>
      <c r="F53" s="245">
        <v>2511</v>
      </c>
      <c r="G53" s="245">
        <v>8993</v>
      </c>
      <c r="H53" s="246" t="s">
        <v>44</v>
      </c>
      <c r="I53" s="245">
        <v>221</v>
      </c>
      <c r="J53" s="89"/>
    </row>
    <row r="54" spans="1:10" s="84" customFormat="1" ht="8.65" customHeight="1">
      <c r="A54" s="85"/>
      <c r="B54" s="1162">
        <v>2003</v>
      </c>
      <c r="C54" s="239">
        <f>SUM(E54:I54)</f>
        <v>60810</v>
      </c>
      <c r="D54" s="1166"/>
      <c r="E54" s="245">
        <v>48781</v>
      </c>
      <c r="F54" s="245">
        <v>2458</v>
      </c>
      <c r="G54" s="245">
        <v>9153</v>
      </c>
      <c r="H54" s="246">
        <v>144</v>
      </c>
      <c r="I54" s="245">
        <v>274</v>
      </c>
      <c r="J54" s="89"/>
    </row>
    <row r="55" spans="1:10" s="84" customFormat="1" ht="8.65" customHeight="1">
      <c r="A55" s="85"/>
      <c r="B55" s="1162">
        <v>2004</v>
      </c>
      <c r="C55" s="239">
        <f>SUM(E55:I55)</f>
        <v>63526</v>
      </c>
      <c r="D55" s="1166"/>
      <c r="E55" s="245">
        <v>51184</v>
      </c>
      <c r="F55" s="245">
        <v>2453</v>
      </c>
      <c r="G55" s="245">
        <v>9606</v>
      </c>
      <c r="H55" s="246" t="s">
        <v>44</v>
      </c>
      <c r="I55" s="245">
        <v>283</v>
      </c>
      <c r="J55" s="89"/>
    </row>
    <row r="56" spans="1:10" s="84" customFormat="1" ht="5.0999999999999996" customHeight="1">
      <c r="A56" s="85"/>
      <c r="B56" s="1162"/>
      <c r="C56" s="239"/>
      <c r="D56" s="1166"/>
      <c r="E56" s="245"/>
      <c r="F56" s="245"/>
      <c r="G56" s="245"/>
      <c r="H56" s="246"/>
      <c r="I56" s="245"/>
      <c r="J56" s="89"/>
    </row>
    <row r="57" spans="1:10" s="84" customFormat="1" ht="8.65" customHeight="1">
      <c r="A57" s="85"/>
      <c r="B57" s="1162">
        <v>2005</v>
      </c>
      <c r="C57" s="239">
        <f>SUM(E57:I57)</f>
        <v>57049.606</v>
      </c>
      <c r="D57" s="1166"/>
      <c r="E57" s="245">
        <v>45423.137000000002</v>
      </c>
      <c r="F57" s="245">
        <v>2074.1889999999999</v>
      </c>
      <c r="G57" s="245">
        <v>9344.3259999999991</v>
      </c>
      <c r="H57" s="246" t="s">
        <v>44</v>
      </c>
      <c r="I57" s="245">
        <v>207.95400000000001</v>
      </c>
      <c r="J57" s="89"/>
    </row>
    <row r="58" spans="1:10" s="84" customFormat="1" ht="8.65" customHeight="1">
      <c r="A58" s="85"/>
      <c r="B58" s="1162">
        <v>2006</v>
      </c>
      <c r="C58" s="239">
        <f>SUM(E58:I58)+1</f>
        <v>57558.420999999995</v>
      </c>
      <c r="D58" s="1166"/>
      <c r="E58" s="245">
        <v>45534.877</v>
      </c>
      <c r="F58" s="245">
        <f>1749.667+311.63+0.977</f>
        <v>2062.2739999999999</v>
      </c>
      <c r="G58" s="245">
        <f>2325.159+1897.436+92.599+3107.71+998.971+42.514+680.94+630.705</f>
        <v>9776.0339999999997</v>
      </c>
      <c r="H58" s="246" t="str">
        <f>+H57</f>
        <v>ND</v>
      </c>
      <c r="I58" s="245">
        <v>184.23599999999999</v>
      </c>
      <c r="J58" s="89"/>
    </row>
    <row r="59" spans="1:10" s="84" customFormat="1" ht="8.65" customHeight="1">
      <c r="A59" s="85"/>
      <c r="B59" s="1162">
        <v>2007</v>
      </c>
      <c r="C59" s="239">
        <f>SUM(E59:I59)</f>
        <v>58700.416000000005</v>
      </c>
      <c r="D59" s="1166"/>
      <c r="E59" s="245">
        <f>46354.481</f>
        <v>46354.481</v>
      </c>
      <c r="F59" s="245">
        <v>2045.1569999999999</v>
      </c>
      <c r="G59" s="245">
        <v>10087.138999999999</v>
      </c>
      <c r="H59" s="246" t="str">
        <f>+H58</f>
        <v>ND</v>
      </c>
      <c r="I59" s="245">
        <v>213.63900000000001</v>
      </c>
      <c r="J59" s="89"/>
    </row>
    <row r="60" spans="1:10" s="84" customFormat="1" ht="8.65" customHeight="1">
      <c r="A60" s="85"/>
      <c r="B60" s="1162">
        <v>2008</v>
      </c>
      <c r="C60" s="239">
        <f>SUM(E60:I60)</f>
        <v>59126</v>
      </c>
      <c r="D60" s="1166"/>
      <c r="E60" s="245">
        <v>45984</v>
      </c>
      <c r="F60" s="245">
        <v>2273</v>
      </c>
      <c r="G60" s="245">
        <v>10673</v>
      </c>
      <c r="H60" s="246" t="s">
        <v>44</v>
      </c>
      <c r="I60" s="245">
        <v>196</v>
      </c>
      <c r="J60" s="89"/>
    </row>
    <row r="61" spans="1:10" s="84" customFormat="1" ht="8.65" customHeight="1">
      <c r="A61" s="85"/>
      <c r="B61" s="1162">
        <v>2009</v>
      </c>
      <c r="C61" s="239">
        <f>SUM(E61:I61)</f>
        <v>57003</v>
      </c>
      <c r="D61" s="1166"/>
      <c r="E61" s="245">
        <v>44581</v>
      </c>
      <c r="F61" s="245">
        <v>1968</v>
      </c>
      <c r="G61" s="245">
        <v>10268</v>
      </c>
      <c r="H61" s="246" t="s">
        <v>44</v>
      </c>
      <c r="I61" s="245">
        <v>186</v>
      </c>
      <c r="J61" s="89"/>
    </row>
    <row r="62" spans="1:10" s="84" customFormat="1" ht="5.0999999999999996" customHeight="1">
      <c r="A62" s="85"/>
      <c r="B62" s="1162"/>
      <c r="C62" s="239"/>
      <c r="D62" s="1166"/>
      <c r="E62" s="245"/>
      <c r="F62" s="245"/>
      <c r="G62" s="245"/>
      <c r="H62" s="246"/>
      <c r="I62" s="245"/>
      <c r="J62" s="89"/>
    </row>
    <row r="63" spans="1:10" s="84" customFormat="1" ht="8.65" customHeight="1">
      <c r="A63" s="85"/>
      <c r="B63" s="1162">
        <v>2010</v>
      </c>
      <c r="C63" s="239">
        <f>SUM(E63:I63)</f>
        <v>53087</v>
      </c>
      <c r="D63" s="1166"/>
      <c r="E63" s="245">
        <v>40413</v>
      </c>
      <c r="F63" s="245">
        <v>1943</v>
      </c>
      <c r="G63" s="245">
        <v>10154</v>
      </c>
      <c r="H63" s="246">
        <v>385</v>
      </c>
      <c r="I63" s="245">
        <v>192</v>
      </c>
      <c r="J63" s="89"/>
    </row>
    <row r="64" spans="1:10" s="84" customFormat="1" ht="8.65" customHeight="1">
      <c r="A64" s="85"/>
      <c r="B64" s="1162">
        <v>2011</v>
      </c>
      <c r="C64" s="239">
        <f>SUM(E64:I64)</f>
        <v>51361</v>
      </c>
      <c r="D64" s="1166"/>
      <c r="E64" s="245">
        <v>38679</v>
      </c>
      <c r="F64" s="245">
        <v>1913</v>
      </c>
      <c r="G64" s="245">
        <v>10152</v>
      </c>
      <c r="H64" s="246">
        <v>424</v>
      </c>
      <c r="I64" s="245">
        <v>193</v>
      </c>
      <c r="J64" s="89"/>
    </row>
    <row r="65" spans="1:11" s="84" customFormat="1" ht="8.65" customHeight="1">
      <c r="A65" s="85"/>
      <c r="B65" s="1162" t="s">
        <v>12</v>
      </c>
      <c r="C65" s="239">
        <f>SUM(E65:I65)</f>
        <v>52342.18099999999</v>
      </c>
      <c r="D65" s="1166"/>
      <c r="E65" s="245">
        <v>39365.186999999998</v>
      </c>
      <c r="F65" s="245">
        <v>1951.1320000000001</v>
      </c>
      <c r="G65" s="245">
        <v>10381.069</v>
      </c>
      <c r="H65" s="246">
        <v>459.55399999999997</v>
      </c>
      <c r="I65" s="245">
        <v>185.239</v>
      </c>
      <c r="J65" s="89"/>
    </row>
    <row r="66" spans="1:11" s="84" customFormat="1" ht="3" customHeight="1">
      <c r="A66" s="85"/>
      <c r="B66" s="102"/>
      <c r="C66" s="102"/>
      <c r="D66" s="102"/>
      <c r="E66" s="102"/>
      <c r="F66" s="102"/>
      <c r="G66" s="102"/>
      <c r="H66" s="102"/>
      <c r="I66" s="102"/>
      <c r="J66" s="89"/>
    </row>
    <row r="67" spans="1:11" s="84" customFormat="1" ht="3" customHeight="1">
      <c r="A67" s="85"/>
      <c r="B67" s="1166"/>
      <c r="C67" s="1166"/>
      <c r="D67" s="1166"/>
      <c r="E67" s="1166"/>
      <c r="F67" s="1166"/>
      <c r="G67" s="1166"/>
      <c r="H67" s="1166"/>
      <c r="I67" s="1166"/>
      <c r="J67" s="89"/>
    </row>
    <row r="68" spans="1:11" s="84" customFormat="1" ht="9" customHeight="1">
      <c r="A68" s="85"/>
      <c r="B68" s="247" t="s">
        <v>151</v>
      </c>
      <c r="C68" s="1166"/>
      <c r="D68" s="1166"/>
      <c r="E68" s="1166"/>
      <c r="F68" s="1166"/>
      <c r="G68" s="1166"/>
      <c r="H68" s="1166"/>
      <c r="I68" s="1166"/>
      <c r="J68" s="89"/>
    </row>
    <row r="69" spans="1:11" s="84" customFormat="1" ht="9" customHeight="1">
      <c r="A69" s="85"/>
      <c r="B69" s="118" t="s">
        <v>141</v>
      </c>
      <c r="C69" s="1166"/>
      <c r="D69" s="1166"/>
      <c r="E69" s="1166"/>
      <c r="F69" s="1166"/>
      <c r="G69" s="1166"/>
      <c r="H69" s="1166"/>
      <c r="I69" s="1166"/>
      <c r="J69" s="89"/>
    </row>
    <row r="70" spans="1:11" s="84" customFormat="1" ht="4.7" customHeight="1">
      <c r="A70" s="110"/>
      <c r="B70" s="102"/>
      <c r="C70" s="102"/>
      <c r="D70" s="102"/>
      <c r="E70" s="102"/>
      <c r="F70" s="102"/>
      <c r="G70" s="102"/>
      <c r="H70" s="102"/>
      <c r="I70" s="102"/>
      <c r="J70" s="111"/>
    </row>
    <row r="71" spans="1:11" hidden="1">
      <c r="K71" s="32" t="s">
        <v>17</v>
      </c>
    </row>
  </sheetData>
  <sheetProtection sheet="1" objects="1" scenarios="1"/>
  <mergeCells count="14">
    <mergeCell ref="I10:I11"/>
    <mergeCell ref="B40:B42"/>
    <mergeCell ref="C41:C42"/>
    <mergeCell ref="E41:E42"/>
    <mergeCell ref="F41:F42"/>
    <mergeCell ref="G41:G42"/>
    <mergeCell ref="H41:H42"/>
    <mergeCell ref="I41:I42"/>
    <mergeCell ref="B9:B11"/>
    <mergeCell ref="C9:C11"/>
    <mergeCell ref="E10:E11"/>
    <mergeCell ref="F10:F11"/>
    <mergeCell ref="G10:G11"/>
    <mergeCell ref="H10:H11"/>
  </mergeCells>
  <hyperlinks>
    <hyperlink ref="I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codeName="Hoja19"/>
  <dimension ref="A1:H40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6.85546875" style="32" customWidth="1"/>
    <col min="3" max="3" width="8" style="32" customWidth="1"/>
    <col min="4" max="4" width="14.28515625" style="32" customWidth="1"/>
    <col min="5" max="5" width="14.42578125" style="32" customWidth="1"/>
    <col min="6" max="6" width="14.28515625" style="32" customWidth="1"/>
    <col min="7" max="8" width="0.85546875" style="32" customWidth="1"/>
    <col min="9" max="16384" width="11.42578125" style="32" hidden="1"/>
  </cols>
  <sheetData>
    <row r="1" spans="1:7" s="251" customFormat="1" ht="4.7" customHeight="1">
      <c r="A1" s="248"/>
      <c r="B1" s="249"/>
      <c r="C1" s="249"/>
      <c r="D1" s="249"/>
      <c r="E1" s="249"/>
      <c r="F1" s="249"/>
      <c r="G1" s="250"/>
    </row>
    <row r="2" spans="1:7" s="256" customFormat="1" ht="11.1" customHeight="1">
      <c r="A2" s="252"/>
      <c r="B2" s="253" t="s">
        <v>152</v>
      </c>
      <c r="C2" s="254"/>
      <c r="D2" s="254"/>
      <c r="E2" s="254"/>
      <c r="F2" s="1317" t="s">
        <v>153</v>
      </c>
      <c r="G2" s="255"/>
    </row>
    <row r="3" spans="1:7" s="256" customFormat="1" ht="11.1" customHeight="1">
      <c r="A3" s="252"/>
      <c r="B3" s="253" t="s">
        <v>50</v>
      </c>
      <c r="C3" s="254"/>
      <c r="D3" s="254"/>
      <c r="E3" s="254"/>
      <c r="F3" s="254"/>
      <c r="G3" s="255"/>
    </row>
    <row r="4" spans="1:7" s="256" customFormat="1" ht="11.1" customHeight="1">
      <c r="A4" s="252"/>
      <c r="B4" s="253" t="s">
        <v>4</v>
      </c>
      <c r="C4" s="254"/>
      <c r="D4" s="254"/>
      <c r="E4" s="254"/>
      <c r="F4" s="254"/>
      <c r="G4" s="255"/>
    </row>
    <row r="5" spans="1:7" s="261" customFormat="1" ht="11.1" customHeight="1">
      <c r="A5" s="257"/>
      <c r="B5" s="258" t="s">
        <v>154</v>
      </c>
      <c r="C5" s="259"/>
      <c r="D5" s="259"/>
      <c r="E5" s="259"/>
      <c r="F5" s="259"/>
      <c r="G5" s="260"/>
    </row>
    <row r="6" spans="1:7" s="251" customFormat="1" ht="3" customHeight="1">
      <c r="A6" s="262"/>
      <c r="B6" s="263"/>
      <c r="C6" s="263"/>
      <c r="D6" s="263"/>
      <c r="E6" s="263"/>
      <c r="F6" s="263"/>
      <c r="G6" s="264"/>
    </row>
    <row r="7" spans="1:7" s="251" customFormat="1" ht="3" customHeight="1">
      <c r="A7" s="262"/>
      <c r="B7" s="265"/>
      <c r="C7" s="265"/>
      <c r="D7" s="265"/>
      <c r="E7" s="265"/>
      <c r="F7" s="265"/>
      <c r="G7" s="264"/>
    </row>
    <row r="8" spans="1:7" s="261" customFormat="1" ht="8.65" customHeight="1">
      <c r="A8" s="257"/>
      <c r="B8" s="266" t="s">
        <v>6</v>
      </c>
      <c r="C8" s="267" t="s">
        <v>7</v>
      </c>
      <c r="D8" s="267" t="s">
        <v>155</v>
      </c>
      <c r="E8" s="267" t="s">
        <v>156</v>
      </c>
      <c r="F8" s="267" t="s">
        <v>157</v>
      </c>
      <c r="G8" s="260"/>
    </row>
    <row r="9" spans="1:7" s="251" customFormat="1" ht="3" customHeight="1">
      <c r="A9" s="262"/>
      <c r="B9" s="268"/>
      <c r="C9" s="268"/>
      <c r="D9" s="268"/>
      <c r="E9" s="268"/>
      <c r="F9" s="268"/>
      <c r="G9" s="264"/>
    </row>
    <row r="10" spans="1:7" s="251" customFormat="1" ht="3" customHeight="1">
      <c r="A10" s="262"/>
      <c r="B10" s="269"/>
      <c r="C10" s="269"/>
      <c r="D10" s="269"/>
      <c r="E10" s="269"/>
      <c r="F10" s="269"/>
      <c r="G10" s="264"/>
    </row>
    <row r="11" spans="1:7" s="261" customFormat="1" ht="8.65" customHeight="1">
      <c r="A11" s="257"/>
      <c r="B11" s="270" t="s">
        <v>158</v>
      </c>
      <c r="C11" s="271">
        <f>SUM(D11:F11)</f>
        <v>462853</v>
      </c>
      <c r="D11" s="272">
        <v>350188</v>
      </c>
      <c r="E11" s="272">
        <v>40965</v>
      </c>
      <c r="F11" s="272">
        <v>71700</v>
      </c>
      <c r="G11" s="260"/>
    </row>
    <row r="12" spans="1:7" s="261" customFormat="1" ht="8.65" customHeight="1">
      <c r="A12" s="257"/>
      <c r="B12" s="270" t="s">
        <v>159</v>
      </c>
      <c r="C12" s="271">
        <f>SUM(D12:F12)</f>
        <v>495622</v>
      </c>
      <c r="D12" s="272">
        <v>366568</v>
      </c>
      <c r="E12" s="272">
        <v>44144</v>
      </c>
      <c r="F12" s="272">
        <v>84910</v>
      </c>
      <c r="G12" s="260"/>
    </row>
    <row r="13" spans="1:7" s="261" customFormat="1" ht="8.65" customHeight="1">
      <c r="A13" s="257"/>
      <c r="B13" s="270" t="s">
        <v>160</v>
      </c>
      <c r="C13" s="271">
        <f>SUM(D13:F13)</f>
        <v>538377</v>
      </c>
      <c r="D13" s="272">
        <v>397357</v>
      </c>
      <c r="E13" s="272">
        <v>45562</v>
      </c>
      <c r="F13" s="272">
        <v>95458</v>
      </c>
      <c r="G13" s="260"/>
    </row>
    <row r="14" spans="1:7" s="261" customFormat="1" ht="8.65" customHeight="1">
      <c r="A14" s="257"/>
      <c r="B14" s="270" t="s">
        <v>161</v>
      </c>
      <c r="C14" s="271">
        <f>SUM(D14:F14)</f>
        <v>587228</v>
      </c>
      <c r="D14" s="272">
        <v>430184</v>
      </c>
      <c r="E14" s="272">
        <v>47530</v>
      </c>
      <c r="F14" s="272">
        <v>109514</v>
      </c>
      <c r="G14" s="260"/>
    </row>
    <row r="15" spans="1:7" s="261" customFormat="1" ht="8.65" customHeight="1">
      <c r="A15" s="257"/>
      <c r="B15" s="270" t="s">
        <v>162</v>
      </c>
      <c r="C15" s="271">
        <f>SUM(D15:F15)</f>
        <v>636278</v>
      </c>
      <c r="D15" s="272">
        <v>469880</v>
      </c>
      <c r="E15" s="272">
        <v>48229</v>
      </c>
      <c r="F15" s="272">
        <v>118169</v>
      </c>
      <c r="G15" s="260"/>
    </row>
    <row r="16" spans="1:7" s="261" customFormat="1" ht="6.95" customHeight="1">
      <c r="A16" s="257"/>
      <c r="B16" s="273"/>
      <c r="C16" s="272"/>
      <c r="D16" s="272"/>
      <c r="E16" s="272"/>
      <c r="F16" s="272"/>
      <c r="G16" s="260"/>
    </row>
    <row r="17" spans="1:7" s="261" customFormat="1" ht="8.65" customHeight="1">
      <c r="A17" s="257"/>
      <c r="B17" s="270" t="s">
        <v>163</v>
      </c>
      <c r="C17" s="271">
        <f>SUM(D17:F17)</f>
        <v>690067</v>
      </c>
      <c r="D17" s="272">
        <v>508753</v>
      </c>
      <c r="E17" s="272">
        <v>49850</v>
      </c>
      <c r="F17" s="272">
        <v>131464</v>
      </c>
      <c r="G17" s="260"/>
    </row>
    <row r="18" spans="1:7" s="261" customFormat="1" ht="8.65" customHeight="1">
      <c r="A18" s="257"/>
      <c r="B18" s="270" t="s">
        <v>164</v>
      </c>
      <c r="C18" s="271">
        <f>SUM(D18:F18)</f>
        <v>736963</v>
      </c>
      <c r="D18" s="272">
        <v>546900</v>
      </c>
      <c r="E18" s="272">
        <v>51185</v>
      </c>
      <c r="F18" s="272">
        <v>138878</v>
      </c>
      <c r="G18" s="260"/>
    </row>
    <row r="19" spans="1:7" s="261" customFormat="1" ht="8.65" customHeight="1">
      <c r="A19" s="257"/>
      <c r="B19" s="270" t="s">
        <v>165</v>
      </c>
      <c r="C19" s="271">
        <f>SUM(D19:F19)</f>
        <v>765789</v>
      </c>
      <c r="D19" s="272">
        <v>579153</v>
      </c>
      <c r="E19" s="272">
        <v>46801</v>
      </c>
      <c r="F19" s="272">
        <v>139835</v>
      </c>
      <c r="G19" s="260"/>
    </row>
    <row r="20" spans="1:7" s="261" customFormat="1" ht="8.65" customHeight="1">
      <c r="A20" s="257"/>
      <c r="B20" s="270" t="s">
        <v>166</v>
      </c>
      <c r="C20" s="271">
        <f>SUM(D20:F20)</f>
        <v>796383</v>
      </c>
      <c r="D20" s="272">
        <v>603682</v>
      </c>
      <c r="E20" s="272">
        <v>47071</v>
      </c>
      <c r="F20" s="272">
        <v>145630</v>
      </c>
      <c r="G20" s="260"/>
    </row>
    <row r="21" spans="1:7" s="261" customFormat="1" ht="8.65" customHeight="1">
      <c r="A21" s="257"/>
      <c r="B21" s="270" t="s">
        <v>167</v>
      </c>
      <c r="C21" s="271">
        <f>SUM(D21:F21)</f>
        <v>870867</v>
      </c>
      <c r="D21" s="272">
        <v>655089</v>
      </c>
      <c r="E21" s="272">
        <v>52960</v>
      </c>
      <c r="F21" s="272">
        <v>162818</v>
      </c>
      <c r="G21" s="260"/>
    </row>
    <row r="22" spans="1:7" s="261" customFormat="1" ht="6.95" customHeight="1">
      <c r="A22" s="257"/>
      <c r="B22" s="273"/>
      <c r="C22" s="271"/>
      <c r="D22" s="272"/>
      <c r="E22" s="272"/>
      <c r="F22" s="272"/>
      <c r="G22" s="260"/>
    </row>
    <row r="23" spans="1:7" s="261" customFormat="1" ht="8.65" customHeight="1">
      <c r="A23" s="257"/>
      <c r="B23" s="273">
        <v>2005</v>
      </c>
      <c r="C23" s="271">
        <f>SUM(D23:F23)</f>
        <v>905181</v>
      </c>
      <c r="D23" s="272">
        <v>678842</v>
      </c>
      <c r="E23" s="272">
        <v>53200</v>
      </c>
      <c r="F23" s="272">
        <v>173139</v>
      </c>
      <c r="G23" s="260"/>
    </row>
    <row r="24" spans="1:7" s="261" customFormat="1" ht="8.65" customHeight="1">
      <c r="A24" s="257"/>
      <c r="B24" s="273">
        <v>2006</v>
      </c>
      <c r="C24" s="271">
        <f>SUM(D24:F24)</f>
        <v>958849</v>
      </c>
      <c r="D24" s="272">
        <v>720432</v>
      </c>
      <c r="E24" s="272">
        <v>56884</v>
      </c>
      <c r="F24" s="272">
        <v>181533</v>
      </c>
      <c r="G24" s="260"/>
    </row>
    <row r="25" spans="1:7" s="261" customFormat="1" ht="8.65" customHeight="1">
      <c r="A25" s="257"/>
      <c r="B25" s="273">
        <v>2007</v>
      </c>
      <c r="C25" s="271">
        <f>SUM(D25:F25)</f>
        <v>1004427</v>
      </c>
      <c r="D25" s="272">
        <v>753114</v>
      </c>
      <c r="E25" s="272">
        <v>59287</v>
      </c>
      <c r="F25" s="272">
        <v>192026</v>
      </c>
      <c r="G25" s="260"/>
    </row>
    <row r="26" spans="1:7" s="261" customFormat="1" ht="8.65" customHeight="1">
      <c r="A26" s="257"/>
      <c r="B26" s="273">
        <v>2008</v>
      </c>
      <c r="C26" s="271">
        <f>SUM(D26:F26)</f>
        <v>1047494</v>
      </c>
      <c r="D26" s="272">
        <v>782787</v>
      </c>
      <c r="E26" s="272">
        <v>59912</v>
      </c>
      <c r="F26" s="272">
        <v>204795</v>
      </c>
      <c r="G26" s="260"/>
    </row>
    <row r="27" spans="1:7" s="261" customFormat="1" ht="8.65" customHeight="1">
      <c r="A27" s="257"/>
      <c r="B27" s="273">
        <v>2009</v>
      </c>
      <c r="C27" s="271">
        <f>SUM(D27:F27)</f>
        <v>1052896</v>
      </c>
      <c r="D27" s="272">
        <v>792393</v>
      </c>
      <c r="E27" s="272">
        <v>57415</v>
      </c>
      <c r="F27" s="272">
        <v>203088</v>
      </c>
      <c r="G27" s="260"/>
    </row>
    <row r="28" spans="1:7" s="261" customFormat="1" ht="6.95" customHeight="1">
      <c r="A28" s="257"/>
      <c r="B28" s="273"/>
      <c r="C28" s="271"/>
      <c r="D28" s="272"/>
      <c r="E28" s="272"/>
      <c r="F28" s="272"/>
      <c r="G28" s="260"/>
    </row>
    <row r="29" spans="1:7" s="261" customFormat="1" ht="8.65" customHeight="1">
      <c r="A29" s="257"/>
      <c r="B29" s="273">
        <v>2010</v>
      </c>
      <c r="C29" s="271">
        <f>SUM(D29:F29)</f>
        <v>1075322</v>
      </c>
      <c r="D29" s="272">
        <v>794517</v>
      </c>
      <c r="E29" s="272">
        <v>57170</v>
      </c>
      <c r="F29" s="272">
        <v>223635</v>
      </c>
      <c r="G29" s="260"/>
    </row>
    <row r="30" spans="1:7" s="261" customFormat="1" ht="8.65" customHeight="1">
      <c r="A30" s="257"/>
      <c r="B30" s="273">
        <v>2011</v>
      </c>
      <c r="C30" s="271">
        <f>SUM(D30:F30)</f>
        <v>1068953</v>
      </c>
      <c r="D30" s="272">
        <v>779885</v>
      </c>
      <c r="E30" s="272">
        <v>56753</v>
      </c>
      <c r="F30" s="272">
        <v>232315</v>
      </c>
      <c r="G30" s="260"/>
    </row>
    <row r="31" spans="1:7" s="261" customFormat="1" ht="8.65" customHeight="1">
      <c r="A31" s="257"/>
      <c r="B31" s="273" t="s">
        <v>12</v>
      </c>
      <c r="C31" s="271">
        <f>SUM(D31:F31)</f>
        <v>1127379</v>
      </c>
      <c r="D31" s="272">
        <v>815233</v>
      </c>
      <c r="E31" s="272">
        <v>59613</v>
      </c>
      <c r="F31" s="272">
        <v>252533</v>
      </c>
      <c r="G31" s="260"/>
    </row>
    <row r="32" spans="1:7" s="251" customFormat="1" ht="3" customHeight="1">
      <c r="A32" s="262"/>
      <c r="B32" s="268"/>
      <c r="C32" s="268"/>
      <c r="D32" s="268"/>
      <c r="E32" s="268"/>
      <c r="F32" s="268"/>
      <c r="G32" s="264"/>
    </row>
    <row r="33" spans="1:8" s="251" customFormat="1" ht="3" customHeight="1">
      <c r="A33" s="262"/>
      <c r="B33" s="269"/>
      <c r="C33" s="269"/>
      <c r="D33" s="269"/>
      <c r="E33" s="269"/>
      <c r="F33" s="269"/>
      <c r="G33" s="264"/>
    </row>
    <row r="34" spans="1:8" s="261" customFormat="1" ht="9" customHeight="1">
      <c r="A34" s="257"/>
      <c r="B34" s="274" t="s">
        <v>168</v>
      </c>
      <c r="C34" s="274"/>
      <c r="D34" s="274"/>
      <c r="E34" s="274"/>
      <c r="F34" s="274"/>
      <c r="G34" s="260"/>
    </row>
    <row r="35" spans="1:8" s="261" customFormat="1" ht="9" customHeight="1">
      <c r="A35" s="257"/>
      <c r="B35" s="275" t="s">
        <v>169</v>
      </c>
      <c r="C35" s="274"/>
      <c r="D35" s="274"/>
      <c r="E35" s="274"/>
      <c r="F35" s="274"/>
      <c r="G35" s="260"/>
    </row>
    <row r="36" spans="1:8" s="261" customFormat="1" ht="4.7" customHeight="1">
      <c r="A36" s="276"/>
      <c r="B36" s="277"/>
      <c r="C36" s="277"/>
      <c r="D36" s="277"/>
      <c r="E36" s="277"/>
      <c r="F36" s="277"/>
      <c r="G36" s="278"/>
    </row>
    <row r="37" spans="1:8" hidden="1">
      <c r="H37" s="32" t="s">
        <v>17</v>
      </c>
    </row>
    <row r="38" spans="1:8" hidden="1"/>
    <row r="39" spans="1:8" hidden="1"/>
    <row r="40" spans="1:8" hidden="1">
      <c r="D40" s="279"/>
    </row>
  </sheetData>
  <sheetProtection sheet="1" objects="1" scenarios="1"/>
  <hyperlinks>
    <hyperlink ref="F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codeName="Hoja20"/>
  <dimension ref="A1:U38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8.7109375" style="32" customWidth="1"/>
    <col min="3" max="3" width="10" style="32" customWidth="1"/>
    <col min="4" max="4" width="1.7109375" style="32" customWidth="1"/>
    <col min="5" max="5" width="7.5703125" style="32" customWidth="1"/>
    <col min="6" max="6" width="7.7109375" style="32" customWidth="1"/>
    <col min="7" max="7" width="1.28515625" style="32" customWidth="1"/>
    <col min="8" max="8" width="7" style="32" customWidth="1"/>
    <col min="9" max="9" width="13.5703125" style="32" customWidth="1"/>
    <col min="10" max="11" width="0.85546875" style="32" customWidth="1"/>
    <col min="12" max="21" width="0" style="32" hidden="1"/>
    <col min="22" max="16384" width="11.42578125" style="32" hidden="1"/>
  </cols>
  <sheetData>
    <row r="1" spans="1:21" s="84" customFormat="1" ht="4.7" customHeight="1">
      <c r="A1" s="81"/>
      <c r="B1" s="82"/>
      <c r="C1" s="82"/>
      <c r="D1" s="82"/>
      <c r="E1" s="82"/>
      <c r="F1" s="82"/>
      <c r="G1" s="82"/>
      <c r="H1" s="82"/>
      <c r="I1" s="82"/>
      <c r="J1" s="83"/>
    </row>
    <row r="2" spans="1:21" s="84" customFormat="1" ht="11.1" customHeight="1">
      <c r="A2" s="85"/>
      <c r="B2" s="86" t="s">
        <v>170</v>
      </c>
      <c r="C2" s="112"/>
      <c r="D2" s="112"/>
      <c r="E2" s="112"/>
      <c r="F2" s="112"/>
      <c r="G2" s="112"/>
      <c r="H2" s="112"/>
      <c r="I2" s="1317" t="s">
        <v>171</v>
      </c>
      <c r="J2" s="139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72"/>
    </row>
    <row r="3" spans="1:21" s="84" customFormat="1" ht="11.1" customHeight="1">
      <c r="A3" s="85"/>
      <c r="B3" s="86" t="s">
        <v>172</v>
      </c>
      <c r="C3" s="112"/>
      <c r="D3" s="112"/>
      <c r="E3" s="112"/>
      <c r="F3" s="112"/>
      <c r="G3" s="112"/>
      <c r="H3" s="112"/>
      <c r="I3" s="280"/>
      <c r="J3" s="139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72"/>
    </row>
    <row r="4" spans="1:21" s="84" customFormat="1" ht="11.1" customHeight="1">
      <c r="A4" s="85"/>
      <c r="B4" s="86" t="s">
        <v>4</v>
      </c>
      <c r="C4" s="112"/>
      <c r="D4" s="112"/>
      <c r="E4" s="112"/>
      <c r="F4" s="112"/>
      <c r="G4" s="112"/>
      <c r="H4" s="112"/>
      <c r="I4" s="112"/>
      <c r="J4" s="139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</row>
    <row r="5" spans="1:21" s="84" customFormat="1" ht="3" customHeight="1">
      <c r="A5" s="85"/>
      <c r="B5" s="90"/>
      <c r="C5" s="102"/>
      <c r="D5" s="102"/>
      <c r="E5" s="102"/>
      <c r="F5" s="102"/>
      <c r="G5" s="102"/>
      <c r="H5" s="102"/>
      <c r="I5" s="102"/>
      <c r="J5" s="131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</row>
    <row r="6" spans="1:21" s="84" customFormat="1" ht="3" customHeight="1">
      <c r="A6" s="85"/>
      <c r="B6" s="1166"/>
      <c r="C6" s="1166"/>
      <c r="D6" s="1166"/>
      <c r="E6" s="1166"/>
      <c r="F6" s="1166"/>
      <c r="G6" s="1166"/>
      <c r="H6" s="1166"/>
      <c r="I6" s="1166"/>
      <c r="J6" s="89"/>
      <c r="K6" s="1166"/>
      <c r="L6" s="1166"/>
      <c r="M6" s="1166"/>
      <c r="N6" s="1166"/>
      <c r="O6" s="1166"/>
      <c r="P6" s="1166"/>
      <c r="Q6" s="1166"/>
      <c r="R6" s="1166"/>
      <c r="S6" s="1166"/>
      <c r="T6" s="1166"/>
      <c r="U6" s="1166"/>
    </row>
    <row r="7" spans="1:21" s="84" customFormat="1" ht="9" customHeight="1">
      <c r="A7" s="85"/>
      <c r="B7" s="1224" t="s">
        <v>6</v>
      </c>
      <c r="C7" s="1229" t="s">
        <v>173</v>
      </c>
      <c r="D7" s="1164"/>
      <c r="E7" s="281"/>
      <c r="F7" s="168" t="s">
        <v>174</v>
      </c>
      <c r="G7" s="168"/>
      <c r="H7" s="168"/>
      <c r="I7" s="94"/>
      <c r="J7" s="132"/>
      <c r="K7" s="145"/>
      <c r="L7" s="1166"/>
      <c r="M7" s="281"/>
      <c r="N7" s="145"/>
      <c r="O7" s="1166"/>
      <c r="P7" s="281"/>
      <c r="Q7" s="145"/>
      <c r="R7" s="1166"/>
      <c r="S7" s="281"/>
      <c r="T7" s="145"/>
      <c r="U7" s="778"/>
    </row>
    <row r="8" spans="1:21" s="84" customFormat="1" ht="8.25" customHeight="1">
      <c r="A8" s="85"/>
      <c r="B8" s="1224"/>
      <c r="C8" s="1229"/>
      <c r="D8" s="1164"/>
      <c r="E8" s="778"/>
      <c r="F8" s="1234" t="s">
        <v>175</v>
      </c>
      <c r="G8" s="1167"/>
      <c r="H8" s="1234" t="s">
        <v>176</v>
      </c>
      <c r="I8" s="1234"/>
      <c r="J8" s="132"/>
      <c r="K8" s="778"/>
      <c r="L8" s="778"/>
      <c r="M8" s="778"/>
      <c r="N8" s="778"/>
      <c r="O8" s="778"/>
      <c r="P8" s="778"/>
      <c r="Q8" s="778"/>
      <c r="R8" s="778"/>
      <c r="S8" s="778"/>
      <c r="T8" s="778"/>
      <c r="U8" s="778"/>
    </row>
    <row r="9" spans="1:21" s="84" customFormat="1" ht="8.25" customHeight="1">
      <c r="A9" s="85"/>
      <c r="B9" s="1224"/>
      <c r="C9" s="1229"/>
      <c r="D9" s="1164"/>
      <c r="E9" s="778"/>
      <c r="F9" s="1229"/>
      <c r="G9" s="1164"/>
      <c r="H9" s="1229"/>
      <c r="I9" s="1229"/>
      <c r="J9" s="132"/>
      <c r="K9" s="778"/>
      <c r="L9" s="778"/>
      <c r="M9" s="778"/>
      <c r="N9" s="778"/>
      <c r="O9" s="778"/>
      <c r="P9" s="778"/>
      <c r="Q9" s="778"/>
      <c r="R9" s="778"/>
      <c r="S9" s="778"/>
      <c r="T9" s="778"/>
      <c r="U9" s="778"/>
    </row>
    <row r="10" spans="1:21" s="84" customFormat="1" ht="3" customHeight="1">
      <c r="A10" s="85"/>
      <c r="B10" s="90"/>
      <c r="C10" s="116"/>
      <c r="D10" s="116"/>
      <c r="E10" s="116"/>
      <c r="F10" s="116"/>
      <c r="G10" s="116"/>
      <c r="H10" s="116"/>
      <c r="I10" s="116"/>
      <c r="J10" s="132"/>
      <c r="K10" s="778"/>
      <c r="L10" s="778"/>
      <c r="M10" s="778"/>
      <c r="N10" s="778"/>
      <c r="O10" s="778"/>
      <c r="P10" s="778"/>
      <c r="Q10" s="778"/>
      <c r="R10" s="778"/>
      <c r="S10" s="778"/>
      <c r="T10" s="778"/>
      <c r="U10" s="778"/>
    </row>
    <row r="11" spans="1:21" s="84" customFormat="1" ht="3" customHeight="1">
      <c r="A11" s="85"/>
      <c r="B11" s="1162"/>
      <c r="C11" s="778"/>
      <c r="D11" s="778"/>
      <c r="E11" s="778"/>
      <c r="F11" s="778"/>
      <c r="G11" s="778"/>
      <c r="H11" s="778"/>
      <c r="I11" s="778"/>
      <c r="J11" s="131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</row>
    <row r="12" spans="1:21" s="84" customFormat="1" ht="8.65" customHeight="1">
      <c r="A12" s="85"/>
      <c r="B12" s="1162">
        <v>1995</v>
      </c>
      <c r="C12" s="282">
        <v>26612</v>
      </c>
      <c r="D12" s="283"/>
      <c r="E12" s="284"/>
      <c r="F12" s="285">
        <v>1400</v>
      </c>
      <c r="G12" s="285"/>
      <c r="H12" s="285"/>
      <c r="I12" s="285">
        <v>3773850</v>
      </c>
      <c r="J12" s="286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</row>
    <row r="13" spans="1:21" s="84" customFormat="1" ht="8.65" customHeight="1">
      <c r="A13" s="85"/>
      <c r="B13" s="1162">
        <v>1996</v>
      </c>
      <c r="C13" s="282">
        <v>26622</v>
      </c>
      <c r="D13" s="283"/>
      <c r="E13" s="284"/>
      <c r="F13" s="285">
        <v>1318</v>
      </c>
      <c r="G13" s="285"/>
      <c r="H13" s="285"/>
      <c r="I13" s="285">
        <v>3598840</v>
      </c>
      <c r="J13" s="286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</row>
    <row r="14" spans="1:21" s="84" customFormat="1" ht="8.65" customHeight="1">
      <c r="A14" s="85"/>
      <c r="B14" s="1162">
        <v>1997</v>
      </c>
      <c r="C14" s="282">
        <v>26622</v>
      </c>
      <c r="D14" s="283"/>
      <c r="E14" s="284"/>
      <c r="F14" s="285">
        <v>1279</v>
      </c>
      <c r="G14" s="285"/>
      <c r="H14" s="285"/>
      <c r="I14" s="285">
        <v>3882000</v>
      </c>
      <c r="J14" s="286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</row>
    <row r="15" spans="1:21" s="84" customFormat="1" ht="8.65" customHeight="1">
      <c r="A15" s="85"/>
      <c r="B15" s="1162">
        <v>1998</v>
      </c>
      <c r="C15" s="282">
        <v>26622</v>
      </c>
      <c r="D15" s="283"/>
      <c r="E15" s="284"/>
      <c r="F15" s="285">
        <v>1453</v>
      </c>
      <c r="G15" s="285"/>
      <c r="H15" s="285"/>
      <c r="I15" s="285">
        <v>4124000</v>
      </c>
      <c r="J15" s="286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</row>
    <row r="16" spans="1:21" s="84" customFormat="1" ht="8.65" customHeight="1">
      <c r="A16" s="85"/>
      <c r="B16" s="1162">
        <v>1999</v>
      </c>
      <c r="C16" s="282">
        <v>26622</v>
      </c>
      <c r="D16" s="287"/>
      <c r="E16" s="284"/>
      <c r="F16" s="285">
        <v>1600</v>
      </c>
      <c r="G16" s="285"/>
      <c r="H16" s="285"/>
      <c r="I16" s="285">
        <v>4392800</v>
      </c>
      <c r="J16" s="286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</row>
    <row r="17" spans="1:21" s="84" customFormat="1" ht="6.95" customHeight="1">
      <c r="A17" s="85"/>
      <c r="B17" s="1162"/>
      <c r="C17" s="282"/>
      <c r="D17" s="287"/>
      <c r="E17" s="284"/>
      <c r="F17" s="285"/>
      <c r="G17" s="285"/>
      <c r="H17" s="285"/>
      <c r="I17" s="285"/>
      <c r="J17" s="286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</row>
    <row r="18" spans="1:21" s="84" customFormat="1" ht="8.65" customHeight="1">
      <c r="A18" s="85"/>
      <c r="B18" s="273">
        <v>2000</v>
      </c>
      <c r="C18" s="282">
        <v>26656</v>
      </c>
      <c r="D18" s="287"/>
      <c r="E18" s="284"/>
      <c r="F18" s="285">
        <v>1446</v>
      </c>
      <c r="G18" s="285"/>
      <c r="H18" s="285"/>
      <c r="I18" s="285">
        <v>4202840</v>
      </c>
      <c r="J18" s="286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</row>
    <row r="19" spans="1:21" s="84" customFormat="1" ht="8.65" customHeight="1">
      <c r="A19" s="85"/>
      <c r="B19" s="273">
        <v>2001</v>
      </c>
      <c r="C19" s="282">
        <v>26656</v>
      </c>
      <c r="D19" s="287"/>
      <c r="E19" s="284"/>
      <c r="F19" s="285">
        <v>1365</v>
      </c>
      <c r="G19" s="285"/>
      <c r="H19" s="285"/>
      <c r="I19" s="285">
        <v>4022010</v>
      </c>
      <c r="J19" s="286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</row>
    <row r="20" spans="1:21" s="84" customFormat="1" ht="8.65" customHeight="1">
      <c r="A20" s="85"/>
      <c r="B20" s="273">
        <v>2002</v>
      </c>
      <c r="C20" s="282">
        <v>26656</v>
      </c>
      <c r="D20" s="287"/>
      <c r="E20" s="284"/>
      <c r="F20" s="285">
        <v>1302</v>
      </c>
      <c r="G20" s="285"/>
      <c r="H20" s="285"/>
      <c r="I20" s="285">
        <v>3850260</v>
      </c>
      <c r="J20" s="286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</row>
    <row r="21" spans="1:21" s="84" customFormat="1" ht="8.65" customHeight="1">
      <c r="A21" s="85"/>
      <c r="B21" s="273">
        <v>2003</v>
      </c>
      <c r="C21" s="282">
        <v>26662</v>
      </c>
      <c r="D21" s="288"/>
      <c r="E21" s="284"/>
      <c r="F21" s="285">
        <v>1269</v>
      </c>
      <c r="G21" s="285"/>
      <c r="H21" s="285"/>
      <c r="I21" s="285">
        <v>3770500</v>
      </c>
      <c r="J21" s="286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</row>
    <row r="22" spans="1:21" s="84" customFormat="1" ht="8.65" customHeight="1">
      <c r="A22" s="85"/>
      <c r="B22" s="273">
        <v>2004</v>
      </c>
      <c r="C22" s="282">
        <v>26662</v>
      </c>
      <c r="D22" s="288"/>
      <c r="E22" s="284"/>
      <c r="F22" s="285">
        <v>1203</v>
      </c>
      <c r="G22" s="285"/>
      <c r="H22" s="285"/>
      <c r="I22" s="285">
        <v>3627500</v>
      </c>
      <c r="J22" s="286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</row>
    <row r="23" spans="1:21" s="84" customFormat="1" ht="6.95" customHeight="1">
      <c r="A23" s="85"/>
      <c r="B23" s="273"/>
      <c r="C23" s="282"/>
      <c r="D23" s="288"/>
      <c r="E23" s="284"/>
      <c r="F23" s="285"/>
      <c r="G23" s="285"/>
      <c r="H23" s="285"/>
      <c r="I23" s="285"/>
      <c r="J23" s="286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</row>
    <row r="24" spans="1:21" s="84" customFormat="1" ht="8.65" customHeight="1">
      <c r="A24" s="85"/>
      <c r="B24" s="273">
        <v>2005</v>
      </c>
      <c r="C24" s="282">
        <v>26662</v>
      </c>
      <c r="D24" s="288"/>
      <c r="E24" s="284"/>
      <c r="F24" s="285">
        <v>1179</v>
      </c>
      <c r="G24" s="285"/>
      <c r="H24" s="285"/>
      <c r="I24" s="285">
        <v>3550830</v>
      </c>
      <c r="J24" s="286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</row>
    <row r="25" spans="1:21" s="84" customFormat="1" ht="8.65" customHeight="1">
      <c r="A25" s="85"/>
      <c r="B25" s="273">
        <v>2006</v>
      </c>
      <c r="C25" s="282">
        <v>26662</v>
      </c>
      <c r="D25" s="288"/>
      <c r="E25" s="284"/>
      <c r="F25" s="285">
        <v>1245</v>
      </c>
      <c r="G25" s="285"/>
      <c r="H25" s="285"/>
      <c r="I25" s="285">
        <v>3727980</v>
      </c>
      <c r="J25" s="286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</row>
    <row r="26" spans="1:21" s="84" customFormat="1" ht="8.65" customHeight="1">
      <c r="A26" s="85"/>
      <c r="B26" s="273">
        <v>2007</v>
      </c>
      <c r="C26" s="282">
        <v>26677</v>
      </c>
      <c r="D26" s="288"/>
      <c r="E26" s="284"/>
      <c r="F26" s="285">
        <v>1178</v>
      </c>
      <c r="G26" s="285"/>
      <c r="H26" s="285"/>
      <c r="I26" s="285">
        <v>3821550</v>
      </c>
      <c r="J26" s="286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</row>
    <row r="27" spans="1:21" s="84" customFormat="1" ht="8.65" customHeight="1">
      <c r="A27" s="85"/>
      <c r="B27" s="273">
        <v>2008</v>
      </c>
      <c r="C27" s="282">
        <v>26704</v>
      </c>
      <c r="D27" s="288"/>
      <c r="E27" s="284"/>
      <c r="F27" s="285">
        <v>1177</v>
      </c>
      <c r="G27" s="285"/>
      <c r="H27" s="285"/>
      <c r="I27" s="285">
        <v>3865200</v>
      </c>
      <c r="J27" s="286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</row>
    <row r="28" spans="1:21" s="84" customFormat="1" ht="8.65" customHeight="1">
      <c r="A28" s="85"/>
      <c r="B28" s="273">
        <v>2009</v>
      </c>
      <c r="C28" s="282">
        <v>26704</v>
      </c>
      <c r="D28" s="288"/>
      <c r="E28" s="284"/>
      <c r="F28" s="285">
        <v>1160</v>
      </c>
      <c r="G28" s="285"/>
      <c r="H28" s="285"/>
      <c r="I28" s="285">
        <v>3751050</v>
      </c>
      <c r="J28" s="286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</row>
    <row r="29" spans="1:21" s="84" customFormat="1" ht="6.95" customHeight="1">
      <c r="A29" s="85"/>
      <c r="B29" s="273"/>
      <c r="C29" s="282"/>
      <c r="D29" s="288"/>
      <c r="E29" s="284"/>
      <c r="F29" s="285"/>
      <c r="G29" s="285"/>
      <c r="H29" s="285"/>
      <c r="I29" s="285"/>
      <c r="J29" s="286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</row>
    <row r="30" spans="1:21" s="84" customFormat="1" ht="8.65" customHeight="1">
      <c r="A30" s="85"/>
      <c r="B30" s="273">
        <v>2010</v>
      </c>
      <c r="C30" s="282">
        <v>26717</v>
      </c>
      <c r="D30" s="288"/>
      <c r="E30" s="284"/>
      <c r="F30" s="285">
        <v>1212</v>
      </c>
      <c r="G30" s="285"/>
      <c r="H30" s="285"/>
      <c r="I30" s="285">
        <v>3994650</v>
      </c>
      <c r="J30" s="286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</row>
    <row r="31" spans="1:21" s="84" customFormat="1" ht="8.65" customHeight="1">
      <c r="A31" s="85"/>
      <c r="B31" s="273">
        <v>2011</v>
      </c>
      <c r="C31" s="282">
        <v>26727</v>
      </c>
      <c r="D31" s="288"/>
      <c r="E31" s="284"/>
      <c r="F31" s="285">
        <v>1236</v>
      </c>
      <c r="G31" s="285"/>
      <c r="H31" s="285"/>
      <c r="I31" s="285">
        <v>4127050</v>
      </c>
      <c r="J31" s="286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</row>
    <row r="32" spans="1:21" s="84" customFormat="1" ht="8.65" customHeight="1">
      <c r="A32" s="85"/>
      <c r="B32" s="273" t="s">
        <v>12</v>
      </c>
      <c r="C32" s="282">
        <v>26727</v>
      </c>
      <c r="D32" s="288"/>
      <c r="E32" s="284"/>
      <c r="F32" s="285">
        <v>1238</v>
      </c>
      <c r="G32" s="285"/>
      <c r="H32" s="285"/>
      <c r="I32" s="285">
        <v>4151850</v>
      </c>
      <c r="J32" s="286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</row>
    <row r="33" spans="1:21" s="84" customFormat="1" ht="3" customHeight="1">
      <c r="A33" s="85"/>
      <c r="B33" s="102"/>
      <c r="C33" s="102"/>
      <c r="D33" s="102"/>
      <c r="E33" s="102"/>
      <c r="F33" s="102"/>
      <c r="G33" s="102"/>
      <c r="H33" s="102"/>
      <c r="I33" s="102"/>
      <c r="J33" s="286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</row>
    <row r="34" spans="1:21" s="84" customFormat="1" ht="3" customHeight="1">
      <c r="A34" s="85"/>
      <c r="B34" s="1166"/>
      <c r="C34" s="1166"/>
      <c r="D34" s="1166"/>
      <c r="E34" s="1166"/>
      <c r="F34" s="1166"/>
      <c r="G34" s="1166"/>
      <c r="H34" s="1166"/>
      <c r="I34" s="1166"/>
      <c r="J34" s="89"/>
      <c r="K34" s="1166"/>
      <c r="L34" s="1166"/>
      <c r="M34" s="1166"/>
      <c r="N34" s="1166"/>
      <c r="O34" s="1166"/>
      <c r="P34" s="1166"/>
      <c r="Q34" s="1166"/>
      <c r="R34" s="1166"/>
      <c r="S34" s="1166"/>
      <c r="T34" s="1166"/>
      <c r="U34" s="1166"/>
    </row>
    <row r="35" spans="1:21" s="84" customFormat="1" ht="9.9499999999999993" customHeight="1">
      <c r="A35" s="85"/>
      <c r="B35" s="118" t="s">
        <v>177</v>
      </c>
      <c r="C35" s="1166"/>
      <c r="D35" s="1166"/>
      <c r="E35" s="1166"/>
      <c r="F35" s="1166"/>
      <c r="G35" s="1166"/>
      <c r="H35" s="1166"/>
      <c r="I35" s="1166"/>
      <c r="J35" s="89"/>
      <c r="K35" s="1166"/>
      <c r="L35" s="1166"/>
      <c r="M35" s="1166"/>
      <c r="N35" s="1166"/>
      <c r="O35" s="1166"/>
      <c r="P35" s="1166"/>
      <c r="Q35" s="1166"/>
      <c r="R35" s="1166"/>
      <c r="S35" s="1166"/>
      <c r="T35" s="1166"/>
      <c r="U35" s="1166"/>
    </row>
    <row r="36" spans="1:21" s="84" customFormat="1" ht="9.9499999999999993" customHeight="1">
      <c r="A36" s="85"/>
      <c r="B36" s="118" t="s">
        <v>178</v>
      </c>
      <c r="C36" s="1166"/>
      <c r="D36" s="1166"/>
      <c r="E36" s="1166"/>
      <c r="F36" s="1166"/>
      <c r="G36" s="1166"/>
      <c r="H36" s="1166"/>
      <c r="I36" s="1166"/>
      <c r="J36" s="89"/>
      <c r="K36" s="1166"/>
      <c r="L36" s="1166"/>
      <c r="M36" s="1166"/>
      <c r="N36" s="1166"/>
      <c r="O36" s="1166"/>
      <c r="P36" s="1166"/>
      <c r="Q36" s="1166"/>
      <c r="R36" s="1166"/>
      <c r="S36" s="1166"/>
      <c r="T36" s="1166"/>
      <c r="U36" s="1166"/>
    </row>
    <row r="37" spans="1:21" s="84" customFormat="1" ht="4.7" customHeight="1">
      <c r="A37" s="110"/>
      <c r="B37" s="102"/>
      <c r="C37" s="102"/>
      <c r="D37" s="102"/>
      <c r="E37" s="102"/>
      <c r="F37" s="102"/>
      <c r="G37" s="102"/>
      <c r="H37" s="102"/>
      <c r="I37" s="102"/>
      <c r="J37" s="111"/>
    </row>
    <row r="38" spans="1:21" hidden="1">
      <c r="K38" s="32" t="s">
        <v>17</v>
      </c>
    </row>
  </sheetData>
  <sheetProtection sheet="1" objects="1" scenarios="1"/>
  <mergeCells count="4">
    <mergeCell ref="B7:B9"/>
    <mergeCell ref="C7:C9"/>
    <mergeCell ref="F8:F9"/>
    <mergeCell ref="H8:I9"/>
  </mergeCells>
  <hyperlinks>
    <hyperlink ref="I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codeName="Hoja21"/>
  <dimension ref="A1:V48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4" style="32" customWidth="1"/>
    <col min="3" max="3" width="4.5703125" style="32" customWidth="1"/>
    <col min="4" max="4" width="5.5703125" style="32" customWidth="1"/>
    <col min="5" max="5" width="1.140625" style="32" customWidth="1"/>
    <col min="6" max="6" width="4.42578125" style="32" customWidth="1"/>
    <col min="7" max="7" width="6.140625" style="32" customWidth="1"/>
    <col min="8" max="8" width="1.5703125" style="32" customWidth="1"/>
    <col min="9" max="9" width="5.140625" style="32" customWidth="1"/>
    <col min="10" max="10" width="7" style="32" customWidth="1"/>
    <col min="11" max="11" width="4.85546875" style="32" customWidth="1"/>
    <col min="12" max="12" width="1" style="32" customWidth="1"/>
    <col min="13" max="13" width="5.42578125" style="32" customWidth="1"/>
    <col min="14" max="14" width="6.85546875" style="32" customWidth="1"/>
    <col min="15" max="16" width="0.85546875" style="32" customWidth="1"/>
    <col min="17" max="22" width="0" style="32" hidden="1"/>
    <col min="23" max="16384" width="11.42578125" style="32" hidden="1"/>
  </cols>
  <sheetData>
    <row r="1" spans="1:19" s="84" customFormat="1" ht="4.7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3"/>
    </row>
    <row r="2" spans="1:19" s="84" customFormat="1" ht="11.1" customHeight="1">
      <c r="A2" s="85"/>
      <c r="B2" s="86" t="s">
        <v>179</v>
      </c>
      <c r="C2" s="112"/>
      <c r="D2" s="112"/>
      <c r="E2" s="112"/>
      <c r="F2" s="112"/>
      <c r="G2" s="289"/>
      <c r="H2" s="112"/>
      <c r="I2" s="112"/>
      <c r="J2" s="112"/>
      <c r="L2" s="778"/>
      <c r="M2" s="778"/>
      <c r="N2" s="1317" t="s">
        <v>180</v>
      </c>
      <c r="O2" s="139"/>
      <c r="P2" s="112"/>
      <c r="Q2" s="112"/>
      <c r="R2" s="112"/>
      <c r="S2" s="172"/>
    </row>
    <row r="3" spans="1:19" s="84" customFormat="1" ht="11.1" customHeight="1">
      <c r="A3" s="85"/>
      <c r="B3" s="86" t="s">
        <v>181</v>
      </c>
      <c r="C3" s="112"/>
      <c r="D3" s="112"/>
      <c r="E3" s="112"/>
      <c r="F3" s="112"/>
      <c r="G3" s="112"/>
      <c r="H3" s="112"/>
      <c r="I3" s="112"/>
      <c r="J3" s="112"/>
      <c r="K3" s="280"/>
      <c r="L3" s="280"/>
      <c r="M3" s="280"/>
      <c r="N3" s="280"/>
      <c r="O3" s="139"/>
      <c r="P3" s="112"/>
      <c r="Q3" s="112"/>
      <c r="R3" s="112"/>
      <c r="S3" s="172"/>
    </row>
    <row r="4" spans="1:19" s="84" customFormat="1" ht="11.1" customHeight="1">
      <c r="A4" s="85"/>
      <c r="B4" s="86" t="s">
        <v>4</v>
      </c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39"/>
      <c r="P4" s="112"/>
      <c r="Q4" s="112"/>
      <c r="R4" s="112"/>
      <c r="S4" s="112"/>
    </row>
    <row r="5" spans="1:19" s="84" customFormat="1" ht="2.1" customHeight="1">
      <c r="A5" s="85"/>
      <c r="B5" s="141"/>
      <c r="C5" s="141"/>
      <c r="D5" s="141"/>
      <c r="E5" s="141"/>
      <c r="F5" s="141"/>
      <c r="G5" s="141"/>
      <c r="H5" s="141"/>
      <c r="I5" s="141"/>
      <c r="J5" s="102"/>
      <c r="K5" s="102"/>
      <c r="L5" s="1166"/>
      <c r="M5" s="1166"/>
      <c r="N5" s="1166"/>
      <c r="O5" s="132"/>
      <c r="P5" s="778"/>
      <c r="Q5" s="778"/>
      <c r="R5" s="778"/>
      <c r="S5" s="778"/>
    </row>
    <row r="6" spans="1:19" s="84" customFormat="1" ht="2.1" customHeight="1">
      <c r="A6" s="85"/>
      <c r="B6" s="1166"/>
      <c r="C6" s="1166"/>
      <c r="D6" s="1166"/>
      <c r="E6" s="1166"/>
      <c r="F6" s="1166"/>
      <c r="G6" s="1166"/>
      <c r="H6" s="1166"/>
      <c r="I6" s="1166"/>
      <c r="J6" s="1166"/>
      <c r="K6" s="1166"/>
      <c r="L6" s="82"/>
      <c r="M6" s="82"/>
      <c r="N6" s="82"/>
      <c r="O6" s="89"/>
      <c r="P6" s="1166"/>
      <c r="Q6" s="1166"/>
      <c r="R6" s="1166"/>
      <c r="S6" s="1166"/>
    </row>
    <row r="7" spans="1:19" s="84" customFormat="1" ht="9" customHeight="1">
      <c r="A7" s="85"/>
      <c r="B7" s="1239" t="s">
        <v>6</v>
      </c>
      <c r="C7" s="168" t="s">
        <v>182</v>
      </c>
      <c r="D7" s="94"/>
      <c r="E7" s="1166"/>
      <c r="F7" s="168" t="s">
        <v>183</v>
      </c>
      <c r="G7" s="94"/>
      <c r="H7" s="1166"/>
      <c r="I7" s="168" t="s">
        <v>184</v>
      </c>
      <c r="J7" s="94"/>
      <c r="K7" s="1229" t="s">
        <v>185</v>
      </c>
      <c r="L7" s="1164"/>
      <c r="M7" s="1244" t="s">
        <v>186</v>
      </c>
      <c r="N7" s="1244"/>
      <c r="O7" s="132"/>
      <c r="P7" s="778"/>
      <c r="Q7" s="778"/>
      <c r="R7" s="778"/>
      <c r="S7" s="778"/>
    </row>
    <row r="8" spans="1:19" s="84" customFormat="1" ht="8.65" customHeight="1">
      <c r="A8" s="85"/>
      <c r="B8" s="1231"/>
      <c r="C8" s="1167" t="s">
        <v>187</v>
      </c>
      <c r="D8" s="1167" t="s">
        <v>188</v>
      </c>
      <c r="E8" s="778"/>
      <c r="F8" s="1167" t="s">
        <v>187</v>
      </c>
      <c r="G8" s="1167" t="s">
        <v>188</v>
      </c>
      <c r="H8" s="778"/>
      <c r="I8" s="1167" t="s">
        <v>187</v>
      </c>
      <c r="J8" s="1167" t="s">
        <v>188</v>
      </c>
      <c r="K8" s="1229"/>
      <c r="L8" s="1164"/>
      <c r="M8" s="1167" t="s">
        <v>187</v>
      </c>
      <c r="N8" s="1167" t="s">
        <v>188</v>
      </c>
      <c r="O8" s="132"/>
      <c r="P8" s="778"/>
      <c r="Q8" s="778"/>
      <c r="R8" s="778"/>
      <c r="S8" s="778"/>
    </row>
    <row r="9" spans="1:19" s="84" customFormat="1" ht="8.65" customHeight="1">
      <c r="A9" s="85"/>
      <c r="B9" s="1231"/>
      <c r="C9" s="290"/>
      <c r="D9" s="1164"/>
      <c r="E9" s="778"/>
      <c r="F9" s="290"/>
      <c r="G9" s="1164"/>
      <c r="H9" s="778"/>
      <c r="I9" s="290"/>
      <c r="J9" s="1164"/>
      <c r="K9" s="1229"/>
      <c r="L9" s="1164"/>
      <c r="M9" s="1164"/>
      <c r="N9" s="1164"/>
      <c r="O9" s="132"/>
      <c r="P9" s="778"/>
      <c r="Q9" s="778"/>
      <c r="R9" s="778"/>
      <c r="S9" s="778"/>
    </row>
    <row r="10" spans="1:19" s="84" customFormat="1" ht="2.1" customHeight="1">
      <c r="A10" s="85"/>
      <c r="B10" s="90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32"/>
      <c r="P10" s="778"/>
      <c r="Q10" s="778"/>
      <c r="R10" s="778"/>
      <c r="S10" s="778"/>
    </row>
    <row r="11" spans="1:19" s="84" customFormat="1" ht="2.1" customHeight="1">
      <c r="A11" s="85"/>
      <c r="B11" s="1162"/>
      <c r="C11" s="778"/>
      <c r="D11" s="778"/>
      <c r="E11" s="778"/>
      <c r="F11" s="778"/>
      <c r="G11" s="778"/>
      <c r="H11" s="778"/>
      <c r="I11" s="778"/>
      <c r="J11" s="778"/>
      <c r="K11" s="778"/>
      <c r="L11" s="778"/>
      <c r="M11" s="778"/>
      <c r="N11" s="778"/>
      <c r="O11" s="132"/>
      <c r="P11" s="778"/>
      <c r="Q11" s="778"/>
      <c r="R11" s="778"/>
      <c r="S11" s="778"/>
    </row>
    <row r="12" spans="1:19" s="84" customFormat="1" ht="7.5" customHeight="1">
      <c r="A12" s="85"/>
      <c r="B12" s="1162">
        <v>1995</v>
      </c>
      <c r="C12" s="291">
        <v>120</v>
      </c>
      <c r="D12" s="291">
        <v>8160</v>
      </c>
      <c r="E12" s="292"/>
      <c r="F12" s="291">
        <v>175</v>
      </c>
      <c r="G12" s="291">
        <v>15875</v>
      </c>
      <c r="H12" s="292"/>
      <c r="I12" s="291">
        <v>105</v>
      </c>
      <c r="J12" s="291">
        <v>2310</v>
      </c>
      <c r="K12" s="291">
        <v>130</v>
      </c>
      <c r="L12" s="291"/>
      <c r="M12" s="293" t="s">
        <v>44</v>
      </c>
      <c r="N12" s="293" t="s">
        <v>44</v>
      </c>
      <c r="O12" s="286"/>
      <c r="P12" s="127"/>
      <c r="Q12" s="294"/>
      <c r="R12" s="127"/>
      <c r="S12" s="295"/>
    </row>
    <row r="13" spans="1:19" s="84" customFormat="1" ht="7.5" customHeight="1">
      <c r="A13" s="85"/>
      <c r="B13" s="1162">
        <v>1996</v>
      </c>
      <c r="C13" s="291">
        <v>58</v>
      </c>
      <c r="D13" s="291">
        <v>3944</v>
      </c>
      <c r="E13" s="292"/>
      <c r="F13" s="291">
        <v>258</v>
      </c>
      <c r="G13" s="291">
        <v>23404</v>
      </c>
      <c r="H13" s="292"/>
      <c r="I13" s="291">
        <v>18</v>
      </c>
      <c r="J13" s="291">
        <v>396</v>
      </c>
      <c r="K13" s="291">
        <v>20</v>
      </c>
      <c r="L13" s="291"/>
      <c r="M13" s="293" t="s">
        <v>44</v>
      </c>
      <c r="N13" s="293" t="s">
        <v>44</v>
      </c>
      <c r="O13" s="286"/>
      <c r="P13" s="127"/>
      <c r="Q13" s="294"/>
      <c r="R13" s="127"/>
      <c r="S13" s="295"/>
    </row>
    <row r="14" spans="1:19" s="84" customFormat="1" ht="7.5" customHeight="1">
      <c r="A14" s="85"/>
      <c r="B14" s="1162">
        <v>1997</v>
      </c>
      <c r="C14" s="291">
        <v>60</v>
      </c>
      <c r="D14" s="296">
        <v>4170</v>
      </c>
      <c r="E14" s="292"/>
      <c r="F14" s="291">
        <v>302</v>
      </c>
      <c r="G14" s="296">
        <v>21140</v>
      </c>
      <c r="H14" s="292"/>
      <c r="I14" s="291">
        <v>8</v>
      </c>
      <c r="J14" s="291">
        <v>208</v>
      </c>
      <c r="K14" s="296">
        <v>14</v>
      </c>
      <c r="L14" s="296"/>
      <c r="M14" s="293" t="s">
        <v>44</v>
      </c>
      <c r="N14" s="293" t="s">
        <v>44</v>
      </c>
      <c r="O14" s="286"/>
      <c r="P14" s="127"/>
      <c r="Q14" s="294"/>
      <c r="R14" s="127"/>
      <c r="S14" s="295"/>
    </row>
    <row r="15" spans="1:19" s="84" customFormat="1" ht="7.5" customHeight="1">
      <c r="A15" s="85"/>
      <c r="B15" s="1162">
        <v>1998</v>
      </c>
      <c r="C15" s="291">
        <v>15</v>
      </c>
      <c r="D15" s="296">
        <v>1020</v>
      </c>
      <c r="E15" s="292"/>
      <c r="F15" s="291">
        <v>251</v>
      </c>
      <c r="G15" s="296">
        <v>17570</v>
      </c>
      <c r="H15" s="292"/>
      <c r="I15" s="291">
        <v>5</v>
      </c>
      <c r="J15" s="291">
        <v>130</v>
      </c>
      <c r="K15" s="296">
        <v>9</v>
      </c>
      <c r="L15" s="296"/>
      <c r="M15" s="293" t="s">
        <v>44</v>
      </c>
      <c r="N15" s="293" t="s">
        <v>44</v>
      </c>
      <c r="O15" s="286"/>
      <c r="P15" s="127"/>
      <c r="Q15" s="294"/>
      <c r="R15" s="127"/>
      <c r="S15" s="295"/>
    </row>
    <row r="16" spans="1:19" s="84" customFormat="1" ht="7.5" customHeight="1">
      <c r="A16" s="85"/>
      <c r="B16" s="1162">
        <v>1999</v>
      </c>
      <c r="C16" s="291">
        <v>16</v>
      </c>
      <c r="D16" s="296">
        <v>1072</v>
      </c>
      <c r="E16" s="292"/>
      <c r="F16" s="291">
        <v>147</v>
      </c>
      <c r="G16" s="296">
        <v>11640</v>
      </c>
      <c r="H16" s="292"/>
      <c r="I16" s="291">
        <v>8</v>
      </c>
      <c r="J16" s="291">
        <v>384</v>
      </c>
      <c r="K16" s="296">
        <v>14</v>
      </c>
      <c r="L16" s="296"/>
      <c r="M16" s="293" t="s">
        <v>44</v>
      </c>
      <c r="N16" s="293" t="s">
        <v>44</v>
      </c>
      <c r="O16" s="286"/>
      <c r="P16" s="127"/>
      <c r="Q16" s="294"/>
      <c r="R16" s="127"/>
      <c r="S16" s="295"/>
    </row>
    <row r="17" spans="1:19" s="84" customFormat="1" ht="3.95" customHeight="1">
      <c r="A17" s="85"/>
      <c r="B17" s="1162"/>
      <c r="C17" s="291"/>
      <c r="D17" s="296"/>
      <c r="E17" s="292"/>
      <c r="F17" s="291"/>
      <c r="G17" s="296"/>
      <c r="H17" s="292"/>
      <c r="I17" s="291"/>
      <c r="J17" s="291"/>
      <c r="K17" s="296"/>
      <c r="L17" s="296"/>
      <c r="M17" s="296"/>
      <c r="N17" s="296"/>
      <c r="O17" s="286"/>
      <c r="P17" s="127"/>
      <c r="Q17" s="294"/>
      <c r="R17" s="127"/>
      <c r="S17" s="295"/>
    </row>
    <row r="18" spans="1:19" s="84" customFormat="1" ht="7.5" customHeight="1">
      <c r="A18" s="85"/>
      <c r="B18" s="273">
        <v>2000</v>
      </c>
      <c r="C18" s="291">
        <v>15</v>
      </c>
      <c r="D18" s="296">
        <v>914</v>
      </c>
      <c r="E18" s="292"/>
      <c r="F18" s="291">
        <v>114</v>
      </c>
      <c r="G18" s="296">
        <v>7756</v>
      </c>
      <c r="H18" s="292"/>
      <c r="I18" s="291">
        <v>6</v>
      </c>
      <c r="J18" s="291">
        <v>408</v>
      </c>
      <c r="K18" s="296">
        <v>0</v>
      </c>
      <c r="L18" s="296"/>
      <c r="M18" s="293" t="s">
        <v>44</v>
      </c>
      <c r="N18" s="293" t="s">
        <v>44</v>
      </c>
      <c r="O18" s="286"/>
      <c r="P18" s="127"/>
      <c r="Q18" s="294"/>
      <c r="R18" s="127"/>
      <c r="S18" s="295"/>
    </row>
    <row r="19" spans="1:19" s="84" customFormat="1" ht="7.5" customHeight="1">
      <c r="A19" s="85"/>
      <c r="B19" s="273">
        <v>2001</v>
      </c>
      <c r="C19" s="291">
        <v>13</v>
      </c>
      <c r="D19" s="296">
        <v>884</v>
      </c>
      <c r="E19" s="292"/>
      <c r="F19" s="291">
        <v>21</v>
      </c>
      <c r="G19" s="296">
        <v>1428</v>
      </c>
      <c r="H19" s="292"/>
      <c r="I19" s="291">
        <v>6</v>
      </c>
      <c r="J19" s="291">
        <v>408</v>
      </c>
      <c r="K19" s="296">
        <v>0</v>
      </c>
      <c r="L19" s="296"/>
      <c r="M19" s="293" t="s">
        <v>44</v>
      </c>
      <c r="N19" s="293" t="s">
        <v>44</v>
      </c>
      <c r="O19" s="286"/>
      <c r="P19" s="127"/>
      <c r="Q19" s="294"/>
      <c r="R19" s="127"/>
      <c r="S19" s="295"/>
    </row>
    <row r="20" spans="1:19" s="84" customFormat="1" ht="7.5" customHeight="1">
      <c r="A20" s="85"/>
      <c r="B20" s="273">
        <v>2002</v>
      </c>
      <c r="C20" s="291">
        <v>14</v>
      </c>
      <c r="D20" s="296">
        <v>952</v>
      </c>
      <c r="E20" s="292"/>
      <c r="F20" s="291">
        <v>20</v>
      </c>
      <c r="G20" s="296">
        <v>1360</v>
      </c>
      <c r="H20" s="292"/>
      <c r="I20" s="291">
        <v>6</v>
      </c>
      <c r="J20" s="291">
        <v>282</v>
      </c>
      <c r="K20" s="296">
        <v>0</v>
      </c>
      <c r="L20" s="296"/>
      <c r="M20" s="293" t="s">
        <v>44</v>
      </c>
      <c r="N20" s="293" t="s">
        <v>44</v>
      </c>
      <c r="O20" s="286"/>
      <c r="P20" s="127"/>
      <c r="Q20" s="294"/>
      <c r="R20" s="127"/>
      <c r="S20" s="295"/>
    </row>
    <row r="21" spans="1:19" s="84" customFormat="1" ht="7.5" customHeight="1">
      <c r="A21" s="85"/>
      <c r="B21" s="273">
        <v>2003</v>
      </c>
      <c r="C21" s="291">
        <v>14</v>
      </c>
      <c r="D21" s="296">
        <v>952</v>
      </c>
      <c r="E21" s="292"/>
      <c r="F21" s="291">
        <v>18</v>
      </c>
      <c r="G21" s="296">
        <v>1224</v>
      </c>
      <c r="H21" s="292"/>
      <c r="I21" s="291">
        <v>9</v>
      </c>
      <c r="J21" s="291">
        <v>282</v>
      </c>
      <c r="K21" s="296">
        <v>0</v>
      </c>
      <c r="L21" s="296"/>
      <c r="M21" s="293" t="s">
        <v>44</v>
      </c>
      <c r="N21" s="293" t="s">
        <v>44</v>
      </c>
      <c r="O21" s="286"/>
      <c r="P21" s="127"/>
      <c r="Q21" s="294"/>
      <c r="R21" s="127"/>
      <c r="S21" s="295"/>
    </row>
    <row r="22" spans="1:19" s="84" customFormat="1" ht="7.5" customHeight="1">
      <c r="A22" s="85"/>
      <c r="B22" s="273">
        <v>2004</v>
      </c>
      <c r="C22" s="291">
        <v>14</v>
      </c>
      <c r="D22" s="296">
        <v>952</v>
      </c>
      <c r="E22" s="292"/>
      <c r="F22" s="291">
        <v>18</v>
      </c>
      <c r="G22" s="296">
        <v>1224</v>
      </c>
      <c r="H22" s="292"/>
      <c r="I22" s="291">
        <v>9</v>
      </c>
      <c r="J22" s="291">
        <v>282</v>
      </c>
      <c r="K22" s="296">
        <v>0</v>
      </c>
      <c r="L22" s="296"/>
      <c r="M22" s="293" t="s">
        <v>44</v>
      </c>
      <c r="N22" s="293" t="s">
        <v>44</v>
      </c>
      <c r="O22" s="286"/>
      <c r="P22" s="127"/>
      <c r="Q22" s="294"/>
      <c r="R22" s="127"/>
      <c r="S22" s="295"/>
    </row>
    <row r="23" spans="1:19" s="84" customFormat="1" ht="3.95" customHeight="1">
      <c r="A23" s="85"/>
      <c r="B23" s="273"/>
      <c r="C23" s="291"/>
      <c r="D23" s="296"/>
      <c r="E23" s="292"/>
      <c r="F23" s="291"/>
      <c r="G23" s="296"/>
      <c r="H23" s="292"/>
      <c r="I23" s="291"/>
      <c r="J23" s="291"/>
      <c r="K23" s="296"/>
      <c r="L23" s="296"/>
      <c r="M23" s="296"/>
      <c r="N23" s="296"/>
      <c r="O23" s="286"/>
      <c r="P23" s="127"/>
      <c r="Q23" s="294"/>
      <c r="R23" s="127"/>
      <c r="S23" s="295"/>
    </row>
    <row r="24" spans="1:19" s="84" customFormat="1" ht="7.5" customHeight="1">
      <c r="A24" s="85"/>
      <c r="B24" s="273">
        <v>2005</v>
      </c>
      <c r="C24" s="291">
        <v>14</v>
      </c>
      <c r="D24" s="296">
        <v>952</v>
      </c>
      <c r="E24" s="292"/>
      <c r="F24" s="291">
        <f>2+14</f>
        <v>16</v>
      </c>
      <c r="G24" s="296">
        <f>136+952</f>
        <v>1088</v>
      </c>
      <c r="H24" s="292"/>
      <c r="I24" s="291">
        <v>9</v>
      </c>
      <c r="J24" s="291">
        <v>276</v>
      </c>
      <c r="K24" s="296">
        <v>0</v>
      </c>
      <c r="L24" s="296"/>
      <c r="M24" s="293" t="s">
        <v>44</v>
      </c>
      <c r="N24" s="293" t="s">
        <v>44</v>
      </c>
      <c r="O24" s="286"/>
      <c r="P24" s="127"/>
      <c r="Q24" s="294"/>
      <c r="R24" s="127"/>
      <c r="S24" s="295"/>
    </row>
    <row r="25" spans="1:19" s="84" customFormat="1" ht="7.5" customHeight="1">
      <c r="A25" s="85"/>
      <c r="B25" s="273">
        <v>2006</v>
      </c>
      <c r="C25" s="291">
        <v>18</v>
      </c>
      <c r="D25" s="296">
        <v>1208</v>
      </c>
      <c r="E25" s="292"/>
      <c r="F25" s="291">
        <v>14</v>
      </c>
      <c r="G25" s="296">
        <v>952</v>
      </c>
      <c r="H25" s="292"/>
      <c r="I25" s="291">
        <v>12</v>
      </c>
      <c r="J25" s="291">
        <v>440</v>
      </c>
      <c r="K25" s="296">
        <v>0</v>
      </c>
      <c r="L25" s="296"/>
      <c r="M25" s="293" t="s">
        <v>44</v>
      </c>
      <c r="N25" s="293" t="s">
        <v>44</v>
      </c>
      <c r="O25" s="286"/>
      <c r="P25" s="127"/>
      <c r="Q25" s="294"/>
      <c r="R25" s="127"/>
      <c r="S25" s="295"/>
    </row>
    <row r="26" spans="1:19" s="84" customFormat="1" ht="7.5" customHeight="1">
      <c r="A26" s="85"/>
      <c r="B26" s="273">
        <v>2007</v>
      </c>
      <c r="C26" s="291">
        <v>31</v>
      </c>
      <c r="D26" s="296">
        <v>2528</v>
      </c>
      <c r="E26" s="292"/>
      <c r="F26" s="291">
        <v>14</v>
      </c>
      <c r="G26" s="296">
        <v>952</v>
      </c>
      <c r="H26" s="292"/>
      <c r="I26" s="291">
        <v>12</v>
      </c>
      <c r="J26" s="291">
        <v>440</v>
      </c>
      <c r="K26" s="296">
        <v>0</v>
      </c>
      <c r="L26" s="296"/>
      <c r="M26" s="293" t="s">
        <v>44</v>
      </c>
      <c r="N26" s="293" t="s">
        <v>44</v>
      </c>
      <c r="O26" s="286"/>
      <c r="P26" s="127"/>
      <c r="Q26" s="294"/>
      <c r="R26" s="127"/>
      <c r="S26" s="295"/>
    </row>
    <row r="27" spans="1:19" s="84" customFormat="1" ht="7.5" customHeight="1">
      <c r="A27" s="85"/>
      <c r="B27" s="273">
        <v>2008</v>
      </c>
      <c r="C27" s="291">
        <v>27</v>
      </c>
      <c r="D27" s="296">
        <v>2272</v>
      </c>
      <c r="E27" s="292"/>
      <c r="F27" s="291">
        <v>14</v>
      </c>
      <c r="G27" s="296">
        <v>952</v>
      </c>
      <c r="H27" s="292"/>
      <c r="I27" s="291">
        <v>9</v>
      </c>
      <c r="J27" s="291">
        <v>276</v>
      </c>
      <c r="K27" s="296">
        <v>0</v>
      </c>
      <c r="L27" s="296"/>
      <c r="M27" s="296">
        <v>80</v>
      </c>
      <c r="N27" s="296">
        <v>4640</v>
      </c>
      <c r="O27" s="286"/>
      <c r="P27" s="127"/>
      <c r="Q27" s="294"/>
      <c r="R27" s="127"/>
      <c r="S27" s="295"/>
    </row>
    <row r="28" spans="1:19" s="84" customFormat="1" ht="7.5" customHeight="1">
      <c r="A28" s="85"/>
      <c r="B28" s="273">
        <v>2009</v>
      </c>
      <c r="C28" s="291">
        <v>27</v>
      </c>
      <c r="D28" s="296">
        <v>2272</v>
      </c>
      <c r="E28" s="292"/>
      <c r="F28" s="291">
        <v>14</v>
      </c>
      <c r="G28" s="296">
        <v>952</v>
      </c>
      <c r="H28" s="292"/>
      <c r="I28" s="291">
        <v>9</v>
      </c>
      <c r="J28" s="291">
        <v>276</v>
      </c>
      <c r="K28" s="296">
        <v>0</v>
      </c>
      <c r="L28" s="296"/>
      <c r="M28" s="296">
        <v>80</v>
      </c>
      <c r="N28" s="296">
        <v>4640</v>
      </c>
      <c r="O28" s="286">
        <v>4640</v>
      </c>
      <c r="P28" s="127"/>
      <c r="Q28" s="294"/>
      <c r="R28" s="127"/>
      <c r="S28" s="295"/>
    </row>
    <row r="29" spans="1:19" s="84" customFormat="1" ht="3.95" customHeight="1">
      <c r="A29" s="85"/>
      <c r="B29" s="273"/>
      <c r="C29" s="291"/>
      <c r="D29" s="296"/>
      <c r="E29" s="292"/>
      <c r="F29" s="291"/>
      <c r="G29" s="296"/>
      <c r="H29" s="292"/>
      <c r="I29" s="291"/>
      <c r="J29" s="291"/>
      <c r="K29" s="296"/>
      <c r="L29" s="296"/>
      <c r="M29" s="296"/>
      <c r="N29" s="296"/>
      <c r="O29" s="286"/>
      <c r="P29" s="127"/>
      <c r="Q29" s="294"/>
      <c r="R29" s="127"/>
      <c r="S29" s="295"/>
    </row>
    <row r="30" spans="1:19" s="84" customFormat="1" ht="7.5" customHeight="1">
      <c r="A30" s="85"/>
      <c r="B30" s="273">
        <v>2010</v>
      </c>
      <c r="C30" s="291">
        <v>17</v>
      </c>
      <c r="D30" s="296">
        <v>1432</v>
      </c>
      <c r="E30" s="292"/>
      <c r="F30" s="291">
        <v>14</v>
      </c>
      <c r="G30" s="296">
        <v>952</v>
      </c>
      <c r="H30" s="292"/>
      <c r="I30" s="291">
        <v>9</v>
      </c>
      <c r="J30" s="291">
        <v>276</v>
      </c>
      <c r="K30" s="296">
        <v>0</v>
      </c>
      <c r="L30" s="296"/>
      <c r="M30" s="296">
        <v>80</v>
      </c>
      <c r="N30" s="296">
        <v>4640</v>
      </c>
      <c r="O30" s="286"/>
      <c r="P30" s="127"/>
      <c r="Q30" s="294"/>
      <c r="R30" s="127"/>
      <c r="S30" s="295"/>
    </row>
    <row r="31" spans="1:19" s="84" customFormat="1" ht="7.5" customHeight="1">
      <c r="A31" s="85"/>
      <c r="B31" s="273">
        <v>2011</v>
      </c>
      <c r="C31" s="291">
        <v>20</v>
      </c>
      <c r="D31" s="296">
        <v>1636</v>
      </c>
      <c r="E31" s="292"/>
      <c r="F31" s="291">
        <v>11</v>
      </c>
      <c r="G31" s="296">
        <v>748</v>
      </c>
      <c r="H31" s="292"/>
      <c r="I31" s="291">
        <v>9</v>
      </c>
      <c r="J31" s="291">
        <v>276</v>
      </c>
      <c r="K31" s="296">
        <v>0</v>
      </c>
      <c r="L31" s="296"/>
      <c r="M31" s="296">
        <v>80</v>
      </c>
      <c r="N31" s="296">
        <v>4640</v>
      </c>
      <c r="O31" s="286"/>
      <c r="P31" s="127"/>
      <c r="Q31" s="294"/>
      <c r="R31" s="127"/>
      <c r="S31" s="295"/>
    </row>
    <row r="32" spans="1:19" s="84" customFormat="1" ht="7.5" customHeight="1">
      <c r="A32" s="85"/>
      <c r="B32" s="273" t="s">
        <v>12</v>
      </c>
      <c r="C32" s="291">
        <v>17</v>
      </c>
      <c r="D32" s="296">
        <v>1156</v>
      </c>
      <c r="E32" s="292"/>
      <c r="F32" s="291">
        <v>11</v>
      </c>
      <c r="G32" s="296">
        <v>748</v>
      </c>
      <c r="H32" s="292"/>
      <c r="I32" s="291">
        <v>9</v>
      </c>
      <c r="J32" s="291">
        <v>276</v>
      </c>
      <c r="K32" s="296">
        <v>0</v>
      </c>
      <c r="L32" s="296"/>
      <c r="M32" s="296">
        <v>80</v>
      </c>
      <c r="N32" s="296">
        <v>4640</v>
      </c>
      <c r="O32" s="286"/>
      <c r="P32" s="127"/>
      <c r="Q32" s="294"/>
      <c r="R32" s="127"/>
      <c r="S32" s="295"/>
    </row>
    <row r="33" spans="1:22" s="84" customFormat="1" ht="2.1" customHeight="1">
      <c r="A33" s="85"/>
      <c r="B33" s="90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286"/>
      <c r="P33" s="127"/>
      <c r="Q33" s="294"/>
      <c r="R33" s="127"/>
      <c r="S33" s="295"/>
    </row>
    <row r="34" spans="1:22" s="84" customFormat="1" ht="2.1" customHeight="1">
      <c r="A34" s="85"/>
      <c r="B34" s="1166"/>
      <c r="C34" s="1166"/>
      <c r="D34" s="1166"/>
      <c r="E34" s="1166"/>
      <c r="F34" s="1166"/>
      <c r="G34" s="1166"/>
      <c r="H34" s="1166"/>
      <c r="I34" s="1166"/>
      <c r="J34" s="1166"/>
      <c r="K34" s="1166"/>
      <c r="L34" s="1166"/>
      <c r="M34" s="1166"/>
      <c r="N34" s="1166"/>
      <c r="O34" s="286"/>
      <c r="P34" s="127"/>
      <c r="Q34" s="294"/>
      <c r="R34" s="127"/>
      <c r="S34" s="295"/>
    </row>
    <row r="35" spans="1:22" s="84" customFormat="1" ht="9" customHeight="1">
      <c r="A35" s="85"/>
      <c r="B35" s="1162" t="s">
        <v>189</v>
      </c>
      <c r="C35" s="1166"/>
      <c r="D35" s="1166"/>
      <c r="E35" s="1166"/>
      <c r="F35" s="1166"/>
      <c r="G35" s="1166"/>
      <c r="H35" s="1166"/>
      <c r="I35" s="1166"/>
      <c r="J35" s="1166"/>
      <c r="K35" s="1166"/>
      <c r="L35" s="1166"/>
      <c r="M35" s="1166"/>
      <c r="N35" s="1166"/>
      <c r="O35" s="89"/>
      <c r="P35" s="1166"/>
      <c r="Q35" s="1166"/>
      <c r="R35" s="1166"/>
      <c r="S35" s="1166"/>
    </row>
    <row r="36" spans="1:22" s="84" customFormat="1" ht="9" customHeight="1">
      <c r="A36" s="85"/>
      <c r="B36" s="1162" t="s">
        <v>190</v>
      </c>
      <c r="C36" s="1166"/>
      <c r="D36" s="1166"/>
      <c r="E36" s="1166"/>
      <c r="F36" s="1166"/>
      <c r="G36" s="1166"/>
      <c r="H36" s="1166"/>
      <c r="I36" s="1166"/>
      <c r="J36" s="1166"/>
      <c r="K36" s="1166"/>
      <c r="L36" s="1166"/>
      <c r="M36" s="1166"/>
      <c r="N36" s="1166"/>
      <c r="O36" s="89"/>
      <c r="P36" s="1166"/>
      <c r="Q36" s="1166"/>
      <c r="R36" s="1166"/>
      <c r="S36" s="1166"/>
    </row>
    <row r="37" spans="1:22" s="84" customFormat="1" ht="9" customHeight="1">
      <c r="A37" s="85"/>
      <c r="B37" s="1162" t="s">
        <v>191</v>
      </c>
      <c r="C37" s="1166"/>
      <c r="D37" s="1166"/>
      <c r="E37" s="1166"/>
      <c r="F37" s="1166"/>
      <c r="G37" s="1166"/>
      <c r="H37" s="1166"/>
      <c r="I37" s="1166"/>
      <c r="J37" s="1166"/>
      <c r="K37" s="1166"/>
      <c r="L37" s="1166"/>
      <c r="M37" s="1166"/>
      <c r="N37" s="1166"/>
      <c r="O37" s="89"/>
      <c r="P37" s="1166"/>
      <c r="Q37" s="1166"/>
      <c r="R37" s="1166"/>
      <c r="S37" s="1166"/>
    </row>
    <row r="38" spans="1:22" s="84" customFormat="1" ht="9" customHeight="1">
      <c r="A38" s="85"/>
      <c r="B38" s="1162" t="s">
        <v>192</v>
      </c>
      <c r="C38" s="1166"/>
      <c r="D38" s="1166"/>
      <c r="E38" s="1166"/>
      <c r="F38" s="1166"/>
      <c r="G38" s="1166"/>
      <c r="H38" s="1166"/>
      <c r="I38" s="1166"/>
      <c r="J38" s="1166"/>
      <c r="K38" s="1166"/>
      <c r="L38" s="1166"/>
      <c r="M38" s="1166"/>
      <c r="N38" s="1166"/>
      <c r="O38" s="89"/>
      <c r="P38" s="1166"/>
      <c r="Q38" s="1166"/>
      <c r="R38" s="1166"/>
      <c r="S38" s="1166"/>
    </row>
    <row r="39" spans="1:22" s="84" customFormat="1" ht="9" customHeight="1">
      <c r="A39" s="85"/>
      <c r="B39" s="1162" t="s">
        <v>193</v>
      </c>
      <c r="C39" s="1166"/>
      <c r="D39" s="1166"/>
      <c r="E39" s="1166"/>
      <c r="F39" s="1166"/>
      <c r="G39" s="1166"/>
      <c r="H39" s="1166"/>
      <c r="I39" s="1166"/>
      <c r="J39" s="1166"/>
      <c r="K39" s="1166"/>
      <c r="L39" s="1166"/>
      <c r="M39" s="1166"/>
      <c r="N39" s="1166"/>
      <c r="O39" s="89"/>
      <c r="P39" s="1166"/>
      <c r="Q39" s="1166"/>
      <c r="R39" s="1166"/>
      <c r="S39" s="1166"/>
    </row>
    <row r="40" spans="1:22" s="84" customFormat="1" ht="9" customHeight="1">
      <c r="A40" s="85"/>
      <c r="B40" s="1162" t="s">
        <v>194</v>
      </c>
      <c r="C40" s="1166"/>
      <c r="D40" s="1166"/>
      <c r="E40" s="1166"/>
      <c r="F40" s="1166"/>
      <c r="G40" s="1166"/>
      <c r="H40" s="1166"/>
      <c r="I40" s="1166"/>
      <c r="J40" s="1166"/>
      <c r="K40" s="1166"/>
      <c r="L40" s="1166"/>
      <c r="M40" s="1166"/>
      <c r="N40" s="1166"/>
      <c r="O40" s="89"/>
      <c r="P40" s="1166"/>
      <c r="Q40" s="1166"/>
      <c r="R40" s="1166"/>
      <c r="S40" s="1166"/>
    </row>
    <row r="41" spans="1:22" s="84" customFormat="1" ht="9" customHeight="1">
      <c r="A41" s="85"/>
      <c r="B41" s="1162" t="s">
        <v>178</v>
      </c>
      <c r="C41" s="1166"/>
      <c r="D41" s="1166"/>
      <c r="E41" s="1166"/>
      <c r="F41" s="1166"/>
      <c r="G41" s="1166"/>
      <c r="H41" s="1166"/>
      <c r="I41" s="1166"/>
      <c r="J41" s="1166"/>
      <c r="K41" s="1166"/>
      <c r="L41" s="1166"/>
      <c r="M41" s="1166"/>
      <c r="N41" s="1166"/>
      <c r="O41" s="89"/>
      <c r="P41" s="1166"/>
      <c r="Q41" s="1166"/>
      <c r="R41" s="1166"/>
      <c r="S41" s="1166"/>
      <c r="T41" s="1166"/>
      <c r="U41" s="1166"/>
      <c r="V41" s="1166"/>
    </row>
    <row r="42" spans="1:22" s="84" customFormat="1" ht="4.7" customHeight="1">
      <c r="A42" s="110"/>
      <c r="B42" s="135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11"/>
    </row>
    <row r="43" spans="1:22" hidden="1">
      <c r="P43" s="32" t="s">
        <v>17</v>
      </c>
    </row>
    <row r="44" spans="1:22" hidden="1"/>
    <row r="45" spans="1:22" hidden="1"/>
    <row r="46" spans="1:22" hidden="1"/>
    <row r="47" spans="1:22" hidden="1"/>
    <row r="48" spans="1:22" hidden="1">
      <c r="L48" s="32" t="s">
        <v>0</v>
      </c>
    </row>
  </sheetData>
  <sheetProtection sheet="1" objects="1" scenarios="1"/>
  <mergeCells count="3">
    <mergeCell ref="B7:B9"/>
    <mergeCell ref="K7:K9"/>
    <mergeCell ref="M7:N7"/>
  </mergeCells>
  <hyperlinks>
    <hyperlink ref="N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codeName="Hoja22"/>
  <dimension ref="A1:AB39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4.7109375" style="32" customWidth="1"/>
    <col min="3" max="3" width="4.42578125" style="32" customWidth="1"/>
    <col min="4" max="4" width="6.140625" style="32" customWidth="1"/>
    <col min="5" max="5" width="1.7109375" style="32" customWidth="1"/>
    <col min="6" max="6" width="4.42578125" style="32" customWidth="1"/>
    <col min="7" max="7" width="6.140625" style="32" customWidth="1"/>
    <col min="8" max="8" width="1.42578125" style="32" customWidth="1"/>
    <col min="9" max="9" width="4.42578125" style="32" customWidth="1"/>
    <col min="10" max="10" width="6.140625" style="32" customWidth="1"/>
    <col min="11" max="11" width="1.5703125" style="32" customWidth="1"/>
    <col min="12" max="12" width="4.140625" style="32" customWidth="1"/>
    <col min="13" max="13" width="6.140625" style="32" customWidth="1"/>
    <col min="14" max="14" width="6.28515625" style="32" customWidth="1"/>
    <col min="15" max="16" width="0.85546875" style="32" customWidth="1"/>
    <col min="17" max="28" width="0" style="32" hidden="1"/>
    <col min="29" max="16384" width="11.42578125" style="32" hidden="1"/>
  </cols>
  <sheetData>
    <row r="1" spans="1:15" s="84" customFormat="1" ht="4.7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3"/>
    </row>
    <row r="2" spans="1:15" s="84" customFormat="1" ht="11.1" customHeight="1">
      <c r="A2" s="85"/>
      <c r="B2" s="86" t="s">
        <v>195</v>
      </c>
      <c r="C2" s="112"/>
      <c r="D2" s="112"/>
      <c r="E2" s="112"/>
      <c r="F2" s="112"/>
      <c r="G2" s="289"/>
      <c r="H2" s="112"/>
      <c r="I2" s="112"/>
      <c r="J2" s="112"/>
      <c r="K2" s="112"/>
      <c r="L2" s="112"/>
      <c r="M2" s="112"/>
      <c r="N2" s="1317" t="s">
        <v>196</v>
      </c>
      <c r="O2" s="89"/>
    </row>
    <row r="3" spans="1:15" s="84" customFormat="1" ht="11.1" customHeight="1">
      <c r="A3" s="85"/>
      <c r="B3" s="86" t="s">
        <v>172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280"/>
      <c r="O3" s="89"/>
    </row>
    <row r="4" spans="1:15" s="84" customFormat="1" ht="11.1" customHeight="1">
      <c r="A4" s="85"/>
      <c r="B4" s="86" t="s">
        <v>4</v>
      </c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89"/>
    </row>
    <row r="5" spans="1:15" s="84" customFormat="1" ht="2.1" customHeight="1">
      <c r="A5" s="85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89"/>
    </row>
    <row r="6" spans="1:15" s="84" customFormat="1" ht="2.1" customHeight="1">
      <c r="A6" s="85"/>
      <c r="B6" s="1166"/>
      <c r="C6" s="1166"/>
      <c r="D6" s="1166"/>
      <c r="E6" s="1166"/>
      <c r="F6" s="1166"/>
      <c r="G6" s="1166"/>
      <c r="H6" s="1166"/>
      <c r="I6" s="1166"/>
      <c r="J6" s="1166"/>
      <c r="K6" s="1166"/>
      <c r="L6" s="1166"/>
      <c r="M6" s="1166"/>
      <c r="N6" s="1166"/>
      <c r="O6" s="89"/>
    </row>
    <row r="7" spans="1:15" s="84" customFormat="1" ht="9.9499999999999993" customHeight="1">
      <c r="A7" s="85"/>
      <c r="B7" s="1224" t="s">
        <v>6</v>
      </c>
      <c r="D7" s="297"/>
      <c r="E7" s="166"/>
      <c r="F7" s="298" t="s">
        <v>197</v>
      </c>
      <c r="G7" s="298"/>
      <c r="H7" s="166"/>
      <c r="J7" s="297"/>
      <c r="K7" s="166"/>
      <c r="M7" s="297"/>
      <c r="N7" s="1229" t="s">
        <v>198</v>
      </c>
      <c r="O7" s="89"/>
    </row>
    <row r="8" spans="1:15" s="84" customFormat="1" ht="9.6" customHeight="1">
      <c r="A8" s="85"/>
      <c r="B8" s="1224"/>
      <c r="C8" s="299" t="s">
        <v>199</v>
      </c>
      <c r="D8" s="300"/>
      <c r="E8" s="166"/>
      <c r="F8" s="301" t="s">
        <v>200</v>
      </c>
      <c r="G8" s="301"/>
      <c r="H8" s="166"/>
      <c r="I8" s="299" t="s">
        <v>201</v>
      </c>
      <c r="J8" s="300"/>
      <c r="K8" s="166"/>
      <c r="L8" s="299" t="s">
        <v>202</v>
      </c>
      <c r="M8" s="300"/>
      <c r="N8" s="1229"/>
      <c r="O8" s="89"/>
    </row>
    <row r="9" spans="1:15" s="84" customFormat="1" ht="8.65" customHeight="1">
      <c r="A9" s="85"/>
      <c r="B9" s="1224"/>
      <c r="C9" s="1234" t="s">
        <v>203</v>
      </c>
      <c r="D9" s="1234" t="s">
        <v>204</v>
      </c>
      <c r="E9" s="778"/>
      <c r="F9" s="1234" t="s">
        <v>203</v>
      </c>
      <c r="G9" s="1234" t="s">
        <v>204</v>
      </c>
      <c r="H9" s="778"/>
      <c r="I9" s="1234" t="s">
        <v>203</v>
      </c>
      <c r="J9" s="1234" t="s">
        <v>204</v>
      </c>
      <c r="K9" s="778"/>
      <c r="L9" s="1234" t="s">
        <v>203</v>
      </c>
      <c r="M9" s="1234" t="s">
        <v>204</v>
      </c>
      <c r="N9" s="1229"/>
      <c r="O9" s="89"/>
    </row>
    <row r="10" spans="1:15" s="84" customFormat="1" ht="8.65" customHeight="1">
      <c r="A10" s="85"/>
      <c r="B10" s="1224"/>
      <c r="C10" s="1245"/>
      <c r="D10" s="1245" t="s">
        <v>205</v>
      </c>
      <c r="E10" s="778"/>
      <c r="F10" s="1245"/>
      <c r="G10" s="1245" t="s">
        <v>205</v>
      </c>
      <c r="H10" s="778"/>
      <c r="I10" s="1245"/>
      <c r="J10" s="1245" t="s">
        <v>205</v>
      </c>
      <c r="K10" s="778"/>
      <c r="L10" s="1245"/>
      <c r="M10" s="1245" t="s">
        <v>205</v>
      </c>
      <c r="N10" s="1229"/>
      <c r="O10" s="89"/>
    </row>
    <row r="11" spans="1:15" s="84" customFormat="1" ht="2.1" customHeight="1">
      <c r="A11" s="85"/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89"/>
    </row>
    <row r="12" spans="1:15" s="84" customFormat="1" ht="2.1" customHeight="1">
      <c r="A12" s="85"/>
      <c r="B12" s="1162"/>
      <c r="C12" s="778"/>
      <c r="D12" s="778"/>
      <c r="E12" s="778"/>
      <c r="F12" s="778"/>
      <c r="G12" s="778"/>
      <c r="H12" s="778"/>
      <c r="I12" s="778"/>
      <c r="J12" s="778"/>
      <c r="K12" s="778"/>
      <c r="L12" s="778"/>
      <c r="M12" s="778"/>
      <c r="N12" s="778"/>
      <c r="O12" s="89"/>
    </row>
    <row r="13" spans="1:15" s="84" customFormat="1" ht="9" customHeight="1">
      <c r="A13" s="85"/>
      <c r="B13" s="1162">
        <v>1995</v>
      </c>
      <c r="C13" s="302">
        <v>10559</v>
      </c>
      <c r="D13" s="302">
        <v>737599</v>
      </c>
      <c r="E13" s="284"/>
      <c r="F13" s="302">
        <v>10480</v>
      </c>
      <c r="G13" s="302">
        <v>708212</v>
      </c>
      <c r="H13" s="284"/>
      <c r="I13" s="302">
        <v>1303</v>
      </c>
      <c r="J13" s="302">
        <v>59104</v>
      </c>
      <c r="K13" s="284"/>
      <c r="L13" s="302">
        <v>74</v>
      </c>
      <c r="M13" s="302">
        <v>3718</v>
      </c>
      <c r="N13" s="302">
        <v>1680</v>
      </c>
      <c r="O13" s="89"/>
    </row>
    <row r="14" spans="1:15" s="84" customFormat="1" ht="9" customHeight="1">
      <c r="A14" s="85"/>
      <c r="B14" s="1162">
        <v>1996</v>
      </c>
      <c r="C14" s="302">
        <v>10664</v>
      </c>
      <c r="D14" s="302">
        <v>744934</v>
      </c>
      <c r="E14" s="284"/>
      <c r="F14" s="302">
        <v>10862</v>
      </c>
      <c r="G14" s="302">
        <v>734026</v>
      </c>
      <c r="H14" s="284"/>
      <c r="I14" s="302">
        <v>1367</v>
      </c>
      <c r="J14" s="302">
        <v>62007</v>
      </c>
      <c r="K14" s="284"/>
      <c r="L14" s="302">
        <v>74</v>
      </c>
      <c r="M14" s="302">
        <v>3718</v>
      </c>
      <c r="N14" s="302">
        <v>1712</v>
      </c>
      <c r="O14" s="89"/>
    </row>
    <row r="15" spans="1:15" s="84" customFormat="1" ht="9" customHeight="1">
      <c r="A15" s="85"/>
      <c r="B15" s="1162">
        <v>1997</v>
      </c>
      <c r="C15" s="302">
        <v>10774</v>
      </c>
      <c r="D15" s="303">
        <v>752618</v>
      </c>
      <c r="E15" s="284"/>
      <c r="F15" s="302">
        <v>11457</v>
      </c>
      <c r="G15" s="303">
        <v>774230</v>
      </c>
      <c r="H15" s="284"/>
      <c r="I15" s="302">
        <v>807</v>
      </c>
      <c r="J15" s="303">
        <v>36606</v>
      </c>
      <c r="K15" s="304"/>
      <c r="L15" s="303">
        <v>0</v>
      </c>
      <c r="M15" s="303">
        <v>0</v>
      </c>
      <c r="N15" s="302">
        <v>1923</v>
      </c>
      <c r="O15" s="89"/>
    </row>
    <row r="16" spans="1:15" s="84" customFormat="1" ht="9" customHeight="1">
      <c r="A16" s="85"/>
      <c r="B16" s="1162">
        <v>1998</v>
      </c>
      <c r="C16" s="302">
        <v>10813</v>
      </c>
      <c r="D16" s="303">
        <v>755342</v>
      </c>
      <c r="E16" s="284"/>
      <c r="F16" s="302">
        <v>11887</v>
      </c>
      <c r="G16" s="303">
        <v>803288</v>
      </c>
      <c r="H16" s="284"/>
      <c r="I16" s="302">
        <v>422</v>
      </c>
      <c r="J16" s="303">
        <v>18990</v>
      </c>
      <c r="K16" s="304"/>
      <c r="L16" s="303">
        <v>0</v>
      </c>
      <c r="M16" s="303">
        <v>0</v>
      </c>
      <c r="N16" s="302">
        <v>2241</v>
      </c>
      <c r="O16" s="89"/>
    </row>
    <row r="17" spans="1:28" s="84" customFormat="1" ht="9" customHeight="1">
      <c r="A17" s="85"/>
      <c r="B17" s="1162">
        <v>1999</v>
      </c>
      <c r="C17" s="302">
        <v>9361</v>
      </c>
      <c r="D17" s="303">
        <v>654140</v>
      </c>
      <c r="E17" s="284"/>
      <c r="F17" s="302">
        <v>17027</v>
      </c>
      <c r="G17" s="303">
        <v>1212655</v>
      </c>
      <c r="H17" s="284"/>
      <c r="I17" s="302">
        <v>217</v>
      </c>
      <c r="J17" s="303">
        <v>10930</v>
      </c>
      <c r="K17" s="304"/>
      <c r="L17" s="303">
        <v>0</v>
      </c>
      <c r="M17" s="303">
        <v>0</v>
      </c>
      <c r="N17" s="302">
        <v>3919</v>
      </c>
      <c r="O17" s="89"/>
    </row>
    <row r="18" spans="1:28" s="84" customFormat="1" ht="9" customHeight="1">
      <c r="A18" s="85"/>
      <c r="B18" s="1162"/>
      <c r="C18" s="302"/>
      <c r="D18" s="303"/>
      <c r="E18" s="284"/>
      <c r="F18" s="302"/>
      <c r="G18" s="303"/>
      <c r="H18" s="284"/>
      <c r="I18" s="302"/>
      <c r="J18" s="303"/>
      <c r="K18" s="304"/>
      <c r="L18" s="303"/>
      <c r="M18" s="303"/>
      <c r="N18" s="302"/>
      <c r="O18" s="89"/>
    </row>
    <row r="19" spans="1:28" s="84" customFormat="1" ht="9" customHeight="1">
      <c r="A19" s="85"/>
      <c r="B19" s="273">
        <v>2000</v>
      </c>
      <c r="C19" s="302">
        <v>9287</v>
      </c>
      <c r="D19" s="303">
        <v>648810</v>
      </c>
      <c r="E19" s="284"/>
      <c r="F19" s="302">
        <v>18207</v>
      </c>
      <c r="G19" s="303">
        <v>1432740</v>
      </c>
      <c r="H19" s="284"/>
      <c r="I19" s="302">
        <v>732</v>
      </c>
      <c r="J19" s="303">
        <v>50420</v>
      </c>
      <c r="K19" s="304"/>
      <c r="L19" s="303">
        <v>0</v>
      </c>
      <c r="M19" s="303">
        <v>0</v>
      </c>
      <c r="N19" s="302">
        <v>2409</v>
      </c>
      <c r="O19" s="89"/>
    </row>
    <row r="20" spans="1:28" s="84" customFormat="1" ht="9" customHeight="1">
      <c r="A20" s="85"/>
      <c r="B20" s="273">
        <v>2001</v>
      </c>
      <c r="C20" s="302">
        <v>8095</v>
      </c>
      <c r="D20" s="303">
        <v>525090</v>
      </c>
      <c r="E20" s="284"/>
      <c r="F20" s="302">
        <v>18644</v>
      </c>
      <c r="G20" s="303">
        <v>1378770</v>
      </c>
      <c r="H20" s="284"/>
      <c r="I20" s="302">
        <v>768</v>
      </c>
      <c r="J20" s="303">
        <v>46340</v>
      </c>
      <c r="K20" s="304"/>
      <c r="L20" s="303">
        <v>0</v>
      </c>
      <c r="M20" s="303">
        <v>0</v>
      </c>
      <c r="N20" s="302">
        <v>2551</v>
      </c>
      <c r="O20" s="89"/>
    </row>
    <row r="21" spans="1:28" s="84" customFormat="1" ht="9" customHeight="1">
      <c r="A21" s="85"/>
      <c r="B21" s="273">
        <v>2002</v>
      </c>
      <c r="C21" s="302">
        <v>8565</v>
      </c>
      <c r="D21" s="303">
        <v>598590</v>
      </c>
      <c r="E21" s="284"/>
      <c r="F21" s="302">
        <v>18655</v>
      </c>
      <c r="G21" s="303">
        <v>1573160</v>
      </c>
      <c r="H21" s="284"/>
      <c r="I21" s="302">
        <v>1106</v>
      </c>
      <c r="J21" s="303">
        <v>76030</v>
      </c>
      <c r="K21" s="304"/>
      <c r="L21" s="303">
        <v>0</v>
      </c>
      <c r="M21" s="303">
        <v>0</v>
      </c>
      <c r="N21" s="302">
        <v>2444</v>
      </c>
      <c r="O21" s="89"/>
    </row>
    <row r="22" spans="1:28" s="84" customFormat="1" ht="9" customHeight="1">
      <c r="A22" s="85"/>
      <c r="B22" s="273">
        <v>2003</v>
      </c>
      <c r="C22" s="302">
        <v>9844</v>
      </c>
      <c r="D22" s="303">
        <v>688120</v>
      </c>
      <c r="E22" s="284"/>
      <c r="F22" s="302">
        <v>18363</v>
      </c>
      <c r="G22" s="303">
        <v>1535140</v>
      </c>
      <c r="H22" s="284"/>
      <c r="I22" s="302">
        <v>1167</v>
      </c>
      <c r="J22" s="303">
        <v>84110</v>
      </c>
      <c r="K22" s="304"/>
      <c r="L22" s="303">
        <v>0</v>
      </c>
      <c r="M22" s="303">
        <v>0</v>
      </c>
      <c r="N22" s="302">
        <v>2328</v>
      </c>
      <c r="O22" s="89"/>
    </row>
    <row r="23" spans="1:28" s="84" customFormat="1" ht="9" customHeight="1">
      <c r="A23" s="85"/>
      <c r="B23" s="273">
        <v>2004</v>
      </c>
      <c r="C23" s="302">
        <v>9042</v>
      </c>
      <c r="D23" s="303">
        <v>632940</v>
      </c>
      <c r="E23" s="284"/>
      <c r="F23" s="302">
        <v>18250</v>
      </c>
      <c r="G23" s="303">
        <v>1600240</v>
      </c>
      <c r="H23" s="284"/>
      <c r="I23" s="302">
        <v>1467</v>
      </c>
      <c r="J23" s="303">
        <v>105600</v>
      </c>
      <c r="K23" s="304"/>
      <c r="L23" s="303">
        <v>0</v>
      </c>
      <c r="M23" s="303">
        <v>0</v>
      </c>
      <c r="N23" s="302">
        <v>3629</v>
      </c>
      <c r="O23" s="89"/>
    </row>
    <row r="24" spans="1:28" s="84" customFormat="1" ht="9" customHeight="1">
      <c r="A24" s="85"/>
      <c r="B24" s="273"/>
      <c r="C24" s="302"/>
      <c r="D24" s="303"/>
      <c r="E24" s="284"/>
      <c r="F24" s="302"/>
      <c r="G24" s="303"/>
      <c r="H24" s="284"/>
      <c r="I24" s="302"/>
      <c r="J24" s="303"/>
      <c r="K24" s="304"/>
      <c r="L24" s="303"/>
      <c r="M24" s="303"/>
      <c r="N24" s="302"/>
      <c r="O24" s="89"/>
    </row>
    <row r="25" spans="1:28" s="84" customFormat="1" ht="9" customHeight="1">
      <c r="A25" s="85"/>
      <c r="B25" s="273">
        <v>2005</v>
      </c>
      <c r="C25" s="302">
        <v>9731</v>
      </c>
      <c r="D25" s="303">
        <v>681170</v>
      </c>
      <c r="E25" s="284"/>
      <c r="F25" s="302">
        <f>11217+8518+3</f>
        <v>19738</v>
      </c>
      <c r="G25" s="303">
        <f>953600+738128+120</f>
        <v>1691848</v>
      </c>
      <c r="H25" s="284"/>
      <c r="I25" s="302">
        <v>1403</v>
      </c>
      <c r="J25" s="303">
        <v>82420</v>
      </c>
      <c r="K25" s="304"/>
      <c r="L25" s="303">
        <v>0</v>
      </c>
      <c r="M25" s="303">
        <v>0</v>
      </c>
      <c r="N25" s="302">
        <f>1970+1628+299+50</f>
        <v>3947</v>
      </c>
      <c r="O25" s="89"/>
    </row>
    <row r="26" spans="1:28" s="84" customFormat="1" ht="9" customHeight="1">
      <c r="A26" s="85"/>
      <c r="B26" s="273">
        <v>2006</v>
      </c>
      <c r="C26" s="302">
        <v>8647</v>
      </c>
      <c r="D26" s="303">
        <v>605290</v>
      </c>
      <c r="E26" s="284"/>
      <c r="F26" s="302">
        <v>18432</v>
      </c>
      <c r="G26" s="303">
        <v>1574708</v>
      </c>
      <c r="H26" s="284"/>
      <c r="I26" s="302">
        <v>1274</v>
      </c>
      <c r="J26" s="303">
        <v>75526</v>
      </c>
      <c r="K26" s="304"/>
      <c r="L26" s="303">
        <v>0</v>
      </c>
      <c r="M26" s="303">
        <v>0</v>
      </c>
      <c r="N26" s="302">
        <v>3660</v>
      </c>
      <c r="O26" s="89"/>
      <c r="P26" s="284"/>
      <c r="Q26" s="305"/>
      <c r="R26" s="284"/>
      <c r="S26" s="306"/>
      <c r="T26" s="1166"/>
      <c r="U26" s="1166"/>
      <c r="V26" s="1166"/>
      <c r="W26" s="1166">
        <f>+N26*70</f>
        <v>256200</v>
      </c>
      <c r="X26" s="307">
        <f>+C26+F26+I26+N26</f>
        <v>32013</v>
      </c>
      <c r="Y26" s="307">
        <f>+D26+G26+J26</f>
        <v>2255524</v>
      </c>
      <c r="Z26" s="307">
        <f>+Y26+W26</f>
        <v>2511724</v>
      </c>
      <c r="AA26" s="307">
        <f>+Y26/X26</f>
        <v>70.456502046043795</v>
      </c>
      <c r="AB26" s="308">
        <f>+Z26/X26</f>
        <v>78.459500827788716</v>
      </c>
    </row>
    <row r="27" spans="1:28" s="84" customFormat="1" ht="9" customHeight="1">
      <c r="A27" s="85"/>
      <c r="B27" s="273">
        <v>2007</v>
      </c>
      <c r="C27" s="302">
        <v>7741</v>
      </c>
      <c r="D27" s="303">
        <v>541870</v>
      </c>
      <c r="E27" s="284"/>
      <c r="F27" s="302">
        <v>18788</v>
      </c>
      <c r="G27" s="303">
        <v>1600406</v>
      </c>
      <c r="H27" s="284"/>
      <c r="I27" s="302">
        <v>986</v>
      </c>
      <c r="J27" s="303">
        <v>55949</v>
      </c>
      <c r="K27" s="304"/>
      <c r="L27" s="303">
        <v>0</v>
      </c>
      <c r="M27" s="303">
        <v>0</v>
      </c>
      <c r="N27" s="302">
        <v>3712</v>
      </c>
      <c r="O27" s="89"/>
      <c r="P27" s="284"/>
      <c r="Q27" s="284"/>
      <c r="R27" s="306"/>
      <c r="S27" s="1166"/>
      <c r="T27" s="1166"/>
      <c r="U27" s="1166"/>
      <c r="V27" s="1166"/>
      <c r="W27" s="307"/>
      <c r="X27" s="307"/>
      <c r="Y27" s="307"/>
      <c r="Z27" s="307"/>
      <c r="AA27" s="308"/>
    </row>
    <row r="28" spans="1:28" s="84" customFormat="1" ht="9" customHeight="1">
      <c r="A28" s="85"/>
      <c r="B28" s="273">
        <v>2008</v>
      </c>
      <c r="C28" s="302">
        <v>7320</v>
      </c>
      <c r="D28" s="303">
        <v>512400</v>
      </c>
      <c r="E28" s="284"/>
      <c r="F28" s="302">
        <v>18034</v>
      </c>
      <c r="G28" s="303">
        <v>1559544</v>
      </c>
      <c r="H28" s="284"/>
      <c r="I28" s="302">
        <v>755</v>
      </c>
      <c r="J28" s="303">
        <v>41525</v>
      </c>
      <c r="K28" s="304"/>
      <c r="L28" s="303">
        <v>0</v>
      </c>
      <c r="M28" s="303">
        <v>0</v>
      </c>
      <c r="N28" s="302">
        <v>3798</v>
      </c>
      <c r="O28" s="89"/>
      <c r="P28" s="284"/>
      <c r="Q28" s="284"/>
      <c r="R28" s="306"/>
      <c r="S28" s="1166"/>
      <c r="T28" s="1166"/>
      <c r="U28" s="1166"/>
      <c r="V28" s="1166"/>
      <c r="W28" s="307"/>
      <c r="X28" s="307"/>
      <c r="Y28" s="307"/>
      <c r="Z28" s="307"/>
      <c r="AA28" s="308"/>
    </row>
    <row r="29" spans="1:28" s="84" customFormat="1" ht="9" customHeight="1">
      <c r="A29" s="85"/>
      <c r="B29" s="273">
        <v>2009</v>
      </c>
      <c r="C29" s="302">
        <v>6341</v>
      </c>
      <c r="D29" s="303">
        <v>490835</v>
      </c>
      <c r="E29" s="284"/>
      <c r="F29" s="302">
        <v>16476</v>
      </c>
      <c r="G29" s="303">
        <v>1521620</v>
      </c>
      <c r="H29" s="284"/>
      <c r="I29" s="302">
        <v>577</v>
      </c>
      <c r="J29" s="303">
        <v>51834</v>
      </c>
      <c r="K29" s="304"/>
      <c r="L29" s="303">
        <v>0</v>
      </c>
      <c r="M29" s="303">
        <v>0</v>
      </c>
      <c r="N29" s="302">
        <v>2822</v>
      </c>
      <c r="O29" s="89"/>
      <c r="P29" s="284"/>
      <c r="Q29" s="284"/>
      <c r="R29" s="306"/>
      <c r="S29" s="1166"/>
      <c r="T29" s="1166"/>
      <c r="U29" s="1166"/>
      <c r="V29" s="1166"/>
      <c r="W29" s="307"/>
      <c r="X29" s="307"/>
      <c r="Y29" s="307"/>
      <c r="Z29" s="307"/>
      <c r="AA29" s="308"/>
    </row>
    <row r="30" spans="1:28" s="84" customFormat="1" ht="9" customHeight="1">
      <c r="A30" s="85"/>
      <c r="B30" s="273"/>
      <c r="C30" s="302"/>
      <c r="D30" s="303"/>
      <c r="E30" s="284"/>
      <c r="F30" s="302"/>
      <c r="G30" s="303"/>
      <c r="H30" s="284"/>
      <c r="I30" s="302"/>
      <c r="J30" s="303"/>
      <c r="K30" s="304"/>
      <c r="L30" s="303"/>
      <c r="M30" s="303"/>
      <c r="N30" s="302"/>
      <c r="O30" s="89"/>
      <c r="P30" s="284"/>
      <c r="Q30" s="284"/>
      <c r="R30" s="306"/>
      <c r="S30" s="1166"/>
      <c r="T30" s="1166"/>
      <c r="U30" s="1166"/>
      <c r="V30" s="1166"/>
      <c r="W30" s="307"/>
      <c r="X30" s="307"/>
      <c r="Y30" s="307"/>
      <c r="Z30" s="307"/>
      <c r="AA30" s="308"/>
    </row>
    <row r="31" spans="1:28" s="84" customFormat="1" ht="9" customHeight="1">
      <c r="A31" s="85"/>
      <c r="B31" s="273">
        <v>2010</v>
      </c>
      <c r="C31" s="302">
        <v>6274</v>
      </c>
      <c r="D31" s="303">
        <v>467445</v>
      </c>
      <c r="E31" s="284"/>
      <c r="F31" s="302">
        <v>16232</v>
      </c>
      <c r="G31" s="303">
        <v>1487132</v>
      </c>
      <c r="H31" s="284"/>
      <c r="I31" s="302">
        <v>1267</v>
      </c>
      <c r="J31" s="303">
        <v>105571</v>
      </c>
      <c r="K31" s="304"/>
      <c r="L31" s="303">
        <v>0</v>
      </c>
      <c r="M31" s="303">
        <v>0</v>
      </c>
      <c r="N31" s="302">
        <v>3156</v>
      </c>
      <c r="O31" s="89"/>
      <c r="P31" s="284"/>
      <c r="Q31" s="284"/>
      <c r="R31" s="306"/>
      <c r="S31" s="1166"/>
      <c r="T31" s="1166"/>
      <c r="U31" s="1166"/>
      <c r="V31" s="1166"/>
      <c r="W31" s="307"/>
      <c r="X31" s="307"/>
      <c r="Y31" s="307"/>
      <c r="Z31" s="307"/>
      <c r="AA31" s="308"/>
    </row>
    <row r="32" spans="1:28" s="84" customFormat="1" ht="9" customHeight="1">
      <c r="A32" s="85"/>
      <c r="B32" s="273">
        <v>2011</v>
      </c>
      <c r="C32" s="302">
        <v>5871</v>
      </c>
      <c r="D32" s="303">
        <v>438911</v>
      </c>
      <c r="E32" s="284"/>
      <c r="F32" s="302">
        <v>18430</v>
      </c>
      <c r="G32" s="303">
        <v>1675399</v>
      </c>
      <c r="H32" s="284"/>
      <c r="I32" s="302">
        <v>1288</v>
      </c>
      <c r="J32" s="303">
        <v>111837</v>
      </c>
      <c r="K32" s="304"/>
      <c r="L32" s="303">
        <v>0</v>
      </c>
      <c r="M32" s="303">
        <v>0</v>
      </c>
      <c r="N32" s="302">
        <v>3309</v>
      </c>
      <c r="O32" s="89"/>
      <c r="P32" s="284"/>
      <c r="Q32" s="284"/>
      <c r="R32" s="306"/>
      <c r="S32" s="284"/>
      <c r="T32" s="1166"/>
      <c r="U32" s="1166"/>
      <c r="V32" s="1166"/>
      <c r="W32" s="307"/>
      <c r="X32" s="307"/>
      <c r="Y32" s="307"/>
      <c r="Z32" s="307"/>
      <c r="AA32" s="308"/>
    </row>
    <row r="33" spans="1:27" s="84" customFormat="1" ht="9" customHeight="1">
      <c r="A33" s="85"/>
      <c r="B33" s="273" t="s">
        <v>12</v>
      </c>
      <c r="C33" s="302">
        <v>5834</v>
      </c>
      <c r="D33" s="303">
        <v>437916</v>
      </c>
      <c r="E33" s="284"/>
      <c r="F33" s="302">
        <f>10191+0+8969</f>
        <v>19160</v>
      </c>
      <c r="G33" s="303">
        <f>953930+0+837310</f>
        <v>1791240</v>
      </c>
      <c r="H33" s="284"/>
      <c r="I33" s="302">
        <v>1511</v>
      </c>
      <c r="J33" s="303">
        <v>131363</v>
      </c>
      <c r="K33" s="304"/>
      <c r="L33" s="303">
        <v>0</v>
      </c>
      <c r="M33" s="303">
        <v>0</v>
      </c>
      <c r="N33" s="302">
        <f>1139+1373+114+309</f>
        <v>2935</v>
      </c>
      <c r="O33" s="89"/>
      <c r="P33" s="284"/>
      <c r="Q33" s="284"/>
      <c r="R33" s="306"/>
      <c r="S33" s="284"/>
      <c r="T33" s="1166"/>
      <c r="U33" s="1166"/>
      <c r="V33" s="1166"/>
      <c r="W33" s="307"/>
      <c r="X33" s="307"/>
      <c r="Y33" s="307"/>
      <c r="Z33" s="307"/>
      <c r="AA33" s="308"/>
    </row>
    <row r="34" spans="1:27" s="84" customFormat="1" ht="2.1" customHeight="1">
      <c r="A34" s="85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89"/>
      <c r="S34" s="284"/>
    </row>
    <row r="35" spans="1:27" s="84" customFormat="1" ht="2.1" customHeight="1">
      <c r="A35" s="85"/>
      <c r="B35" s="1166"/>
      <c r="C35" s="1166"/>
      <c r="D35" s="1166"/>
      <c r="E35" s="1166"/>
      <c r="F35" s="1166"/>
      <c r="G35" s="1166"/>
      <c r="H35" s="1166"/>
      <c r="I35" s="1166"/>
      <c r="J35" s="1166"/>
      <c r="K35" s="1166"/>
      <c r="L35" s="1166"/>
      <c r="M35" s="1166"/>
      <c r="N35" s="1166"/>
      <c r="O35" s="89"/>
      <c r="S35" s="284">
        <f>+J35+G35+D35</f>
        <v>0</v>
      </c>
    </row>
    <row r="36" spans="1:27" s="84" customFormat="1" ht="8.65" customHeight="1">
      <c r="A36" s="85"/>
      <c r="B36" s="118" t="s">
        <v>206</v>
      </c>
      <c r="C36" s="1166"/>
      <c r="D36" s="1166"/>
      <c r="E36" s="1166"/>
      <c r="F36" s="1166"/>
      <c r="G36" s="1166"/>
      <c r="H36" s="1166"/>
      <c r="I36" s="1166"/>
      <c r="J36" s="1166"/>
      <c r="K36" s="1166"/>
      <c r="L36" s="1166"/>
      <c r="M36" s="1166"/>
      <c r="N36" s="1166"/>
      <c r="O36" s="89"/>
    </row>
    <row r="37" spans="1:27" s="84" customFormat="1" ht="8.65" customHeight="1">
      <c r="A37" s="85"/>
      <c r="B37" s="118" t="s">
        <v>178</v>
      </c>
      <c r="C37" s="1166"/>
      <c r="D37" s="1166"/>
      <c r="E37" s="1166"/>
      <c r="F37" s="1166"/>
      <c r="G37" s="1166"/>
      <c r="H37" s="1166"/>
      <c r="I37" s="1166"/>
      <c r="J37" s="1166"/>
      <c r="K37" s="1166"/>
      <c r="L37" s="1166"/>
      <c r="M37" s="1166"/>
      <c r="N37" s="1166"/>
      <c r="O37" s="89"/>
      <c r="P37" s="1166"/>
      <c r="Q37" s="1166"/>
      <c r="R37" s="1166"/>
      <c r="S37" s="1166"/>
    </row>
    <row r="38" spans="1:27" s="84" customFormat="1" ht="4.7" customHeight="1">
      <c r="A38" s="110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11"/>
    </row>
    <row r="39" spans="1:27" hidden="1">
      <c r="P39" s="32" t="s">
        <v>17</v>
      </c>
    </row>
  </sheetData>
  <sheetProtection sheet="1" objects="1" scenarios="1"/>
  <mergeCells count="10">
    <mergeCell ref="B7:B10"/>
    <mergeCell ref="N7:N10"/>
    <mergeCell ref="C9:C10"/>
    <mergeCell ref="D9:D10"/>
    <mergeCell ref="F9:F10"/>
    <mergeCell ref="G9:G10"/>
    <mergeCell ref="I9:I10"/>
    <mergeCell ref="J9:J10"/>
    <mergeCell ref="L9:L10"/>
    <mergeCell ref="M9:M10"/>
  </mergeCells>
  <hyperlinks>
    <hyperlink ref="N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codeName="Hoja23"/>
  <dimension ref="A1:U6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4.28515625" style="32" customWidth="1"/>
    <col min="3" max="3" width="9.140625" style="32" customWidth="1"/>
    <col min="4" max="4" width="1.5703125" style="32" customWidth="1"/>
    <col min="5" max="5" width="9.28515625" style="32" customWidth="1"/>
    <col min="6" max="6" width="1.5703125" style="32" customWidth="1"/>
    <col min="7" max="7" width="10.7109375" style="32" customWidth="1"/>
    <col min="8" max="8" width="10.42578125" style="32" customWidth="1"/>
    <col min="9" max="9" width="10.7109375" style="32" customWidth="1"/>
    <col min="10" max="11" width="0.85546875" style="32" customWidth="1"/>
    <col min="12" max="21" width="0" style="32" hidden="1"/>
    <col min="22" max="16384" width="11.42578125" style="32" hidden="1"/>
  </cols>
  <sheetData>
    <row r="1" spans="1:10" s="84" customFormat="1" ht="4.7" customHeight="1">
      <c r="A1" s="81"/>
      <c r="B1" s="82"/>
      <c r="C1" s="82"/>
      <c r="D1" s="82"/>
      <c r="E1" s="82"/>
      <c r="F1" s="82"/>
      <c r="G1" s="82"/>
      <c r="H1" s="82"/>
      <c r="I1" s="82"/>
      <c r="J1" s="83"/>
    </row>
    <row r="2" spans="1:10" s="84" customFormat="1" ht="11.1" customHeight="1">
      <c r="A2" s="85"/>
      <c r="B2" s="86" t="s">
        <v>207</v>
      </c>
      <c r="C2" s="112"/>
      <c r="D2" s="112"/>
      <c r="E2" s="74"/>
      <c r="F2" s="74"/>
      <c r="G2" s="1166"/>
      <c r="H2" s="98"/>
      <c r="I2" s="1317" t="s">
        <v>208</v>
      </c>
      <c r="J2" s="89"/>
    </row>
    <row r="3" spans="1:10" s="84" customFormat="1" ht="11.1" customHeight="1">
      <c r="A3" s="85"/>
      <c r="B3" s="86" t="s">
        <v>209</v>
      </c>
      <c r="C3" s="112"/>
      <c r="D3" s="112"/>
      <c r="E3" s="74"/>
      <c r="F3" s="74"/>
      <c r="G3" s="1166"/>
      <c r="H3" s="1166"/>
      <c r="I3" s="778"/>
      <c r="J3" s="89"/>
    </row>
    <row r="4" spans="1:10" s="84" customFormat="1" ht="11.1" customHeight="1">
      <c r="A4" s="85"/>
      <c r="B4" s="86" t="s">
        <v>4</v>
      </c>
      <c r="C4" s="112"/>
      <c r="D4" s="112"/>
      <c r="E4" s="74"/>
      <c r="F4" s="74"/>
      <c r="G4" s="1166"/>
      <c r="H4" s="1166"/>
      <c r="I4" s="112"/>
      <c r="J4" s="89"/>
    </row>
    <row r="5" spans="1:10" s="84" customFormat="1" ht="3" customHeight="1">
      <c r="A5" s="85"/>
      <c r="B5" s="90"/>
      <c r="C5" s="116"/>
      <c r="D5" s="116"/>
      <c r="E5" s="123"/>
      <c r="F5" s="123"/>
      <c r="G5" s="102"/>
      <c r="H5" s="102"/>
      <c r="I5" s="116"/>
      <c r="J5" s="89"/>
    </row>
    <row r="6" spans="1:10" s="84" customFormat="1" ht="3.75" customHeight="1">
      <c r="A6" s="85"/>
      <c r="B6" s="1166"/>
      <c r="C6" s="1166"/>
      <c r="D6" s="1166"/>
      <c r="E6" s="74"/>
      <c r="F6" s="74"/>
      <c r="G6" s="74"/>
      <c r="H6" s="1166"/>
      <c r="I6" s="1166"/>
      <c r="J6" s="89"/>
    </row>
    <row r="7" spans="1:10" s="84" customFormat="1" ht="8.65" customHeight="1">
      <c r="A7" s="85"/>
      <c r="B7" s="1224" t="s">
        <v>6</v>
      </c>
      <c r="C7" s="1229" t="s">
        <v>210</v>
      </c>
      <c r="D7" s="1164"/>
      <c r="E7" s="1229" t="s">
        <v>211</v>
      </c>
      <c r="F7" s="1164"/>
      <c r="G7" s="1164" t="s">
        <v>212</v>
      </c>
      <c r="H7" s="1229" t="s">
        <v>213</v>
      </c>
      <c r="I7" s="1229" t="s">
        <v>214</v>
      </c>
      <c r="J7" s="89"/>
    </row>
    <row r="8" spans="1:10" s="84" customFormat="1" ht="8.65" customHeight="1">
      <c r="A8" s="85"/>
      <c r="B8" s="1224"/>
      <c r="C8" s="1229"/>
      <c r="D8" s="1164"/>
      <c r="E8" s="1229"/>
      <c r="F8" s="1164"/>
      <c r="G8" s="1164" t="s">
        <v>215</v>
      </c>
      <c r="H8" s="1229"/>
      <c r="I8" s="1229"/>
      <c r="J8" s="89"/>
    </row>
    <row r="9" spans="1:10" s="84" customFormat="1" ht="8.65" customHeight="1">
      <c r="A9" s="85"/>
      <c r="B9" s="1224"/>
      <c r="C9" s="1229"/>
      <c r="D9" s="1164"/>
      <c r="E9" s="1229"/>
      <c r="F9" s="1164"/>
      <c r="G9" s="1164" t="s">
        <v>216</v>
      </c>
      <c r="H9" s="1229"/>
      <c r="I9" s="1229"/>
      <c r="J9" s="89"/>
    </row>
    <row r="10" spans="1:10" s="84" customFormat="1" ht="8.65" customHeight="1">
      <c r="A10" s="85"/>
      <c r="B10" s="1224"/>
      <c r="C10" s="1229"/>
      <c r="D10" s="1164"/>
      <c r="E10" s="1229"/>
      <c r="F10" s="1164"/>
      <c r="G10" s="309"/>
      <c r="H10" s="1229"/>
      <c r="I10" s="1229"/>
      <c r="J10" s="89"/>
    </row>
    <row r="11" spans="1:10" s="84" customFormat="1" ht="8.65" customHeight="1">
      <c r="A11" s="85"/>
      <c r="B11" s="1224"/>
      <c r="C11" s="1229"/>
      <c r="D11" s="1164"/>
      <c r="E11" s="1229"/>
      <c r="F11" s="1164"/>
      <c r="G11" s="309"/>
      <c r="H11" s="1229"/>
      <c r="I11" s="1229"/>
      <c r="J11" s="89"/>
    </row>
    <row r="12" spans="1:10" s="84" customFormat="1" ht="3" customHeight="1">
      <c r="A12" s="85"/>
      <c r="B12" s="90"/>
      <c r="C12" s="116"/>
      <c r="D12" s="116"/>
      <c r="E12" s="116"/>
      <c r="F12" s="116"/>
      <c r="G12" s="116"/>
      <c r="H12" s="116"/>
      <c r="I12" s="116"/>
      <c r="J12" s="89"/>
    </row>
    <row r="13" spans="1:10" s="84" customFormat="1" ht="3" customHeight="1">
      <c r="A13" s="85"/>
      <c r="B13" s="1162"/>
      <c r="C13" s="778"/>
      <c r="D13" s="778"/>
      <c r="E13" s="74"/>
      <c r="F13" s="74"/>
      <c r="G13" s="74"/>
      <c r="H13" s="778"/>
      <c r="I13" s="778"/>
      <c r="J13" s="89"/>
    </row>
    <row r="14" spans="1:10" s="84" customFormat="1" ht="9" customHeight="1">
      <c r="A14" s="85"/>
      <c r="B14" s="1162">
        <v>1995</v>
      </c>
      <c r="C14" s="310">
        <v>6678</v>
      </c>
      <c r="D14" s="310"/>
      <c r="E14" s="311" t="s">
        <v>217</v>
      </c>
      <c r="F14" s="311"/>
      <c r="G14" s="310">
        <v>284</v>
      </c>
      <c r="H14" s="310">
        <v>120148</v>
      </c>
      <c r="I14" s="310">
        <v>63.28</v>
      </c>
      <c r="J14" s="89"/>
    </row>
    <row r="15" spans="1:10" s="84" customFormat="1" ht="9" customHeight="1">
      <c r="A15" s="85"/>
      <c r="B15" s="1162">
        <v>1996</v>
      </c>
      <c r="C15" s="310">
        <v>6727</v>
      </c>
      <c r="D15" s="310"/>
      <c r="E15" s="312" t="s">
        <v>218</v>
      </c>
      <c r="F15" s="312"/>
      <c r="G15" s="310">
        <v>267</v>
      </c>
      <c r="H15" s="310">
        <v>172042</v>
      </c>
      <c r="I15" s="310">
        <v>95.62</v>
      </c>
      <c r="J15" s="89"/>
    </row>
    <row r="16" spans="1:10" s="84" customFormat="1" ht="9" customHeight="1">
      <c r="A16" s="85"/>
      <c r="B16" s="1162">
        <v>1997</v>
      </c>
      <c r="C16" s="310">
        <v>5092</v>
      </c>
      <c r="D16" s="310"/>
      <c r="E16" s="312" t="s">
        <v>219</v>
      </c>
      <c r="F16" s="312"/>
      <c r="G16" s="310">
        <v>296</v>
      </c>
      <c r="H16" s="310">
        <v>202400</v>
      </c>
      <c r="I16" s="310">
        <v>134.22</v>
      </c>
      <c r="J16" s="89"/>
    </row>
    <row r="17" spans="1:10" s="84" customFormat="1" ht="9" customHeight="1">
      <c r="A17" s="85"/>
      <c r="B17" s="1162">
        <v>1998</v>
      </c>
      <c r="C17" s="310">
        <v>1576</v>
      </c>
      <c r="D17" s="310"/>
      <c r="E17" s="312">
        <v>460206</v>
      </c>
      <c r="F17" s="312"/>
      <c r="G17" s="310">
        <v>292</v>
      </c>
      <c r="H17" s="313">
        <v>92918</v>
      </c>
      <c r="I17" s="313">
        <v>202</v>
      </c>
      <c r="J17" s="89"/>
    </row>
    <row r="18" spans="1:10" s="84" customFormat="1" ht="9" customHeight="1">
      <c r="A18" s="85"/>
      <c r="B18" s="1162">
        <v>1999</v>
      </c>
      <c r="C18" s="310">
        <v>801</v>
      </c>
      <c r="D18" s="310"/>
      <c r="E18" s="312">
        <v>254162</v>
      </c>
      <c r="F18" s="312"/>
      <c r="G18" s="310">
        <v>317</v>
      </c>
      <c r="H18" s="313">
        <v>126564</v>
      </c>
      <c r="I18" s="313">
        <v>498</v>
      </c>
      <c r="J18" s="89"/>
    </row>
    <row r="19" spans="1:10" s="84" customFormat="1" ht="9" customHeight="1">
      <c r="A19" s="85"/>
      <c r="B19" s="1162"/>
      <c r="C19" s="310"/>
      <c r="D19" s="310"/>
      <c r="E19" s="312"/>
      <c r="F19" s="312"/>
      <c r="G19" s="310"/>
      <c r="H19" s="313"/>
      <c r="I19" s="313"/>
      <c r="J19" s="89"/>
    </row>
    <row r="20" spans="1:10" s="84" customFormat="1" ht="9" customHeight="1">
      <c r="A20" s="85"/>
      <c r="B20" s="273">
        <v>2000</v>
      </c>
      <c r="C20" s="310">
        <v>334</v>
      </c>
      <c r="D20" s="310"/>
      <c r="E20" s="312">
        <v>82148</v>
      </c>
      <c r="F20" s="312"/>
      <c r="G20" s="310">
        <v>246</v>
      </c>
      <c r="H20" s="313">
        <v>44931</v>
      </c>
      <c r="I20" s="313">
        <v>547</v>
      </c>
      <c r="J20" s="89"/>
    </row>
    <row r="21" spans="1:10" s="84" customFormat="1" ht="9" customHeight="1">
      <c r="A21" s="85"/>
      <c r="B21" s="273">
        <v>2001</v>
      </c>
      <c r="C21" s="310">
        <v>242</v>
      </c>
      <c r="D21" s="310"/>
      <c r="E21" s="312">
        <v>67369</v>
      </c>
      <c r="F21" s="312"/>
      <c r="G21" s="310">
        <v>278</v>
      </c>
      <c r="H21" s="313">
        <v>46287</v>
      </c>
      <c r="I21" s="313">
        <v>687</v>
      </c>
      <c r="J21" s="89"/>
    </row>
    <row r="22" spans="1:10" s="84" customFormat="1" ht="9" customHeight="1">
      <c r="A22" s="85"/>
      <c r="B22" s="273">
        <v>2002</v>
      </c>
      <c r="C22" s="310">
        <v>237</v>
      </c>
      <c r="D22" s="310"/>
      <c r="E22" s="312">
        <v>68637</v>
      </c>
      <c r="F22" s="312"/>
      <c r="G22" s="310">
        <v>289</v>
      </c>
      <c r="H22" s="313">
        <v>46434</v>
      </c>
      <c r="I22" s="313">
        <v>677</v>
      </c>
      <c r="J22" s="89"/>
    </row>
    <row r="23" spans="1:10" s="84" customFormat="1" ht="9" customHeight="1">
      <c r="A23" s="85"/>
      <c r="B23" s="273">
        <v>2003</v>
      </c>
      <c r="C23" s="310">
        <v>270</v>
      </c>
      <c r="D23" s="310"/>
      <c r="E23" s="312">
        <v>77784</v>
      </c>
      <c r="F23" s="312"/>
      <c r="G23" s="310">
        <v>288</v>
      </c>
      <c r="H23" s="313">
        <v>56241</v>
      </c>
      <c r="I23" s="313">
        <v>723</v>
      </c>
      <c r="J23" s="89"/>
    </row>
    <row r="24" spans="1:10" s="84" customFormat="1" ht="9" customHeight="1">
      <c r="A24" s="85"/>
      <c r="B24" s="273">
        <v>2004</v>
      </c>
      <c r="C24" s="310">
        <v>253</v>
      </c>
      <c r="D24" s="310"/>
      <c r="E24" s="312">
        <v>73736</v>
      </c>
      <c r="F24" s="312"/>
      <c r="G24" s="310">
        <v>291</v>
      </c>
      <c r="H24" s="313">
        <v>59209</v>
      </c>
      <c r="I24" s="313">
        <v>803</v>
      </c>
      <c r="J24" s="89"/>
    </row>
    <row r="25" spans="1:10" s="84" customFormat="1" ht="9" customHeight="1">
      <c r="A25" s="85"/>
      <c r="B25" s="273"/>
      <c r="C25" s="310"/>
      <c r="D25" s="310"/>
      <c r="E25" s="312"/>
      <c r="F25" s="312"/>
      <c r="G25" s="310"/>
      <c r="H25" s="313"/>
      <c r="I25" s="313"/>
      <c r="J25" s="89"/>
    </row>
    <row r="26" spans="1:10" s="84" customFormat="1" ht="9" customHeight="1">
      <c r="A26" s="85"/>
      <c r="B26" s="273">
        <v>2005</v>
      </c>
      <c r="C26" s="310">
        <v>253</v>
      </c>
      <c r="D26" s="310"/>
      <c r="E26" s="312">
        <v>73147</v>
      </c>
      <c r="F26" s="312"/>
      <c r="G26" s="310">
        <v>289</v>
      </c>
      <c r="H26" s="313">
        <v>65183</v>
      </c>
      <c r="I26" s="313">
        <v>891</v>
      </c>
      <c r="J26" s="89"/>
    </row>
    <row r="27" spans="1:10" s="84" customFormat="1" ht="9" customHeight="1">
      <c r="A27" s="85"/>
      <c r="B27" s="273">
        <v>2006</v>
      </c>
      <c r="C27" s="310">
        <v>261</v>
      </c>
      <c r="D27" s="310"/>
      <c r="E27" s="312">
        <v>76280</v>
      </c>
      <c r="F27" s="312"/>
      <c r="G27" s="310">
        <v>292</v>
      </c>
      <c r="H27" s="313">
        <v>71273</v>
      </c>
      <c r="I27" s="313">
        <v>934</v>
      </c>
      <c r="J27" s="89"/>
    </row>
    <row r="28" spans="1:10" s="84" customFormat="1" ht="9.6" customHeight="1">
      <c r="A28" s="85"/>
      <c r="B28" s="273">
        <v>2007</v>
      </c>
      <c r="C28" s="310">
        <v>288</v>
      </c>
      <c r="D28" s="310"/>
      <c r="E28" s="312">
        <v>84019</v>
      </c>
      <c r="F28" s="312"/>
      <c r="G28" s="310">
        <v>292</v>
      </c>
      <c r="H28" s="313">
        <v>89749</v>
      </c>
      <c r="I28" s="313">
        <f>+H28/E28*1000</f>
        <v>1068.198859781716</v>
      </c>
      <c r="J28" s="89"/>
    </row>
    <row r="29" spans="1:10" s="84" customFormat="1" ht="9.6" customHeight="1">
      <c r="A29" s="85"/>
      <c r="B29" s="273">
        <v>2008</v>
      </c>
      <c r="C29" s="310">
        <v>8915</v>
      </c>
      <c r="D29" s="310"/>
      <c r="E29" s="312">
        <v>178217</v>
      </c>
      <c r="F29" s="312"/>
      <c r="G29" s="310">
        <v>20</v>
      </c>
      <c r="H29" s="313">
        <v>194169</v>
      </c>
      <c r="I29" s="313">
        <v>1090</v>
      </c>
      <c r="J29" s="89"/>
    </row>
    <row r="30" spans="1:10" s="84" customFormat="1" ht="9.6" customHeight="1">
      <c r="A30" s="85"/>
      <c r="B30" s="273">
        <v>2009</v>
      </c>
      <c r="C30" s="310">
        <v>28000</v>
      </c>
      <c r="D30" s="310"/>
      <c r="E30" s="312">
        <v>449484</v>
      </c>
      <c r="F30" s="312"/>
      <c r="G30" s="310">
        <v>16.053000000000001</v>
      </c>
      <c r="H30" s="313">
        <v>367594</v>
      </c>
      <c r="I30" s="313">
        <v>817.81331482321946</v>
      </c>
      <c r="J30" s="89"/>
    </row>
    <row r="31" spans="1:10" s="84" customFormat="1" ht="9.6" customHeight="1">
      <c r="A31" s="85"/>
      <c r="B31" s="273"/>
      <c r="C31" s="310"/>
      <c r="D31" s="310"/>
      <c r="E31" s="312"/>
      <c r="F31" s="312"/>
      <c r="G31" s="310"/>
      <c r="H31" s="313"/>
      <c r="I31" s="313"/>
      <c r="J31" s="89"/>
    </row>
    <row r="32" spans="1:10" s="84" customFormat="1" ht="9.6" customHeight="1">
      <c r="A32" s="85"/>
      <c r="B32" s="273">
        <v>2010</v>
      </c>
      <c r="C32" s="310">
        <v>40398</v>
      </c>
      <c r="D32" s="310"/>
      <c r="E32" s="312">
        <v>908000</v>
      </c>
      <c r="F32" s="314"/>
      <c r="G32" s="310">
        <v>22</v>
      </c>
      <c r="H32" s="313">
        <v>504963</v>
      </c>
      <c r="I32" s="313">
        <v>598.70000000000005</v>
      </c>
      <c r="J32" s="89">
        <v>5</v>
      </c>
    </row>
    <row r="33" spans="1:21" s="84" customFormat="1" ht="9.6" customHeight="1">
      <c r="A33" s="85"/>
      <c r="B33" s="273">
        <v>2011</v>
      </c>
      <c r="C33" s="310">
        <v>40922</v>
      </c>
      <c r="D33" s="310"/>
      <c r="E33" s="312">
        <v>890588</v>
      </c>
      <c r="F33" s="312"/>
      <c r="G33" s="310">
        <v>21</v>
      </c>
      <c r="H33" s="313">
        <v>509954</v>
      </c>
      <c r="I33" s="313">
        <v>573</v>
      </c>
      <c r="J33" s="89"/>
    </row>
    <row r="34" spans="1:21" s="84" customFormat="1" ht="9.6" customHeight="1">
      <c r="A34" s="85"/>
      <c r="B34" s="273" t="s">
        <v>12</v>
      </c>
      <c r="C34" s="310">
        <v>43830</v>
      </c>
      <c r="D34" s="310"/>
      <c r="E34" s="312">
        <v>969597</v>
      </c>
      <c r="F34" s="312"/>
      <c r="G34" s="310">
        <f>+E34/C34</f>
        <v>22.121765913757699</v>
      </c>
      <c r="H34" s="313">
        <v>558012</v>
      </c>
      <c r="I34" s="313">
        <f>+(H34/E34)*1000</f>
        <v>575.50920640224751</v>
      </c>
      <c r="J34" s="89"/>
    </row>
    <row r="35" spans="1:21" s="84" customFormat="1" ht="3" customHeight="1">
      <c r="A35" s="85"/>
      <c r="B35" s="90"/>
      <c r="C35" s="116"/>
      <c r="D35" s="116"/>
      <c r="E35" s="102"/>
      <c r="F35" s="102"/>
      <c r="G35" s="102"/>
      <c r="H35" s="116"/>
      <c r="I35" s="116"/>
      <c r="J35" s="89"/>
    </row>
    <row r="36" spans="1:21" s="84" customFormat="1" ht="3" customHeight="1">
      <c r="A36" s="85"/>
      <c r="B36" s="1166"/>
      <c r="C36" s="1166"/>
      <c r="D36" s="1166"/>
      <c r="E36" s="1166"/>
      <c r="F36" s="1166"/>
      <c r="G36" s="1166"/>
      <c r="H36" s="1166"/>
      <c r="I36" s="1166"/>
      <c r="J36" s="89"/>
    </row>
    <row r="37" spans="1:21" s="84" customFormat="1" ht="9.6" customHeight="1">
      <c r="A37" s="85"/>
      <c r="B37" s="118" t="s">
        <v>178</v>
      </c>
      <c r="C37" s="1166"/>
      <c r="D37" s="1166"/>
      <c r="E37" s="1166"/>
      <c r="F37" s="1166"/>
      <c r="G37" s="1166"/>
      <c r="H37" s="1166"/>
      <c r="I37" s="1166"/>
      <c r="J37" s="89"/>
      <c r="K37" s="1166"/>
      <c r="L37" s="1166"/>
      <c r="M37" s="1166"/>
      <c r="N37" s="1166"/>
      <c r="O37" s="1166"/>
      <c r="P37" s="1166"/>
      <c r="Q37" s="1166"/>
      <c r="R37" s="1166"/>
      <c r="S37" s="1166"/>
      <c r="T37" s="1166"/>
      <c r="U37" s="1166"/>
    </row>
    <row r="38" spans="1:21" s="84" customFormat="1" ht="4.7" customHeight="1">
      <c r="A38" s="110"/>
      <c r="B38" s="123"/>
      <c r="C38" s="102"/>
      <c r="D38" s="102"/>
      <c r="E38" s="102"/>
      <c r="F38" s="102"/>
      <c r="G38" s="102"/>
      <c r="H38" s="102"/>
      <c r="I38" s="102"/>
      <c r="J38" s="111"/>
    </row>
    <row r="39" spans="1:21" hidden="1">
      <c r="K39" s="32" t="s">
        <v>17</v>
      </c>
    </row>
    <row r="40" spans="1:21" hidden="1"/>
    <row r="41" spans="1:21" hidden="1"/>
    <row r="42" spans="1:21" hidden="1"/>
    <row r="43" spans="1:21" hidden="1"/>
    <row r="44" spans="1:21" hidden="1"/>
    <row r="45" spans="1:21" hidden="1"/>
    <row r="46" spans="1:21" hidden="1"/>
    <row r="47" spans="1:21" hidden="1"/>
    <row r="48" spans="1:21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t="8.25" hidden="1" customHeight="1"/>
  </sheetData>
  <sheetProtection sheet="1" objects="1" scenarios="1"/>
  <mergeCells count="5">
    <mergeCell ref="B7:B11"/>
    <mergeCell ref="C7:C11"/>
    <mergeCell ref="E7:E11"/>
    <mergeCell ref="H7:H11"/>
    <mergeCell ref="I7:I11"/>
  </mergeCells>
  <hyperlinks>
    <hyperlink ref="I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codeName="Hoja24"/>
  <dimension ref="A1:U236"/>
  <sheetViews>
    <sheetView showGridLines="0" showRowColHeaders="0" zoomScale="140" zoomScaleNormal="140" workbookViewId="0">
      <pane xSplit="2" ySplit="10" topLeftCell="C11" activePane="bottomRight" state="frozen"/>
      <selection activeCell="J2" sqref="J2"/>
      <selection pane="topRight" activeCell="J2" sqref="J2"/>
      <selection pane="bottomLeft" activeCell="J2" sqref="J2"/>
      <selection pane="bottomRight"/>
    </sheetView>
  </sheetViews>
  <sheetFormatPr baseColWidth="10" defaultColWidth="0" defaultRowHeight="12.75" zeroHeight="1"/>
  <cols>
    <col min="1" max="1" width="0.85546875" style="32" customWidth="1"/>
    <col min="2" max="2" width="16.28515625" style="32" customWidth="1"/>
    <col min="3" max="3" width="10.7109375" style="32" customWidth="1"/>
    <col min="4" max="4" width="1.7109375" style="32" customWidth="1"/>
    <col min="5" max="5" width="13.7109375" style="32" customWidth="1"/>
    <col min="6" max="6" width="2.7109375" style="32" customWidth="1"/>
    <col min="7" max="7" width="12.5703125" style="32" customWidth="1"/>
    <col min="8" max="9" width="0.85546875" style="32" customWidth="1"/>
    <col min="10" max="21" width="0" style="32" hidden="1"/>
    <col min="22" max="16384" width="11.42578125" style="32" hidden="1"/>
  </cols>
  <sheetData>
    <row r="1" spans="1:8" s="318" customFormat="1" ht="4.7" customHeight="1">
      <c r="A1" s="315"/>
      <c r="B1" s="316"/>
      <c r="C1" s="316"/>
      <c r="D1" s="316"/>
      <c r="E1" s="316"/>
      <c r="F1" s="316"/>
      <c r="G1" s="316"/>
      <c r="H1" s="317"/>
    </row>
    <row r="2" spans="1:8" s="323" customFormat="1" ht="11.1" customHeight="1">
      <c r="A2" s="319"/>
      <c r="B2" s="320" t="s">
        <v>220</v>
      </c>
      <c r="C2" s="321"/>
      <c r="D2" s="321"/>
      <c r="E2" s="321"/>
      <c r="F2" s="321"/>
      <c r="G2" s="1317" t="s">
        <v>221</v>
      </c>
      <c r="H2" s="322"/>
    </row>
    <row r="3" spans="1:8" s="323" customFormat="1" ht="11.1" customHeight="1">
      <c r="A3" s="319"/>
      <c r="B3" s="320" t="s">
        <v>222</v>
      </c>
      <c r="C3" s="321"/>
      <c r="D3" s="321"/>
      <c r="E3" s="321"/>
      <c r="F3" s="321"/>
      <c r="G3" s="98"/>
      <c r="H3" s="324"/>
    </row>
    <row r="4" spans="1:8" s="323" customFormat="1" ht="11.1" customHeight="1">
      <c r="A4" s="319"/>
      <c r="B4" s="325" t="s">
        <v>4</v>
      </c>
      <c r="C4" s="321"/>
      <c r="D4" s="321"/>
      <c r="E4" s="321"/>
      <c r="F4" s="321"/>
      <c r="G4" s="321"/>
      <c r="H4" s="324"/>
    </row>
    <row r="5" spans="1:8" s="318" customFormat="1" ht="3" customHeight="1">
      <c r="A5" s="326"/>
      <c r="B5" s="327"/>
      <c r="C5" s="327"/>
      <c r="D5" s="327"/>
      <c r="E5" s="327"/>
      <c r="F5" s="327"/>
      <c r="G5" s="327"/>
      <c r="H5" s="328"/>
    </row>
    <row r="6" spans="1:8" s="318" customFormat="1" ht="3" customHeight="1">
      <c r="A6" s="326"/>
      <c r="B6" s="329"/>
      <c r="C6" s="329"/>
      <c r="D6" s="329"/>
      <c r="E6" s="329"/>
      <c r="F6" s="329"/>
      <c r="G6" s="329"/>
      <c r="H6" s="328"/>
    </row>
    <row r="7" spans="1:8" s="332" customFormat="1" ht="8.65" customHeight="1">
      <c r="A7" s="330"/>
      <c r="B7" s="1246" t="s">
        <v>223</v>
      </c>
      <c r="C7" s="1248" t="s">
        <v>224</v>
      </c>
      <c r="D7" s="1168"/>
      <c r="E7" s="1248" t="s">
        <v>225</v>
      </c>
      <c r="F7" s="1168"/>
      <c r="G7" s="1248" t="s">
        <v>226</v>
      </c>
      <c r="H7" s="331"/>
    </row>
    <row r="8" spans="1:8" s="332" customFormat="1" ht="8.65" customHeight="1">
      <c r="A8" s="330"/>
      <c r="B8" s="1247"/>
      <c r="C8" s="1248"/>
      <c r="D8" s="1168"/>
      <c r="E8" s="1248"/>
      <c r="F8" s="1168"/>
      <c r="G8" s="1248"/>
      <c r="H8" s="331"/>
    </row>
    <row r="9" spans="1:8" s="332" customFormat="1" ht="8.65" customHeight="1">
      <c r="A9" s="330"/>
      <c r="B9" s="1247"/>
      <c r="C9" s="1248"/>
      <c r="D9" s="1168"/>
      <c r="E9" s="1248"/>
      <c r="F9" s="1168"/>
      <c r="G9" s="1248"/>
      <c r="H9" s="331"/>
    </row>
    <row r="10" spans="1:8" s="318" customFormat="1" ht="3" customHeight="1">
      <c r="A10" s="326"/>
      <c r="B10" s="333"/>
      <c r="C10" s="333"/>
      <c r="D10" s="333"/>
      <c r="E10" s="333"/>
      <c r="F10" s="333"/>
      <c r="G10" s="333"/>
      <c r="H10" s="328"/>
    </row>
    <row r="11" spans="1:8" s="318" customFormat="1" ht="3" customHeight="1">
      <c r="A11" s="326"/>
      <c r="B11" s="334"/>
      <c r="C11" s="334"/>
      <c r="D11" s="334"/>
      <c r="E11" s="334"/>
      <c r="F11" s="334"/>
      <c r="G11" s="334"/>
      <c r="H11" s="328"/>
    </row>
    <row r="12" spans="1:8" s="323" customFormat="1" ht="8.65" customHeight="1">
      <c r="A12" s="319"/>
      <c r="B12" s="335" t="s">
        <v>158</v>
      </c>
      <c r="C12" s="336"/>
      <c r="D12" s="336"/>
      <c r="E12" s="336"/>
      <c r="F12" s="336"/>
      <c r="G12" s="336"/>
      <c r="H12" s="324"/>
    </row>
    <row r="13" spans="1:8" s="323" customFormat="1" ht="8.65" customHeight="1">
      <c r="A13" s="319"/>
      <c r="B13" s="336" t="s">
        <v>7</v>
      </c>
      <c r="C13" s="336">
        <f>SUM(C14:C22)</f>
        <v>52479.6</v>
      </c>
      <c r="D13" s="336"/>
      <c r="E13" s="336">
        <f>SUM(E14:E22)</f>
        <v>37612.6</v>
      </c>
      <c r="F13" s="336"/>
      <c r="G13" s="336">
        <v>716.7</v>
      </c>
      <c r="H13" s="337"/>
    </row>
    <row r="14" spans="1:8" s="332" customFormat="1" ht="8.65" customHeight="1">
      <c r="A14" s="330"/>
      <c r="B14" s="338" t="s">
        <v>227</v>
      </c>
      <c r="C14" s="338">
        <v>351.2</v>
      </c>
      <c r="D14" s="338"/>
      <c r="E14" s="338">
        <v>274.10000000000002</v>
      </c>
      <c r="F14" s="338"/>
      <c r="G14" s="338">
        <v>780.5</v>
      </c>
      <c r="H14" s="337"/>
    </row>
    <row r="15" spans="1:8" s="332" customFormat="1" ht="8.65" customHeight="1">
      <c r="A15" s="330"/>
      <c r="B15" s="338" t="s">
        <v>228</v>
      </c>
      <c r="C15" s="338">
        <v>13307.9</v>
      </c>
      <c r="D15" s="338"/>
      <c r="E15" s="338">
        <v>10879.3</v>
      </c>
      <c r="F15" s="338"/>
      <c r="G15" s="338">
        <v>817.5</v>
      </c>
      <c r="H15" s="337"/>
    </row>
    <row r="16" spans="1:8" s="332" customFormat="1" ht="8.65" customHeight="1">
      <c r="A16" s="330"/>
      <c r="B16" s="338" t="s">
        <v>229</v>
      </c>
      <c r="C16" s="338">
        <v>312.3</v>
      </c>
      <c r="D16" s="338"/>
      <c r="E16" s="338">
        <v>308.39999999999998</v>
      </c>
      <c r="F16" s="338"/>
      <c r="G16" s="338">
        <v>987.5</v>
      </c>
      <c r="H16" s="337"/>
    </row>
    <row r="17" spans="1:8" s="332" customFormat="1" ht="8.65" customHeight="1">
      <c r="A17" s="330"/>
      <c r="B17" s="338" t="s">
        <v>230</v>
      </c>
      <c r="C17" s="338">
        <v>7632.2</v>
      </c>
      <c r="D17" s="338"/>
      <c r="E17" s="338">
        <v>5668.4</v>
      </c>
      <c r="F17" s="338"/>
      <c r="G17" s="338">
        <v>742.7</v>
      </c>
      <c r="H17" s="337"/>
    </row>
    <row r="18" spans="1:8" s="332" customFormat="1" ht="8.65" customHeight="1">
      <c r="A18" s="330"/>
      <c r="B18" s="338" t="s">
        <v>231</v>
      </c>
      <c r="C18" s="338">
        <v>3767.4</v>
      </c>
      <c r="D18" s="338"/>
      <c r="E18" s="338">
        <v>1836</v>
      </c>
      <c r="F18" s="338"/>
      <c r="G18" s="338">
        <v>487.3</v>
      </c>
      <c r="H18" s="337"/>
    </row>
    <row r="19" spans="1:8" s="332" customFormat="1" ht="8.65" customHeight="1">
      <c r="A19" s="330"/>
      <c r="B19" s="338" t="s">
        <v>232</v>
      </c>
      <c r="C19" s="338">
        <v>4380.5</v>
      </c>
      <c r="D19" s="338"/>
      <c r="E19" s="338">
        <v>2309.1999999999998</v>
      </c>
      <c r="F19" s="338"/>
      <c r="G19" s="338">
        <v>527.20000000000005</v>
      </c>
      <c r="H19" s="337"/>
    </row>
    <row r="20" spans="1:8" s="332" customFormat="1" ht="8.65" customHeight="1">
      <c r="A20" s="330"/>
      <c r="B20" s="338" t="s">
        <v>233</v>
      </c>
      <c r="C20" s="338">
        <v>22728.1</v>
      </c>
      <c r="D20" s="338"/>
      <c r="E20" s="338">
        <v>16337.2</v>
      </c>
      <c r="F20" s="338"/>
      <c r="G20" s="338">
        <v>718.8</v>
      </c>
      <c r="H20" s="337"/>
    </row>
    <row r="21" spans="1:8" s="332" customFormat="1" ht="3" customHeight="1">
      <c r="A21" s="330"/>
      <c r="B21" s="338"/>
      <c r="C21" s="338"/>
      <c r="D21" s="338"/>
      <c r="E21" s="338"/>
      <c r="F21" s="338"/>
      <c r="G21" s="338"/>
      <c r="H21" s="337"/>
    </row>
    <row r="22" spans="1:8" s="323" customFormat="1" ht="8.65" customHeight="1">
      <c r="A22" s="319"/>
      <c r="B22" s="335" t="s">
        <v>159</v>
      </c>
      <c r="C22" s="336"/>
      <c r="D22" s="336"/>
      <c r="E22" s="336"/>
      <c r="F22" s="336"/>
      <c r="G22" s="336"/>
      <c r="H22" s="337"/>
    </row>
    <row r="23" spans="1:8" s="323" customFormat="1" ht="8.65" customHeight="1">
      <c r="A23" s="319"/>
      <c r="B23" s="336" t="s">
        <v>7</v>
      </c>
      <c r="C23" s="336">
        <f>SUM(C24:C32)</f>
        <v>58830.7</v>
      </c>
      <c r="D23" s="336"/>
      <c r="E23" s="336">
        <f>SUM(E24:E32)</f>
        <v>41722.5</v>
      </c>
      <c r="F23" s="336"/>
      <c r="G23" s="336">
        <v>709</v>
      </c>
      <c r="H23" s="337"/>
    </row>
    <row r="24" spans="1:8" s="332" customFormat="1" ht="8.65" customHeight="1">
      <c r="A24" s="330"/>
      <c r="B24" s="338" t="s">
        <v>227</v>
      </c>
      <c r="C24" s="338">
        <v>489.5</v>
      </c>
      <c r="D24" s="338"/>
      <c r="E24" s="338">
        <v>385.4</v>
      </c>
      <c r="F24" s="338"/>
      <c r="G24" s="338">
        <v>787</v>
      </c>
      <c r="H24" s="337"/>
    </row>
    <row r="25" spans="1:8" s="332" customFormat="1" ht="8.65" customHeight="1">
      <c r="A25" s="330"/>
      <c r="B25" s="338" t="s">
        <v>228</v>
      </c>
      <c r="C25" s="338">
        <v>14794.6</v>
      </c>
      <c r="D25" s="338"/>
      <c r="E25" s="338">
        <v>11443.1</v>
      </c>
      <c r="F25" s="338"/>
      <c r="G25" s="338">
        <v>773.5</v>
      </c>
      <c r="H25" s="337"/>
    </row>
    <row r="26" spans="1:8" s="332" customFormat="1" ht="8.65" customHeight="1">
      <c r="A26" s="330"/>
      <c r="B26" s="338" t="s">
        <v>229</v>
      </c>
      <c r="C26" s="338">
        <v>275.39999999999998</v>
      </c>
      <c r="D26" s="338"/>
      <c r="E26" s="338">
        <v>289.10000000000002</v>
      </c>
      <c r="F26" s="338"/>
      <c r="G26" s="338">
        <v>1049.7</v>
      </c>
      <c r="H26" s="337"/>
    </row>
    <row r="27" spans="1:8" s="332" customFormat="1" ht="8.65" customHeight="1">
      <c r="A27" s="330"/>
      <c r="B27" s="338" t="s">
        <v>230</v>
      </c>
      <c r="C27" s="338">
        <v>8607.9</v>
      </c>
      <c r="D27" s="338"/>
      <c r="E27" s="338">
        <v>5596.1</v>
      </c>
      <c r="F27" s="338"/>
      <c r="G27" s="338">
        <v>650</v>
      </c>
      <c r="H27" s="337"/>
    </row>
    <row r="28" spans="1:8" s="332" customFormat="1" ht="8.65" customHeight="1">
      <c r="A28" s="330"/>
      <c r="B28" s="338" t="s">
        <v>231</v>
      </c>
      <c r="C28" s="338">
        <v>3143.9</v>
      </c>
      <c r="D28" s="338"/>
      <c r="E28" s="338">
        <v>1707.4</v>
      </c>
      <c r="F28" s="338"/>
      <c r="G28" s="338">
        <v>543</v>
      </c>
      <c r="H28" s="337"/>
    </row>
    <row r="29" spans="1:8" s="332" customFormat="1" ht="8.65" customHeight="1">
      <c r="A29" s="330"/>
      <c r="B29" s="338" t="s">
        <v>232</v>
      </c>
      <c r="C29" s="338">
        <v>4772.8</v>
      </c>
      <c r="D29" s="338"/>
      <c r="E29" s="338">
        <v>2561.6</v>
      </c>
      <c r="F29" s="338"/>
      <c r="G29" s="338">
        <v>536.70000000000005</v>
      </c>
      <c r="H29" s="337"/>
    </row>
    <row r="30" spans="1:8" s="332" customFormat="1" ht="8.65" customHeight="1">
      <c r="A30" s="330"/>
      <c r="B30" s="338" t="s">
        <v>233</v>
      </c>
      <c r="C30" s="338">
        <v>26746.6</v>
      </c>
      <c r="D30" s="338"/>
      <c r="E30" s="338">
        <v>19739.8</v>
      </c>
      <c r="F30" s="338"/>
      <c r="G30" s="338">
        <v>738</v>
      </c>
      <c r="H30" s="337"/>
    </row>
    <row r="31" spans="1:8" s="332" customFormat="1" ht="3" customHeight="1">
      <c r="A31" s="330"/>
      <c r="B31" s="338"/>
      <c r="C31" s="338"/>
      <c r="D31" s="338"/>
      <c r="E31" s="338"/>
      <c r="F31" s="338"/>
      <c r="G31" s="338"/>
      <c r="H31" s="337"/>
    </row>
    <row r="32" spans="1:8" s="323" customFormat="1" ht="8.65" customHeight="1">
      <c r="A32" s="319"/>
      <c r="B32" s="335" t="s">
        <v>160</v>
      </c>
      <c r="C32" s="336"/>
      <c r="D32" s="336"/>
      <c r="E32" s="336"/>
      <c r="F32" s="336"/>
      <c r="G32" s="336"/>
      <c r="H32" s="337"/>
    </row>
    <row r="33" spans="1:12" s="323" customFormat="1" ht="8.65" customHeight="1">
      <c r="A33" s="319"/>
      <c r="B33" s="336" t="s">
        <v>7</v>
      </c>
      <c r="C33" s="336">
        <f>SUM(C34:C40)</f>
        <v>61665.599999999999</v>
      </c>
      <c r="D33" s="336"/>
      <c r="E33" s="336">
        <f>SUM(E34:E40)</f>
        <v>42441.700000000004</v>
      </c>
      <c r="F33" s="336"/>
      <c r="G33" s="336">
        <v>688</v>
      </c>
      <c r="H33" s="337"/>
    </row>
    <row r="34" spans="1:12" s="332" customFormat="1" ht="8.65" customHeight="1">
      <c r="A34" s="330"/>
      <c r="B34" s="338" t="s">
        <v>227</v>
      </c>
      <c r="C34" s="338">
        <v>452.7</v>
      </c>
      <c r="D34" s="338"/>
      <c r="E34" s="338">
        <v>331.5</v>
      </c>
      <c r="F34" s="338"/>
      <c r="G34" s="338">
        <v>732</v>
      </c>
      <c r="H34" s="337"/>
    </row>
    <row r="35" spans="1:12" s="332" customFormat="1" ht="8.65" customHeight="1">
      <c r="A35" s="330"/>
      <c r="B35" s="338" t="s">
        <v>228</v>
      </c>
      <c r="C35" s="338">
        <v>16435.7</v>
      </c>
      <c r="D35" s="338"/>
      <c r="E35" s="338">
        <v>12666.5</v>
      </c>
      <c r="F35" s="338"/>
      <c r="G35" s="338">
        <v>771</v>
      </c>
      <c r="H35" s="337"/>
    </row>
    <row r="36" spans="1:12" s="332" customFormat="1" ht="8.65" customHeight="1">
      <c r="A36" s="330"/>
      <c r="B36" s="338" t="s">
        <v>229</v>
      </c>
      <c r="C36" s="338">
        <v>328.7</v>
      </c>
      <c r="D36" s="338"/>
      <c r="E36" s="338">
        <v>326.10000000000002</v>
      </c>
      <c r="F36" s="338"/>
      <c r="G36" s="338">
        <v>992</v>
      </c>
      <c r="H36" s="337"/>
    </row>
    <row r="37" spans="1:12" s="332" customFormat="1" ht="8.65" customHeight="1">
      <c r="A37" s="330"/>
      <c r="B37" s="338" t="s">
        <v>230</v>
      </c>
      <c r="C37" s="338">
        <v>9382.7999999999993</v>
      </c>
      <c r="D37" s="338"/>
      <c r="E37" s="338">
        <v>7026.3</v>
      </c>
      <c r="F37" s="338"/>
      <c r="G37" s="338">
        <v>749</v>
      </c>
      <c r="H37" s="337"/>
    </row>
    <row r="38" spans="1:12" s="332" customFormat="1" ht="8.65" customHeight="1">
      <c r="A38" s="330"/>
      <c r="B38" s="338" t="s">
        <v>231</v>
      </c>
      <c r="C38" s="338">
        <v>2477.1999999999998</v>
      </c>
      <c r="D38" s="338"/>
      <c r="E38" s="338">
        <v>1503.4</v>
      </c>
      <c r="F38" s="338"/>
      <c r="G38" s="338">
        <v>607</v>
      </c>
      <c r="H38" s="337"/>
    </row>
    <row r="39" spans="1:12" s="332" customFormat="1" ht="8.65" customHeight="1">
      <c r="A39" s="330"/>
      <c r="B39" s="338" t="s">
        <v>232</v>
      </c>
      <c r="C39" s="338">
        <v>4304.3999999999996</v>
      </c>
      <c r="D39" s="338"/>
      <c r="E39" s="338">
        <v>2712.9</v>
      </c>
      <c r="F39" s="338"/>
      <c r="G39" s="338">
        <v>630</v>
      </c>
      <c r="H39" s="337"/>
    </row>
    <row r="40" spans="1:12" s="332" customFormat="1" ht="8.65" customHeight="1">
      <c r="A40" s="330"/>
      <c r="B40" s="338" t="s">
        <v>233</v>
      </c>
      <c r="C40" s="338">
        <v>28284.1</v>
      </c>
      <c r="D40" s="338"/>
      <c r="E40" s="338">
        <v>17875</v>
      </c>
      <c r="F40" s="338"/>
      <c r="G40" s="338">
        <v>632</v>
      </c>
      <c r="H40" s="337"/>
    </row>
    <row r="41" spans="1:12" s="332" customFormat="1" ht="3" customHeight="1">
      <c r="A41" s="330"/>
      <c r="B41" s="338"/>
      <c r="C41" s="338"/>
      <c r="D41" s="338"/>
      <c r="E41" s="338"/>
      <c r="F41" s="338"/>
      <c r="G41" s="338"/>
      <c r="H41" s="337"/>
    </row>
    <row r="42" spans="1:12" s="323" customFormat="1" ht="8.65" customHeight="1">
      <c r="A42" s="319"/>
      <c r="B42" s="335" t="s">
        <v>161</v>
      </c>
      <c r="C42" s="336"/>
      <c r="D42" s="336"/>
      <c r="E42" s="336"/>
      <c r="F42" s="336"/>
      <c r="G42" s="336"/>
      <c r="H42" s="337"/>
    </row>
    <row r="43" spans="1:12" s="323" customFormat="1" ht="8.65" customHeight="1">
      <c r="A43" s="319"/>
      <c r="B43" s="336" t="s">
        <v>7</v>
      </c>
      <c r="C43" s="336">
        <f>SUM(C44:C50)</f>
        <v>75914</v>
      </c>
      <c r="D43" s="336"/>
      <c r="E43" s="336">
        <f>SUM(E44:E50)</f>
        <v>46873.3</v>
      </c>
      <c r="F43" s="336"/>
      <c r="G43" s="336">
        <v>617</v>
      </c>
      <c r="H43" s="337"/>
    </row>
    <row r="44" spans="1:12" s="332" customFormat="1" ht="8.65" customHeight="1">
      <c r="A44" s="330"/>
      <c r="B44" s="338" t="s">
        <v>227</v>
      </c>
      <c r="C44" s="338">
        <v>660.8</v>
      </c>
      <c r="D44" s="338"/>
      <c r="E44" s="338">
        <v>374.6</v>
      </c>
      <c r="F44" s="338"/>
      <c r="G44" s="338">
        <v>567</v>
      </c>
      <c r="H44" s="337"/>
      <c r="I44" s="339"/>
      <c r="J44" s="339"/>
      <c r="K44" s="339"/>
      <c r="L44" s="339"/>
    </row>
    <row r="45" spans="1:12" s="332" customFormat="1" ht="8.65" customHeight="1">
      <c r="A45" s="330"/>
      <c r="B45" s="338" t="s">
        <v>228</v>
      </c>
      <c r="C45" s="338">
        <v>20988.6</v>
      </c>
      <c r="D45" s="338"/>
      <c r="E45" s="338">
        <v>12375</v>
      </c>
      <c r="F45" s="338"/>
      <c r="G45" s="338">
        <v>590</v>
      </c>
      <c r="H45" s="337"/>
      <c r="I45" s="339"/>
      <c r="J45" s="339"/>
      <c r="K45" s="339"/>
      <c r="L45" s="339"/>
    </row>
    <row r="46" spans="1:12" s="332" customFormat="1" ht="8.65" customHeight="1">
      <c r="A46" s="330"/>
      <c r="B46" s="338" t="s">
        <v>229</v>
      </c>
      <c r="C46" s="338">
        <v>502.2</v>
      </c>
      <c r="D46" s="338"/>
      <c r="E46" s="338">
        <v>235</v>
      </c>
      <c r="F46" s="338"/>
      <c r="G46" s="338">
        <v>468</v>
      </c>
      <c r="H46" s="337"/>
      <c r="I46" s="339"/>
      <c r="J46" s="339"/>
      <c r="K46" s="339"/>
      <c r="L46" s="339"/>
    </row>
    <row r="47" spans="1:12" s="332" customFormat="1" ht="8.65" customHeight="1">
      <c r="A47" s="330"/>
      <c r="B47" s="338" t="s">
        <v>230</v>
      </c>
      <c r="C47" s="338">
        <v>13208.6</v>
      </c>
      <c r="D47" s="338"/>
      <c r="E47" s="338">
        <v>7359.2</v>
      </c>
      <c r="F47" s="338"/>
      <c r="G47" s="338">
        <v>557</v>
      </c>
      <c r="H47" s="337"/>
      <c r="I47" s="339"/>
      <c r="J47" s="339"/>
      <c r="K47" s="339"/>
      <c r="L47" s="339"/>
    </row>
    <row r="48" spans="1:12" s="332" customFormat="1" ht="8.65" customHeight="1">
      <c r="A48" s="330"/>
      <c r="B48" s="338" t="s">
        <v>231</v>
      </c>
      <c r="C48" s="338">
        <v>4858.3999999999996</v>
      </c>
      <c r="D48" s="338"/>
      <c r="E48" s="338">
        <v>1781.2</v>
      </c>
      <c r="F48" s="338"/>
      <c r="G48" s="338">
        <v>367</v>
      </c>
      <c r="H48" s="337"/>
      <c r="I48" s="339"/>
      <c r="J48" s="339"/>
      <c r="K48" s="339"/>
      <c r="L48" s="339"/>
    </row>
    <row r="49" spans="1:12" s="332" customFormat="1" ht="8.65" customHeight="1">
      <c r="A49" s="330"/>
      <c r="B49" s="338" t="s">
        <v>232</v>
      </c>
      <c r="C49" s="338">
        <v>5450.4</v>
      </c>
      <c r="D49" s="338"/>
      <c r="E49" s="338">
        <v>2483.5</v>
      </c>
      <c r="F49" s="338"/>
      <c r="G49" s="338">
        <v>456</v>
      </c>
      <c r="H49" s="337"/>
      <c r="I49" s="339"/>
      <c r="J49" s="339"/>
      <c r="K49" s="339"/>
      <c r="L49" s="339"/>
    </row>
    <row r="50" spans="1:12" s="332" customFormat="1" ht="8.65" customHeight="1">
      <c r="A50" s="330"/>
      <c r="B50" s="338" t="s">
        <v>233</v>
      </c>
      <c r="C50" s="338">
        <v>30245</v>
      </c>
      <c r="D50" s="338"/>
      <c r="E50" s="338">
        <v>22264.799999999999</v>
      </c>
      <c r="F50" s="338"/>
      <c r="G50" s="338">
        <v>736</v>
      </c>
      <c r="H50" s="337"/>
      <c r="I50" s="339"/>
      <c r="J50" s="339"/>
      <c r="K50" s="339"/>
      <c r="L50" s="339"/>
    </row>
    <row r="51" spans="1:12" s="332" customFormat="1" ht="3" customHeight="1">
      <c r="A51" s="330"/>
      <c r="B51" s="338"/>
      <c r="C51" s="338"/>
      <c r="D51" s="338"/>
      <c r="E51" s="338"/>
      <c r="F51" s="338"/>
      <c r="G51" s="338"/>
      <c r="H51" s="337"/>
      <c r="I51" s="339"/>
      <c r="J51" s="339"/>
      <c r="K51" s="339"/>
      <c r="L51" s="339"/>
    </row>
    <row r="52" spans="1:12" s="323" customFormat="1" ht="8.65" customHeight="1">
      <c r="A52" s="319"/>
      <c r="B52" s="335" t="s">
        <v>162</v>
      </c>
      <c r="C52" s="336"/>
      <c r="D52" s="336"/>
      <c r="E52" s="336"/>
      <c r="F52" s="336"/>
      <c r="G52" s="336"/>
      <c r="H52" s="337"/>
    </row>
    <row r="53" spans="1:12" s="323" customFormat="1" ht="8.65" customHeight="1">
      <c r="A53" s="319"/>
      <c r="B53" s="336" t="s">
        <v>7</v>
      </c>
      <c r="C53" s="336">
        <f>SUM(C54:C60)-1</f>
        <v>77061.600000000006</v>
      </c>
      <c r="D53" s="336"/>
      <c r="E53" s="336">
        <f>SUM(E54:E60)+1</f>
        <v>47273</v>
      </c>
      <c r="F53" s="336"/>
      <c r="G53" s="336">
        <v>613.4</v>
      </c>
      <c r="H53" s="337"/>
    </row>
    <row r="54" spans="1:12" s="332" customFormat="1" ht="8.65" customHeight="1">
      <c r="A54" s="330"/>
      <c r="B54" s="338" t="s">
        <v>227</v>
      </c>
      <c r="C54" s="338">
        <v>352.7</v>
      </c>
      <c r="D54" s="338"/>
      <c r="E54" s="338">
        <v>148</v>
      </c>
      <c r="F54" s="338"/>
      <c r="G54" s="338">
        <v>420</v>
      </c>
      <c r="H54" s="337"/>
    </row>
    <row r="55" spans="1:12" s="332" customFormat="1" ht="8.65" customHeight="1">
      <c r="A55" s="330"/>
      <c r="B55" s="338" t="s">
        <v>228</v>
      </c>
      <c r="C55" s="338">
        <v>17902</v>
      </c>
      <c r="D55" s="338"/>
      <c r="E55" s="338">
        <v>11866</v>
      </c>
      <c r="F55" s="338"/>
      <c r="G55" s="338">
        <v>663</v>
      </c>
      <c r="H55" s="337"/>
    </row>
    <row r="56" spans="1:12" s="332" customFormat="1" ht="8.65" customHeight="1">
      <c r="A56" s="330"/>
      <c r="B56" s="338" t="s">
        <v>229</v>
      </c>
      <c r="C56" s="338">
        <v>232.9</v>
      </c>
      <c r="D56" s="338"/>
      <c r="E56" s="338">
        <v>94</v>
      </c>
      <c r="F56" s="338"/>
      <c r="G56" s="338">
        <v>405</v>
      </c>
      <c r="H56" s="337"/>
    </row>
    <row r="57" spans="1:12" s="332" customFormat="1" ht="8.65" customHeight="1">
      <c r="A57" s="330"/>
      <c r="B57" s="338" t="s">
        <v>230</v>
      </c>
      <c r="C57" s="338">
        <v>12770</v>
      </c>
      <c r="D57" s="338"/>
      <c r="E57" s="338">
        <v>6820</v>
      </c>
      <c r="F57" s="338"/>
      <c r="G57" s="338">
        <v>534</v>
      </c>
      <c r="H57" s="337"/>
    </row>
    <row r="58" spans="1:12" s="332" customFormat="1" ht="8.65" customHeight="1">
      <c r="A58" s="330"/>
      <c r="B58" s="338" t="s">
        <v>231</v>
      </c>
      <c r="C58" s="338">
        <v>3683</v>
      </c>
      <c r="D58" s="338"/>
      <c r="E58" s="338">
        <v>1973</v>
      </c>
      <c r="F58" s="338"/>
      <c r="G58" s="338">
        <v>536</v>
      </c>
      <c r="H58" s="337"/>
    </row>
    <row r="59" spans="1:12" s="332" customFormat="1" ht="8.65" customHeight="1">
      <c r="A59" s="330"/>
      <c r="B59" s="338" t="s">
        <v>232</v>
      </c>
      <c r="C59" s="338">
        <v>5575</v>
      </c>
      <c r="D59" s="338"/>
      <c r="E59" s="338">
        <v>2528</v>
      </c>
      <c r="F59" s="338"/>
      <c r="G59" s="338">
        <v>454</v>
      </c>
      <c r="H59" s="337"/>
    </row>
    <row r="60" spans="1:12" s="332" customFormat="1" ht="8.65" customHeight="1">
      <c r="A60" s="330"/>
      <c r="B60" s="338" t="s">
        <v>233</v>
      </c>
      <c r="C60" s="338">
        <v>36547</v>
      </c>
      <c r="D60" s="338"/>
      <c r="E60" s="338">
        <v>23843</v>
      </c>
      <c r="F60" s="338"/>
      <c r="G60" s="338">
        <v>652</v>
      </c>
      <c r="H60" s="340" t="s">
        <v>0</v>
      </c>
    </row>
    <row r="61" spans="1:12" s="332" customFormat="1" ht="3" customHeight="1">
      <c r="A61" s="330"/>
      <c r="B61" s="338"/>
      <c r="C61" s="338"/>
      <c r="D61" s="338"/>
      <c r="E61" s="338"/>
      <c r="F61" s="338"/>
      <c r="G61" s="338"/>
      <c r="H61" s="340"/>
    </row>
    <row r="62" spans="1:12" s="323" customFormat="1" ht="8.25" customHeight="1">
      <c r="A62" s="319"/>
      <c r="B62" s="341" t="s">
        <v>163</v>
      </c>
      <c r="C62" s="336"/>
      <c r="D62" s="336"/>
      <c r="E62" s="336"/>
      <c r="F62" s="336"/>
      <c r="G62" s="336"/>
      <c r="H62" s="337"/>
    </row>
    <row r="63" spans="1:12" s="323" customFormat="1" ht="8.65" customHeight="1">
      <c r="A63" s="319"/>
      <c r="B63" s="336" t="s">
        <v>7</v>
      </c>
      <c r="C63" s="336">
        <f>SUM(C64:C84)+1</f>
        <v>77164</v>
      </c>
      <c r="D63" s="336"/>
      <c r="E63" s="336">
        <f>SUM(E64:E84)</f>
        <v>48333</v>
      </c>
      <c r="F63" s="336"/>
      <c r="G63" s="336">
        <v>626</v>
      </c>
      <c r="H63" s="337"/>
    </row>
    <row r="64" spans="1:12" s="332" customFormat="1" ht="8.65" customHeight="1">
      <c r="A64" s="330"/>
      <c r="B64" s="338" t="s">
        <v>227</v>
      </c>
      <c r="C64" s="338">
        <v>724</v>
      </c>
      <c r="D64" s="338"/>
      <c r="E64" s="338">
        <v>549</v>
      </c>
      <c r="F64" s="338"/>
      <c r="G64" s="338">
        <v>758</v>
      </c>
      <c r="H64" s="337"/>
    </row>
    <row r="65" spans="1:8" s="332" customFormat="1" ht="8.65" customHeight="1">
      <c r="A65" s="330"/>
      <c r="B65" s="338" t="s">
        <v>228</v>
      </c>
      <c r="C65" s="338">
        <v>21903</v>
      </c>
      <c r="D65" s="338"/>
      <c r="E65" s="338">
        <v>16124</v>
      </c>
      <c r="F65" s="338"/>
      <c r="G65" s="338">
        <v>736</v>
      </c>
      <c r="H65" s="337"/>
    </row>
    <row r="66" spans="1:8" s="332" customFormat="1" ht="8.65" customHeight="1">
      <c r="A66" s="330"/>
      <c r="B66" s="338" t="s">
        <v>229</v>
      </c>
      <c r="C66" s="338">
        <v>284</v>
      </c>
      <c r="D66" s="338"/>
      <c r="E66" s="338">
        <v>284</v>
      </c>
      <c r="F66" s="338"/>
      <c r="G66" s="338">
        <v>1001</v>
      </c>
      <c r="H66" s="337"/>
    </row>
    <row r="67" spans="1:8" s="332" customFormat="1" ht="3.95" customHeight="1">
      <c r="A67" s="330"/>
      <c r="B67" s="338"/>
      <c r="C67" s="338"/>
      <c r="D67" s="338"/>
      <c r="E67" s="338"/>
      <c r="F67" s="338"/>
      <c r="G67" s="338"/>
      <c r="H67" s="340"/>
    </row>
    <row r="68" spans="1:8" s="332" customFormat="1" ht="8.25" customHeight="1">
      <c r="A68" s="330"/>
      <c r="B68" s="336" t="s">
        <v>234</v>
      </c>
      <c r="C68" s="338"/>
      <c r="D68" s="338"/>
      <c r="E68" s="338"/>
      <c r="F68" s="338"/>
      <c r="G68" s="338"/>
      <c r="H68" s="340"/>
    </row>
    <row r="69" spans="1:8" s="332" customFormat="1" ht="4.7" customHeight="1">
      <c r="A69" s="342"/>
      <c r="B69" s="343"/>
      <c r="C69" s="343"/>
      <c r="D69" s="343"/>
      <c r="E69" s="343"/>
      <c r="F69" s="343"/>
      <c r="G69" s="343"/>
      <c r="H69" s="344"/>
    </row>
    <row r="70" spans="1:8" s="332" customFormat="1" ht="4.7" customHeight="1">
      <c r="A70" s="345"/>
      <c r="B70" s="346"/>
      <c r="C70" s="346"/>
      <c r="D70" s="346"/>
      <c r="E70" s="346"/>
      <c r="F70" s="346"/>
      <c r="G70" s="346"/>
      <c r="H70" s="347"/>
    </row>
    <row r="71" spans="1:8" s="323" customFormat="1" ht="11.1" customHeight="1">
      <c r="A71" s="319"/>
      <c r="B71" s="348" t="s">
        <v>220</v>
      </c>
      <c r="C71" s="321"/>
      <c r="D71" s="321"/>
      <c r="E71" s="321"/>
      <c r="F71" s="321"/>
      <c r="G71" s="349" t="s">
        <v>221</v>
      </c>
      <c r="H71" s="324"/>
    </row>
    <row r="72" spans="1:8" s="323" customFormat="1" ht="11.1" customHeight="1">
      <c r="A72" s="319"/>
      <c r="B72" s="320" t="s">
        <v>222</v>
      </c>
      <c r="C72" s="321"/>
      <c r="D72" s="321"/>
      <c r="E72" s="321"/>
      <c r="F72" s="321"/>
      <c r="G72" s="98"/>
      <c r="H72" s="324"/>
    </row>
    <row r="73" spans="1:8" s="323" customFormat="1" ht="11.1" customHeight="1">
      <c r="A73" s="319"/>
      <c r="B73" s="325" t="s">
        <v>4</v>
      </c>
      <c r="C73" s="321"/>
      <c r="D73" s="321"/>
      <c r="E73" s="321"/>
      <c r="F73" s="321"/>
      <c r="G73" s="321"/>
      <c r="H73" s="324"/>
    </row>
    <row r="74" spans="1:8" s="318" customFormat="1" ht="3" customHeight="1">
      <c r="A74" s="326"/>
      <c r="B74" s="327"/>
      <c r="C74" s="327"/>
      <c r="D74" s="327"/>
      <c r="E74" s="327"/>
      <c r="F74" s="327"/>
      <c r="G74" s="327"/>
      <c r="H74" s="328"/>
    </row>
    <row r="75" spans="1:8" s="318" customFormat="1" ht="3" customHeight="1">
      <c r="A75" s="326"/>
      <c r="B75" s="329"/>
      <c r="C75" s="329"/>
      <c r="D75" s="329"/>
      <c r="E75" s="329"/>
      <c r="F75" s="329"/>
      <c r="G75" s="329"/>
      <c r="H75" s="328"/>
    </row>
    <row r="76" spans="1:8" s="332" customFormat="1" ht="8.65" customHeight="1">
      <c r="A76" s="330"/>
      <c r="B76" s="1246" t="s">
        <v>223</v>
      </c>
      <c r="C76" s="1248" t="s">
        <v>224</v>
      </c>
      <c r="D76" s="1168"/>
      <c r="E76" s="1248" t="s">
        <v>225</v>
      </c>
      <c r="F76" s="1168"/>
      <c r="G76" s="1248" t="s">
        <v>226</v>
      </c>
      <c r="H76" s="331"/>
    </row>
    <row r="77" spans="1:8" s="332" customFormat="1" ht="8.65" customHeight="1">
      <c r="A77" s="330"/>
      <c r="B77" s="1247"/>
      <c r="C77" s="1248"/>
      <c r="D77" s="1168"/>
      <c r="E77" s="1248"/>
      <c r="F77" s="1168"/>
      <c r="G77" s="1248"/>
      <c r="H77" s="331"/>
    </row>
    <row r="78" spans="1:8" s="332" customFormat="1" ht="8.65" customHeight="1">
      <c r="A78" s="330"/>
      <c r="B78" s="1247"/>
      <c r="C78" s="1248"/>
      <c r="D78" s="1168"/>
      <c r="E78" s="1248"/>
      <c r="F78" s="1168"/>
      <c r="G78" s="1248"/>
      <c r="H78" s="331"/>
    </row>
    <row r="79" spans="1:8" s="318" customFormat="1" ht="3" customHeight="1">
      <c r="A79" s="326"/>
      <c r="B79" s="333"/>
      <c r="C79" s="333"/>
      <c r="D79" s="333"/>
      <c r="E79" s="333"/>
      <c r="F79" s="333"/>
      <c r="G79" s="333"/>
      <c r="H79" s="328"/>
    </row>
    <row r="80" spans="1:8" s="318" customFormat="1" ht="3" customHeight="1">
      <c r="A80" s="326"/>
      <c r="B80" s="334"/>
      <c r="C80" s="334"/>
      <c r="D80" s="334"/>
      <c r="E80" s="334"/>
      <c r="F80" s="334"/>
      <c r="G80" s="334"/>
      <c r="H80" s="328"/>
    </row>
    <row r="81" spans="1:8" s="332" customFormat="1" ht="8.65" customHeight="1">
      <c r="A81" s="330"/>
      <c r="B81" s="338" t="s">
        <v>230</v>
      </c>
      <c r="C81" s="338">
        <v>9114</v>
      </c>
      <c r="D81" s="338"/>
      <c r="E81" s="338">
        <v>5798</v>
      </c>
      <c r="F81" s="338"/>
      <c r="G81" s="338">
        <v>636</v>
      </c>
      <c r="H81" s="337"/>
    </row>
    <row r="82" spans="1:8" s="332" customFormat="1" ht="8.65" customHeight="1">
      <c r="A82" s="330"/>
      <c r="B82" s="338" t="s">
        <v>231</v>
      </c>
      <c r="C82" s="338">
        <v>4292</v>
      </c>
      <c r="D82" s="338"/>
      <c r="E82" s="338">
        <v>1878</v>
      </c>
      <c r="F82" s="338"/>
      <c r="G82" s="338">
        <v>437</v>
      </c>
      <c r="H82" s="337"/>
    </row>
    <row r="83" spans="1:8" s="332" customFormat="1" ht="8.65" customHeight="1">
      <c r="A83" s="330"/>
      <c r="B83" s="338" t="s">
        <v>232</v>
      </c>
      <c r="C83" s="338">
        <v>5885</v>
      </c>
      <c r="D83" s="338"/>
      <c r="E83" s="338">
        <v>2460</v>
      </c>
      <c r="F83" s="338"/>
      <c r="G83" s="338">
        <v>418</v>
      </c>
      <c r="H83" s="337"/>
    </row>
    <row r="84" spans="1:8" s="332" customFormat="1" ht="8.65" customHeight="1">
      <c r="A84" s="330"/>
      <c r="B84" s="338" t="s">
        <v>233</v>
      </c>
      <c r="C84" s="338">
        <v>34961</v>
      </c>
      <c r="D84" s="338"/>
      <c r="E84" s="338">
        <v>21240</v>
      </c>
      <c r="F84" s="338"/>
      <c r="G84" s="338">
        <v>608</v>
      </c>
      <c r="H84" s="340" t="s">
        <v>0</v>
      </c>
    </row>
    <row r="85" spans="1:8" s="332" customFormat="1" ht="3" customHeight="1">
      <c r="A85" s="330"/>
      <c r="B85" s="338"/>
      <c r="C85" s="338"/>
      <c r="D85" s="338"/>
      <c r="E85" s="338"/>
      <c r="F85" s="338"/>
      <c r="G85" s="338"/>
      <c r="H85" s="340"/>
    </row>
    <row r="86" spans="1:8" s="323" customFormat="1" ht="8.65" customHeight="1">
      <c r="A86" s="319"/>
      <c r="B86" s="341" t="s">
        <v>164</v>
      </c>
      <c r="C86" s="336"/>
      <c r="D86" s="336"/>
      <c r="E86" s="336"/>
      <c r="F86" s="336"/>
      <c r="G86" s="336"/>
      <c r="H86" s="337"/>
    </row>
    <row r="87" spans="1:8" s="323" customFormat="1" ht="8.65" customHeight="1">
      <c r="A87" s="319"/>
      <c r="B87" s="336" t="s">
        <v>7</v>
      </c>
      <c r="C87" s="350">
        <f>SUM(C88:C94)</f>
        <v>76182</v>
      </c>
      <c r="D87" s="350"/>
      <c r="E87" s="336">
        <f>SUM(E88:E94)</f>
        <v>46615</v>
      </c>
      <c r="F87" s="336"/>
      <c r="G87" s="336">
        <v>612</v>
      </c>
      <c r="H87" s="337"/>
    </row>
    <row r="88" spans="1:8" s="332" customFormat="1" ht="8.65" customHeight="1">
      <c r="A88" s="330"/>
      <c r="B88" s="338" t="s">
        <v>227</v>
      </c>
      <c r="C88" s="338">
        <v>581</v>
      </c>
      <c r="D88" s="338"/>
      <c r="E88" s="338">
        <v>303</v>
      </c>
      <c r="F88" s="338"/>
      <c r="G88" s="338">
        <v>521</v>
      </c>
      <c r="H88" s="337"/>
    </row>
    <row r="89" spans="1:8" s="332" customFormat="1" ht="8.65" customHeight="1">
      <c r="A89" s="330"/>
      <c r="B89" s="338" t="s">
        <v>228</v>
      </c>
      <c r="C89" s="338">
        <v>18822</v>
      </c>
      <c r="D89" s="338"/>
      <c r="E89" s="338">
        <v>13074</v>
      </c>
      <c r="F89" s="338"/>
      <c r="G89" s="338">
        <v>695</v>
      </c>
      <c r="H89" s="337"/>
    </row>
    <row r="90" spans="1:8" s="332" customFormat="1" ht="8.65" customHeight="1">
      <c r="A90" s="330"/>
      <c r="B90" s="338" t="s">
        <v>229</v>
      </c>
      <c r="C90" s="338">
        <v>320</v>
      </c>
      <c r="D90" s="338"/>
      <c r="E90" s="338">
        <v>355</v>
      </c>
      <c r="F90" s="338"/>
      <c r="G90" s="338">
        <v>1110</v>
      </c>
      <c r="H90" s="337"/>
    </row>
    <row r="91" spans="1:8" s="332" customFormat="1" ht="8.65" customHeight="1">
      <c r="A91" s="330"/>
      <c r="B91" s="338" t="s">
        <v>230</v>
      </c>
      <c r="C91" s="338">
        <v>7465</v>
      </c>
      <c r="D91" s="338"/>
      <c r="E91" s="338">
        <v>4352</v>
      </c>
      <c r="F91" s="338"/>
      <c r="G91" s="338">
        <v>583</v>
      </c>
      <c r="H91" s="337"/>
    </row>
    <row r="92" spans="1:8" s="332" customFormat="1" ht="8.65" customHeight="1">
      <c r="A92" s="330"/>
      <c r="B92" s="338" t="s">
        <v>231</v>
      </c>
      <c r="C92" s="338">
        <v>4261</v>
      </c>
      <c r="D92" s="338"/>
      <c r="E92" s="338">
        <v>2161</v>
      </c>
      <c r="F92" s="338"/>
      <c r="G92" s="338">
        <v>507</v>
      </c>
      <c r="H92" s="337"/>
    </row>
    <row r="93" spans="1:8" s="332" customFormat="1" ht="8.65" customHeight="1">
      <c r="A93" s="330"/>
      <c r="B93" s="338" t="s">
        <v>232</v>
      </c>
      <c r="C93" s="338">
        <v>6092</v>
      </c>
      <c r="D93" s="338"/>
      <c r="E93" s="338">
        <v>2568</v>
      </c>
      <c r="F93" s="338"/>
      <c r="G93" s="338">
        <v>422</v>
      </c>
      <c r="H93" s="337"/>
    </row>
    <row r="94" spans="1:8" s="332" customFormat="1" ht="8.65" customHeight="1">
      <c r="A94" s="330"/>
      <c r="B94" s="338" t="s">
        <v>233</v>
      </c>
      <c r="C94" s="338">
        <v>38641</v>
      </c>
      <c r="D94" s="338"/>
      <c r="E94" s="338">
        <v>23802</v>
      </c>
      <c r="F94" s="338"/>
      <c r="G94" s="338">
        <v>616</v>
      </c>
      <c r="H94" s="340" t="s">
        <v>0</v>
      </c>
    </row>
    <row r="95" spans="1:8" s="332" customFormat="1" ht="3" customHeight="1">
      <c r="A95" s="330"/>
      <c r="B95" s="338"/>
      <c r="C95" s="338"/>
      <c r="D95" s="338"/>
      <c r="E95" s="338"/>
      <c r="F95" s="338"/>
      <c r="G95" s="338"/>
      <c r="H95" s="340"/>
    </row>
    <row r="96" spans="1:8" s="323" customFormat="1" ht="8.65" customHeight="1">
      <c r="A96" s="319"/>
      <c r="B96" s="341" t="s">
        <v>165</v>
      </c>
      <c r="C96" s="336"/>
      <c r="D96" s="336"/>
      <c r="E96" s="336"/>
      <c r="F96" s="336"/>
      <c r="G96" s="336"/>
      <c r="H96" s="337"/>
    </row>
    <row r="97" spans="1:8" s="323" customFormat="1" ht="8.65" customHeight="1">
      <c r="A97" s="319"/>
      <c r="B97" s="336" t="s">
        <v>7</v>
      </c>
      <c r="C97" s="336">
        <f>SUM(C98:C104)</f>
        <v>80451</v>
      </c>
      <c r="D97" s="336"/>
      <c r="E97" s="336">
        <f>SUM(E98:E104)</f>
        <v>51616</v>
      </c>
      <c r="F97" s="336"/>
      <c r="G97" s="336">
        <v>652</v>
      </c>
      <c r="H97" s="337"/>
    </row>
    <row r="98" spans="1:8" s="332" customFormat="1" ht="8.65" customHeight="1">
      <c r="A98" s="330"/>
      <c r="B98" s="338" t="s">
        <v>227</v>
      </c>
      <c r="C98" s="338">
        <v>514</v>
      </c>
      <c r="D98" s="338"/>
      <c r="E98" s="338">
        <v>307</v>
      </c>
      <c r="F98" s="338"/>
      <c r="G98" s="338">
        <v>597</v>
      </c>
      <c r="H98" s="337"/>
    </row>
    <row r="99" spans="1:8" s="332" customFormat="1" ht="8.65" customHeight="1">
      <c r="A99" s="330"/>
      <c r="B99" s="338" t="s">
        <v>228</v>
      </c>
      <c r="C99" s="338">
        <v>18800</v>
      </c>
      <c r="D99" s="338"/>
      <c r="E99" s="338">
        <v>14241</v>
      </c>
      <c r="F99" s="338"/>
      <c r="G99" s="338">
        <v>758</v>
      </c>
      <c r="H99" s="337"/>
    </row>
    <row r="100" spans="1:8" s="332" customFormat="1" ht="8.65" customHeight="1">
      <c r="A100" s="330"/>
      <c r="B100" s="338" t="s">
        <v>229</v>
      </c>
      <c r="C100" s="338">
        <v>356</v>
      </c>
      <c r="D100" s="338"/>
      <c r="E100" s="338">
        <v>409</v>
      </c>
      <c r="F100" s="338"/>
      <c r="G100" s="338">
        <v>1149</v>
      </c>
      <c r="H100" s="337"/>
    </row>
    <row r="101" spans="1:8" s="332" customFormat="1" ht="8.65" customHeight="1">
      <c r="A101" s="330"/>
      <c r="B101" s="338" t="s">
        <v>230</v>
      </c>
      <c r="C101" s="338">
        <v>9973</v>
      </c>
      <c r="D101" s="338"/>
      <c r="E101" s="338">
        <v>6950</v>
      </c>
      <c r="F101" s="338"/>
      <c r="G101" s="338">
        <v>697</v>
      </c>
      <c r="H101" s="337"/>
    </row>
    <row r="102" spans="1:8" s="332" customFormat="1" ht="8.65" customHeight="1">
      <c r="A102" s="330"/>
      <c r="B102" s="338" t="s">
        <v>231</v>
      </c>
      <c r="C102" s="338">
        <v>4498</v>
      </c>
      <c r="D102" s="338"/>
      <c r="E102" s="338">
        <v>2090</v>
      </c>
      <c r="F102" s="338"/>
      <c r="G102" s="338">
        <v>465</v>
      </c>
      <c r="H102" s="337"/>
    </row>
    <row r="103" spans="1:8" s="332" customFormat="1" ht="8.65" customHeight="1">
      <c r="A103" s="330"/>
      <c r="B103" s="338" t="s">
        <v>232</v>
      </c>
      <c r="C103" s="338">
        <v>6426</v>
      </c>
      <c r="D103" s="338"/>
      <c r="E103" s="338">
        <v>2851</v>
      </c>
      <c r="F103" s="338"/>
      <c r="G103" s="338">
        <v>444</v>
      </c>
      <c r="H103" s="337"/>
    </row>
    <row r="104" spans="1:8" s="332" customFormat="1" ht="8.65" customHeight="1">
      <c r="A104" s="330"/>
      <c r="B104" s="338" t="s">
        <v>233</v>
      </c>
      <c r="C104" s="338">
        <v>39884</v>
      </c>
      <c r="D104" s="338"/>
      <c r="E104" s="338">
        <v>24768</v>
      </c>
      <c r="F104" s="338"/>
      <c r="G104" s="338">
        <v>621</v>
      </c>
      <c r="H104" s="340" t="s">
        <v>0</v>
      </c>
    </row>
    <row r="105" spans="1:8" s="332" customFormat="1" ht="3" customHeight="1">
      <c r="A105" s="330"/>
      <c r="B105" s="338"/>
      <c r="C105" s="338"/>
      <c r="D105" s="338"/>
      <c r="E105" s="338"/>
      <c r="F105" s="338"/>
      <c r="G105" s="338"/>
      <c r="H105" s="340"/>
    </row>
    <row r="106" spans="1:8" s="323" customFormat="1" ht="8.65" customHeight="1">
      <c r="A106" s="319"/>
      <c r="B106" s="351">
        <v>2003</v>
      </c>
      <c r="C106" s="336"/>
      <c r="D106" s="336"/>
      <c r="E106" s="336"/>
      <c r="F106" s="336"/>
      <c r="G106" s="336"/>
      <c r="H106" s="337"/>
    </row>
    <row r="107" spans="1:8" s="323" customFormat="1" ht="8.65" customHeight="1">
      <c r="A107" s="319"/>
      <c r="B107" s="336" t="s">
        <v>7</v>
      </c>
      <c r="C107" s="336">
        <f>SUM(C108:C114)</f>
        <v>85168</v>
      </c>
      <c r="D107" s="336"/>
      <c r="E107" s="336">
        <f>SUM(E108:E114)</f>
        <v>54132</v>
      </c>
      <c r="F107" s="336"/>
      <c r="G107" s="336">
        <v>636</v>
      </c>
      <c r="H107" s="337"/>
    </row>
    <row r="108" spans="1:8" s="332" customFormat="1" ht="8.65" customHeight="1">
      <c r="A108" s="330"/>
      <c r="B108" s="338" t="s">
        <v>227</v>
      </c>
      <c r="C108" s="338">
        <v>617</v>
      </c>
      <c r="D108" s="338"/>
      <c r="E108" s="338">
        <v>376</v>
      </c>
      <c r="F108" s="338"/>
      <c r="G108" s="338">
        <v>610</v>
      </c>
      <c r="H108" s="337"/>
    </row>
    <row r="109" spans="1:8" s="332" customFormat="1" ht="8.65" customHeight="1">
      <c r="A109" s="330"/>
      <c r="B109" s="338" t="s">
        <v>228</v>
      </c>
      <c r="C109" s="338">
        <v>19913</v>
      </c>
      <c r="D109" s="338"/>
      <c r="E109" s="338">
        <v>14445</v>
      </c>
      <c r="F109" s="338"/>
      <c r="G109" s="338">
        <v>725</v>
      </c>
      <c r="H109" s="337"/>
    </row>
    <row r="110" spans="1:8" s="332" customFormat="1" ht="8.65" customHeight="1">
      <c r="A110" s="330"/>
      <c r="B110" s="338" t="s">
        <v>229</v>
      </c>
      <c r="C110" s="338">
        <v>325</v>
      </c>
      <c r="D110" s="338"/>
      <c r="E110" s="338">
        <v>392</v>
      </c>
      <c r="F110" s="338"/>
      <c r="G110" s="338">
        <v>1204</v>
      </c>
      <c r="H110" s="337"/>
    </row>
    <row r="111" spans="1:8" s="332" customFormat="1" ht="8.65" customHeight="1">
      <c r="A111" s="330"/>
      <c r="B111" s="338" t="s">
        <v>230</v>
      </c>
      <c r="C111" s="338">
        <v>13383</v>
      </c>
      <c r="D111" s="338"/>
      <c r="E111" s="338">
        <v>8159</v>
      </c>
      <c r="F111" s="338"/>
      <c r="G111" s="338">
        <v>610</v>
      </c>
      <c r="H111" s="337"/>
    </row>
    <row r="112" spans="1:8" s="332" customFormat="1" ht="8.65" customHeight="1">
      <c r="A112" s="330"/>
      <c r="B112" s="338" t="s">
        <v>231</v>
      </c>
      <c r="C112" s="338">
        <v>4513</v>
      </c>
      <c r="D112" s="338"/>
      <c r="E112" s="338">
        <v>2256</v>
      </c>
      <c r="F112" s="338"/>
      <c r="G112" s="338">
        <v>500</v>
      </c>
      <c r="H112" s="337"/>
    </row>
    <row r="113" spans="1:8" s="332" customFormat="1" ht="8.65" customHeight="1">
      <c r="A113" s="330"/>
      <c r="B113" s="338" t="s">
        <v>232</v>
      </c>
      <c r="C113" s="338">
        <v>5475</v>
      </c>
      <c r="D113" s="338"/>
      <c r="E113" s="338">
        <v>2582</v>
      </c>
      <c r="F113" s="338"/>
      <c r="G113" s="338">
        <v>472</v>
      </c>
      <c r="H113" s="337"/>
    </row>
    <row r="114" spans="1:8" s="332" customFormat="1" ht="8.65" customHeight="1">
      <c r="A114" s="330"/>
      <c r="B114" s="338" t="s">
        <v>233</v>
      </c>
      <c r="C114" s="338">
        <v>40942</v>
      </c>
      <c r="D114" s="338"/>
      <c r="E114" s="338">
        <v>25922</v>
      </c>
      <c r="F114" s="338"/>
      <c r="G114" s="338">
        <v>633</v>
      </c>
      <c r="H114" s="340" t="s">
        <v>0</v>
      </c>
    </row>
    <row r="115" spans="1:8" s="332" customFormat="1" ht="3" customHeight="1">
      <c r="A115" s="330"/>
      <c r="B115" s="338"/>
      <c r="C115" s="338"/>
      <c r="D115" s="338"/>
      <c r="E115" s="338"/>
      <c r="F115" s="338"/>
      <c r="G115" s="338"/>
      <c r="H115" s="340"/>
    </row>
    <row r="116" spans="1:8" s="323" customFormat="1" ht="8.65" customHeight="1">
      <c r="A116" s="319"/>
      <c r="B116" s="341" t="s">
        <v>167</v>
      </c>
      <c r="C116" s="336"/>
      <c r="D116" s="336"/>
      <c r="E116" s="336"/>
      <c r="F116" s="336"/>
      <c r="G116" s="336"/>
      <c r="H116" s="337"/>
    </row>
    <row r="117" spans="1:8" s="323" customFormat="1" ht="8.65" customHeight="1">
      <c r="A117" s="319"/>
      <c r="B117" s="336" t="s">
        <v>7</v>
      </c>
      <c r="C117" s="336">
        <f>SUM(C118:C124)</f>
        <v>88097</v>
      </c>
      <c r="D117" s="336"/>
      <c r="E117" s="336">
        <f>SUM(E118:E124)</f>
        <v>54387</v>
      </c>
      <c r="F117" s="336"/>
      <c r="G117" s="336">
        <v>617</v>
      </c>
      <c r="H117" s="337"/>
    </row>
    <row r="118" spans="1:8" s="332" customFormat="1" ht="8.65" customHeight="1">
      <c r="A118" s="330"/>
      <c r="B118" s="338" t="s">
        <v>227</v>
      </c>
      <c r="C118" s="338">
        <v>571</v>
      </c>
      <c r="D118" s="338"/>
      <c r="E118" s="338">
        <v>325</v>
      </c>
      <c r="F118" s="338"/>
      <c r="G118" s="338">
        <v>568</v>
      </c>
      <c r="H118" s="337"/>
    </row>
    <row r="119" spans="1:8" s="332" customFormat="1" ht="8.65" customHeight="1">
      <c r="A119" s="330"/>
      <c r="B119" s="338" t="s">
        <v>228</v>
      </c>
      <c r="C119" s="338">
        <v>20297</v>
      </c>
      <c r="D119" s="338"/>
      <c r="E119" s="338">
        <v>12520</v>
      </c>
      <c r="F119" s="338"/>
      <c r="G119" s="338">
        <v>617</v>
      </c>
      <c r="H119" s="337"/>
    </row>
    <row r="120" spans="1:8" s="332" customFormat="1" ht="8.65" customHeight="1">
      <c r="A120" s="330"/>
      <c r="B120" s="338" t="s">
        <v>229</v>
      </c>
      <c r="C120" s="338">
        <v>306</v>
      </c>
      <c r="D120" s="338"/>
      <c r="E120" s="338">
        <v>357</v>
      </c>
      <c r="F120" s="338"/>
      <c r="G120" s="338">
        <v>1167</v>
      </c>
      <c r="H120" s="337"/>
    </row>
    <row r="121" spans="1:8" s="332" customFormat="1" ht="8.65" customHeight="1">
      <c r="A121" s="330"/>
      <c r="B121" s="338" t="s">
        <v>230</v>
      </c>
      <c r="C121" s="338">
        <v>12834</v>
      </c>
      <c r="D121" s="338"/>
      <c r="E121" s="338">
        <v>8543</v>
      </c>
      <c r="F121" s="338"/>
      <c r="G121" s="338">
        <v>666</v>
      </c>
      <c r="H121" s="337"/>
    </row>
    <row r="122" spans="1:8" s="332" customFormat="1" ht="8.65" customHeight="1">
      <c r="A122" s="330"/>
      <c r="B122" s="338" t="s">
        <v>231</v>
      </c>
      <c r="C122" s="338">
        <v>5507</v>
      </c>
      <c r="D122" s="338"/>
      <c r="E122" s="338">
        <v>2984</v>
      </c>
      <c r="F122" s="338"/>
      <c r="G122" s="338">
        <v>542</v>
      </c>
      <c r="H122" s="337"/>
    </row>
    <row r="123" spans="1:8" s="332" customFormat="1" ht="8.65" customHeight="1">
      <c r="A123" s="330"/>
      <c r="B123" s="338" t="s">
        <v>232</v>
      </c>
      <c r="C123" s="338">
        <v>5613</v>
      </c>
      <c r="D123" s="338"/>
      <c r="E123" s="338">
        <v>2525</v>
      </c>
      <c r="F123" s="338"/>
      <c r="G123" s="338">
        <v>450</v>
      </c>
      <c r="H123" s="337"/>
    </row>
    <row r="124" spans="1:8" s="332" customFormat="1" ht="8.65" customHeight="1">
      <c r="A124" s="330"/>
      <c r="B124" s="338" t="s">
        <v>233</v>
      </c>
      <c r="C124" s="338">
        <v>42969</v>
      </c>
      <c r="D124" s="338"/>
      <c r="E124" s="338">
        <v>27133</v>
      </c>
      <c r="F124" s="338"/>
      <c r="G124" s="338">
        <v>631</v>
      </c>
      <c r="H124" s="340" t="s">
        <v>0</v>
      </c>
    </row>
    <row r="125" spans="1:8" s="332" customFormat="1" ht="3" customHeight="1">
      <c r="A125" s="330"/>
      <c r="B125" s="338"/>
      <c r="C125" s="338"/>
      <c r="D125" s="338"/>
      <c r="E125" s="338"/>
      <c r="F125" s="338"/>
      <c r="G125" s="338"/>
      <c r="H125" s="340"/>
    </row>
    <row r="126" spans="1:8" s="323" customFormat="1" ht="8.65" customHeight="1">
      <c r="A126" s="319"/>
      <c r="B126" s="341" t="s">
        <v>235</v>
      </c>
      <c r="C126" s="336"/>
      <c r="D126" s="336"/>
      <c r="E126" s="336"/>
      <c r="F126" s="336"/>
      <c r="G126" s="336"/>
      <c r="H126" s="337"/>
    </row>
    <row r="127" spans="1:8" s="323" customFormat="1" ht="8.65" customHeight="1">
      <c r="A127" s="319"/>
      <c r="B127" s="336" t="s">
        <v>7</v>
      </c>
      <c r="C127" s="336">
        <f>SUM(C128:C134)</f>
        <v>89814.3</v>
      </c>
      <c r="D127" s="336"/>
      <c r="E127" s="336">
        <f>SUM(E128:E134)</f>
        <v>54054.100000000006</v>
      </c>
      <c r="F127" s="336"/>
      <c r="G127" s="336">
        <v>602</v>
      </c>
      <c r="H127" s="337"/>
    </row>
    <row r="128" spans="1:8" s="332" customFormat="1" ht="8.65" customHeight="1">
      <c r="A128" s="330"/>
      <c r="B128" s="338" t="s">
        <v>227</v>
      </c>
      <c r="C128" s="338">
        <v>624.70000000000005</v>
      </c>
      <c r="D128" s="338"/>
      <c r="E128" s="338">
        <v>340.2</v>
      </c>
      <c r="F128" s="338"/>
      <c r="G128" s="338">
        <f t="shared" ref="G128:G134" si="0">+(E128*1000000)/(C128*1000)</f>
        <v>544.5813990715543</v>
      </c>
      <c r="H128" s="337"/>
    </row>
    <row r="129" spans="1:8" s="332" customFormat="1" ht="8.65" customHeight="1">
      <c r="A129" s="330"/>
      <c r="B129" s="338" t="s">
        <v>228</v>
      </c>
      <c r="C129" s="338">
        <v>20517</v>
      </c>
      <c r="D129" s="338"/>
      <c r="E129" s="338">
        <v>11713.4</v>
      </c>
      <c r="F129" s="338"/>
      <c r="G129" s="338">
        <f t="shared" si="0"/>
        <v>570.91192669493591</v>
      </c>
      <c r="H129" s="337"/>
    </row>
    <row r="130" spans="1:8" s="332" customFormat="1" ht="8.65" customHeight="1">
      <c r="A130" s="330"/>
      <c r="B130" s="338" t="s">
        <v>229</v>
      </c>
      <c r="C130" s="338">
        <v>274.89999999999998</v>
      </c>
      <c r="D130" s="338"/>
      <c r="E130" s="338">
        <v>310.3</v>
      </c>
      <c r="F130" s="338"/>
      <c r="G130" s="338">
        <f t="shared" si="0"/>
        <v>1128.7740996726081</v>
      </c>
      <c r="H130" s="337"/>
    </row>
    <row r="131" spans="1:8" s="332" customFormat="1" ht="8.65" customHeight="1">
      <c r="A131" s="330"/>
      <c r="B131" s="338" t="s">
        <v>230</v>
      </c>
      <c r="C131" s="338">
        <v>11739.4</v>
      </c>
      <c r="D131" s="338"/>
      <c r="E131" s="338">
        <v>7745.5</v>
      </c>
      <c r="F131" s="338"/>
      <c r="G131" s="338">
        <f t="shared" si="0"/>
        <v>659.78670119426886</v>
      </c>
      <c r="H131" s="337"/>
    </row>
    <row r="132" spans="1:8" s="332" customFormat="1" ht="8.65" customHeight="1">
      <c r="A132" s="330"/>
      <c r="B132" s="338" t="s">
        <v>231</v>
      </c>
      <c r="C132" s="338">
        <v>5696.2</v>
      </c>
      <c r="D132" s="338"/>
      <c r="E132" s="338">
        <v>3625.4</v>
      </c>
      <c r="F132" s="338"/>
      <c r="G132" s="338">
        <f t="shared" si="0"/>
        <v>636.45939398195287</v>
      </c>
      <c r="H132" s="337"/>
    </row>
    <row r="133" spans="1:8" s="332" customFormat="1" ht="8.65" customHeight="1">
      <c r="A133" s="330"/>
      <c r="B133" s="338" t="s">
        <v>232</v>
      </c>
      <c r="C133" s="338">
        <v>5237.8</v>
      </c>
      <c r="D133" s="338"/>
      <c r="E133" s="338">
        <v>2233.1999999999998</v>
      </c>
      <c r="F133" s="338"/>
      <c r="G133" s="338">
        <f t="shared" si="0"/>
        <v>426.3622131429226</v>
      </c>
      <c r="H133" s="337"/>
    </row>
    <row r="134" spans="1:8" s="332" customFormat="1" ht="8.65" customHeight="1">
      <c r="A134" s="330"/>
      <c r="B134" s="338" t="s">
        <v>233</v>
      </c>
      <c r="C134" s="338">
        <v>45724.3</v>
      </c>
      <c r="D134" s="338"/>
      <c r="E134" s="338">
        <v>28086.1</v>
      </c>
      <c r="F134" s="338"/>
      <c r="G134" s="338">
        <f t="shared" si="0"/>
        <v>614.24887860503054</v>
      </c>
      <c r="H134" s="340" t="s">
        <v>0</v>
      </c>
    </row>
    <row r="135" spans="1:8" s="332" customFormat="1" ht="3.95" customHeight="1">
      <c r="A135" s="330"/>
      <c r="B135" s="338"/>
      <c r="C135" s="338"/>
      <c r="D135" s="338"/>
      <c r="E135" s="338"/>
      <c r="F135" s="338"/>
      <c r="G135" s="338"/>
      <c r="H135" s="340"/>
    </row>
    <row r="136" spans="1:8" s="332" customFormat="1" ht="8.25" customHeight="1">
      <c r="A136" s="330"/>
      <c r="B136" s="336" t="s">
        <v>234</v>
      </c>
      <c r="C136" s="338"/>
      <c r="D136" s="338"/>
      <c r="E136" s="338"/>
      <c r="F136" s="338"/>
      <c r="G136" s="338"/>
      <c r="H136" s="340"/>
    </row>
    <row r="137" spans="1:8" s="332" customFormat="1" ht="4.7" customHeight="1">
      <c r="A137" s="342"/>
      <c r="B137" s="343"/>
      <c r="C137" s="343"/>
      <c r="D137" s="343"/>
      <c r="E137" s="343"/>
      <c r="F137" s="343"/>
      <c r="G137" s="343"/>
      <c r="H137" s="344"/>
    </row>
    <row r="138" spans="1:8" s="332" customFormat="1" ht="4.7" customHeight="1">
      <c r="A138" s="345"/>
      <c r="B138" s="346"/>
      <c r="C138" s="346"/>
      <c r="D138" s="346"/>
      <c r="E138" s="346"/>
      <c r="F138" s="346"/>
      <c r="G138" s="346"/>
      <c r="H138" s="347"/>
    </row>
    <row r="139" spans="1:8" s="323" customFormat="1" ht="11.1" customHeight="1">
      <c r="A139" s="319"/>
      <c r="B139" s="348" t="s">
        <v>220</v>
      </c>
      <c r="C139" s="321"/>
      <c r="D139" s="321"/>
      <c r="E139" s="321"/>
      <c r="F139" s="321"/>
      <c r="G139" s="349" t="s">
        <v>221</v>
      </c>
      <c r="H139" s="324"/>
    </row>
    <row r="140" spans="1:8" s="323" customFormat="1" ht="11.1" customHeight="1">
      <c r="A140" s="319"/>
      <c r="B140" s="320" t="s">
        <v>222</v>
      </c>
      <c r="C140" s="321"/>
      <c r="D140" s="321"/>
      <c r="E140" s="321"/>
      <c r="F140" s="321"/>
      <c r="G140" s="98"/>
      <c r="H140" s="324"/>
    </row>
    <row r="141" spans="1:8" s="323" customFormat="1" ht="11.1" customHeight="1">
      <c r="A141" s="319"/>
      <c r="B141" s="325" t="s">
        <v>4</v>
      </c>
      <c r="C141" s="321"/>
      <c r="D141" s="321"/>
      <c r="E141" s="321"/>
      <c r="F141" s="321"/>
      <c r="G141" s="321"/>
      <c r="H141" s="324"/>
    </row>
    <row r="142" spans="1:8" s="318" customFormat="1" ht="3" customHeight="1">
      <c r="A142" s="326"/>
      <c r="B142" s="327"/>
      <c r="C142" s="327"/>
      <c r="D142" s="327"/>
      <c r="E142" s="327"/>
      <c r="F142" s="327"/>
      <c r="G142" s="327"/>
      <c r="H142" s="328"/>
    </row>
    <row r="143" spans="1:8" s="318" customFormat="1" ht="3" customHeight="1">
      <c r="A143" s="326"/>
      <c r="B143" s="329"/>
      <c r="C143" s="329"/>
      <c r="D143" s="329"/>
      <c r="E143" s="329"/>
      <c r="F143" s="329"/>
      <c r="G143" s="329"/>
      <c r="H143" s="328"/>
    </row>
    <row r="144" spans="1:8" s="332" customFormat="1" ht="8.65" customHeight="1">
      <c r="A144" s="330"/>
      <c r="B144" s="1246" t="s">
        <v>223</v>
      </c>
      <c r="C144" s="1248" t="s">
        <v>224</v>
      </c>
      <c r="D144" s="1168"/>
      <c r="E144" s="1248" t="s">
        <v>225</v>
      </c>
      <c r="F144" s="1168"/>
      <c r="G144" s="1248" t="s">
        <v>226</v>
      </c>
      <c r="H144" s="331"/>
    </row>
    <row r="145" spans="1:9" s="332" customFormat="1" ht="8.65" customHeight="1">
      <c r="A145" s="330"/>
      <c r="B145" s="1247"/>
      <c r="C145" s="1248"/>
      <c r="D145" s="1168"/>
      <c r="E145" s="1248"/>
      <c r="F145" s="1168"/>
      <c r="G145" s="1248"/>
      <c r="H145" s="331"/>
    </row>
    <row r="146" spans="1:9" s="332" customFormat="1" ht="8.65" customHeight="1">
      <c r="A146" s="330"/>
      <c r="B146" s="1247"/>
      <c r="C146" s="1248"/>
      <c r="D146" s="1168"/>
      <c r="E146" s="1248"/>
      <c r="F146" s="1168"/>
      <c r="G146" s="1248"/>
      <c r="H146" s="331"/>
    </row>
    <row r="147" spans="1:9" s="318" customFormat="1" ht="3" customHeight="1">
      <c r="A147" s="326"/>
      <c r="B147" s="333"/>
      <c r="C147" s="333"/>
      <c r="D147" s="333"/>
      <c r="E147" s="333"/>
      <c r="F147" s="333"/>
      <c r="G147" s="333"/>
      <c r="H147" s="328"/>
    </row>
    <row r="148" spans="1:9" s="318" customFormat="1" ht="3" customHeight="1">
      <c r="A148" s="326"/>
      <c r="B148" s="334"/>
      <c r="C148" s="334"/>
      <c r="D148" s="334"/>
      <c r="E148" s="334"/>
      <c r="F148" s="334"/>
      <c r="G148" s="334"/>
      <c r="H148" s="328"/>
    </row>
    <row r="149" spans="1:9" s="323" customFormat="1" ht="8.65" customHeight="1">
      <c r="A149" s="319"/>
      <c r="B149" s="351">
        <v>2006</v>
      </c>
      <c r="C149" s="336"/>
      <c r="D149" s="336"/>
      <c r="E149" s="352"/>
      <c r="F149" s="352"/>
      <c r="G149" s="336"/>
      <c r="H149" s="337"/>
    </row>
    <row r="150" spans="1:9" s="323" customFormat="1" ht="8.65" customHeight="1">
      <c r="A150" s="319"/>
      <c r="B150" s="336" t="s">
        <v>7</v>
      </c>
      <c r="C150" s="336">
        <f>SUM(C151:C157)</f>
        <v>95713</v>
      </c>
      <c r="D150" s="336"/>
      <c r="E150" s="336">
        <f>SUM(E151:E157)</f>
        <v>66163</v>
      </c>
      <c r="F150" s="336"/>
      <c r="G150" s="336">
        <f t="shared" ref="G150:G157" si="1">+(E150/C150)*1000</f>
        <v>691.26450952326229</v>
      </c>
      <c r="H150" s="337"/>
      <c r="I150" s="353"/>
    </row>
    <row r="151" spans="1:9" s="332" customFormat="1" ht="8.65" customHeight="1">
      <c r="A151" s="330"/>
      <c r="B151" s="338" t="s">
        <v>227</v>
      </c>
      <c r="C151" s="338">
        <v>970.9</v>
      </c>
      <c r="D151" s="338"/>
      <c r="E151" s="338">
        <v>646.9</v>
      </c>
      <c r="F151" s="338"/>
      <c r="G151" s="338">
        <f t="shared" si="1"/>
        <v>666.28901019672469</v>
      </c>
      <c r="H151" s="337"/>
    </row>
    <row r="152" spans="1:9" s="332" customFormat="1" ht="8.65" customHeight="1">
      <c r="A152" s="330"/>
      <c r="B152" s="338" t="s">
        <v>228</v>
      </c>
      <c r="C152" s="338">
        <v>24991.5</v>
      </c>
      <c r="D152" s="338"/>
      <c r="E152" s="338">
        <v>19256.3</v>
      </c>
      <c r="F152" s="338"/>
      <c r="G152" s="338">
        <f t="shared" si="1"/>
        <v>770.5139747514155</v>
      </c>
      <c r="H152" s="337"/>
    </row>
    <row r="153" spans="1:9" s="332" customFormat="1" ht="8.65" customHeight="1">
      <c r="A153" s="330"/>
      <c r="B153" s="338" t="s">
        <v>229</v>
      </c>
      <c r="C153" s="338">
        <v>381.9</v>
      </c>
      <c r="D153" s="338"/>
      <c r="E153" s="338">
        <v>494.3</v>
      </c>
      <c r="F153" s="338"/>
      <c r="G153" s="338">
        <f t="shared" si="1"/>
        <v>1294.3178842628961</v>
      </c>
      <c r="H153" s="337"/>
    </row>
    <row r="154" spans="1:9" s="332" customFormat="1" ht="8.65" customHeight="1">
      <c r="A154" s="330"/>
      <c r="B154" s="338" t="s">
        <v>230</v>
      </c>
      <c r="C154" s="338">
        <v>10903.7</v>
      </c>
      <c r="D154" s="338"/>
      <c r="E154" s="338">
        <v>8442.2999999999993</v>
      </c>
      <c r="F154" s="338"/>
      <c r="G154" s="338">
        <f t="shared" si="1"/>
        <v>774.26011353944057</v>
      </c>
      <c r="H154" s="337"/>
    </row>
    <row r="155" spans="1:9" s="332" customFormat="1" ht="8.65" customHeight="1">
      <c r="A155" s="330"/>
      <c r="B155" s="338" t="s">
        <v>231</v>
      </c>
      <c r="C155" s="338">
        <v>5182.3</v>
      </c>
      <c r="D155" s="338"/>
      <c r="E155" s="338">
        <v>2946.3</v>
      </c>
      <c r="F155" s="338"/>
      <c r="G155" s="338">
        <f t="shared" si="1"/>
        <v>568.53134708527114</v>
      </c>
      <c r="H155" s="337"/>
    </row>
    <row r="156" spans="1:9" s="332" customFormat="1" ht="8.65" customHeight="1">
      <c r="A156" s="330"/>
      <c r="B156" s="338" t="s">
        <v>232</v>
      </c>
      <c r="C156" s="338">
        <v>5591.6</v>
      </c>
      <c r="D156" s="338"/>
      <c r="E156" s="338">
        <v>2408.1999999999998</v>
      </c>
      <c r="F156" s="338"/>
      <c r="G156" s="338">
        <f t="shared" si="1"/>
        <v>430.68173689105083</v>
      </c>
      <c r="H156" s="337"/>
    </row>
    <row r="157" spans="1:9" s="332" customFormat="1" ht="8.65" customHeight="1">
      <c r="A157" s="330"/>
      <c r="B157" s="338" t="s">
        <v>233</v>
      </c>
      <c r="C157" s="338">
        <v>47691.1</v>
      </c>
      <c r="D157" s="338"/>
      <c r="E157" s="338">
        <v>31968.7</v>
      </c>
      <c r="F157" s="338"/>
      <c r="G157" s="338">
        <f t="shared" si="1"/>
        <v>670.32842605853079</v>
      </c>
      <c r="H157" s="340" t="s">
        <v>0</v>
      </c>
    </row>
    <row r="158" spans="1:9" s="332" customFormat="1" ht="8.65" customHeight="1">
      <c r="A158" s="330"/>
      <c r="B158" s="338"/>
      <c r="C158" s="338"/>
      <c r="D158" s="338"/>
      <c r="E158" s="338"/>
      <c r="F158" s="338"/>
      <c r="G158" s="338"/>
      <c r="H158" s="340"/>
    </row>
    <row r="159" spans="1:9" ht="8.65" customHeight="1">
      <c r="A159" s="354"/>
      <c r="B159" s="355">
        <v>2007</v>
      </c>
      <c r="C159" s="336"/>
      <c r="D159" s="336"/>
      <c r="E159" s="352"/>
      <c r="F159" s="352"/>
      <c r="G159" s="356"/>
      <c r="H159" s="357"/>
    </row>
    <row r="160" spans="1:9" ht="8.65" customHeight="1">
      <c r="A160" s="354"/>
      <c r="B160" s="336" t="s">
        <v>7</v>
      </c>
      <c r="C160" s="336">
        <f>SUM(C161:C167)</f>
        <v>99845.1</v>
      </c>
      <c r="D160" s="336"/>
      <c r="E160" s="336">
        <f>SUM(E161:E167)</f>
        <v>77169.100000000006</v>
      </c>
      <c r="F160" s="336" t="s">
        <v>236</v>
      </c>
      <c r="G160" s="336">
        <f t="shared" ref="G160:G167" si="2">+E160/C160*1000</f>
        <v>772.88820382772917</v>
      </c>
      <c r="H160" s="358"/>
      <c r="I160" s="359"/>
    </row>
    <row r="161" spans="1:8" ht="8.65" customHeight="1">
      <c r="A161" s="354"/>
      <c r="B161" s="338" t="s">
        <v>227</v>
      </c>
      <c r="C161" s="338">
        <v>1059.2</v>
      </c>
      <c r="D161" s="338"/>
      <c r="E161" s="338">
        <v>868.4</v>
      </c>
      <c r="F161" s="338"/>
      <c r="G161" s="338">
        <f t="shared" si="2"/>
        <v>819.86404833836855</v>
      </c>
      <c r="H161" s="360"/>
    </row>
    <row r="162" spans="1:8" ht="8.65" customHeight="1">
      <c r="A162" s="354"/>
      <c r="B162" s="338" t="s">
        <v>228</v>
      </c>
      <c r="C162" s="338">
        <v>26270.1</v>
      </c>
      <c r="D162" s="338"/>
      <c r="E162" s="338">
        <v>22416.5</v>
      </c>
      <c r="F162" s="338"/>
      <c r="G162" s="338">
        <f t="shared" si="2"/>
        <v>853.30851424242769</v>
      </c>
      <c r="H162" s="360"/>
    </row>
    <row r="163" spans="1:8" ht="8.65" customHeight="1">
      <c r="A163" s="354"/>
      <c r="B163" s="338" t="s">
        <v>229</v>
      </c>
      <c r="C163" s="338">
        <v>437.7</v>
      </c>
      <c r="D163" s="338"/>
      <c r="E163" s="338">
        <v>582.1</v>
      </c>
      <c r="F163" s="338"/>
      <c r="G163" s="338">
        <f t="shared" si="2"/>
        <v>1329.9063285355267</v>
      </c>
      <c r="H163" s="360"/>
    </row>
    <row r="164" spans="1:8" ht="8.65" customHeight="1">
      <c r="A164" s="354"/>
      <c r="B164" s="338" t="s">
        <v>230</v>
      </c>
      <c r="C164" s="338">
        <v>12127.3</v>
      </c>
      <c r="D164" s="338"/>
      <c r="E164" s="338">
        <v>9548.1</v>
      </c>
      <c r="F164" s="338"/>
      <c r="G164" s="338">
        <f t="shared" si="2"/>
        <v>787.32281711510404</v>
      </c>
      <c r="H164" s="360"/>
    </row>
    <row r="165" spans="1:8" ht="8.65" customHeight="1">
      <c r="A165" s="354"/>
      <c r="B165" s="338" t="s">
        <v>231</v>
      </c>
      <c r="C165" s="338">
        <v>5268.6</v>
      </c>
      <c r="D165" s="338"/>
      <c r="E165" s="338">
        <v>2996.9</v>
      </c>
      <c r="F165" s="338"/>
      <c r="G165" s="338">
        <f t="shared" si="2"/>
        <v>568.82283718634926</v>
      </c>
      <c r="H165" s="360"/>
    </row>
    <row r="166" spans="1:8" ht="8.65" customHeight="1">
      <c r="A166" s="354"/>
      <c r="B166" s="338" t="s">
        <v>232</v>
      </c>
      <c r="C166" s="338">
        <v>5892.1</v>
      </c>
      <c r="D166" s="338"/>
      <c r="E166" s="338">
        <v>3394.5</v>
      </c>
      <c r="F166" s="338"/>
      <c r="G166" s="338">
        <f t="shared" si="2"/>
        <v>576.11038509190269</v>
      </c>
      <c r="H166" s="360"/>
    </row>
    <row r="167" spans="1:8" ht="8.65" customHeight="1">
      <c r="A167" s="354"/>
      <c r="B167" s="338" t="s">
        <v>233</v>
      </c>
      <c r="C167" s="338">
        <v>48790.1</v>
      </c>
      <c r="D167" s="338"/>
      <c r="E167" s="338">
        <v>37362.6</v>
      </c>
      <c r="F167" s="338"/>
      <c r="G167" s="338">
        <f t="shared" si="2"/>
        <v>765.78240257757216</v>
      </c>
      <c r="H167" s="360"/>
    </row>
    <row r="168" spans="1:8" s="332" customFormat="1" ht="8.65" customHeight="1">
      <c r="A168" s="330"/>
      <c r="B168" s="338"/>
      <c r="C168" s="338"/>
      <c r="D168" s="338"/>
      <c r="E168" s="338"/>
      <c r="F168" s="338"/>
      <c r="G168" s="338"/>
      <c r="H168" s="340"/>
    </row>
    <row r="169" spans="1:8" ht="8.65" customHeight="1">
      <c r="A169" s="354"/>
      <c r="B169" s="361">
        <v>2008</v>
      </c>
      <c r="C169" s="338"/>
      <c r="D169" s="338"/>
      <c r="E169" s="338"/>
      <c r="F169" s="338"/>
      <c r="G169" s="338"/>
      <c r="H169" s="360"/>
    </row>
    <row r="170" spans="1:8" ht="8.65" customHeight="1">
      <c r="A170" s="354"/>
      <c r="B170" s="336" t="s">
        <v>7</v>
      </c>
      <c r="C170" s="336">
        <f>SUM(C171:C177)</f>
        <v>99692</v>
      </c>
      <c r="D170" s="338"/>
      <c r="E170" s="336">
        <f>SUM(E171:E177)</f>
        <v>74582</v>
      </c>
      <c r="F170" s="336" t="s">
        <v>236</v>
      </c>
      <c r="G170" s="336">
        <f>+E170/C170*1000</f>
        <v>748.12422260562528</v>
      </c>
      <c r="H170" s="360"/>
    </row>
    <row r="171" spans="1:8" ht="8.65" customHeight="1">
      <c r="A171" s="354"/>
      <c r="B171" s="338" t="s">
        <v>227</v>
      </c>
      <c r="C171" s="338">
        <v>980</v>
      </c>
      <c r="D171" s="338"/>
      <c r="E171" s="338">
        <v>770</v>
      </c>
      <c r="F171" s="338"/>
      <c r="G171" s="338">
        <f>+E171/C171*1000</f>
        <v>785.71428571428567</v>
      </c>
      <c r="H171" s="360"/>
    </row>
    <row r="172" spans="1:8" ht="8.65" customHeight="1">
      <c r="A172" s="354"/>
      <c r="B172" s="338" t="s">
        <v>228</v>
      </c>
      <c r="C172" s="338">
        <v>26263</v>
      </c>
      <c r="D172" s="338"/>
      <c r="E172" s="338">
        <v>22535</v>
      </c>
      <c r="F172" s="338"/>
      <c r="G172" s="338">
        <f>+E172/C172*1000</f>
        <v>858.05125080912319</v>
      </c>
      <c r="H172" s="360"/>
    </row>
    <row r="173" spans="1:8" ht="8.65" customHeight="1">
      <c r="A173" s="354"/>
      <c r="B173" s="338" t="s">
        <v>229</v>
      </c>
      <c r="C173" s="338">
        <v>428</v>
      </c>
      <c r="D173" s="338"/>
      <c r="E173" s="338">
        <v>572</v>
      </c>
      <c r="F173" s="338"/>
      <c r="G173" s="338">
        <f>(+E173/C173*1000)-1</f>
        <v>1335.4485981308412</v>
      </c>
      <c r="H173" s="360"/>
    </row>
    <row r="174" spans="1:8" ht="8.65" customHeight="1">
      <c r="A174" s="354"/>
      <c r="B174" s="338" t="s">
        <v>230</v>
      </c>
      <c r="C174" s="338">
        <v>13315</v>
      </c>
      <c r="D174" s="338"/>
      <c r="E174" s="338">
        <v>8882</v>
      </c>
      <c r="F174" s="338"/>
      <c r="G174" s="338">
        <f>(+E174/C174*1000)</f>
        <v>667.06721742395791</v>
      </c>
      <c r="H174" s="360"/>
    </row>
    <row r="175" spans="1:8" ht="8.65" customHeight="1">
      <c r="A175" s="354"/>
      <c r="B175" s="338" t="s">
        <v>231</v>
      </c>
      <c r="C175" s="338">
        <v>5237</v>
      </c>
      <c r="D175" s="338"/>
      <c r="E175" s="338">
        <v>3120</v>
      </c>
      <c r="F175" s="338"/>
      <c r="G175" s="338">
        <f>+E175/C175*1000</f>
        <v>595.76093183120099</v>
      </c>
      <c r="H175" s="360"/>
    </row>
    <row r="176" spans="1:8" ht="8.65" customHeight="1">
      <c r="A176" s="354"/>
      <c r="B176" s="338" t="s">
        <v>232</v>
      </c>
      <c r="C176" s="338">
        <v>5743</v>
      </c>
      <c r="D176" s="338"/>
      <c r="E176" s="338">
        <v>3404</v>
      </c>
      <c r="F176" s="338"/>
      <c r="G176" s="338">
        <f>+E176/C176*1000</f>
        <v>592.72157409019678</v>
      </c>
      <c r="H176" s="360"/>
    </row>
    <row r="177" spans="1:8" ht="8.65" customHeight="1">
      <c r="A177" s="354"/>
      <c r="B177" s="338" t="s">
        <v>233</v>
      </c>
      <c r="C177" s="338">
        <v>47726</v>
      </c>
      <c r="D177" s="338"/>
      <c r="E177" s="338">
        <v>35299</v>
      </c>
      <c r="F177" s="338"/>
      <c r="G177" s="338">
        <f>+E177/C177*1000</f>
        <v>739.61781837991873</v>
      </c>
      <c r="H177" s="360"/>
    </row>
    <row r="178" spans="1:8" s="332" customFormat="1" ht="8.65" customHeight="1">
      <c r="A178" s="330"/>
      <c r="B178" s="338"/>
      <c r="C178" s="338"/>
      <c r="D178" s="338"/>
      <c r="E178" s="338"/>
      <c r="F178" s="338"/>
      <c r="G178" s="338"/>
      <c r="H178" s="340"/>
    </row>
    <row r="179" spans="1:8" ht="8.65" customHeight="1">
      <c r="A179" s="354"/>
      <c r="B179" s="355">
        <v>2009</v>
      </c>
      <c r="C179" s="338"/>
      <c r="D179" s="338"/>
      <c r="E179" s="338"/>
      <c r="F179" s="338"/>
      <c r="G179" s="338"/>
      <c r="H179" s="360"/>
    </row>
    <row r="180" spans="1:8" ht="8.65" customHeight="1">
      <c r="A180" s="354"/>
      <c r="B180" s="336" t="s">
        <v>7</v>
      </c>
      <c r="C180" s="336">
        <f>SUM(C181:C187)</f>
        <v>90321.123882999993</v>
      </c>
      <c r="D180" s="336"/>
      <c r="E180" s="336">
        <f>SUM(E181:E187)-1</f>
        <v>69184.899999999994</v>
      </c>
      <c r="F180" s="336" t="s">
        <v>236</v>
      </c>
      <c r="G180" s="336">
        <f>+E180/C180*1000</f>
        <v>765.98803276208787</v>
      </c>
      <c r="H180" s="360"/>
    </row>
    <row r="181" spans="1:8" ht="8.65" customHeight="1">
      <c r="A181" s="354"/>
      <c r="B181" s="338" t="s">
        <v>227</v>
      </c>
      <c r="C181" s="338">
        <v>803.1</v>
      </c>
      <c r="D181" s="338"/>
      <c r="E181" s="338">
        <v>761</v>
      </c>
      <c r="F181" s="338"/>
      <c r="G181" s="338">
        <f>+E181/C181*1000</f>
        <v>947.5781347279293</v>
      </c>
      <c r="H181" s="360"/>
    </row>
    <row r="182" spans="1:8" ht="8.65" customHeight="1">
      <c r="A182" s="354"/>
      <c r="B182" s="338" t="s">
        <v>228</v>
      </c>
      <c r="C182" s="338">
        <v>25242.1</v>
      </c>
      <c r="D182" s="338"/>
      <c r="E182" s="338">
        <v>20975</v>
      </c>
      <c r="F182" s="338"/>
      <c r="G182" s="338">
        <f>+E182/C182*1000</f>
        <v>830.95305065743344</v>
      </c>
      <c r="H182" s="360"/>
    </row>
    <row r="183" spans="1:8" ht="8.65" customHeight="1">
      <c r="A183" s="354"/>
      <c r="B183" s="338" t="s">
        <v>229</v>
      </c>
      <c r="C183" s="338">
        <v>446.7</v>
      </c>
      <c r="D183" s="338"/>
      <c r="E183" s="338">
        <v>656.3</v>
      </c>
      <c r="F183" s="338"/>
      <c r="G183" s="338">
        <f>(+E183/C183*1000)-1</f>
        <v>1468.2187150212669</v>
      </c>
      <c r="H183" s="360"/>
    </row>
    <row r="184" spans="1:8" ht="8.65" customHeight="1">
      <c r="A184" s="354"/>
      <c r="B184" s="338" t="s">
        <v>230</v>
      </c>
      <c r="C184" s="338">
        <v>10867.3</v>
      </c>
      <c r="D184" s="338"/>
      <c r="E184" s="338">
        <v>7900.4</v>
      </c>
      <c r="F184" s="338"/>
      <c r="G184" s="338">
        <f>+E184/C184*1000</f>
        <v>726.98830436262915</v>
      </c>
      <c r="H184" s="360"/>
    </row>
    <row r="185" spans="1:8" ht="8.65" customHeight="1">
      <c r="A185" s="354"/>
      <c r="B185" s="338" t="s">
        <v>231</v>
      </c>
      <c r="C185" s="338">
        <v>6411.2238829999997</v>
      </c>
      <c r="D185" s="338"/>
      <c r="E185" s="338">
        <v>4103.8999999999996</v>
      </c>
      <c r="F185" s="338"/>
      <c r="G185" s="338">
        <f>+E185/C185*1000</f>
        <v>640.1117906491927</v>
      </c>
      <c r="H185" s="360"/>
    </row>
    <row r="186" spans="1:8" ht="8.65" customHeight="1">
      <c r="A186" s="354"/>
      <c r="B186" s="338" t="s">
        <v>232</v>
      </c>
      <c r="C186" s="338">
        <v>4811.7</v>
      </c>
      <c r="D186" s="338"/>
      <c r="E186" s="338">
        <v>3122.4</v>
      </c>
      <c r="F186" s="338"/>
      <c r="G186" s="338">
        <f>+E186/C186*1000</f>
        <v>648.91826173701611</v>
      </c>
      <c r="H186" s="360"/>
    </row>
    <row r="187" spans="1:8" ht="8.65" customHeight="1">
      <c r="A187" s="354"/>
      <c r="B187" s="338" t="s">
        <v>233</v>
      </c>
      <c r="C187" s="338">
        <v>41739</v>
      </c>
      <c r="D187" s="338"/>
      <c r="E187" s="338">
        <v>31666.9</v>
      </c>
      <c r="F187" s="338"/>
      <c r="G187" s="338">
        <f>+E187/C187*1000</f>
        <v>758.68851673494817</v>
      </c>
      <c r="H187" s="360"/>
    </row>
    <row r="188" spans="1:8" s="332" customFormat="1" ht="8.65" customHeight="1">
      <c r="A188" s="330"/>
      <c r="B188" s="338"/>
      <c r="C188" s="338"/>
      <c r="D188" s="338"/>
      <c r="E188" s="338"/>
      <c r="F188" s="338"/>
      <c r="G188" s="338"/>
      <c r="H188" s="340"/>
    </row>
    <row r="189" spans="1:8" ht="8.65" customHeight="1">
      <c r="A189" s="354"/>
      <c r="B189" s="355">
        <v>2010</v>
      </c>
      <c r="C189" s="338"/>
      <c r="D189" s="338"/>
      <c r="E189" s="338"/>
      <c r="F189" s="338"/>
      <c r="G189" s="338"/>
      <c r="H189" s="360"/>
    </row>
    <row r="190" spans="1:8" ht="8.65" customHeight="1">
      <c r="A190" s="354"/>
      <c r="B190" s="336" t="s">
        <v>7</v>
      </c>
      <c r="C190" s="336">
        <f>SUM(C191:C197)</f>
        <v>104564.59999999999</v>
      </c>
      <c r="D190" s="336"/>
      <c r="E190" s="336">
        <f>SUM(E191:E197)</f>
        <v>78770.299999999988</v>
      </c>
      <c r="F190" s="336"/>
      <c r="G190" s="336">
        <f t="shared" ref="G190:G197" si="3">+E190/C190*1000</f>
        <v>753.31708819237099</v>
      </c>
      <c r="H190" s="360"/>
    </row>
    <row r="191" spans="1:8" ht="8.65" customHeight="1">
      <c r="A191" s="354"/>
      <c r="B191" s="338" t="s">
        <v>227</v>
      </c>
      <c r="C191" s="338">
        <v>924.3</v>
      </c>
      <c r="D191" s="338"/>
      <c r="E191" s="338">
        <v>906.6</v>
      </c>
      <c r="F191" s="338"/>
      <c r="G191" s="338">
        <f t="shared" si="3"/>
        <v>980.85037325543669</v>
      </c>
      <c r="H191" s="360"/>
    </row>
    <row r="192" spans="1:8" ht="8.65" customHeight="1">
      <c r="A192" s="354"/>
      <c r="B192" s="338" t="s">
        <v>228</v>
      </c>
      <c r="C192" s="338">
        <v>27124.6</v>
      </c>
      <c r="D192" s="338"/>
      <c r="E192" s="338">
        <v>23102.9</v>
      </c>
      <c r="F192" s="338"/>
      <c r="G192" s="338">
        <f t="shared" si="3"/>
        <v>851.73237577697</v>
      </c>
      <c r="H192" s="360"/>
    </row>
    <row r="193" spans="1:8" ht="8.65" customHeight="1">
      <c r="A193" s="354"/>
      <c r="B193" s="338" t="s">
        <v>229</v>
      </c>
      <c r="C193" s="338">
        <v>485.6</v>
      </c>
      <c r="D193" s="338"/>
      <c r="E193" s="338">
        <v>711.4</v>
      </c>
      <c r="F193" s="338"/>
      <c r="G193" s="338">
        <f t="shared" si="3"/>
        <v>1464.99176276771</v>
      </c>
      <c r="H193" s="360"/>
    </row>
    <row r="194" spans="1:8" ht="8.65" customHeight="1">
      <c r="A194" s="354"/>
      <c r="B194" s="338" t="s">
        <v>230</v>
      </c>
      <c r="C194" s="338">
        <v>13748.9</v>
      </c>
      <c r="D194" s="338"/>
      <c r="E194" s="338">
        <v>8513.4</v>
      </c>
      <c r="F194" s="338"/>
      <c r="G194" s="338">
        <f t="shared" si="3"/>
        <v>619.20590010837225</v>
      </c>
      <c r="H194" s="360"/>
    </row>
    <row r="195" spans="1:8" ht="8.65" customHeight="1">
      <c r="A195" s="354"/>
      <c r="B195" s="338" t="s">
        <v>231</v>
      </c>
      <c r="C195" s="338">
        <v>7717.9</v>
      </c>
      <c r="D195" s="338"/>
      <c r="E195" s="338">
        <v>4517.7</v>
      </c>
      <c r="F195" s="338"/>
      <c r="G195" s="338">
        <f t="shared" si="3"/>
        <v>585.35352880965036</v>
      </c>
      <c r="H195" s="360"/>
    </row>
    <row r="196" spans="1:8" ht="8.65" customHeight="1">
      <c r="A196" s="354"/>
      <c r="B196" s="338" t="s">
        <v>232</v>
      </c>
      <c r="C196" s="338">
        <v>5578.7</v>
      </c>
      <c r="D196" s="338"/>
      <c r="E196" s="338">
        <v>3836.6</v>
      </c>
      <c r="F196" s="338"/>
      <c r="G196" s="338">
        <f t="shared" si="3"/>
        <v>687.72294620610546</v>
      </c>
      <c r="H196" s="360"/>
    </row>
    <row r="197" spans="1:8" ht="8.65" customHeight="1">
      <c r="A197" s="354"/>
      <c r="B197" s="338" t="s">
        <v>233</v>
      </c>
      <c r="C197" s="338">
        <v>48984.6</v>
      </c>
      <c r="D197" s="338"/>
      <c r="E197" s="338">
        <v>37181.699999999997</v>
      </c>
      <c r="F197" s="338"/>
      <c r="G197" s="338">
        <f t="shared" si="3"/>
        <v>759.0487622640585</v>
      </c>
      <c r="H197" s="360"/>
    </row>
    <row r="198" spans="1:8" s="332" customFormat="1" ht="3.95" customHeight="1">
      <c r="A198" s="330"/>
      <c r="B198" s="338"/>
      <c r="C198" s="338"/>
      <c r="D198" s="338"/>
      <c r="E198" s="338"/>
      <c r="F198" s="338"/>
      <c r="G198" s="338"/>
      <c r="H198" s="340"/>
    </row>
    <row r="199" spans="1:8" s="332" customFormat="1" ht="8.25" customHeight="1">
      <c r="A199" s="330"/>
      <c r="B199" s="336" t="s">
        <v>234</v>
      </c>
      <c r="C199" s="338"/>
      <c r="D199" s="338"/>
      <c r="E199" s="338"/>
      <c r="F199" s="338"/>
      <c r="G199" s="338"/>
      <c r="H199" s="340"/>
    </row>
    <row r="200" spans="1:8" s="332" customFormat="1" ht="4.7" customHeight="1">
      <c r="A200" s="342"/>
      <c r="B200" s="343"/>
      <c r="C200" s="343"/>
      <c r="D200" s="343"/>
      <c r="E200" s="343"/>
      <c r="F200" s="343"/>
      <c r="G200" s="343"/>
      <c r="H200" s="344"/>
    </row>
    <row r="201" spans="1:8" s="332" customFormat="1" ht="4.7" customHeight="1">
      <c r="A201" s="345"/>
      <c r="B201" s="346"/>
      <c r="C201" s="346"/>
      <c r="D201" s="346"/>
      <c r="E201" s="346"/>
      <c r="F201" s="346"/>
      <c r="G201" s="346"/>
      <c r="H201" s="347"/>
    </row>
    <row r="202" spans="1:8" s="323" customFormat="1" ht="11.1" customHeight="1">
      <c r="A202" s="319"/>
      <c r="B202" s="348" t="s">
        <v>220</v>
      </c>
      <c r="C202" s="321"/>
      <c r="D202" s="321"/>
      <c r="E202" s="321"/>
      <c r="F202" s="321"/>
      <c r="G202" s="349" t="s">
        <v>221</v>
      </c>
      <c r="H202" s="324"/>
    </row>
    <row r="203" spans="1:8" s="323" customFormat="1" ht="11.1" customHeight="1">
      <c r="A203" s="319"/>
      <c r="B203" s="320" t="s">
        <v>222</v>
      </c>
      <c r="C203" s="321"/>
      <c r="D203" s="321"/>
      <c r="E203" s="321"/>
      <c r="F203" s="321"/>
      <c r="G203" s="98"/>
      <c r="H203" s="324"/>
    </row>
    <row r="204" spans="1:8" s="323" customFormat="1" ht="11.1" customHeight="1">
      <c r="A204" s="319"/>
      <c r="B204" s="325" t="s">
        <v>4</v>
      </c>
      <c r="C204" s="321"/>
      <c r="D204" s="321"/>
      <c r="E204" s="321"/>
      <c r="F204" s="321"/>
      <c r="G204" s="321"/>
      <c r="H204" s="324"/>
    </row>
    <row r="205" spans="1:8" s="318" customFormat="1" ht="3" customHeight="1">
      <c r="A205" s="326"/>
      <c r="B205" s="327"/>
      <c r="C205" s="327"/>
      <c r="D205" s="327"/>
      <c r="E205" s="327"/>
      <c r="F205" s="327"/>
      <c r="G205" s="327"/>
      <c r="H205" s="328"/>
    </row>
    <row r="206" spans="1:8" s="318" customFormat="1" ht="3" customHeight="1">
      <c r="A206" s="326"/>
      <c r="B206" s="329"/>
      <c r="C206" s="329"/>
      <c r="D206" s="329"/>
      <c r="E206" s="329"/>
      <c r="F206" s="329"/>
      <c r="G206" s="329"/>
      <c r="H206" s="328"/>
    </row>
    <row r="207" spans="1:8" s="332" customFormat="1" ht="8.65" customHeight="1">
      <c r="A207" s="330"/>
      <c r="B207" s="1246" t="s">
        <v>223</v>
      </c>
      <c r="C207" s="1248" t="s">
        <v>224</v>
      </c>
      <c r="D207" s="1168"/>
      <c r="E207" s="1248" t="s">
        <v>225</v>
      </c>
      <c r="F207" s="1168"/>
      <c r="G207" s="1248" t="s">
        <v>226</v>
      </c>
      <c r="H207" s="331"/>
    </row>
    <row r="208" spans="1:8" s="332" customFormat="1" ht="8.65" customHeight="1">
      <c r="A208" s="330"/>
      <c r="B208" s="1247"/>
      <c r="C208" s="1248"/>
      <c r="D208" s="1168"/>
      <c r="E208" s="1248"/>
      <c r="F208" s="1168"/>
      <c r="G208" s="1248"/>
      <c r="H208" s="331"/>
    </row>
    <row r="209" spans="1:8" s="332" customFormat="1" ht="8.65" customHeight="1">
      <c r="A209" s="330"/>
      <c r="B209" s="1247"/>
      <c r="C209" s="1248"/>
      <c r="D209" s="1168"/>
      <c r="E209" s="1248"/>
      <c r="F209" s="1168"/>
      <c r="G209" s="1248"/>
      <c r="H209" s="331"/>
    </row>
    <row r="210" spans="1:8" s="318" customFormat="1" ht="3" customHeight="1">
      <c r="A210" s="326"/>
      <c r="B210" s="333"/>
      <c r="C210" s="333"/>
      <c r="D210" s="333"/>
      <c r="E210" s="333"/>
      <c r="F210" s="333"/>
      <c r="G210" s="333"/>
      <c r="H210" s="328"/>
    </row>
    <row r="211" spans="1:8" s="318" customFormat="1" ht="3" customHeight="1">
      <c r="A211" s="326"/>
      <c r="B211" s="334"/>
      <c r="C211" s="334"/>
      <c r="D211" s="334"/>
      <c r="E211" s="334"/>
      <c r="F211" s="334"/>
      <c r="G211" s="334"/>
      <c r="H211" s="328"/>
    </row>
    <row r="212" spans="1:8" ht="8.65" customHeight="1">
      <c r="A212" s="354"/>
      <c r="B212" s="361">
        <v>2011</v>
      </c>
      <c r="C212" s="338"/>
      <c r="D212" s="338"/>
      <c r="E212" s="338"/>
      <c r="F212" s="338"/>
      <c r="G212" s="338"/>
      <c r="H212" s="360"/>
    </row>
    <row r="213" spans="1:8" ht="8.65" customHeight="1">
      <c r="A213" s="354"/>
      <c r="B213" s="336" t="s">
        <v>7</v>
      </c>
      <c r="C213" s="336">
        <f>SUM(C214:C220)</f>
        <v>108432.7</v>
      </c>
      <c r="D213" s="336"/>
      <c r="E213" s="336">
        <f>SUM(E214:E220)</f>
        <v>79727.600000000006</v>
      </c>
      <c r="F213" s="336"/>
      <c r="G213" s="336">
        <f t="shared" ref="G213:G220" si="4">+E213/C213*1000</f>
        <v>735.27266221352045</v>
      </c>
      <c r="H213" s="360"/>
    </row>
    <row r="214" spans="1:8" ht="8.65" customHeight="1">
      <c r="A214" s="354"/>
      <c r="B214" s="338" t="s">
        <v>227</v>
      </c>
      <c r="C214" s="338">
        <v>1023</v>
      </c>
      <c r="D214" s="338"/>
      <c r="E214" s="338">
        <v>995</v>
      </c>
      <c r="F214" s="338"/>
      <c r="G214" s="338">
        <f t="shared" si="4"/>
        <v>972.62952101661779</v>
      </c>
      <c r="H214" s="360"/>
    </row>
    <row r="215" spans="1:8" ht="8.65" customHeight="1">
      <c r="A215" s="354"/>
      <c r="B215" s="338" t="s">
        <v>228</v>
      </c>
      <c r="C215" s="338">
        <v>26502</v>
      </c>
      <c r="D215" s="338"/>
      <c r="E215" s="338">
        <v>22004</v>
      </c>
      <c r="F215" s="338"/>
      <c r="G215" s="338">
        <f t="shared" si="4"/>
        <v>830.27696022941666</v>
      </c>
      <c r="H215" s="360"/>
    </row>
    <row r="216" spans="1:8" ht="8.65" customHeight="1">
      <c r="A216" s="354"/>
      <c r="B216" s="338" t="s">
        <v>229</v>
      </c>
      <c r="C216" s="338">
        <v>472</v>
      </c>
      <c r="D216" s="338"/>
      <c r="E216" s="338">
        <v>680.6</v>
      </c>
      <c r="F216" s="338"/>
      <c r="G216" s="338">
        <f t="shared" si="4"/>
        <v>1441.949152542373</v>
      </c>
      <c r="H216" s="360"/>
    </row>
    <row r="217" spans="1:8" ht="8.65" customHeight="1">
      <c r="A217" s="354"/>
      <c r="B217" s="338" t="s">
        <v>230</v>
      </c>
      <c r="C217" s="338">
        <v>15160.7</v>
      </c>
      <c r="D217" s="338"/>
      <c r="E217" s="338">
        <v>9208</v>
      </c>
      <c r="F217" s="338"/>
      <c r="G217" s="338">
        <f t="shared" si="4"/>
        <v>607.35981847803851</v>
      </c>
      <c r="H217" s="360"/>
    </row>
    <row r="218" spans="1:8" ht="8.65" customHeight="1">
      <c r="A218" s="354"/>
      <c r="B218" s="338" t="s">
        <v>231</v>
      </c>
      <c r="C218" s="338">
        <v>8384</v>
      </c>
      <c r="D218" s="338"/>
      <c r="E218" s="338">
        <v>4928</v>
      </c>
      <c r="F218" s="338"/>
      <c r="G218" s="338">
        <f t="shared" si="4"/>
        <v>587.78625954198469</v>
      </c>
      <c r="H218" s="360"/>
    </row>
    <row r="219" spans="1:8" ht="8.65" customHeight="1">
      <c r="A219" s="354"/>
      <c r="B219" s="338" t="s">
        <v>232</v>
      </c>
      <c r="C219" s="338">
        <v>6001</v>
      </c>
      <c r="D219" s="338"/>
      <c r="E219" s="338">
        <v>3719</v>
      </c>
      <c r="F219" s="338"/>
      <c r="G219" s="338">
        <f t="shared" si="4"/>
        <v>619.73004499250123</v>
      </c>
      <c r="H219" s="360"/>
    </row>
    <row r="220" spans="1:8" ht="8.65" customHeight="1">
      <c r="A220" s="354"/>
      <c r="B220" s="338" t="s">
        <v>233</v>
      </c>
      <c r="C220" s="338">
        <v>50890</v>
      </c>
      <c r="D220" s="338"/>
      <c r="E220" s="338">
        <v>38193</v>
      </c>
      <c r="F220" s="338"/>
      <c r="G220" s="338">
        <f t="shared" si="4"/>
        <v>750.50108076242873</v>
      </c>
      <c r="H220" s="360"/>
    </row>
    <row r="221" spans="1:8" ht="8.65" customHeight="1">
      <c r="A221" s="354"/>
      <c r="B221" s="338"/>
      <c r="C221" s="338"/>
      <c r="D221" s="338"/>
      <c r="E221" s="338"/>
      <c r="F221" s="338"/>
      <c r="G221" s="338"/>
      <c r="H221" s="360"/>
    </row>
    <row r="222" spans="1:8" ht="8.65" customHeight="1">
      <c r="A222" s="354"/>
      <c r="B222" s="361" t="s">
        <v>12</v>
      </c>
      <c r="C222" s="338"/>
      <c r="D222" s="338"/>
      <c r="E222" s="338"/>
      <c r="F222" s="338"/>
      <c r="G222" s="338"/>
      <c r="H222" s="360"/>
    </row>
    <row r="223" spans="1:8" ht="8.65" customHeight="1">
      <c r="A223" s="354"/>
      <c r="B223" s="336" t="s">
        <v>7</v>
      </c>
      <c r="C223" s="336">
        <f>SUM(C224:C230)</f>
        <v>111607.01000000001</v>
      </c>
      <c r="D223" s="336"/>
      <c r="E223" s="336">
        <f>SUM(E224:E230)</f>
        <v>79352.5</v>
      </c>
      <c r="F223" s="336"/>
      <c r="G223" s="362">
        <f t="shared" ref="G223:G230" si="5">+(E223/C223)*1000</f>
        <v>710.99924637350284</v>
      </c>
      <c r="H223" s="360"/>
    </row>
    <row r="224" spans="1:8" ht="8.65" customHeight="1">
      <c r="A224" s="354"/>
      <c r="B224" s="338" t="s">
        <v>227</v>
      </c>
      <c r="C224" s="338">
        <v>1095.9000000000001</v>
      </c>
      <c r="D224" s="338"/>
      <c r="E224" s="338">
        <v>999.1</v>
      </c>
      <c r="F224" s="338"/>
      <c r="G224" s="363">
        <f t="shared" si="5"/>
        <v>911.67077288073733</v>
      </c>
      <c r="H224" s="360"/>
    </row>
    <row r="225" spans="1:21" ht="8.65" customHeight="1">
      <c r="A225" s="354"/>
      <c r="B225" s="338" t="s">
        <v>228</v>
      </c>
      <c r="C225" s="338">
        <v>26697.5</v>
      </c>
      <c r="D225" s="338"/>
      <c r="E225" s="338">
        <v>20165</v>
      </c>
      <c r="F225" s="338"/>
      <c r="G225" s="363">
        <f t="shared" si="5"/>
        <v>755.3141679932578</v>
      </c>
      <c r="H225" s="360"/>
    </row>
    <row r="226" spans="1:21" ht="8.65" customHeight="1">
      <c r="A226" s="354"/>
      <c r="B226" s="338" t="s">
        <v>229</v>
      </c>
      <c r="C226" s="338">
        <v>468.8</v>
      </c>
      <c r="D226" s="338"/>
      <c r="E226" s="338">
        <v>691</v>
      </c>
      <c r="F226" s="338"/>
      <c r="G226" s="363">
        <f t="shared" si="5"/>
        <v>1473.976109215017</v>
      </c>
      <c r="H226" s="360"/>
    </row>
    <row r="227" spans="1:21" ht="8.65" customHeight="1">
      <c r="A227" s="354"/>
      <c r="B227" s="338" t="s">
        <v>230</v>
      </c>
      <c r="C227" s="338">
        <v>15396.4</v>
      </c>
      <c r="D227" s="338"/>
      <c r="E227" s="338">
        <v>8876.5</v>
      </c>
      <c r="F227" s="338"/>
      <c r="G227" s="363">
        <f t="shared" si="5"/>
        <v>576.53087734795145</v>
      </c>
      <c r="H227" s="360"/>
    </row>
    <row r="228" spans="1:21" ht="8.65" customHeight="1">
      <c r="A228" s="354"/>
      <c r="B228" s="338" t="s">
        <v>231</v>
      </c>
      <c r="C228" s="338">
        <v>8689.7000000000007</v>
      </c>
      <c r="D228" s="338"/>
      <c r="E228" s="338">
        <v>5104</v>
      </c>
      <c r="F228" s="338"/>
      <c r="G228" s="363">
        <f t="shared" si="5"/>
        <v>587.36204932276132</v>
      </c>
      <c r="H228" s="360"/>
    </row>
    <row r="229" spans="1:21" ht="8.65" customHeight="1">
      <c r="A229" s="354"/>
      <c r="B229" s="338" t="s">
        <v>232</v>
      </c>
      <c r="C229" s="338">
        <v>5841.4</v>
      </c>
      <c r="D229" s="338"/>
      <c r="E229" s="338">
        <v>3342.5</v>
      </c>
      <c r="F229" s="338"/>
      <c r="G229" s="363">
        <f t="shared" si="5"/>
        <v>572.20871708836933</v>
      </c>
      <c r="H229" s="360"/>
    </row>
    <row r="230" spans="1:21" ht="8.65" customHeight="1">
      <c r="A230" s="354"/>
      <c r="B230" s="338" t="s">
        <v>233</v>
      </c>
      <c r="C230" s="338">
        <v>53417.31</v>
      </c>
      <c r="D230" s="338"/>
      <c r="E230" s="338">
        <v>40174.400000000001</v>
      </c>
      <c r="F230" s="338"/>
      <c r="G230" s="363">
        <f t="shared" si="5"/>
        <v>752.08579391212322</v>
      </c>
      <c r="H230" s="360"/>
    </row>
    <row r="231" spans="1:21" s="318" customFormat="1" ht="3" customHeight="1">
      <c r="A231" s="326"/>
      <c r="B231" s="333"/>
      <c r="C231" s="333"/>
      <c r="D231" s="333"/>
      <c r="E231" s="333"/>
      <c r="F231" s="333"/>
      <c r="G231" s="333"/>
      <c r="H231" s="364"/>
    </row>
    <row r="232" spans="1:21" s="318" customFormat="1" ht="3" customHeight="1">
      <c r="A232" s="326"/>
      <c r="B232" s="334"/>
      <c r="C232" s="334"/>
      <c r="D232" s="334"/>
      <c r="E232" s="334"/>
      <c r="F232" s="334"/>
      <c r="G232" s="334"/>
      <c r="H232" s="328"/>
      <c r="J232" s="329"/>
      <c r="K232" s="329"/>
    </row>
    <row r="233" spans="1:21" s="318" customFormat="1" ht="9" customHeight="1">
      <c r="A233" s="326"/>
      <c r="B233" s="365" t="s">
        <v>238</v>
      </c>
      <c r="C233" s="334"/>
      <c r="D233" s="334"/>
      <c r="E233" s="334"/>
      <c r="F233" s="334"/>
      <c r="G233" s="334"/>
      <c r="H233" s="328"/>
      <c r="J233" s="329"/>
      <c r="K233" s="329"/>
    </row>
    <row r="234" spans="1:21" s="84" customFormat="1" ht="9" customHeight="1">
      <c r="A234" s="85"/>
      <c r="B234" s="118" t="s">
        <v>178</v>
      </c>
      <c r="C234" s="1166"/>
      <c r="D234" s="1166"/>
      <c r="E234" s="1166"/>
      <c r="F234" s="1166"/>
      <c r="G234" s="1166"/>
      <c r="H234" s="340"/>
      <c r="I234" s="1166"/>
      <c r="J234" s="1166"/>
      <c r="K234" s="1166"/>
      <c r="L234" s="1166"/>
      <c r="M234" s="1166"/>
      <c r="N234" s="1166"/>
      <c r="O234" s="1166"/>
      <c r="P234" s="1166"/>
      <c r="Q234" s="1166"/>
      <c r="R234" s="1166"/>
      <c r="S234" s="1166"/>
      <c r="T234" s="1166"/>
      <c r="U234" s="1166"/>
    </row>
    <row r="235" spans="1:21" s="332" customFormat="1" ht="4.7" customHeight="1">
      <c r="A235" s="342"/>
      <c r="B235" s="366" t="s">
        <v>0</v>
      </c>
      <c r="C235" s="366"/>
      <c r="D235" s="366"/>
      <c r="E235" s="366"/>
      <c r="F235" s="366"/>
      <c r="G235" s="366"/>
      <c r="H235" s="367"/>
    </row>
    <row r="236" spans="1:21" hidden="1">
      <c r="I236" s="32" t="s">
        <v>17</v>
      </c>
    </row>
  </sheetData>
  <sheetProtection sheet="1" objects="1" scenarios="1"/>
  <mergeCells count="16">
    <mergeCell ref="B144:B146"/>
    <mergeCell ref="C144:C146"/>
    <mergeCell ref="E144:E146"/>
    <mergeCell ref="G144:G146"/>
    <mergeCell ref="B207:B209"/>
    <mergeCell ref="C207:C209"/>
    <mergeCell ref="E207:E209"/>
    <mergeCell ref="G207:G209"/>
    <mergeCell ref="B7:B9"/>
    <mergeCell ref="C7:C9"/>
    <mergeCell ref="E7:E9"/>
    <mergeCell ref="G7:G9"/>
    <mergeCell ref="B76:B78"/>
    <mergeCell ref="C76:C78"/>
    <mergeCell ref="E76:E78"/>
    <mergeCell ref="G76:G78"/>
  </mergeCells>
  <hyperlinks>
    <hyperlink ref="G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  <rowBreaks count="3" manualBreakCount="3">
    <brk id="69" max="8" man="1"/>
    <brk id="137" max="8" man="1"/>
    <brk id="200" max="8" man="1"/>
  </rowBreaks>
</worksheet>
</file>

<file path=xl/worksheets/sheet28.xml><?xml version="1.0" encoding="utf-8"?>
<worksheet xmlns="http://schemas.openxmlformats.org/spreadsheetml/2006/main" xmlns:r="http://schemas.openxmlformats.org/officeDocument/2006/relationships">
  <sheetPr codeName="Hoja25"/>
  <dimension ref="A1:P44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13" style="32" customWidth="1"/>
    <col min="3" max="3" width="3.42578125" style="32" customWidth="1"/>
    <col min="4" max="4" width="5.28515625" style="32" customWidth="1"/>
    <col min="5" max="5" width="4" style="32" customWidth="1"/>
    <col min="6" max="6" width="1.5703125" style="32" customWidth="1"/>
    <col min="7" max="7" width="4.28515625" style="32" customWidth="1"/>
    <col min="8" max="8" width="5.85546875" style="32" customWidth="1"/>
    <col min="9" max="9" width="1.5703125" style="32" customWidth="1"/>
    <col min="10" max="10" width="4.5703125" style="32" customWidth="1"/>
    <col min="11" max="11" width="4.85546875" style="32" customWidth="1"/>
    <col min="12" max="12" width="4.5703125" style="32" customWidth="1"/>
    <col min="13" max="13" width="4.7109375" style="32" customWidth="1"/>
    <col min="14" max="15" width="0.85546875" style="32" customWidth="1"/>
    <col min="16" max="16" width="0" style="32" hidden="1"/>
    <col min="17" max="16384" width="11.42578125" style="32" hidden="1"/>
  </cols>
  <sheetData>
    <row r="1" spans="1:14" s="371" customFormat="1" ht="4.7" customHeight="1">
      <c r="A1" s="368"/>
      <c r="B1" s="369"/>
      <c r="C1" s="369"/>
      <c r="D1" s="369"/>
      <c r="E1" s="369"/>
      <c r="F1" s="369"/>
      <c r="G1" s="369"/>
      <c r="H1" s="369"/>
      <c r="I1" s="369"/>
      <c r="J1" s="369"/>
      <c r="K1" s="369"/>
      <c r="L1" s="369"/>
      <c r="M1" s="369"/>
      <c r="N1" s="370"/>
    </row>
    <row r="2" spans="1:14" s="371" customFormat="1" ht="11.1" customHeight="1">
      <c r="A2" s="372"/>
      <c r="B2" s="373" t="s">
        <v>239</v>
      </c>
      <c r="C2" s="374"/>
      <c r="D2" s="375"/>
      <c r="E2" s="375"/>
      <c r="F2" s="375"/>
      <c r="G2" s="376"/>
      <c r="H2" s="377"/>
      <c r="I2" s="377"/>
      <c r="J2" s="378"/>
      <c r="K2" s="378"/>
      <c r="M2" s="1317" t="s">
        <v>240</v>
      </c>
      <c r="N2" s="379"/>
    </row>
    <row r="3" spans="1:14" s="371" customFormat="1" ht="11.1" customHeight="1">
      <c r="A3" s="372"/>
      <c r="B3" s="373" t="s">
        <v>241</v>
      </c>
      <c r="C3" s="374"/>
      <c r="D3" s="375"/>
      <c r="E3" s="375"/>
      <c r="F3" s="375"/>
      <c r="G3" s="375"/>
      <c r="H3" s="377"/>
      <c r="I3" s="377"/>
      <c r="J3" s="378"/>
      <c r="K3" s="378"/>
      <c r="L3" s="378"/>
      <c r="M3" s="98"/>
      <c r="N3" s="379"/>
    </row>
    <row r="4" spans="1:14" s="371" customFormat="1" ht="11.1" customHeight="1">
      <c r="A4" s="372"/>
      <c r="B4" s="373" t="s">
        <v>242</v>
      </c>
      <c r="C4" s="374"/>
      <c r="D4" s="375"/>
      <c r="E4" s="375"/>
      <c r="F4" s="375"/>
      <c r="G4" s="375"/>
      <c r="H4" s="377"/>
      <c r="I4" s="377"/>
      <c r="J4" s="378"/>
      <c r="K4" s="378"/>
      <c r="L4" s="378"/>
      <c r="M4" s="98"/>
      <c r="N4" s="379"/>
    </row>
    <row r="5" spans="1:14" s="371" customFormat="1" ht="11.1" customHeight="1">
      <c r="A5" s="372"/>
      <c r="B5" s="373" t="s">
        <v>12</v>
      </c>
      <c r="C5" s="374"/>
      <c r="D5" s="375"/>
      <c r="E5" s="375"/>
      <c r="F5" s="375"/>
      <c r="G5" s="375"/>
      <c r="H5" s="377"/>
      <c r="I5" s="377"/>
      <c r="J5" s="378"/>
      <c r="K5" s="380"/>
      <c r="L5" s="380"/>
      <c r="M5" s="380"/>
      <c r="N5" s="379"/>
    </row>
    <row r="6" spans="1:14" s="371" customFormat="1" ht="3" customHeight="1">
      <c r="A6" s="372"/>
      <c r="B6" s="381"/>
      <c r="C6" s="381"/>
      <c r="D6" s="381"/>
      <c r="E6" s="381"/>
      <c r="F6" s="381"/>
      <c r="G6" s="381"/>
      <c r="H6" s="381"/>
      <c r="I6" s="381"/>
      <c r="J6" s="381"/>
      <c r="K6" s="381"/>
      <c r="L6" s="381"/>
      <c r="M6" s="381"/>
      <c r="N6" s="379"/>
    </row>
    <row r="7" spans="1:14" s="371" customFormat="1" ht="3" customHeight="1">
      <c r="A7" s="372"/>
      <c r="B7" s="382"/>
      <c r="C7" s="382"/>
      <c r="D7" s="382"/>
      <c r="E7" s="382"/>
      <c r="F7" s="382"/>
      <c r="G7" s="382"/>
      <c r="H7" s="382"/>
      <c r="I7" s="382"/>
      <c r="J7" s="382"/>
      <c r="K7" s="382"/>
      <c r="L7" s="382"/>
      <c r="M7" s="382"/>
      <c r="N7" s="379"/>
    </row>
    <row r="8" spans="1:14" s="371" customFormat="1" ht="9.6" customHeight="1">
      <c r="A8" s="372"/>
      <c r="B8" s="1251" t="s">
        <v>243</v>
      </c>
      <c r="C8" s="1252" t="s">
        <v>7</v>
      </c>
      <c r="D8" s="1252" t="s">
        <v>244</v>
      </c>
      <c r="E8" s="1252" t="s">
        <v>245</v>
      </c>
      <c r="F8" s="383"/>
      <c r="G8" s="384" t="s">
        <v>246</v>
      </c>
      <c r="H8" s="384"/>
      <c r="I8" s="383"/>
      <c r="J8" s="384" t="s">
        <v>247</v>
      </c>
      <c r="K8" s="384"/>
      <c r="L8" s="384"/>
      <c r="M8" s="385"/>
      <c r="N8" s="379"/>
    </row>
    <row r="9" spans="1:14" s="371" customFormat="1" ht="9" customHeight="1">
      <c r="A9" s="372"/>
      <c r="B9" s="1251"/>
      <c r="C9" s="1252"/>
      <c r="D9" s="1252"/>
      <c r="E9" s="1252"/>
      <c r="F9" s="386"/>
      <c r="G9" s="1169" t="s">
        <v>248</v>
      </c>
      <c r="H9" s="1169" t="s">
        <v>249</v>
      </c>
      <c r="I9" s="387"/>
      <c r="J9" s="1249" t="s">
        <v>250</v>
      </c>
      <c r="K9" s="1249" t="s">
        <v>251</v>
      </c>
      <c r="L9" s="1249" t="s">
        <v>252</v>
      </c>
      <c r="M9" s="1249" t="s">
        <v>253</v>
      </c>
      <c r="N9" s="379"/>
    </row>
    <row r="10" spans="1:14" s="371" customFormat="1" ht="9" customHeight="1">
      <c r="A10" s="372"/>
      <c r="B10" s="1251"/>
      <c r="C10" s="1252"/>
      <c r="D10" s="1252"/>
      <c r="E10" s="1252"/>
      <c r="F10" s="386"/>
      <c r="G10" s="1170"/>
      <c r="H10" s="1171"/>
      <c r="I10" s="387"/>
      <c r="J10" s="1250"/>
      <c r="K10" s="1250"/>
      <c r="L10" s="1250"/>
      <c r="M10" s="1250"/>
      <c r="N10" s="379"/>
    </row>
    <row r="11" spans="1:14" s="371" customFormat="1" ht="3" customHeight="1">
      <c r="A11" s="372"/>
      <c r="B11" s="388"/>
      <c r="C11" s="388"/>
      <c r="D11" s="389"/>
      <c r="E11" s="389"/>
      <c r="F11" s="389"/>
      <c r="G11" s="390"/>
      <c r="H11" s="389"/>
      <c r="I11" s="389"/>
      <c r="J11" s="389"/>
      <c r="K11" s="389"/>
      <c r="L11" s="389"/>
      <c r="M11" s="389"/>
      <c r="N11" s="379"/>
    </row>
    <row r="12" spans="1:14" s="371" customFormat="1" ht="3" customHeight="1">
      <c r="A12" s="372"/>
      <c r="B12" s="382"/>
      <c r="C12" s="382"/>
      <c r="D12" s="382"/>
      <c r="E12" s="382"/>
      <c r="F12" s="382"/>
      <c r="G12" s="382"/>
      <c r="H12" s="382"/>
      <c r="I12" s="382"/>
      <c r="J12" s="382"/>
      <c r="K12" s="382"/>
      <c r="L12" s="382"/>
      <c r="M12" s="382"/>
      <c r="N12" s="379"/>
    </row>
    <row r="13" spans="1:14" s="371" customFormat="1" ht="8.65" customHeight="1">
      <c r="A13" s="372"/>
      <c r="B13" s="391" t="s">
        <v>254</v>
      </c>
      <c r="C13" s="382"/>
      <c r="D13" s="382"/>
      <c r="E13" s="382"/>
      <c r="F13" s="382"/>
      <c r="G13" s="382"/>
      <c r="H13" s="382"/>
      <c r="I13" s="382"/>
      <c r="J13" s="382"/>
      <c r="K13" s="382"/>
      <c r="L13" s="382"/>
      <c r="M13" s="382"/>
      <c r="N13" s="379"/>
    </row>
    <row r="14" spans="1:14" s="371" customFormat="1" ht="8.65" customHeight="1">
      <c r="A14" s="372"/>
      <c r="B14" s="391" t="s">
        <v>255</v>
      </c>
      <c r="C14" s="392">
        <f>SUM(C15,C29)</f>
        <v>117</v>
      </c>
      <c r="D14" s="392">
        <f>SUM(D15,D29)</f>
        <v>102</v>
      </c>
      <c r="E14" s="392">
        <f>SUM(E15,E29)</f>
        <v>15</v>
      </c>
      <c r="F14" s="392"/>
      <c r="G14" s="392">
        <f>SUM(G15,G29)</f>
        <v>68</v>
      </c>
      <c r="H14" s="392">
        <f>SUM(H15,H29)</f>
        <v>117</v>
      </c>
      <c r="I14" s="392"/>
      <c r="J14" s="392">
        <f>SUM(J15,J29)</f>
        <v>39</v>
      </c>
      <c r="K14" s="392">
        <f>SUM(K15,K29)</f>
        <v>43</v>
      </c>
      <c r="L14" s="392">
        <f>SUM(L15,L29)</f>
        <v>23</v>
      </c>
      <c r="M14" s="392">
        <f>SUM(M15,M29)</f>
        <v>12</v>
      </c>
      <c r="N14" s="379"/>
    </row>
    <row r="15" spans="1:14" s="371" customFormat="1" ht="8.65" customHeight="1">
      <c r="A15" s="372"/>
      <c r="B15" s="393" t="s">
        <v>256</v>
      </c>
      <c r="C15" s="394">
        <f>SUM(C16:C26)</f>
        <v>58</v>
      </c>
      <c r="D15" s="394">
        <f>SUM(D16:D26)</f>
        <v>51</v>
      </c>
      <c r="E15" s="394">
        <f>SUM(E16:E26)</f>
        <v>7</v>
      </c>
      <c r="F15" s="394"/>
      <c r="G15" s="394">
        <f>SUM(G16:G26)</f>
        <v>37</v>
      </c>
      <c r="H15" s="394">
        <f>SUM(H16:H26)</f>
        <v>58</v>
      </c>
      <c r="I15" s="394"/>
      <c r="J15" s="394">
        <f>SUM(J16:J26)</f>
        <v>20</v>
      </c>
      <c r="K15" s="394">
        <f>SUM(K16:K26)</f>
        <v>16</v>
      </c>
      <c r="L15" s="394">
        <f>SUM(L16:L26)</f>
        <v>17</v>
      </c>
      <c r="M15" s="394">
        <f>SUM(M16:M26)</f>
        <v>5</v>
      </c>
      <c r="N15" s="379"/>
    </row>
    <row r="16" spans="1:14" s="371" customFormat="1" ht="8.65" customHeight="1">
      <c r="A16" s="372"/>
      <c r="B16" s="395" t="s">
        <v>257</v>
      </c>
      <c r="C16" s="396">
        <f t="shared" ref="C16:C26" si="0">SUM(D16:E16)</f>
        <v>8</v>
      </c>
      <c r="D16" s="394">
        <v>8</v>
      </c>
      <c r="E16" s="394">
        <v>0</v>
      </c>
      <c r="F16" s="394"/>
      <c r="G16" s="394">
        <v>6</v>
      </c>
      <c r="H16" s="394">
        <v>8</v>
      </c>
      <c r="I16" s="394"/>
      <c r="J16" s="394">
        <v>5</v>
      </c>
      <c r="K16" s="394">
        <v>2</v>
      </c>
      <c r="L16" s="394">
        <v>0</v>
      </c>
      <c r="M16" s="394">
        <v>1</v>
      </c>
      <c r="N16" s="379"/>
    </row>
    <row r="17" spans="1:16" s="371" customFormat="1" ht="8.65" customHeight="1">
      <c r="A17" s="372"/>
      <c r="B17" s="395" t="s">
        <v>258</v>
      </c>
      <c r="C17" s="396">
        <f t="shared" si="0"/>
        <v>16</v>
      </c>
      <c r="D17" s="394">
        <v>11</v>
      </c>
      <c r="E17" s="394">
        <v>5</v>
      </c>
      <c r="F17" s="394"/>
      <c r="G17" s="394">
        <v>11</v>
      </c>
      <c r="H17" s="394">
        <v>16</v>
      </c>
      <c r="I17" s="394"/>
      <c r="J17" s="394">
        <v>7</v>
      </c>
      <c r="K17" s="394">
        <v>1</v>
      </c>
      <c r="L17" s="394">
        <v>6</v>
      </c>
      <c r="M17" s="394">
        <v>2</v>
      </c>
      <c r="N17" s="379"/>
    </row>
    <row r="18" spans="1:16" s="371" customFormat="1" ht="8.65" customHeight="1">
      <c r="A18" s="372"/>
      <c r="B18" s="395" t="s">
        <v>259</v>
      </c>
      <c r="C18" s="396">
        <f t="shared" si="0"/>
        <v>3</v>
      </c>
      <c r="D18" s="394">
        <v>3</v>
      </c>
      <c r="E18" s="394">
        <v>0</v>
      </c>
      <c r="F18" s="394"/>
      <c r="G18" s="394">
        <v>3</v>
      </c>
      <c r="H18" s="394">
        <v>3</v>
      </c>
      <c r="I18" s="394"/>
      <c r="J18" s="394">
        <v>3</v>
      </c>
      <c r="K18" s="394">
        <v>0</v>
      </c>
      <c r="L18" s="394">
        <v>0</v>
      </c>
      <c r="M18" s="394">
        <v>0</v>
      </c>
      <c r="N18" s="379"/>
    </row>
    <row r="19" spans="1:16" s="371" customFormat="1" ht="8.65" customHeight="1">
      <c r="A19" s="372"/>
      <c r="B19" s="395" t="s">
        <v>260</v>
      </c>
      <c r="C19" s="396">
        <f t="shared" si="0"/>
        <v>1</v>
      </c>
      <c r="D19" s="394">
        <v>1</v>
      </c>
      <c r="E19" s="394">
        <v>0</v>
      </c>
      <c r="F19" s="394"/>
      <c r="G19" s="394">
        <v>1</v>
      </c>
      <c r="H19" s="396">
        <v>1</v>
      </c>
      <c r="I19" s="396"/>
      <c r="J19" s="396">
        <v>1</v>
      </c>
      <c r="K19" s="396">
        <v>0</v>
      </c>
      <c r="L19" s="396">
        <v>0</v>
      </c>
      <c r="M19" s="396">
        <v>0</v>
      </c>
      <c r="N19" s="379"/>
    </row>
    <row r="20" spans="1:16" s="371" customFormat="1" ht="8.65" customHeight="1">
      <c r="A20" s="372"/>
      <c r="B20" s="395" t="s">
        <v>261</v>
      </c>
      <c r="C20" s="396">
        <f t="shared" si="0"/>
        <v>5</v>
      </c>
      <c r="D20" s="394">
        <v>5</v>
      </c>
      <c r="E20" s="394">
        <v>0</v>
      </c>
      <c r="F20" s="394"/>
      <c r="G20" s="394">
        <v>5</v>
      </c>
      <c r="H20" s="394">
        <v>5</v>
      </c>
      <c r="I20" s="394"/>
      <c r="J20" s="394">
        <v>0</v>
      </c>
      <c r="K20" s="396">
        <v>1</v>
      </c>
      <c r="L20" s="396">
        <v>4</v>
      </c>
      <c r="M20" s="396">
        <v>0</v>
      </c>
      <c r="N20" s="379"/>
    </row>
    <row r="21" spans="1:16" s="371" customFormat="1" ht="8.65" customHeight="1">
      <c r="A21" s="372"/>
      <c r="B21" s="395" t="s">
        <v>262</v>
      </c>
      <c r="C21" s="396">
        <f t="shared" si="0"/>
        <v>2</v>
      </c>
      <c r="D21" s="394">
        <v>2</v>
      </c>
      <c r="E21" s="396">
        <v>0</v>
      </c>
      <c r="F21" s="396"/>
      <c r="G21" s="394">
        <v>2</v>
      </c>
      <c r="H21" s="394">
        <v>2</v>
      </c>
      <c r="I21" s="394"/>
      <c r="J21" s="396">
        <v>0</v>
      </c>
      <c r="K21" s="396">
        <v>0</v>
      </c>
      <c r="L21" s="396">
        <v>2</v>
      </c>
      <c r="M21" s="396">
        <v>0</v>
      </c>
      <c r="N21" s="379"/>
    </row>
    <row r="22" spans="1:16" s="371" customFormat="1" ht="8.65" customHeight="1">
      <c r="A22" s="372"/>
      <c r="B22" s="395" t="s">
        <v>263</v>
      </c>
      <c r="C22" s="396">
        <f t="shared" si="0"/>
        <v>1</v>
      </c>
      <c r="D22" s="394">
        <v>1</v>
      </c>
      <c r="E22" s="394">
        <v>0</v>
      </c>
      <c r="F22" s="394"/>
      <c r="G22" s="396">
        <v>1</v>
      </c>
      <c r="H22" s="396">
        <v>1</v>
      </c>
      <c r="I22" s="396"/>
      <c r="J22" s="394">
        <v>1</v>
      </c>
      <c r="K22" s="394">
        <v>0</v>
      </c>
      <c r="L22" s="394">
        <v>0</v>
      </c>
      <c r="M22" s="396">
        <v>0</v>
      </c>
      <c r="N22" s="379"/>
    </row>
    <row r="23" spans="1:16" s="371" customFormat="1" ht="8.65" customHeight="1">
      <c r="A23" s="372"/>
      <c r="B23" s="395" t="s">
        <v>264</v>
      </c>
      <c r="C23" s="396">
        <f t="shared" si="0"/>
        <v>5</v>
      </c>
      <c r="D23" s="394">
        <v>4</v>
      </c>
      <c r="E23" s="396">
        <v>1</v>
      </c>
      <c r="F23" s="396"/>
      <c r="G23" s="394">
        <v>1</v>
      </c>
      <c r="H23" s="394">
        <v>5</v>
      </c>
      <c r="I23" s="394"/>
      <c r="J23" s="396">
        <v>0</v>
      </c>
      <c r="K23" s="396">
        <v>4</v>
      </c>
      <c r="L23" s="396">
        <v>1</v>
      </c>
      <c r="M23" s="396">
        <v>0</v>
      </c>
      <c r="N23" s="379"/>
    </row>
    <row r="24" spans="1:16" s="371" customFormat="1" ht="8.65" customHeight="1">
      <c r="A24" s="372"/>
      <c r="B24" s="395" t="s">
        <v>265</v>
      </c>
      <c r="C24" s="396">
        <f t="shared" si="0"/>
        <v>4</v>
      </c>
      <c r="D24" s="394">
        <v>4</v>
      </c>
      <c r="E24" s="394">
        <v>0</v>
      </c>
      <c r="F24" s="394"/>
      <c r="G24" s="394">
        <v>2</v>
      </c>
      <c r="H24" s="394">
        <v>4</v>
      </c>
      <c r="I24" s="394"/>
      <c r="J24" s="394">
        <v>0</v>
      </c>
      <c r="K24" s="394">
        <v>1</v>
      </c>
      <c r="L24" s="394">
        <v>2</v>
      </c>
      <c r="M24" s="394">
        <v>1</v>
      </c>
      <c r="N24" s="379"/>
    </row>
    <row r="25" spans="1:16" s="371" customFormat="1" ht="8.65" customHeight="1">
      <c r="A25" s="372"/>
      <c r="B25" s="395" t="s">
        <v>266</v>
      </c>
      <c r="C25" s="396">
        <f t="shared" si="0"/>
        <v>6</v>
      </c>
      <c r="D25" s="394">
        <v>6</v>
      </c>
      <c r="E25" s="394">
        <v>0</v>
      </c>
      <c r="F25" s="394"/>
      <c r="G25" s="394">
        <v>3</v>
      </c>
      <c r="H25" s="394">
        <v>6</v>
      </c>
      <c r="I25" s="394"/>
      <c r="J25" s="394">
        <v>2</v>
      </c>
      <c r="K25" s="396">
        <v>3</v>
      </c>
      <c r="L25" s="396">
        <v>1</v>
      </c>
      <c r="M25" s="396">
        <v>0</v>
      </c>
      <c r="N25" s="379"/>
    </row>
    <row r="26" spans="1:16" s="371" customFormat="1" ht="8.65" customHeight="1">
      <c r="A26" s="372"/>
      <c r="B26" s="395" t="s">
        <v>267</v>
      </c>
      <c r="C26" s="396">
        <f t="shared" si="0"/>
        <v>7</v>
      </c>
      <c r="D26" s="394">
        <v>6</v>
      </c>
      <c r="E26" s="394">
        <v>1</v>
      </c>
      <c r="F26" s="394"/>
      <c r="G26" s="394">
        <v>2</v>
      </c>
      <c r="H26" s="394">
        <v>7</v>
      </c>
      <c r="I26" s="394"/>
      <c r="J26" s="394">
        <v>1</v>
      </c>
      <c r="K26" s="394">
        <v>4</v>
      </c>
      <c r="L26" s="394">
        <v>1</v>
      </c>
      <c r="M26" s="394">
        <v>1</v>
      </c>
      <c r="N26" s="379"/>
      <c r="P26" s="403"/>
    </row>
    <row r="27" spans="1:16" s="371" customFormat="1" ht="7.5" customHeight="1">
      <c r="A27" s="372"/>
      <c r="B27" s="397"/>
      <c r="C27" s="398"/>
      <c r="D27" s="8"/>
      <c r="E27" s="399"/>
      <c r="F27" s="399"/>
      <c r="G27" s="399"/>
      <c r="H27" s="399"/>
      <c r="I27" s="399"/>
      <c r="J27" s="399"/>
      <c r="K27" s="399"/>
      <c r="L27" s="399"/>
      <c r="M27" s="399"/>
      <c r="N27" s="379"/>
    </row>
    <row r="28" spans="1:16" s="371" customFormat="1" ht="8.65" customHeight="1">
      <c r="A28" s="372"/>
      <c r="B28" s="393" t="s">
        <v>268</v>
      </c>
      <c r="C28" s="400"/>
      <c r="D28" s="401"/>
      <c r="E28" s="401"/>
      <c r="F28" s="401"/>
      <c r="G28" s="401"/>
      <c r="H28" s="401"/>
      <c r="I28" s="401"/>
      <c r="J28" s="401"/>
      <c r="K28" s="401"/>
      <c r="L28" s="401"/>
      <c r="M28" s="401"/>
      <c r="N28" s="379"/>
    </row>
    <row r="29" spans="1:16" s="371" customFormat="1" ht="8.65" customHeight="1">
      <c r="A29" s="372"/>
      <c r="B29" s="393" t="s">
        <v>269</v>
      </c>
      <c r="C29" s="396">
        <f>SUM(C30:C36)</f>
        <v>59</v>
      </c>
      <c r="D29" s="396">
        <f>SUM(D30:D36)</f>
        <v>51</v>
      </c>
      <c r="E29" s="396">
        <f>SUM(E30:E36)</f>
        <v>8</v>
      </c>
      <c r="F29" s="396"/>
      <c r="G29" s="396">
        <f>SUM(G30:G36)</f>
        <v>31</v>
      </c>
      <c r="H29" s="396">
        <f>SUM(H30:H36)</f>
        <v>59</v>
      </c>
      <c r="I29" s="396"/>
      <c r="J29" s="396">
        <f>SUM(J30:J36)</f>
        <v>19</v>
      </c>
      <c r="K29" s="396">
        <f>SUM(K30:K36)</f>
        <v>27</v>
      </c>
      <c r="L29" s="396">
        <f>SUM(L30:L36)</f>
        <v>6</v>
      </c>
      <c r="M29" s="396">
        <f>SUM(M30:M36)</f>
        <v>7</v>
      </c>
      <c r="N29" s="379"/>
    </row>
    <row r="30" spans="1:16" s="371" customFormat="1" ht="8.65" customHeight="1">
      <c r="A30" s="372"/>
      <c r="B30" s="402" t="s">
        <v>270</v>
      </c>
      <c r="C30" s="396">
        <f>SUM(D30:E30)</f>
        <v>14</v>
      </c>
      <c r="D30" s="394">
        <v>12</v>
      </c>
      <c r="E30" s="396">
        <v>2</v>
      </c>
      <c r="F30" s="396"/>
      <c r="G30" s="394">
        <v>8</v>
      </c>
      <c r="H30" s="394">
        <v>14</v>
      </c>
      <c r="I30" s="394"/>
      <c r="J30" s="394">
        <v>2</v>
      </c>
      <c r="K30" s="396">
        <v>7</v>
      </c>
      <c r="L30" s="396">
        <v>0</v>
      </c>
      <c r="M30" s="396">
        <v>5</v>
      </c>
      <c r="N30" s="379"/>
    </row>
    <row r="31" spans="1:16" s="371" customFormat="1" ht="8.65" customHeight="1">
      <c r="A31" s="372"/>
      <c r="B31" s="402" t="s">
        <v>271</v>
      </c>
      <c r="C31" s="396">
        <f>SUM(D31:E31)</f>
        <v>14</v>
      </c>
      <c r="D31" s="394">
        <v>9</v>
      </c>
      <c r="E31" s="394">
        <v>5</v>
      </c>
      <c r="F31" s="394"/>
      <c r="G31" s="394">
        <v>10</v>
      </c>
      <c r="H31" s="394">
        <v>14</v>
      </c>
      <c r="I31" s="394"/>
      <c r="J31" s="396">
        <v>6</v>
      </c>
      <c r="K31" s="394">
        <v>2</v>
      </c>
      <c r="L31" s="394">
        <v>6</v>
      </c>
      <c r="M31" s="394">
        <v>0</v>
      </c>
      <c r="N31" s="379"/>
    </row>
    <row r="32" spans="1:16" s="371" customFormat="1" ht="8.65" customHeight="1">
      <c r="A32" s="372"/>
      <c r="B32" s="402" t="s">
        <v>272</v>
      </c>
      <c r="C32" s="396">
        <f>SUM(D32:E32)</f>
        <v>5</v>
      </c>
      <c r="D32" s="394">
        <v>4</v>
      </c>
      <c r="E32" s="394">
        <v>1</v>
      </c>
      <c r="F32" s="394"/>
      <c r="G32" s="394">
        <v>2</v>
      </c>
      <c r="H32" s="396">
        <v>5</v>
      </c>
      <c r="I32" s="396"/>
      <c r="J32" s="394">
        <v>2</v>
      </c>
      <c r="K32" s="396">
        <v>2</v>
      </c>
      <c r="L32" s="396">
        <v>0</v>
      </c>
      <c r="M32" s="396">
        <v>1</v>
      </c>
      <c r="N32" s="379"/>
    </row>
    <row r="33" spans="1:15" s="371" customFormat="1" ht="8.65" customHeight="1">
      <c r="A33" s="372"/>
      <c r="B33" s="402" t="s">
        <v>273</v>
      </c>
      <c r="C33" s="396">
        <f>SUM(D33:E33)</f>
        <v>4</v>
      </c>
      <c r="D33" s="394">
        <v>4</v>
      </c>
      <c r="E33" s="394">
        <v>0</v>
      </c>
      <c r="F33" s="394"/>
      <c r="G33" s="394">
        <v>3</v>
      </c>
      <c r="H33" s="394">
        <v>4</v>
      </c>
      <c r="I33" s="394"/>
      <c r="J33" s="394">
        <v>3</v>
      </c>
      <c r="K33" s="394">
        <v>1</v>
      </c>
      <c r="L33" s="394">
        <v>0</v>
      </c>
      <c r="M33" s="396">
        <v>0</v>
      </c>
      <c r="N33" s="379"/>
    </row>
    <row r="34" spans="1:15" s="371" customFormat="1" ht="8.65" customHeight="1">
      <c r="A34" s="372"/>
      <c r="B34" s="402" t="s">
        <v>274</v>
      </c>
      <c r="C34" s="396"/>
      <c r="D34" s="394"/>
      <c r="E34" s="394"/>
      <c r="F34" s="394"/>
      <c r="G34" s="394"/>
      <c r="H34" s="394"/>
      <c r="I34" s="394"/>
      <c r="J34" s="394"/>
      <c r="K34" s="394"/>
      <c r="L34" s="394"/>
      <c r="M34" s="396"/>
      <c r="N34" s="379"/>
    </row>
    <row r="35" spans="1:15" s="371" customFormat="1" ht="8.65" customHeight="1">
      <c r="A35" s="372"/>
      <c r="B35" s="402" t="s">
        <v>275</v>
      </c>
      <c r="C35" s="396">
        <f>SUM(D35:E35)</f>
        <v>10</v>
      </c>
      <c r="D35" s="394">
        <v>10</v>
      </c>
      <c r="E35" s="394">
        <v>0</v>
      </c>
      <c r="F35" s="394"/>
      <c r="G35" s="394">
        <v>5</v>
      </c>
      <c r="H35" s="394">
        <v>10</v>
      </c>
      <c r="I35" s="394"/>
      <c r="J35" s="394">
        <v>4</v>
      </c>
      <c r="K35" s="394">
        <v>5</v>
      </c>
      <c r="L35" s="394">
        <v>0</v>
      </c>
      <c r="M35" s="394">
        <v>1</v>
      </c>
      <c r="N35" s="379"/>
    </row>
    <row r="36" spans="1:15" s="371" customFormat="1" ht="8.65" customHeight="1">
      <c r="A36" s="372"/>
      <c r="B36" s="402" t="s">
        <v>276</v>
      </c>
      <c r="C36" s="396">
        <f>SUM(D36:E36)</f>
        <v>12</v>
      </c>
      <c r="D36" s="394">
        <v>12</v>
      </c>
      <c r="E36" s="394">
        <v>0</v>
      </c>
      <c r="F36" s="394"/>
      <c r="G36" s="394">
        <v>3</v>
      </c>
      <c r="H36" s="394">
        <v>12</v>
      </c>
      <c r="I36" s="394"/>
      <c r="J36" s="396">
        <v>2</v>
      </c>
      <c r="K36" s="394">
        <v>10</v>
      </c>
      <c r="L36" s="394">
        <v>0</v>
      </c>
      <c r="M36" s="394">
        <v>0</v>
      </c>
      <c r="N36" s="379"/>
    </row>
    <row r="37" spans="1:15" s="371" customFormat="1" ht="3" customHeight="1">
      <c r="A37" s="372"/>
      <c r="B37" s="404"/>
      <c r="C37" s="404"/>
      <c r="D37" s="404"/>
      <c r="E37" s="404"/>
      <c r="F37" s="404"/>
      <c r="G37" s="404"/>
      <c r="H37" s="404"/>
      <c r="I37" s="404"/>
      <c r="J37" s="404"/>
      <c r="K37" s="404"/>
      <c r="L37" s="404"/>
      <c r="M37" s="404"/>
      <c r="N37" s="379"/>
    </row>
    <row r="38" spans="1:15" s="371" customFormat="1" ht="3" customHeight="1">
      <c r="A38" s="372"/>
      <c r="B38" s="383"/>
      <c r="C38" s="383"/>
      <c r="D38" s="383"/>
      <c r="E38" s="383"/>
      <c r="F38" s="383"/>
      <c r="G38" s="383"/>
      <c r="H38" s="383"/>
      <c r="I38" s="383"/>
      <c r="J38" s="383"/>
      <c r="K38" s="383"/>
      <c r="L38" s="383"/>
      <c r="M38" s="383"/>
      <c r="N38" s="379"/>
    </row>
    <row r="39" spans="1:15" s="371" customFormat="1" ht="9.9499999999999993" customHeight="1">
      <c r="A39" s="372"/>
      <c r="B39" s="405" t="s">
        <v>277</v>
      </c>
      <c r="C39" s="393"/>
      <c r="D39" s="393"/>
      <c r="E39" s="393"/>
      <c r="F39" s="393"/>
      <c r="G39" s="393"/>
      <c r="H39" s="393"/>
      <c r="I39" s="393"/>
      <c r="J39" s="393"/>
      <c r="K39" s="393"/>
      <c r="L39" s="393"/>
      <c r="M39" s="393"/>
      <c r="N39" s="379"/>
    </row>
    <row r="40" spans="1:15" s="371" customFormat="1" ht="9.9499999999999993" customHeight="1">
      <c r="A40" s="372"/>
      <c r="B40" s="405" t="s">
        <v>278</v>
      </c>
      <c r="C40" s="393"/>
      <c r="D40" s="393"/>
      <c r="E40" s="393"/>
      <c r="F40" s="393"/>
      <c r="G40" s="393"/>
      <c r="H40" s="393"/>
      <c r="I40" s="393"/>
      <c r="J40" s="393"/>
      <c r="K40" s="393"/>
      <c r="L40" s="393"/>
      <c r="M40" s="393"/>
      <c r="N40" s="379"/>
    </row>
    <row r="41" spans="1:15" s="371" customFormat="1" ht="9" customHeight="1">
      <c r="A41" s="372"/>
      <c r="B41" s="405" t="s">
        <v>279</v>
      </c>
      <c r="C41" s="393"/>
      <c r="D41" s="393"/>
      <c r="E41" s="393"/>
      <c r="F41" s="393"/>
      <c r="G41" s="393"/>
      <c r="H41" s="393"/>
      <c r="I41" s="393"/>
      <c r="J41" s="393"/>
      <c r="K41" s="393"/>
      <c r="L41" s="393"/>
      <c r="M41" s="393"/>
      <c r="N41" s="379"/>
    </row>
    <row r="42" spans="1:15" s="371" customFormat="1" ht="9" customHeight="1">
      <c r="A42" s="372"/>
      <c r="B42" s="406" t="s">
        <v>280</v>
      </c>
      <c r="C42" s="407"/>
      <c r="D42" s="383"/>
      <c r="E42" s="383"/>
      <c r="F42" s="383"/>
      <c r="G42" s="383"/>
      <c r="H42" s="383"/>
      <c r="I42" s="383"/>
      <c r="J42" s="383"/>
      <c r="K42" s="383"/>
      <c r="L42" s="383"/>
      <c r="M42" s="383"/>
      <c r="N42" s="379"/>
    </row>
    <row r="43" spans="1:15" s="371" customFormat="1" ht="4.7" customHeight="1">
      <c r="A43" s="408"/>
      <c r="B43" s="404"/>
      <c r="C43" s="404"/>
      <c r="D43" s="404"/>
      <c r="E43" s="404"/>
      <c r="F43" s="404"/>
      <c r="G43" s="404"/>
      <c r="H43" s="404"/>
      <c r="I43" s="404"/>
      <c r="J43" s="404"/>
      <c r="K43" s="404"/>
      <c r="L43" s="404"/>
      <c r="M43" s="404"/>
      <c r="N43" s="409"/>
    </row>
    <row r="44" spans="1:15" hidden="1">
      <c r="O44" s="32" t="s">
        <v>17</v>
      </c>
    </row>
  </sheetData>
  <sheetProtection sheet="1" objects="1" scenarios="1"/>
  <mergeCells count="8">
    <mergeCell ref="L9:L10"/>
    <mergeCell ref="M9:M10"/>
    <mergeCell ref="B8:B10"/>
    <mergeCell ref="C8:C10"/>
    <mergeCell ref="D8:D10"/>
    <mergeCell ref="E8:E10"/>
    <mergeCell ref="J9:J10"/>
    <mergeCell ref="K9:K10"/>
  </mergeCells>
  <hyperlinks>
    <hyperlink ref="M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codeName="Hoja26"/>
  <dimension ref="A1:P130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14.7109375" style="32" customWidth="1"/>
    <col min="3" max="7" width="5.42578125" style="32" customWidth="1"/>
    <col min="8" max="9" width="5.28515625" style="32" customWidth="1"/>
    <col min="10" max="10" width="5.42578125" style="32" customWidth="1"/>
    <col min="11" max="12" width="0.85546875" style="32" customWidth="1"/>
    <col min="13" max="16" width="0" style="32" hidden="1"/>
    <col min="17" max="16384" width="11.42578125" style="32" hidden="1"/>
  </cols>
  <sheetData>
    <row r="1" spans="1:16" s="413" customFormat="1" ht="4.7" customHeight="1">
      <c r="A1" s="410"/>
      <c r="B1" s="411"/>
      <c r="C1" s="411"/>
      <c r="D1" s="411"/>
      <c r="E1" s="411"/>
      <c r="F1" s="411"/>
      <c r="G1" s="411"/>
      <c r="H1" s="411"/>
      <c r="I1" s="411"/>
      <c r="J1" s="411"/>
      <c r="K1" s="412"/>
      <c r="L1" s="426"/>
    </row>
    <row r="2" spans="1:16" s="418" customFormat="1" ht="11.1" customHeight="1">
      <c r="A2" s="414"/>
      <c r="B2" s="415" t="s">
        <v>281</v>
      </c>
      <c r="C2" s="416"/>
      <c r="D2" s="416"/>
      <c r="E2" s="416"/>
      <c r="F2" s="417"/>
      <c r="J2" s="1317" t="s">
        <v>282</v>
      </c>
      <c r="K2" s="419"/>
      <c r="L2" s="414"/>
    </row>
    <row r="3" spans="1:16" s="418" customFormat="1" ht="11.1" customHeight="1">
      <c r="A3" s="414"/>
      <c r="B3" s="415" t="s">
        <v>283</v>
      </c>
      <c r="C3" s="416"/>
      <c r="D3" s="416"/>
      <c r="E3" s="416"/>
      <c r="F3" s="416"/>
      <c r="J3" s="98" t="s">
        <v>21</v>
      </c>
      <c r="K3" s="419"/>
      <c r="L3" s="414"/>
    </row>
    <row r="4" spans="1:16" s="418" customFormat="1" ht="11.1" customHeight="1">
      <c r="A4" s="414"/>
      <c r="B4" s="420" t="s">
        <v>284</v>
      </c>
      <c r="C4" s="416"/>
      <c r="D4" s="416"/>
      <c r="E4" s="416"/>
      <c r="F4" s="416"/>
      <c r="G4" s="416"/>
      <c r="H4" s="416"/>
      <c r="I4" s="416"/>
      <c r="J4" s="416"/>
      <c r="K4" s="419"/>
      <c r="L4" s="414"/>
    </row>
    <row r="5" spans="1:16" s="424" customFormat="1" ht="3" customHeight="1">
      <c r="A5" s="421"/>
      <c r="B5" s="422"/>
      <c r="C5" s="422"/>
      <c r="D5" s="422"/>
      <c r="E5" s="422"/>
      <c r="F5" s="422"/>
      <c r="G5" s="422"/>
      <c r="H5" s="422"/>
      <c r="I5" s="422"/>
      <c r="J5" s="422"/>
      <c r="K5" s="423"/>
      <c r="L5" s="421"/>
    </row>
    <row r="6" spans="1:16" s="424" customFormat="1" ht="3" customHeight="1">
      <c r="A6" s="421"/>
      <c r="B6" s="425"/>
      <c r="C6" s="425"/>
      <c r="D6" s="425"/>
      <c r="E6" s="425"/>
      <c r="F6" s="425"/>
      <c r="G6" s="425"/>
      <c r="H6" s="425"/>
      <c r="I6" s="425"/>
      <c r="J6" s="425"/>
      <c r="K6" s="423"/>
      <c r="L6" s="421"/>
    </row>
    <row r="7" spans="1:16" s="413" customFormat="1" ht="8.65" customHeight="1">
      <c r="A7" s="426"/>
      <c r="B7" s="1253" t="s">
        <v>285</v>
      </c>
      <c r="C7" s="427" t="s">
        <v>57</v>
      </c>
      <c r="D7" s="428"/>
      <c r="E7" s="428"/>
      <c r="F7" s="428"/>
      <c r="G7" s="428"/>
      <c r="H7" s="428"/>
      <c r="I7" s="428"/>
      <c r="J7" s="428"/>
      <c r="K7" s="429"/>
      <c r="L7" s="426"/>
    </row>
    <row r="8" spans="1:16" s="413" customFormat="1" ht="10.5" customHeight="1">
      <c r="A8" s="426"/>
      <c r="B8" s="1254"/>
      <c r="C8" s="431">
        <v>1997</v>
      </c>
      <c r="D8" s="431">
        <v>1998</v>
      </c>
      <c r="E8" s="431">
        <v>1999</v>
      </c>
      <c r="F8" s="432">
        <v>2000</v>
      </c>
      <c r="G8" s="432">
        <v>2001</v>
      </c>
      <c r="H8" s="433">
        <v>2002</v>
      </c>
      <c r="I8" s="433">
        <v>2003</v>
      </c>
      <c r="J8" s="433">
        <v>2004</v>
      </c>
      <c r="K8" s="429"/>
      <c r="L8" s="426"/>
      <c r="P8" s="434"/>
    </row>
    <row r="9" spans="1:16" s="424" customFormat="1" ht="3" customHeight="1">
      <c r="A9" s="421"/>
      <c r="B9" s="422"/>
      <c r="C9" s="422"/>
      <c r="D9" s="422"/>
      <c r="E9" s="422"/>
      <c r="F9" s="422"/>
      <c r="G9" s="422"/>
      <c r="H9" s="422"/>
      <c r="I9" s="422"/>
      <c r="J9" s="422"/>
      <c r="K9" s="423"/>
      <c r="L9" s="421"/>
      <c r="P9" s="435"/>
    </row>
    <row r="10" spans="1:16" s="424" customFormat="1" ht="3" customHeight="1">
      <c r="A10" s="421"/>
      <c r="B10" s="425"/>
      <c r="C10" s="425"/>
      <c r="D10" s="425"/>
      <c r="E10" s="425"/>
      <c r="F10" s="425"/>
      <c r="G10" s="425"/>
      <c r="H10" s="425"/>
      <c r="I10" s="425"/>
      <c r="J10" s="425"/>
      <c r="K10" s="423"/>
      <c r="L10" s="421"/>
      <c r="P10" s="435"/>
    </row>
    <row r="11" spans="1:16" s="418" customFormat="1" ht="9" customHeight="1">
      <c r="A11" s="414"/>
      <c r="B11" s="436" t="s">
        <v>7</v>
      </c>
      <c r="C11" s="437">
        <f t="shared" ref="C11:J11" si="0">SUM(C12:C28)</f>
        <v>2004</v>
      </c>
      <c r="D11" s="437">
        <f t="shared" si="0"/>
        <v>2065</v>
      </c>
      <c r="E11" s="437">
        <f t="shared" si="0"/>
        <v>2135</v>
      </c>
      <c r="F11" s="437">
        <f t="shared" si="0"/>
        <v>2200</v>
      </c>
      <c r="G11" s="437">
        <f t="shared" si="0"/>
        <v>2233</v>
      </c>
      <c r="H11" s="437">
        <f t="shared" si="0"/>
        <v>2274</v>
      </c>
      <c r="I11" s="437">
        <f t="shared" si="0"/>
        <v>2310</v>
      </c>
      <c r="J11" s="437">
        <f t="shared" si="0"/>
        <v>2329</v>
      </c>
      <c r="K11" s="419"/>
      <c r="L11" s="414"/>
      <c r="P11" s="438"/>
    </row>
    <row r="12" spans="1:16" s="413" customFormat="1" ht="9" customHeight="1">
      <c r="A12" s="426"/>
      <c r="B12" s="1173" t="s">
        <v>286</v>
      </c>
      <c r="C12" s="439">
        <v>33</v>
      </c>
      <c r="D12" s="439">
        <v>32</v>
      </c>
      <c r="E12" s="439">
        <v>32</v>
      </c>
      <c r="F12" s="439">
        <v>29</v>
      </c>
      <c r="G12" s="439">
        <v>30</v>
      </c>
      <c r="H12" s="439">
        <v>32</v>
      </c>
      <c r="I12" s="439">
        <v>31</v>
      </c>
      <c r="J12" s="439">
        <v>31</v>
      </c>
      <c r="K12" s="429"/>
      <c r="L12" s="426"/>
      <c r="P12" s="434"/>
    </row>
    <row r="13" spans="1:16" s="413" customFormat="1" ht="9" customHeight="1">
      <c r="A13" s="426"/>
      <c r="B13" s="1173" t="s">
        <v>287</v>
      </c>
      <c r="C13" s="439">
        <v>3</v>
      </c>
      <c r="D13" s="439">
        <v>3</v>
      </c>
      <c r="E13" s="439">
        <v>3</v>
      </c>
      <c r="F13" s="439">
        <v>3</v>
      </c>
      <c r="G13" s="439">
        <v>3</v>
      </c>
      <c r="H13" s="439">
        <v>3</v>
      </c>
      <c r="I13" s="439">
        <v>3</v>
      </c>
      <c r="J13" s="439">
        <v>3</v>
      </c>
      <c r="K13" s="429"/>
      <c r="L13" s="426"/>
      <c r="P13" s="434"/>
    </row>
    <row r="14" spans="1:16" s="413" customFormat="1" ht="9" customHeight="1">
      <c r="A14" s="426"/>
      <c r="B14" s="1173" t="s">
        <v>288</v>
      </c>
      <c r="C14" s="439">
        <v>8</v>
      </c>
      <c r="D14" s="439">
        <v>8</v>
      </c>
      <c r="E14" s="439">
        <v>7</v>
      </c>
      <c r="F14" s="439">
        <v>5</v>
      </c>
      <c r="G14" s="439">
        <v>5</v>
      </c>
      <c r="H14" s="439">
        <v>6</v>
      </c>
      <c r="I14" s="439">
        <v>6</v>
      </c>
      <c r="J14" s="439">
        <v>6</v>
      </c>
      <c r="K14" s="429"/>
      <c r="L14" s="426"/>
      <c r="P14" s="434"/>
    </row>
    <row r="15" spans="1:16" s="413" customFormat="1" ht="9" customHeight="1">
      <c r="A15" s="426"/>
      <c r="B15" s="1173" t="s">
        <v>289</v>
      </c>
      <c r="C15" s="439">
        <v>1</v>
      </c>
      <c r="D15" s="439">
        <v>1</v>
      </c>
      <c r="E15" s="439">
        <v>0</v>
      </c>
      <c r="F15" s="439">
        <v>0</v>
      </c>
      <c r="G15" s="439">
        <v>0</v>
      </c>
      <c r="H15" s="439">
        <v>0</v>
      </c>
      <c r="I15" s="439">
        <v>1</v>
      </c>
      <c r="J15" s="439">
        <v>1</v>
      </c>
      <c r="K15" s="429"/>
      <c r="L15" s="426"/>
      <c r="P15" s="434"/>
    </row>
    <row r="16" spans="1:16" s="413" customFormat="1" ht="9" customHeight="1">
      <c r="A16" s="426"/>
      <c r="B16" s="1173" t="s">
        <v>290</v>
      </c>
      <c r="C16" s="439">
        <v>16</v>
      </c>
      <c r="D16" s="439">
        <v>15</v>
      </c>
      <c r="E16" s="439">
        <v>7</v>
      </c>
      <c r="F16" s="439">
        <v>17</v>
      </c>
      <c r="G16" s="439">
        <v>19</v>
      </c>
      <c r="H16" s="439">
        <v>20</v>
      </c>
      <c r="I16" s="439">
        <v>19</v>
      </c>
      <c r="J16" s="439">
        <v>16</v>
      </c>
      <c r="K16" s="429"/>
      <c r="L16" s="426"/>
      <c r="P16" s="434"/>
    </row>
    <row r="17" spans="1:16" s="413" customFormat="1" ht="9" customHeight="1">
      <c r="A17" s="426"/>
      <c r="B17" s="1173" t="s">
        <v>291</v>
      </c>
      <c r="C17" s="439">
        <v>2</v>
      </c>
      <c r="D17" s="439">
        <v>2</v>
      </c>
      <c r="E17" s="439">
        <v>2</v>
      </c>
      <c r="F17" s="439">
        <v>2</v>
      </c>
      <c r="G17" s="439">
        <v>2</v>
      </c>
      <c r="H17" s="439">
        <v>2</v>
      </c>
      <c r="I17" s="439">
        <v>2</v>
      </c>
      <c r="J17" s="439">
        <v>2</v>
      </c>
      <c r="K17" s="429"/>
      <c r="L17" s="766"/>
      <c r="M17" s="440"/>
      <c r="N17" s="440"/>
      <c r="O17" s="440"/>
      <c r="P17" s="434"/>
    </row>
    <row r="18" spans="1:16" s="413" customFormat="1" ht="9" customHeight="1">
      <c r="A18" s="426"/>
      <c r="B18" s="1173" t="s">
        <v>292</v>
      </c>
      <c r="C18" s="439">
        <v>28</v>
      </c>
      <c r="D18" s="439">
        <v>29</v>
      </c>
      <c r="E18" s="439">
        <v>29</v>
      </c>
      <c r="F18" s="439">
        <v>29</v>
      </c>
      <c r="G18" s="439">
        <v>27</v>
      </c>
      <c r="H18" s="439">
        <v>28</v>
      </c>
      <c r="I18" s="439">
        <v>31</v>
      </c>
      <c r="J18" s="439">
        <v>28</v>
      </c>
      <c r="K18" s="429"/>
      <c r="L18" s="766"/>
      <c r="M18" s="440"/>
      <c r="N18" s="440"/>
      <c r="O18" s="440"/>
      <c r="P18" s="434"/>
    </row>
    <row r="19" spans="1:16" s="413" customFormat="1" ht="9" customHeight="1">
      <c r="A19" s="426"/>
      <c r="B19" s="1173" t="s">
        <v>293</v>
      </c>
      <c r="C19" s="439">
        <v>95</v>
      </c>
      <c r="D19" s="439">
        <v>99</v>
      </c>
      <c r="E19" s="439">
        <v>111</v>
      </c>
      <c r="F19" s="439">
        <v>113</v>
      </c>
      <c r="G19" s="439">
        <v>125</v>
      </c>
      <c r="H19" s="439">
        <v>130</v>
      </c>
      <c r="I19" s="439">
        <v>135</v>
      </c>
      <c r="J19" s="439">
        <v>140</v>
      </c>
      <c r="K19" s="429"/>
      <c r="L19" s="766"/>
      <c r="M19" s="441"/>
      <c r="N19" s="442"/>
      <c r="O19" s="440"/>
      <c r="P19" s="434"/>
    </row>
    <row r="20" spans="1:16" s="413" customFormat="1" ht="9" customHeight="1">
      <c r="A20" s="426"/>
      <c r="B20" s="1173" t="s">
        <v>294</v>
      </c>
      <c r="C20" s="439">
        <v>43</v>
      </c>
      <c r="D20" s="439">
        <v>44</v>
      </c>
      <c r="E20" s="439">
        <v>44</v>
      </c>
      <c r="F20" s="439">
        <v>37</v>
      </c>
      <c r="G20" s="439">
        <v>37</v>
      </c>
      <c r="H20" s="439">
        <v>38</v>
      </c>
      <c r="I20" s="439">
        <v>39</v>
      </c>
      <c r="J20" s="439">
        <v>39</v>
      </c>
      <c r="K20" s="429"/>
      <c r="L20" s="766"/>
      <c r="M20" s="440"/>
      <c r="N20" s="440"/>
      <c r="O20" s="440"/>
      <c r="P20" s="434"/>
    </row>
    <row r="21" spans="1:16" s="413" customFormat="1" ht="9" customHeight="1">
      <c r="A21" s="426"/>
      <c r="B21" s="1173" t="s">
        <v>295</v>
      </c>
      <c r="C21" s="439">
        <v>21</v>
      </c>
      <c r="D21" s="439">
        <v>21</v>
      </c>
      <c r="E21" s="439">
        <v>21</v>
      </c>
      <c r="F21" s="439">
        <v>18</v>
      </c>
      <c r="G21" s="439">
        <v>18</v>
      </c>
      <c r="H21" s="439">
        <v>18</v>
      </c>
      <c r="I21" s="439">
        <v>18</v>
      </c>
      <c r="J21" s="439">
        <v>18</v>
      </c>
      <c r="K21" s="429"/>
      <c r="L21" s="766"/>
      <c r="M21" s="440"/>
      <c r="N21" s="440"/>
      <c r="O21" s="440"/>
      <c r="P21" s="434"/>
    </row>
    <row r="22" spans="1:16" s="413" customFormat="1" ht="9" customHeight="1">
      <c r="A22" s="426"/>
      <c r="B22" s="1173" t="s">
        <v>296</v>
      </c>
      <c r="C22" s="439">
        <v>193</v>
      </c>
      <c r="D22" s="439">
        <v>191</v>
      </c>
      <c r="E22" s="439">
        <v>194</v>
      </c>
      <c r="F22" s="439">
        <v>204</v>
      </c>
      <c r="G22" s="439">
        <v>204</v>
      </c>
      <c r="H22" s="439">
        <v>205</v>
      </c>
      <c r="I22" s="439">
        <v>204</v>
      </c>
      <c r="J22" s="439">
        <v>205</v>
      </c>
      <c r="K22" s="429"/>
      <c r="L22" s="766"/>
      <c r="M22" s="440"/>
      <c r="N22" s="440"/>
      <c r="O22" s="440"/>
      <c r="P22" s="434"/>
    </row>
    <row r="23" spans="1:16" s="413" customFormat="1" ht="9" customHeight="1">
      <c r="A23" s="426"/>
      <c r="B23" s="1173" t="s">
        <v>297</v>
      </c>
      <c r="C23" s="439">
        <v>1421</v>
      </c>
      <c r="D23" s="439">
        <v>1455</v>
      </c>
      <c r="E23" s="439">
        <v>1490</v>
      </c>
      <c r="F23" s="439">
        <v>1551</v>
      </c>
      <c r="G23" s="439">
        <v>1554</v>
      </c>
      <c r="H23" s="439">
        <v>1559</v>
      </c>
      <c r="I23" s="439">
        <v>1558</v>
      </c>
      <c r="J23" s="439">
        <v>1558</v>
      </c>
      <c r="K23" s="429"/>
      <c r="L23" s="426"/>
      <c r="P23" s="434"/>
    </row>
    <row r="24" spans="1:16" s="413" customFormat="1" ht="9" customHeight="1">
      <c r="A24" s="426"/>
      <c r="B24" s="1173" t="s">
        <v>298</v>
      </c>
      <c r="C24" s="439">
        <v>48</v>
      </c>
      <c r="D24" s="439">
        <v>54</v>
      </c>
      <c r="E24" s="439">
        <v>59</v>
      </c>
      <c r="F24" s="439">
        <v>41</v>
      </c>
      <c r="G24" s="439">
        <v>47</v>
      </c>
      <c r="H24" s="439">
        <v>60</v>
      </c>
      <c r="I24" s="439">
        <v>63</v>
      </c>
      <c r="J24" s="439">
        <v>70</v>
      </c>
      <c r="K24" s="429"/>
      <c r="L24" s="426"/>
      <c r="P24" s="434"/>
    </row>
    <row r="25" spans="1:16" s="413" customFormat="1" ht="9" customHeight="1">
      <c r="A25" s="426"/>
      <c r="B25" s="1173" t="s">
        <v>299</v>
      </c>
      <c r="C25" s="439">
        <v>2</v>
      </c>
      <c r="D25" s="439">
        <v>2</v>
      </c>
      <c r="E25" s="439">
        <v>2</v>
      </c>
      <c r="F25" s="439">
        <v>3</v>
      </c>
      <c r="G25" s="439">
        <v>3</v>
      </c>
      <c r="H25" s="439">
        <v>3</v>
      </c>
      <c r="I25" s="439">
        <v>3</v>
      </c>
      <c r="J25" s="439">
        <v>3</v>
      </c>
      <c r="K25" s="429"/>
      <c r="L25" s="426"/>
      <c r="P25" s="434"/>
    </row>
    <row r="26" spans="1:16" s="413" customFormat="1" ht="9" customHeight="1">
      <c r="A26" s="426"/>
      <c r="B26" s="1173" t="s">
        <v>300</v>
      </c>
      <c r="C26" s="439">
        <v>10</v>
      </c>
      <c r="D26" s="439">
        <v>10</v>
      </c>
      <c r="E26" s="439">
        <v>10</v>
      </c>
      <c r="F26" s="439">
        <v>8</v>
      </c>
      <c r="G26" s="439">
        <v>8</v>
      </c>
      <c r="H26" s="439">
        <v>8</v>
      </c>
      <c r="I26" s="439">
        <v>7</v>
      </c>
      <c r="J26" s="439">
        <v>7</v>
      </c>
      <c r="K26" s="429"/>
      <c r="L26" s="426"/>
      <c r="P26" s="434"/>
    </row>
    <row r="27" spans="1:16" s="413" customFormat="1" ht="9" customHeight="1">
      <c r="A27" s="426"/>
      <c r="B27" s="1173" t="s">
        <v>301</v>
      </c>
      <c r="C27" s="439">
        <v>32</v>
      </c>
      <c r="D27" s="439">
        <v>46</v>
      </c>
      <c r="E27" s="439">
        <v>70</v>
      </c>
      <c r="F27" s="439">
        <v>77</v>
      </c>
      <c r="G27" s="439">
        <v>85</v>
      </c>
      <c r="H27" s="439">
        <v>95</v>
      </c>
      <c r="I27" s="439">
        <v>98</v>
      </c>
      <c r="J27" s="439">
        <v>100</v>
      </c>
      <c r="K27" s="429"/>
      <c r="L27" s="426"/>
      <c r="P27" s="434"/>
    </row>
    <row r="28" spans="1:16" s="413" customFormat="1" ht="9" customHeight="1">
      <c r="A28" s="426"/>
      <c r="B28" s="1172" t="s">
        <v>302</v>
      </c>
      <c r="C28" s="439">
        <v>48</v>
      </c>
      <c r="D28" s="439">
        <v>53</v>
      </c>
      <c r="E28" s="439">
        <v>54</v>
      </c>
      <c r="F28" s="439">
        <v>63</v>
      </c>
      <c r="G28" s="439">
        <v>66</v>
      </c>
      <c r="H28" s="439">
        <v>67</v>
      </c>
      <c r="I28" s="439">
        <v>92</v>
      </c>
      <c r="J28" s="439">
        <v>102</v>
      </c>
      <c r="K28" s="429"/>
      <c r="L28" s="426"/>
      <c r="P28" s="434"/>
    </row>
    <row r="29" spans="1:16" s="413" customFormat="1" ht="9.6" customHeight="1">
      <c r="A29" s="426"/>
      <c r="B29" s="1172"/>
      <c r="C29" s="439"/>
      <c r="D29" s="439"/>
      <c r="E29" s="439"/>
      <c r="F29" s="439"/>
      <c r="G29" s="439"/>
      <c r="H29" s="439"/>
      <c r="I29" s="439"/>
      <c r="J29" s="439"/>
      <c r="K29" s="429"/>
      <c r="L29" s="426"/>
      <c r="P29" s="434"/>
    </row>
    <row r="30" spans="1:16" s="413" customFormat="1" ht="9.6" customHeight="1">
      <c r="A30" s="426"/>
      <c r="B30" s="1172"/>
      <c r="C30" s="439"/>
      <c r="D30" s="439"/>
      <c r="E30" s="439"/>
      <c r="F30" s="439"/>
      <c r="G30" s="439"/>
      <c r="H30" s="439"/>
      <c r="I30" s="439"/>
      <c r="J30" s="439"/>
      <c r="K30" s="429"/>
      <c r="L30" s="426"/>
      <c r="P30" s="434"/>
    </row>
    <row r="31" spans="1:16" s="413" customFormat="1" ht="9.6" customHeight="1">
      <c r="A31" s="426"/>
      <c r="B31" s="1172"/>
      <c r="C31" s="439"/>
      <c r="D31" s="439"/>
      <c r="E31" s="439"/>
      <c r="F31" s="439"/>
      <c r="G31" s="439"/>
      <c r="H31" s="439"/>
      <c r="I31" s="439"/>
      <c r="J31" s="439"/>
      <c r="K31" s="429"/>
      <c r="L31" s="426"/>
      <c r="P31" s="434"/>
    </row>
    <row r="32" spans="1:16" s="413" customFormat="1" ht="9.6" customHeight="1">
      <c r="A32" s="426"/>
      <c r="B32" s="1172"/>
      <c r="C32" s="439"/>
      <c r="D32" s="439"/>
      <c r="E32" s="439"/>
      <c r="F32" s="439"/>
      <c r="G32" s="439"/>
      <c r="H32" s="439"/>
      <c r="I32" s="439"/>
      <c r="J32" s="439"/>
      <c r="K32" s="429"/>
      <c r="L32" s="426"/>
      <c r="P32" s="434"/>
    </row>
    <row r="33" spans="1:16" s="413" customFormat="1" ht="9.6" customHeight="1">
      <c r="A33" s="426"/>
      <c r="B33" s="1172"/>
      <c r="C33" s="439"/>
      <c r="D33" s="439"/>
      <c r="E33" s="439"/>
      <c r="F33" s="439"/>
      <c r="G33" s="439"/>
      <c r="H33" s="439"/>
      <c r="I33" s="439"/>
      <c r="J33" s="439"/>
      <c r="K33" s="429"/>
      <c r="L33" s="426"/>
      <c r="P33" s="434"/>
    </row>
    <row r="34" spans="1:16" s="413" customFormat="1" ht="17.25" customHeight="1">
      <c r="A34" s="426"/>
      <c r="B34" s="1172"/>
      <c r="C34" s="439"/>
      <c r="D34" s="439"/>
      <c r="E34" s="439"/>
      <c r="F34" s="439"/>
      <c r="G34" s="439"/>
      <c r="H34" s="439"/>
      <c r="I34" s="439"/>
      <c r="J34" s="439"/>
      <c r="K34" s="429"/>
      <c r="L34" s="426"/>
      <c r="P34" s="434"/>
    </row>
    <row r="35" spans="1:16" s="413" customFormat="1" ht="9.6" customHeight="1">
      <c r="A35" s="426"/>
      <c r="B35" s="1172"/>
      <c r="C35" s="439"/>
      <c r="D35" s="439"/>
      <c r="E35" s="439"/>
      <c r="F35" s="439"/>
      <c r="G35" s="439"/>
      <c r="H35" s="439"/>
      <c r="I35" s="439"/>
      <c r="J35" s="439"/>
      <c r="K35" s="429"/>
      <c r="L35" s="426"/>
      <c r="P35" s="434"/>
    </row>
    <row r="36" spans="1:16" s="413" customFormat="1" ht="9.6" customHeight="1">
      <c r="A36" s="426"/>
      <c r="B36" s="1172"/>
      <c r="C36" s="439"/>
      <c r="D36" s="439"/>
      <c r="E36" s="439"/>
      <c r="F36" s="439"/>
      <c r="G36" s="439"/>
      <c r="H36" s="439"/>
      <c r="I36" s="439"/>
      <c r="J36" s="439"/>
      <c r="K36" s="429"/>
      <c r="L36" s="426"/>
      <c r="P36" s="434"/>
    </row>
    <row r="37" spans="1:16" s="413" customFormat="1" ht="9.6" customHeight="1">
      <c r="A37" s="426"/>
      <c r="B37" s="1172"/>
      <c r="C37" s="439"/>
      <c r="D37" s="439"/>
      <c r="E37" s="439"/>
      <c r="F37" s="439"/>
      <c r="G37" s="439"/>
      <c r="H37" s="439"/>
      <c r="I37" s="439"/>
      <c r="J37" s="439"/>
      <c r="K37" s="429"/>
      <c r="L37" s="426"/>
      <c r="P37" s="434"/>
    </row>
    <row r="38" spans="1:16" s="413" customFormat="1" ht="9.6" customHeight="1">
      <c r="A38" s="426"/>
      <c r="B38" s="1172"/>
      <c r="C38" s="439"/>
      <c r="D38" s="439"/>
      <c r="E38" s="439"/>
      <c r="F38" s="439"/>
      <c r="G38" s="439"/>
      <c r="H38" s="439"/>
      <c r="I38" s="439"/>
      <c r="J38" s="443" t="s">
        <v>282</v>
      </c>
      <c r="K38" s="429"/>
      <c r="L38" s="426"/>
      <c r="P38" s="434"/>
    </row>
    <row r="39" spans="1:16" s="413" customFormat="1" ht="9.6" customHeight="1">
      <c r="A39" s="426"/>
      <c r="B39" s="1172"/>
      <c r="C39" s="439"/>
      <c r="D39" s="439"/>
      <c r="E39" s="439"/>
      <c r="F39" s="439"/>
      <c r="G39" s="439"/>
      <c r="H39" s="439"/>
      <c r="I39" s="439"/>
      <c r="J39" s="98" t="s">
        <v>26</v>
      </c>
      <c r="K39" s="429"/>
      <c r="L39" s="426"/>
      <c r="P39" s="434"/>
    </row>
    <row r="40" spans="1:16" s="424" customFormat="1" ht="3" customHeight="1">
      <c r="A40" s="421"/>
      <c r="B40" s="422"/>
      <c r="C40" s="422"/>
      <c r="D40" s="422"/>
      <c r="E40" s="422"/>
      <c r="F40" s="422"/>
      <c r="G40" s="422"/>
      <c r="H40" s="422"/>
      <c r="I40" s="422"/>
      <c r="J40" s="422"/>
      <c r="K40" s="423"/>
      <c r="L40" s="421"/>
    </row>
    <row r="41" spans="1:16" s="424" customFormat="1" ht="3" customHeight="1">
      <c r="A41" s="421"/>
      <c r="B41" s="425"/>
      <c r="C41" s="425"/>
      <c r="D41" s="425"/>
      <c r="E41" s="425"/>
      <c r="F41" s="425"/>
      <c r="G41" s="425"/>
      <c r="H41" s="425"/>
      <c r="I41" s="425"/>
      <c r="J41" s="425"/>
      <c r="K41" s="423"/>
      <c r="L41" s="421"/>
    </row>
    <row r="42" spans="1:16" s="413" customFormat="1" ht="9" customHeight="1">
      <c r="A42" s="426"/>
      <c r="B42" s="1253" t="s">
        <v>285</v>
      </c>
      <c r="C42" s="428" t="s">
        <v>57</v>
      </c>
      <c r="D42" s="428"/>
      <c r="E42" s="428"/>
      <c r="F42" s="428"/>
      <c r="G42" s="428"/>
      <c r="H42" s="428"/>
      <c r="I42" s="428"/>
      <c r="J42" s="428"/>
      <c r="K42" s="429"/>
      <c r="L42" s="426"/>
    </row>
    <row r="43" spans="1:16" s="413" customFormat="1" ht="9" customHeight="1">
      <c r="A43" s="426"/>
      <c r="B43" s="1254"/>
      <c r="C43" s="444">
        <v>2005</v>
      </c>
      <c r="D43" s="444">
        <v>2006</v>
      </c>
      <c r="E43" s="444">
        <v>2007</v>
      </c>
      <c r="F43" s="433">
        <v>2008</v>
      </c>
      <c r="G43" s="433">
        <v>2009</v>
      </c>
      <c r="H43" s="433">
        <v>2010</v>
      </c>
      <c r="I43" s="433">
        <v>2011</v>
      </c>
      <c r="J43" s="433">
        <v>2012</v>
      </c>
      <c r="K43" s="429"/>
      <c r="L43" s="426"/>
      <c r="P43" s="434"/>
    </row>
    <row r="44" spans="1:16" s="424" customFormat="1" ht="3" customHeight="1">
      <c r="A44" s="421"/>
      <c r="B44" s="422"/>
      <c r="C44" s="422"/>
      <c r="D44" s="422"/>
      <c r="E44" s="422"/>
      <c r="F44" s="422"/>
      <c r="G44" s="422"/>
      <c r="H44" s="422"/>
      <c r="I44" s="422"/>
      <c r="J44" s="422"/>
      <c r="K44" s="423"/>
      <c r="L44" s="421"/>
      <c r="P44" s="435"/>
    </row>
    <row r="45" spans="1:16" s="424" customFormat="1" ht="3" customHeight="1">
      <c r="A45" s="421"/>
      <c r="B45" s="425"/>
      <c r="C45" s="425"/>
      <c r="D45" s="425"/>
      <c r="E45" s="425"/>
      <c r="F45" s="425"/>
      <c r="G45" s="425"/>
      <c r="H45" s="425"/>
      <c r="I45" s="425"/>
      <c r="J45" s="425"/>
      <c r="K45" s="423"/>
      <c r="L45" s="421"/>
      <c r="P45" s="435"/>
    </row>
    <row r="46" spans="1:16" s="418" customFormat="1" ht="9" customHeight="1">
      <c r="A46" s="414"/>
      <c r="B46" s="436" t="s">
        <v>7</v>
      </c>
      <c r="C46" s="437">
        <f t="shared" ref="C46:J46" si="1">SUM(C47:C63)</f>
        <v>2348</v>
      </c>
      <c r="D46" s="437">
        <f t="shared" si="1"/>
        <v>2367</v>
      </c>
      <c r="E46" s="437">
        <f t="shared" si="1"/>
        <v>2387</v>
      </c>
      <c r="F46" s="437">
        <f t="shared" si="1"/>
        <v>2415</v>
      </c>
      <c r="G46" s="445">
        <f t="shared" si="1"/>
        <v>2464</v>
      </c>
      <c r="H46" s="437">
        <f t="shared" si="1"/>
        <v>2486</v>
      </c>
      <c r="I46" s="437">
        <f t="shared" si="1"/>
        <v>2504</v>
      </c>
      <c r="J46" s="437">
        <f t="shared" si="1"/>
        <v>2538</v>
      </c>
      <c r="K46" s="419"/>
      <c r="L46" s="414"/>
      <c r="P46" s="438"/>
    </row>
    <row r="47" spans="1:16" s="413" customFormat="1" ht="9" customHeight="1">
      <c r="A47" s="426"/>
      <c r="B47" s="1173" t="s">
        <v>286</v>
      </c>
      <c r="C47" s="439">
        <v>33</v>
      </c>
      <c r="D47" s="439">
        <v>31</v>
      </c>
      <c r="E47" s="439">
        <v>31</v>
      </c>
      <c r="F47" s="439">
        <v>34</v>
      </c>
      <c r="G47" s="446">
        <v>40</v>
      </c>
      <c r="H47" s="439">
        <v>41</v>
      </c>
      <c r="I47" s="439">
        <v>42</v>
      </c>
      <c r="J47" s="439">
        <v>40</v>
      </c>
      <c r="K47" s="429"/>
      <c r="L47" s="426"/>
      <c r="P47" s="434"/>
    </row>
    <row r="48" spans="1:16" s="413" customFormat="1" ht="9" customHeight="1">
      <c r="A48" s="426"/>
      <c r="B48" s="1173" t="s">
        <v>287</v>
      </c>
      <c r="C48" s="439">
        <v>3</v>
      </c>
      <c r="D48" s="439">
        <v>3</v>
      </c>
      <c r="E48" s="439">
        <v>3</v>
      </c>
      <c r="F48" s="439">
        <v>3</v>
      </c>
      <c r="G48" s="446">
        <v>3</v>
      </c>
      <c r="H48" s="439">
        <v>3</v>
      </c>
      <c r="I48" s="439">
        <v>5</v>
      </c>
      <c r="J48" s="439">
        <v>5</v>
      </c>
      <c r="K48" s="429"/>
      <c r="L48" s="426"/>
      <c r="P48" s="434"/>
    </row>
    <row r="49" spans="1:16" s="413" customFormat="1" ht="9" customHeight="1">
      <c r="A49" s="426"/>
      <c r="B49" s="1173" t="s">
        <v>288</v>
      </c>
      <c r="C49" s="439">
        <v>5</v>
      </c>
      <c r="D49" s="439">
        <v>5</v>
      </c>
      <c r="E49" s="439">
        <v>5</v>
      </c>
      <c r="F49" s="439">
        <v>4</v>
      </c>
      <c r="G49" s="446">
        <v>4</v>
      </c>
      <c r="H49" s="439">
        <v>4</v>
      </c>
      <c r="I49" s="439">
        <v>4</v>
      </c>
      <c r="J49" s="439">
        <v>4</v>
      </c>
      <c r="K49" s="429"/>
      <c r="L49" s="426"/>
      <c r="P49" s="434"/>
    </row>
    <row r="50" spans="1:16" s="413" customFormat="1" ht="9" customHeight="1">
      <c r="A50" s="426"/>
      <c r="B50" s="1173" t="s">
        <v>289</v>
      </c>
      <c r="C50" s="439">
        <v>1</v>
      </c>
      <c r="D50" s="439">
        <v>1</v>
      </c>
      <c r="E50" s="439">
        <v>1</v>
      </c>
      <c r="F50" s="439">
        <v>2</v>
      </c>
      <c r="G50" s="446">
        <v>2</v>
      </c>
      <c r="H50" s="439">
        <v>3</v>
      </c>
      <c r="I50" s="439">
        <v>5</v>
      </c>
      <c r="J50" s="439">
        <v>4</v>
      </c>
      <c r="K50" s="429"/>
      <c r="L50" s="426"/>
      <c r="P50" s="434"/>
    </row>
    <row r="51" spans="1:16" s="413" customFormat="1" ht="9" customHeight="1">
      <c r="A51" s="426"/>
      <c r="B51" s="1173" t="s">
        <v>290</v>
      </c>
      <c r="C51" s="439">
        <v>16</v>
      </c>
      <c r="D51" s="439">
        <v>16</v>
      </c>
      <c r="E51" s="439">
        <v>18</v>
      </c>
      <c r="F51" s="439">
        <v>18</v>
      </c>
      <c r="G51" s="446">
        <v>20</v>
      </c>
      <c r="H51" s="439">
        <v>22</v>
      </c>
      <c r="I51" s="439">
        <v>22</v>
      </c>
      <c r="J51" s="439">
        <v>23</v>
      </c>
      <c r="K51" s="429"/>
      <c r="L51" s="426"/>
      <c r="P51" s="434"/>
    </row>
    <row r="52" spans="1:16" s="413" customFormat="1" ht="9" customHeight="1">
      <c r="A52" s="426"/>
      <c r="B52" s="1173" t="s">
        <v>291</v>
      </c>
      <c r="C52" s="439">
        <v>2</v>
      </c>
      <c r="D52" s="439">
        <v>1</v>
      </c>
      <c r="E52" s="439">
        <v>1</v>
      </c>
      <c r="F52" s="439">
        <v>1</v>
      </c>
      <c r="G52" s="446">
        <v>1</v>
      </c>
      <c r="H52" s="439">
        <v>1</v>
      </c>
      <c r="I52" s="439">
        <v>1</v>
      </c>
      <c r="J52" s="439">
        <v>1</v>
      </c>
      <c r="K52" s="429"/>
      <c r="L52" s="766"/>
      <c r="M52" s="440"/>
      <c r="N52" s="440"/>
      <c r="O52" s="440"/>
      <c r="P52" s="434"/>
    </row>
    <row r="53" spans="1:16" s="413" customFormat="1" ht="9" customHeight="1">
      <c r="A53" s="426"/>
      <c r="B53" s="1173" t="s">
        <v>292</v>
      </c>
      <c r="C53" s="439">
        <v>29</v>
      </c>
      <c r="D53" s="439">
        <v>31</v>
      </c>
      <c r="E53" s="439">
        <v>30</v>
      </c>
      <c r="F53" s="439">
        <v>27</v>
      </c>
      <c r="G53" s="446">
        <v>27</v>
      </c>
      <c r="H53" s="439">
        <v>28</v>
      </c>
      <c r="I53" s="439">
        <v>26</v>
      </c>
      <c r="J53" s="439">
        <v>26</v>
      </c>
      <c r="K53" s="429"/>
      <c r="L53" s="766"/>
      <c r="M53" s="440"/>
      <c r="N53" s="440"/>
      <c r="O53" s="440"/>
      <c r="P53" s="434"/>
    </row>
    <row r="54" spans="1:16" s="413" customFormat="1" ht="9" customHeight="1">
      <c r="A54" s="426"/>
      <c r="B54" s="1173" t="s">
        <v>293</v>
      </c>
      <c r="C54" s="439">
        <v>150</v>
      </c>
      <c r="D54" s="439">
        <v>151</v>
      </c>
      <c r="E54" s="439">
        <v>156</v>
      </c>
      <c r="F54" s="439">
        <v>162</v>
      </c>
      <c r="G54" s="446">
        <v>171</v>
      </c>
      <c r="H54" s="439">
        <v>172</v>
      </c>
      <c r="I54" s="439">
        <v>174</v>
      </c>
      <c r="J54" s="439">
        <v>179</v>
      </c>
      <c r="K54" s="429"/>
      <c r="L54" s="766"/>
      <c r="M54" s="441"/>
      <c r="N54" s="442"/>
      <c r="O54" s="440"/>
      <c r="P54" s="434"/>
    </row>
    <row r="55" spans="1:16" s="413" customFormat="1" ht="9" customHeight="1">
      <c r="A55" s="426"/>
      <c r="B55" s="1173" t="s">
        <v>294</v>
      </c>
      <c r="C55" s="439">
        <v>39</v>
      </c>
      <c r="D55" s="439">
        <v>38</v>
      </c>
      <c r="E55" s="439">
        <v>38</v>
      </c>
      <c r="F55" s="439">
        <v>39</v>
      </c>
      <c r="G55" s="446">
        <v>39</v>
      </c>
      <c r="H55" s="439">
        <v>40</v>
      </c>
      <c r="I55" s="439">
        <v>38</v>
      </c>
      <c r="J55" s="439">
        <v>37</v>
      </c>
      <c r="K55" s="429"/>
      <c r="L55" s="766"/>
      <c r="M55" s="440"/>
      <c r="N55" s="440"/>
      <c r="O55" s="440"/>
      <c r="P55" s="434"/>
    </row>
    <row r="56" spans="1:16" s="413" customFormat="1" ht="9" customHeight="1">
      <c r="A56" s="426"/>
      <c r="B56" s="1173" t="s">
        <v>295</v>
      </c>
      <c r="C56" s="439">
        <v>18</v>
      </c>
      <c r="D56" s="439">
        <v>18</v>
      </c>
      <c r="E56" s="439">
        <v>18</v>
      </c>
      <c r="F56" s="439">
        <v>18</v>
      </c>
      <c r="G56" s="439">
        <v>18</v>
      </c>
      <c r="H56" s="439">
        <v>18</v>
      </c>
      <c r="I56" s="439">
        <v>18</v>
      </c>
      <c r="J56" s="439">
        <v>18</v>
      </c>
      <c r="K56" s="429"/>
      <c r="L56" s="766"/>
      <c r="M56" s="440"/>
      <c r="N56" s="440"/>
      <c r="O56" s="440"/>
      <c r="P56" s="434"/>
    </row>
    <row r="57" spans="1:16" s="413" customFormat="1" ht="9" customHeight="1">
      <c r="A57" s="426"/>
      <c r="B57" s="1173" t="s">
        <v>296</v>
      </c>
      <c r="C57" s="439">
        <v>206</v>
      </c>
      <c r="D57" s="439">
        <v>206</v>
      </c>
      <c r="E57" s="439">
        <v>206</v>
      </c>
      <c r="F57" s="439">
        <v>207</v>
      </c>
      <c r="G57" s="439">
        <v>207</v>
      </c>
      <c r="H57" s="439">
        <v>207</v>
      </c>
      <c r="I57" s="439">
        <v>205</v>
      </c>
      <c r="J57" s="439">
        <v>204</v>
      </c>
      <c r="K57" s="429"/>
      <c r="L57" s="766"/>
      <c r="M57" s="440"/>
      <c r="N57" s="440"/>
      <c r="O57" s="440"/>
      <c r="P57" s="434"/>
    </row>
    <row r="58" spans="1:16" s="413" customFormat="1" ht="9" customHeight="1">
      <c r="A58" s="426"/>
      <c r="B58" s="1173" t="s">
        <v>297</v>
      </c>
      <c r="C58" s="439">
        <v>1558</v>
      </c>
      <c r="D58" s="439">
        <v>1560</v>
      </c>
      <c r="E58" s="439">
        <v>1561</v>
      </c>
      <c r="F58" s="439">
        <v>1561</v>
      </c>
      <c r="G58" s="439">
        <v>1564</v>
      </c>
      <c r="H58" s="439">
        <v>1566</v>
      </c>
      <c r="I58" s="439">
        <v>1569</v>
      </c>
      <c r="J58" s="439">
        <v>1567</v>
      </c>
      <c r="K58" s="429"/>
      <c r="L58" s="426"/>
      <c r="P58" s="434"/>
    </row>
    <row r="59" spans="1:16" s="413" customFormat="1" ht="9" customHeight="1">
      <c r="A59" s="426"/>
      <c r="B59" s="1173" t="s">
        <v>298</v>
      </c>
      <c r="C59" s="439">
        <v>74</v>
      </c>
      <c r="D59" s="439">
        <v>84</v>
      </c>
      <c r="E59" s="439">
        <v>91</v>
      </c>
      <c r="F59" s="439">
        <v>107</v>
      </c>
      <c r="G59" s="439">
        <v>122</v>
      </c>
      <c r="H59" s="439">
        <v>132</v>
      </c>
      <c r="I59" s="439">
        <v>145</v>
      </c>
      <c r="J59" s="439">
        <v>168</v>
      </c>
      <c r="K59" s="429"/>
      <c r="L59" s="426"/>
      <c r="P59" s="434"/>
    </row>
    <row r="60" spans="1:16" s="413" customFormat="1" ht="9" customHeight="1">
      <c r="A60" s="426"/>
      <c r="B60" s="1173" t="s">
        <v>299</v>
      </c>
      <c r="C60" s="439">
        <v>3</v>
      </c>
      <c r="D60" s="439">
        <v>3</v>
      </c>
      <c r="E60" s="439">
        <v>3</v>
      </c>
      <c r="F60" s="439">
        <v>4</v>
      </c>
      <c r="G60" s="439">
        <v>4</v>
      </c>
      <c r="H60" s="439">
        <v>4</v>
      </c>
      <c r="I60" s="439">
        <v>4</v>
      </c>
      <c r="J60" s="439">
        <v>4</v>
      </c>
      <c r="K60" s="429"/>
      <c r="L60" s="426"/>
      <c r="P60" s="434"/>
    </row>
    <row r="61" spans="1:16" s="413" customFormat="1" ht="9" customHeight="1">
      <c r="A61" s="426"/>
      <c r="B61" s="1173" t="s">
        <v>300</v>
      </c>
      <c r="C61" s="439">
        <v>6</v>
      </c>
      <c r="D61" s="439">
        <v>6</v>
      </c>
      <c r="E61" s="439">
        <v>6</v>
      </c>
      <c r="F61" s="439">
        <v>7</v>
      </c>
      <c r="G61" s="439">
        <v>7</v>
      </c>
      <c r="H61" s="439">
        <v>7</v>
      </c>
      <c r="I61" s="439">
        <v>8</v>
      </c>
      <c r="J61" s="439">
        <v>8</v>
      </c>
      <c r="K61" s="429"/>
      <c r="L61" s="426"/>
      <c r="P61" s="434"/>
    </row>
    <row r="62" spans="1:16" s="413" customFormat="1" ht="9" customHeight="1">
      <c r="A62" s="426"/>
      <c r="B62" s="1173" t="s">
        <v>301</v>
      </c>
      <c r="C62" s="439">
        <v>101</v>
      </c>
      <c r="D62" s="439">
        <v>107</v>
      </c>
      <c r="E62" s="439">
        <v>111</v>
      </c>
      <c r="F62" s="439">
        <v>111</v>
      </c>
      <c r="G62" s="439">
        <v>118</v>
      </c>
      <c r="H62" s="439">
        <v>121</v>
      </c>
      <c r="I62" s="439">
        <v>121</v>
      </c>
      <c r="J62" s="439">
        <v>124</v>
      </c>
      <c r="K62" s="429"/>
      <c r="L62" s="426"/>
      <c r="P62" s="434"/>
    </row>
    <row r="63" spans="1:16" s="413" customFormat="1" ht="9" customHeight="1">
      <c r="A63" s="426"/>
      <c r="B63" s="1172" t="s">
        <v>302</v>
      </c>
      <c r="C63" s="439">
        <v>104</v>
      </c>
      <c r="D63" s="439">
        <v>106</v>
      </c>
      <c r="E63" s="439">
        <v>108</v>
      </c>
      <c r="F63" s="439">
        <v>110</v>
      </c>
      <c r="G63" s="439">
        <v>117</v>
      </c>
      <c r="H63" s="439">
        <v>117</v>
      </c>
      <c r="I63" s="439">
        <v>117</v>
      </c>
      <c r="J63" s="439">
        <v>126</v>
      </c>
      <c r="K63" s="429"/>
      <c r="L63" s="426"/>
      <c r="P63" s="434"/>
    </row>
    <row r="64" spans="1:16" s="413" customFormat="1" ht="4.7" customHeight="1">
      <c r="A64" s="447"/>
      <c r="B64" s="448"/>
      <c r="C64" s="449"/>
      <c r="D64" s="449"/>
      <c r="E64" s="449"/>
      <c r="F64" s="449"/>
      <c r="G64" s="449"/>
      <c r="H64" s="449"/>
      <c r="I64" s="449"/>
      <c r="J64" s="449"/>
      <c r="K64" s="450"/>
      <c r="L64" s="426"/>
      <c r="P64" s="434"/>
    </row>
    <row r="65" spans="1:16" s="413" customFormat="1" ht="4.7" customHeight="1">
      <c r="A65" s="410"/>
      <c r="B65" s="451"/>
      <c r="C65" s="452"/>
      <c r="D65" s="452"/>
      <c r="E65" s="452"/>
      <c r="F65" s="452"/>
      <c r="G65" s="452"/>
      <c r="H65" s="452"/>
      <c r="I65" s="452"/>
      <c r="J65" s="452"/>
      <c r="K65" s="412"/>
      <c r="L65" s="426"/>
      <c r="P65" s="434"/>
    </row>
    <row r="66" spans="1:16" s="413" customFormat="1" ht="11.1" customHeight="1">
      <c r="A66" s="426"/>
      <c r="B66" s="415" t="s">
        <v>281</v>
      </c>
      <c r="C66" s="439"/>
      <c r="D66" s="439"/>
      <c r="E66" s="439"/>
      <c r="F66" s="439"/>
      <c r="G66" s="439"/>
      <c r="H66" s="439"/>
      <c r="I66" s="439"/>
      <c r="J66" s="443" t="s">
        <v>282</v>
      </c>
      <c r="K66" s="429"/>
      <c r="L66" s="426"/>
    </row>
    <row r="67" spans="1:16" s="413" customFormat="1" ht="11.1" customHeight="1">
      <c r="A67" s="426"/>
      <c r="B67" s="415" t="s">
        <v>283</v>
      </c>
      <c r="C67" s="439"/>
      <c r="D67" s="439"/>
      <c r="E67" s="439"/>
      <c r="F67" s="439"/>
      <c r="J67" s="98" t="s">
        <v>303</v>
      </c>
      <c r="K67" s="429"/>
      <c r="L67" s="426"/>
    </row>
    <row r="68" spans="1:16" s="413" customFormat="1" ht="11.1" customHeight="1">
      <c r="A68" s="426"/>
      <c r="B68" s="420" t="s">
        <v>284</v>
      </c>
      <c r="C68" s="439"/>
      <c r="D68" s="439"/>
      <c r="E68" s="439"/>
      <c r="F68" s="439"/>
      <c r="K68" s="429"/>
      <c r="L68" s="426"/>
    </row>
    <row r="69" spans="1:16" s="424" customFormat="1" ht="3" customHeight="1">
      <c r="A69" s="421"/>
      <c r="B69" s="422"/>
      <c r="C69" s="422"/>
      <c r="D69" s="422"/>
      <c r="E69" s="422"/>
      <c r="F69" s="422"/>
      <c r="G69" s="422"/>
      <c r="H69" s="422"/>
      <c r="I69" s="422"/>
      <c r="J69" s="422"/>
      <c r="K69" s="423"/>
      <c r="L69" s="421"/>
    </row>
    <row r="70" spans="1:16" s="424" customFormat="1" ht="3" customHeight="1">
      <c r="A70" s="421"/>
      <c r="B70" s="425"/>
      <c r="C70" s="425"/>
      <c r="D70" s="425"/>
      <c r="E70" s="425"/>
      <c r="F70" s="425"/>
      <c r="G70" s="425"/>
      <c r="H70" s="425"/>
      <c r="I70" s="425"/>
      <c r="J70" s="425"/>
      <c r="K70" s="423"/>
      <c r="L70" s="421"/>
    </row>
    <row r="71" spans="1:16" s="413" customFormat="1" ht="8.65" customHeight="1">
      <c r="A71" s="426"/>
      <c r="B71" s="1253" t="s">
        <v>285</v>
      </c>
      <c r="C71" s="453" t="s">
        <v>304</v>
      </c>
      <c r="D71" s="453"/>
      <c r="E71" s="453"/>
      <c r="F71" s="453"/>
      <c r="G71" s="453"/>
      <c r="H71" s="453"/>
      <c r="I71" s="453"/>
      <c r="J71" s="453"/>
      <c r="K71" s="429"/>
      <c r="L71" s="426"/>
    </row>
    <row r="72" spans="1:16" s="413" customFormat="1" ht="8.65" customHeight="1">
      <c r="A72" s="426"/>
      <c r="B72" s="1254"/>
      <c r="C72" s="454" t="s">
        <v>305</v>
      </c>
      <c r="D72" s="454"/>
      <c r="E72" s="454"/>
      <c r="F72" s="454"/>
      <c r="G72" s="454"/>
      <c r="H72" s="454"/>
      <c r="I72" s="454"/>
      <c r="J72" s="454"/>
      <c r="K72" s="429"/>
      <c r="L72" s="426"/>
      <c r="O72" s="434"/>
      <c r="P72" s="455"/>
    </row>
    <row r="73" spans="1:16" s="413" customFormat="1" ht="10.5" customHeight="1">
      <c r="A73" s="426"/>
      <c r="B73" s="1254"/>
      <c r="C73" s="456">
        <v>1997</v>
      </c>
      <c r="D73" s="456">
        <v>1998</v>
      </c>
      <c r="E73" s="456">
        <v>1999</v>
      </c>
      <c r="F73" s="456">
        <v>2000</v>
      </c>
      <c r="G73" s="456">
        <v>2001</v>
      </c>
      <c r="H73" s="444">
        <v>2002</v>
      </c>
      <c r="I73" s="444">
        <v>2003</v>
      </c>
      <c r="J73" s="444">
        <v>2004</v>
      </c>
      <c r="K73" s="429"/>
      <c r="L73" s="426"/>
      <c r="P73" s="457"/>
    </row>
    <row r="74" spans="1:16" s="424" customFormat="1" ht="3" customHeight="1">
      <c r="A74" s="421"/>
      <c r="B74" s="422"/>
      <c r="C74" s="422"/>
      <c r="D74" s="422"/>
      <c r="E74" s="422"/>
      <c r="F74" s="422"/>
      <c r="G74" s="422"/>
      <c r="H74" s="422"/>
      <c r="I74" s="422"/>
      <c r="J74" s="422"/>
      <c r="K74" s="423"/>
      <c r="L74" s="421"/>
      <c r="P74" s="458"/>
    </row>
    <row r="75" spans="1:16" s="424" customFormat="1" ht="3" customHeight="1">
      <c r="A75" s="421"/>
      <c r="B75" s="425"/>
      <c r="C75" s="425"/>
      <c r="D75" s="425"/>
      <c r="E75" s="425"/>
      <c r="F75" s="425"/>
      <c r="G75" s="425"/>
      <c r="H75" s="425"/>
      <c r="I75" s="425"/>
      <c r="J75" s="425"/>
      <c r="K75" s="423"/>
      <c r="L75" s="421"/>
      <c r="P75" s="458"/>
    </row>
    <row r="76" spans="1:16" s="418" customFormat="1" ht="9" customHeight="1">
      <c r="A76" s="414"/>
      <c r="B76" s="436" t="s">
        <v>7</v>
      </c>
      <c r="C76" s="437">
        <f t="shared" ref="C76:K76" si="2">SUM(C77:C93)</f>
        <v>1721</v>
      </c>
      <c r="D76" s="437">
        <f t="shared" si="2"/>
        <v>1706</v>
      </c>
      <c r="E76" s="437">
        <f t="shared" si="2"/>
        <v>1580</v>
      </c>
      <c r="F76" s="437">
        <f t="shared" si="2"/>
        <v>1467</v>
      </c>
      <c r="G76" s="437">
        <f t="shared" si="2"/>
        <v>1492</v>
      </c>
      <c r="H76" s="437">
        <f t="shared" si="2"/>
        <v>1584</v>
      </c>
      <c r="I76" s="437">
        <f t="shared" si="2"/>
        <v>1577</v>
      </c>
      <c r="J76" s="437">
        <f t="shared" si="2"/>
        <v>1604</v>
      </c>
      <c r="K76" s="459">
        <f t="shared" si="2"/>
        <v>0</v>
      </c>
      <c r="L76" s="414"/>
      <c r="M76" s="460"/>
      <c r="P76" s="461"/>
    </row>
    <row r="77" spans="1:16" s="413" customFormat="1" ht="9" customHeight="1">
      <c r="A77" s="426"/>
      <c r="B77" s="1173" t="s">
        <v>286</v>
      </c>
      <c r="C77" s="439">
        <v>443</v>
      </c>
      <c r="D77" s="439">
        <v>430</v>
      </c>
      <c r="E77" s="439">
        <v>386</v>
      </c>
      <c r="F77" s="439">
        <v>387</v>
      </c>
      <c r="G77" s="439">
        <v>388</v>
      </c>
      <c r="H77" s="439">
        <v>434</v>
      </c>
      <c r="I77" s="439">
        <v>415</v>
      </c>
      <c r="J77" s="439">
        <v>415</v>
      </c>
      <c r="K77" s="429"/>
      <c r="L77" s="426"/>
      <c r="M77" s="439"/>
      <c r="N77" s="1173"/>
      <c r="O77" s="439"/>
      <c r="P77" s="462"/>
    </row>
    <row r="78" spans="1:16" s="413" customFormat="1" ht="9" customHeight="1">
      <c r="A78" s="426"/>
      <c r="B78" s="1173" t="s">
        <v>287</v>
      </c>
      <c r="C78" s="439">
        <v>37</v>
      </c>
      <c r="D78" s="439">
        <v>37</v>
      </c>
      <c r="E78" s="439">
        <v>37</v>
      </c>
      <c r="F78" s="439">
        <v>42</v>
      </c>
      <c r="G78" s="439">
        <v>42</v>
      </c>
      <c r="H78" s="439">
        <v>42</v>
      </c>
      <c r="I78" s="439">
        <v>42</v>
      </c>
      <c r="J78" s="439">
        <v>42</v>
      </c>
      <c r="K78" s="429"/>
      <c r="L78" s="426"/>
      <c r="M78" s="439"/>
      <c r="N78" s="1173"/>
      <c r="O78" s="439"/>
      <c r="P78" s="462"/>
    </row>
    <row r="79" spans="1:16" s="413" customFormat="1" ht="9" customHeight="1">
      <c r="A79" s="426"/>
      <c r="B79" s="1173" t="s">
        <v>288</v>
      </c>
      <c r="C79" s="439">
        <v>181</v>
      </c>
      <c r="D79" s="439">
        <v>181</v>
      </c>
      <c r="E79" s="439">
        <v>146</v>
      </c>
      <c r="F79" s="439">
        <v>76</v>
      </c>
      <c r="G79" s="439">
        <v>76</v>
      </c>
      <c r="H79" s="439">
        <v>78</v>
      </c>
      <c r="I79" s="439">
        <v>78</v>
      </c>
      <c r="J79" s="439">
        <v>78</v>
      </c>
      <c r="K79" s="429"/>
      <c r="L79" s="426"/>
      <c r="M79" s="446"/>
      <c r="N79" s="463"/>
      <c r="O79" s="446"/>
      <c r="P79" s="462"/>
    </row>
    <row r="80" spans="1:16" s="413" customFormat="1" ht="9" customHeight="1">
      <c r="A80" s="426"/>
      <c r="B80" s="1173" t="s">
        <v>289</v>
      </c>
      <c r="C80" s="439">
        <v>11</v>
      </c>
      <c r="D80" s="439">
        <v>11</v>
      </c>
      <c r="E80" s="439">
        <v>0</v>
      </c>
      <c r="F80" s="439">
        <v>0</v>
      </c>
      <c r="G80" s="439">
        <v>0</v>
      </c>
      <c r="H80" s="439">
        <v>0</v>
      </c>
      <c r="I80" s="439">
        <v>9</v>
      </c>
      <c r="J80" s="439">
        <v>9</v>
      </c>
      <c r="K80" s="429"/>
      <c r="L80" s="426"/>
      <c r="M80" s="439"/>
      <c r="N80" s="1173"/>
      <c r="O80" s="439"/>
      <c r="P80" s="462"/>
    </row>
    <row r="81" spans="1:16" s="413" customFormat="1" ht="9" customHeight="1">
      <c r="A81" s="426"/>
      <c r="B81" s="1173" t="s">
        <v>290</v>
      </c>
      <c r="C81" s="439">
        <v>150</v>
      </c>
      <c r="D81" s="439">
        <v>119</v>
      </c>
      <c r="E81" s="439">
        <v>69</v>
      </c>
      <c r="F81" s="439">
        <v>109</v>
      </c>
      <c r="G81" s="439">
        <v>108</v>
      </c>
      <c r="H81" s="439">
        <v>114</v>
      </c>
      <c r="I81" s="439">
        <v>76</v>
      </c>
      <c r="J81" s="439">
        <v>54</v>
      </c>
      <c r="K81" s="429"/>
      <c r="L81" s="426"/>
      <c r="M81" s="439"/>
      <c r="N81" s="1173"/>
      <c r="O81" s="439"/>
      <c r="P81" s="462"/>
    </row>
    <row r="82" spans="1:16" s="413" customFormat="1" ht="9" customHeight="1">
      <c r="A82" s="426"/>
      <c r="B82" s="1173" t="s">
        <v>291</v>
      </c>
      <c r="C82" s="439">
        <v>30</v>
      </c>
      <c r="D82" s="439">
        <v>30</v>
      </c>
      <c r="E82" s="439">
        <v>30</v>
      </c>
      <c r="F82" s="439">
        <v>30</v>
      </c>
      <c r="G82" s="439">
        <v>30</v>
      </c>
      <c r="H82" s="439">
        <v>30</v>
      </c>
      <c r="I82" s="439">
        <v>30</v>
      </c>
      <c r="J82" s="439">
        <v>30</v>
      </c>
      <c r="K82" s="429"/>
      <c r="L82" s="426"/>
      <c r="M82" s="439"/>
      <c r="N82" s="1173"/>
      <c r="O82" s="439"/>
      <c r="P82" s="462"/>
    </row>
    <row r="83" spans="1:16" s="413" customFormat="1" ht="9" customHeight="1">
      <c r="A83" s="426"/>
      <c r="B83" s="1173" t="s">
        <v>292</v>
      </c>
      <c r="C83" s="439">
        <v>44</v>
      </c>
      <c r="D83" s="439">
        <v>49</v>
      </c>
      <c r="E83" s="439">
        <v>49</v>
      </c>
      <c r="F83" s="439">
        <v>58</v>
      </c>
      <c r="G83" s="439">
        <v>51</v>
      </c>
      <c r="H83" s="439">
        <v>56</v>
      </c>
      <c r="I83" s="439">
        <v>61</v>
      </c>
      <c r="J83" s="439">
        <v>45</v>
      </c>
      <c r="K83" s="429"/>
      <c r="L83" s="426"/>
      <c r="M83" s="439"/>
      <c r="N83" s="1173"/>
      <c r="O83" s="439"/>
      <c r="P83" s="462"/>
    </row>
    <row r="84" spans="1:16" s="413" customFormat="1" ht="9" customHeight="1">
      <c r="A84" s="426"/>
      <c r="B84" s="1173" t="s">
        <v>293</v>
      </c>
      <c r="C84" s="439">
        <v>29</v>
      </c>
      <c r="D84" s="439">
        <v>29</v>
      </c>
      <c r="E84" s="439">
        <v>34</v>
      </c>
      <c r="F84" s="439">
        <v>34</v>
      </c>
      <c r="G84" s="439">
        <v>39</v>
      </c>
      <c r="H84" s="439">
        <v>41</v>
      </c>
      <c r="I84" s="439">
        <v>43</v>
      </c>
      <c r="J84" s="439">
        <v>46</v>
      </c>
      <c r="K84" s="429"/>
      <c r="L84" s="426"/>
      <c r="M84" s="439"/>
      <c r="N84" s="1173"/>
      <c r="O84" s="439"/>
      <c r="P84" s="462"/>
    </row>
    <row r="85" spans="1:16" s="413" customFormat="1" ht="9" customHeight="1">
      <c r="A85" s="426"/>
      <c r="B85" s="1173" t="s">
        <v>294</v>
      </c>
      <c r="C85" s="439">
        <v>38</v>
      </c>
      <c r="D85" s="439">
        <v>38</v>
      </c>
      <c r="E85" s="439">
        <v>33</v>
      </c>
      <c r="F85" s="439">
        <v>23</v>
      </c>
      <c r="G85" s="439">
        <v>23</v>
      </c>
      <c r="H85" s="439">
        <v>26</v>
      </c>
      <c r="I85" s="439">
        <v>27</v>
      </c>
      <c r="J85" s="439">
        <v>27</v>
      </c>
      <c r="K85" s="429"/>
      <c r="L85" s="426"/>
      <c r="M85" s="439"/>
      <c r="N85" s="1173"/>
      <c r="O85" s="439"/>
      <c r="P85" s="462"/>
    </row>
    <row r="86" spans="1:16" s="413" customFormat="1" ht="9" customHeight="1">
      <c r="A86" s="426"/>
      <c r="B86" s="1173" t="s">
        <v>295</v>
      </c>
      <c r="C86" s="439">
        <v>5</v>
      </c>
      <c r="D86" s="439">
        <v>5</v>
      </c>
      <c r="E86" s="439">
        <v>5</v>
      </c>
      <c r="F86" s="439">
        <v>4</v>
      </c>
      <c r="G86" s="439">
        <v>4</v>
      </c>
      <c r="H86" s="439">
        <v>4</v>
      </c>
      <c r="I86" s="439">
        <v>4</v>
      </c>
      <c r="J86" s="439">
        <v>4</v>
      </c>
      <c r="K86" s="429"/>
      <c r="L86" s="426"/>
      <c r="M86" s="439"/>
      <c r="N86" s="1173"/>
      <c r="O86" s="439"/>
      <c r="P86" s="462"/>
    </row>
    <row r="87" spans="1:16" s="413" customFormat="1" ht="9" customHeight="1">
      <c r="A87" s="426"/>
      <c r="B87" s="1173" t="s">
        <v>296</v>
      </c>
      <c r="C87" s="439">
        <v>123</v>
      </c>
      <c r="D87" s="439">
        <v>119</v>
      </c>
      <c r="E87" s="439">
        <v>122</v>
      </c>
      <c r="F87" s="439">
        <v>158</v>
      </c>
      <c r="G87" s="439">
        <v>158</v>
      </c>
      <c r="H87" s="439">
        <v>163</v>
      </c>
      <c r="I87" s="439">
        <v>159</v>
      </c>
      <c r="J87" s="439">
        <v>160</v>
      </c>
      <c r="K87" s="429"/>
      <c r="L87" s="426"/>
      <c r="M87" s="439"/>
      <c r="N87" s="1173"/>
      <c r="O87" s="439"/>
      <c r="P87" s="462"/>
    </row>
    <row r="88" spans="1:16" s="413" customFormat="1" ht="9" customHeight="1">
      <c r="A88" s="426"/>
      <c r="B88" s="1173" t="s">
        <v>297</v>
      </c>
      <c r="C88" s="439">
        <v>252</v>
      </c>
      <c r="D88" s="439">
        <v>259</v>
      </c>
      <c r="E88" s="439">
        <v>264</v>
      </c>
      <c r="F88" s="439">
        <v>274</v>
      </c>
      <c r="G88" s="439">
        <v>276</v>
      </c>
      <c r="H88" s="439">
        <v>280</v>
      </c>
      <c r="I88" s="439">
        <v>279</v>
      </c>
      <c r="J88" s="439">
        <v>279</v>
      </c>
      <c r="K88" s="429"/>
      <c r="L88" s="426"/>
      <c r="M88" s="439"/>
      <c r="N88" s="1173"/>
      <c r="O88" s="439"/>
      <c r="P88" s="462"/>
    </row>
    <row r="89" spans="1:16" s="413" customFormat="1" ht="9" customHeight="1">
      <c r="A89" s="426"/>
      <c r="B89" s="1173" t="s">
        <v>298</v>
      </c>
      <c r="C89" s="439">
        <v>18</v>
      </c>
      <c r="D89" s="439">
        <v>23</v>
      </c>
      <c r="E89" s="439">
        <v>27</v>
      </c>
      <c r="F89" s="439">
        <v>23</v>
      </c>
      <c r="G89" s="439">
        <v>44</v>
      </c>
      <c r="H89" s="439">
        <v>56</v>
      </c>
      <c r="I89" s="439">
        <v>60</v>
      </c>
      <c r="J89" s="439">
        <v>67</v>
      </c>
      <c r="K89" s="429"/>
      <c r="L89" s="426"/>
      <c r="M89" s="439"/>
      <c r="N89" s="1173"/>
      <c r="O89" s="439"/>
      <c r="P89" s="462"/>
    </row>
    <row r="90" spans="1:16" s="413" customFormat="1" ht="9" customHeight="1">
      <c r="A90" s="426"/>
      <c r="B90" s="1173" t="s">
        <v>299</v>
      </c>
      <c r="C90" s="439">
        <v>1</v>
      </c>
      <c r="D90" s="439">
        <v>1</v>
      </c>
      <c r="E90" s="439">
        <v>1</v>
      </c>
      <c r="F90" s="439">
        <v>2</v>
      </c>
      <c r="G90" s="439">
        <v>2</v>
      </c>
      <c r="H90" s="439">
        <v>2</v>
      </c>
      <c r="I90" s="439">
        <v>2</v>
      </c>
      <c r="J90" s="439">
        <v>2</v>
      </c>
      <c r="K90" s="429"/>
      <c r="L90" s="426"/>
      <c r="M90" s="439"/>
      <c r="N90" s="1173"/>
      <c r="O90" s="439"/>
      <c r="P90" s="462"/>
    </row>
    <row r="91" spans="1:16" s="413" customFormat="1" ht="9" customHeight="1">
      <c r="A91" s="426"/>
      <c r="B91" s="1173" t="s">
        <v>300</v>
      </c>
      <c r="C91" s="439">
        <v>34</v>
      </c>
      <c r="D91" s="439">
        <v>34</v>
      </c>
      <c r="E91" s="439">
        <v>34</v>
      </c>
      <c r="F91" s="439">
        <v>21</v>
      </c>
      <c r="G91" s="439">
        <v>21</v>
      </c>
      <c r="H91" s="439">
        <v>21</v>
      </c>
      <c r="I91" s="439">
        <v>16</v>
      </c>
      <c r="J91" s="439">
        <v>15</v>
      </c>
      <c r="K91" s="429"/>
      <c r="L91" s="426"/>
      <c r="M91" s="439"/>
      <c r="N91" s="1173"/>
      <c r="O91" s="464"/>
      <c r="P91" s="462"/>
    </row>
    <row r="92" spans="1:16" s="413" customFormat="1" ht="9" customHeight="1">
      <c r="A92" s="426"/>
      <c r="B92" s="1173" t="s">
        <v>301</v>
      </c>
      <c r="C92" s="439">
        <v>8</v>
      </c>
      <c r="D92" s="439">
        <v>8</v>
      </c>
      <c r="E92" s="439">
        <v>13</v>
      </c>
      <c r="F92" s="439">
        <v>16</v>
      </c>
      <c r="G92" s="439">
        <v>19</v>
      </c>
      <c r="H92" s="439">
        <v>22</v>
      </c>
      <c r="I92" s="439">
        <v>23</v>
      </c>
      <c r="J92" s="439">
        <v>23</v>
      </c>
      <c r="K92" s="429"/>
      <c r="L92" s="426"/>
      <c r="M92" s="439"/>
      <c r="N92" s="1173"/>
      <c r="O92" s="434"/>
      <c r="P92" s="462"/>
    </row>
    <row r="93" spans="1:16" s="413" customFormat="1" ht="9" customHeight="1">
      <c r="A93" s="426"/>
      <c r="B93" s="1172" t="s">
        <v>302</v>
      </c>
      <c r="C93" s="439">
        <v>317</v>
      </c>
      <c r="D93" s="439">
        <v>333</v>
      </c>
      <c r="E93" s="439">
        <v>330</v>
      </c>
      <c r="F93" s="439">
        <v>210</v>
      </c>
      <c r="G93" s="439">
        <v>211</v>
      </c>
      <c r="H93" s="439">
        <v>215</v>
      </c>
      <c r="I93" s="464">
        <v>253</v>
      </c>
      <c r="J93" s="464">
        <v>308</v>
      </c>
      <c r="K93" s="429"/>
      <c r="L93" s="426"/>
      <c r="M93" s="464"/>
      <c r="N93" s="1172"/>
      <c r="O93" s="435"/>
      <c r="P93" s="462"/>
    </row>
    <row r="94" spans="1:16" s="413" customFormat="1" ht="13.7" customHeight="1">
      <c r="A94" s="426"/>
      <c r="B94" s="1172"/>
      <c r="C94" s="439"/>
      <c r="D94" s="439"/>
      <c r="E94" s="439"/>
      <c r="F94" s="439"/>
      <c r="G94" s="439"/>
      <c r="H94" s="464"/>
      <c r="I94" s="464"/>
      <c r="J94" s="464"/>
      <c r="K94" s="429"/>
      <c r="L94" s="426"/>
      <c r="M94" s="464"/>
      <c r="N94" s="1172"/>
      <c r="O94" s="435"/>
      <c r="P94" s="462"/>
    </row>
    <row r="95" spans="1:16" s="413" customFormat="1" ht="9.9499999999999993" customHeight="1">
      <c r="A95" s="426"/>
      <c r="B95" s="1172"/>
      <c r="C95" s="439"/>
      <c r="D95" s="439"/>
      <c r="E95" s="439"/>
      <c r="F95" s="439"/>
      <c r="G95" s="439"/>
      <c r="H95" s="464"/>
      <c r="I95" s="464"/>
      <c r="J95" s="464"/>
      <c r="K95" s="429"/>
      <c r="L95" s="426"/>
      <c r="M95" s="464"/>
      <c r="N95" s="1172"/>
      <c r="O95" s="435"/>
      <c r="P95" s="462"/>
    </row>
    <row r="96" spans="1:16" s="413" customFormat="1" ht="9.6" customHeight="1">
      <c r="A96" s="426"/>
      <c r="B96" s="1172"/>
      <c r="C96" s="439"/>
      <c r="D96" s="439"/>
      <c r="E96" s="439"/>
      <c r="F96" s="439"/>
      <c r="G96" s="439"/>
      <c r="H96" s="464"/>
      <c r="I96" s="464"/>
      <c r="J96" s="464"/>
      <c r="K96" s="429"/>
      <c r="L96" s="426"/>
      <c r="M96" s="464"/>
      <c r="N96" s="1172"/>
      <c r="O96" s="435"/>
      <c r="P96" s="462"/>
    </row>
    <row r="97" spans="1:16" s="413" customFormat="1" ht="9.6" customHeight="1">
      <c r="A97" s="426"/>
      <c r="B97" s="1172"/>
      <c r="C97" s="439"/>
      <c r="D97" s="439"/>
      <c r="E97" s="439"/>
      <c r="F97" s="439"/>
      <c r="G97" s="439"/>
      <c r="H97" s="464"/>
      <c r="I97" s="464"/>
      <c r="J97" s="443" t="s">
        <v>282</v>
      </c>
      <c r="K97" s="429"/>
      <c r="L97" s="426"/>
      <c r="M97" s="464"/>
      <c r="N97" s="1172"/>
      <c r="O97" s="435"/>
      <c r="P97" s="462"/>
    </row>
    <row r="98" spans="1:16" s="413" customFormat="1" ht="9.6" customHeight="1">
      <c r="A98" s="426"/>
      <c r="B98" s="1172"/>
      <c r="C98" s="439"/>
      <c r="D98" s="439"/>
      <c r="E98" s="439"/>
      <c r="F98" s="439"/>
      <c r="G98" s="439"/>
      <c r="H98" s="464"/>
      <c r="I98" s="464"/>
      <c r="J98" s="98" t="s">
        <v>306</v>
      </c>
      <c r="K98" s="429"/>
      <c r="L98" s="426"/>
      <c r="M98" s="464"/>
      <c r="N98" s="1172"/>
      <c r="O98" s="435"/>
      <c r="P98" s="462"/>
    </row>
    <row r="99" spans="1:16" s="424" customFormat="1" ht="3" customHeight="1">
      <c r="A99" s="421"/>
      <c r="B99" s="422"/>
      <c r="C99" s="422"/>
      <c r="D99" s="422"/>
      <c r="E99" s="422"/>
      <c r="F99" s="422"/>
      <c r="G99" s="422"/>
      <c r="H99" s="422"/>
      <c r="I99" s="422"/>
      <c r="J99" s="422"/>
      <c r="K99" s="423"/>
      <c r="L99" s="421"/>
    </row>
    <row r="100" spans="1:16" s="424" customFormat="1" ht="3" customHeight="1">
      <c r="A100" s="421"/>
      <c r="B100" s="425"/>
      <c r="C100" s="425"/>
      <c r="D100" s="425"/>
      <c r="E100" s="425"/>
      <c r="F100" s="425"/>
      <c r="G100" s="425"/>
      <c r="H100" s="425"/>
      <c r="I100" s="425"/>
      <c r="J100" s="425"/>
      <c r="K100" s="423"/>
      <c r="L100" s="421"/>
    </row>
    <row r="101" spans="1:16" s="413" customFormat="1" ht="8.65" customHeight="1">
      <c r="A101" s="426"/>
      <c r="B101" s="1253" t="s">
        <v>285</v>
      </c>
      <c r="C101" s="453" t="s">
        <v>304</v>
      </c>
      <c r="D101" s="453"/>
      <c r="E101" s="453"/>
      <c r="F101" s="453"/>
      <c r="G101" s="453"/>
      <c r="H101" s="453"/>
      <c r="I101" s="453"/>
      <c r="J101" s="453"/>
      <c r="K101" s="429"/>
      <c r="L101" s="426"/>
    </row>
    <row r="102" spans="1:16" s="413" customFormat="1" ht="8.65" customHeight="1">
      <c r="A102" s="426"/>
      <c r="B102" s="1254"/>
      <c r="C102" s="454" t="s">
        <v>305</v>
      </c>
      <c r="D102" s="454"/>
      <c r="E102" s="454"/>
      <c r="F102" s="454"/>
      <c r="G102" s="454"/>
      <c r="H102" s="454"/>
      <c r="I102" s="454"/>
      <c r="J102" s="454"/>
      <c r="K102" s="429"/>
      <c r="L102" s="426"/>
      <c r="O102" s="434"/>
      <c r="P102" s="455"/>
    </row>
    <row r="103" spans="1:16" s="413" customFormat="1" ht="10.5" customHeight="1">
      <c r="A103" s="426"/>
      <c r="B103" s="1254"/>
      <c r="C103" s="444">
        <v>2005</v>
      </c>
      <c r="D103" s="444">
        <v>2006</v>
      </c>
      <c r="E103" s="444">
        <v>2007</v>
      </c>
      <c r="F103" s="433">
        <v>2008</v>
      </c>
      <c r="G103" s="465">
        <v>2009</v>
      </c>
      <c r="H103" s="433">
        <v>2010</v>
      </c>
      <c r="I103" s="444">
        <v>2011</v>
      </c>
      <c r="J103" s="444">
        <v>2012</v>
      </c>
      <c r="K103" s="429"/>
      <c r="L103" s="426"/>
      <c r="P103" s="457"/>
    </row>
    <row r="104" spans="1:16" s="424" customFormat="1" ht="3" customHeight="1">
      <c r="A104" s="421"/>
      <c r="B104" s="422"/>
      <c r="C104" s="422"/>
      <c r="D104" s="422"/>
      <c r="E104" s="422"/>
      <c r="F104" s="422"/>
      <c r="G104" s="422"/>
      <c r="H104" s="422"/>
      <c r="I104" s="422"/>
      <c r="J104" s="422"/>
      <c r="K104" s="423"/>
      <c r="L104" s="421"/>
      <c r="P104" s="458"/>
    </row>
    <row r="105" spans="1:16" s="424" customFormat="1" ht="3" customHeight="1">
      <c r="A105" s="421"/>
      <c r="B105" s="425"/>
      <c r="C105" s="425"/>
      <c r="D105" s="425"/>
      <c r="E105" s="425"/>
      <c r="F105" s="425"/>
      <c r="G105" s="425"/>
      <c r="H105" s="425"/>
      <c r="I105" s="425"/>
      <c r="J105" s="425"/>
      <c r="K105" s="423"/>
      <c r="L105" s="421"/>
      <c r="P105" s="458"/>
    </row>
    <row r="106" spans="1:16" s="418" customFormat="1" ht="9" customHeight="1">
      <c r="A106" s="414"/>
      <c r="B106" s="436" t="s">
        <v>7</v>
      </c>
      <c r="C106" s="437">
        <f>SUM(C107:C123)</f>
        <v>1684</v>
      </c>
      <c r="D106" s="437">
        <f>SUM(D107:D123)</f>
        <v>1700</v>
      </c>
      <c r="E106" s="437">
        <f>SUM(E107:E123)</f>
        <v>1727</v>
      </c>
      <c r="F106" s="437">
        <f>SUM(F107:F123)</f>
        <v>1915</v>
      </c>
      <c r="G106" s="437">
        <f>SUM(G107:G123)-1</f>
        <v>2030</v>
      </c>
      <c r="H106" s="437">
        <f>SUM(H107:H123)</f>
        <v>2119</v>
      </c>
      <c r="I106" s="437">
        <f>SUM(I107:I123)-2</f>
        <v>2249</v>
      </c>
      <c r="J106" s="437">
        <f>SUM(J107:J123)</f>
        <v>2251</v>
      </c>
      <c r="K106" s="459">
        <f>SUM(K107:K123)</f>
        <v>0</v>
      </c>
      <c r="L106" s="414"/>
      <c r="M106" s="460"/>
      <c r="P106" s="461"/>
    </row>
    <row r="107" spans="1:16" s="413" customFormat="1" ht="9" customHeight="1">
      <c r="A107" s="426"/>
      <c r="B107" s="1173" t="s">
        <v>286</v>
      </c>
      <c r="C107" s="439">
        <v>504</v>
      </c>
      <c r="D107" s="439">
        <v>502</v>
      </c>
      <c r="E107" s="439">
        <v>502</v>
      </c>
      <c r="F107" s="439">
        <v>590</v>
      </c>
      <c r="G107" s="446">
        <v>682</v>
      </c>
      <c r="H107" s="439">
        <v>689</v>
      </c>
      <c r="I107" s="439">
        <v>679</v>
      </c>
      <c r="J107" s="439">
        <v>679</v>
      </c>
      <c r="K107" s="429"/>
      <c r="L107" s="426"/>
      <c r="M107" s="439"/>
      <c r="N107" s="1173"/>
      <c r="O107" s="439"/>
      <c r="P107" s="462"/>
    </row>
    <row r="108" spans="1:16" s="413" customFormat="1" ht="9" customHeight="1">
      <c r="A108" s="426"/>
      <c r="B108" s="1173" t="s">
        <v>287</v>
      </c>
      <c r="C108" s="439">
        <v>42</v>
      </c>
      <c r="D108" s="439">
        <v>42</v>
      </c>
      <c r="E108" s="439">
        <v>42</v>
      </c>
      <c r="F108" s="439">
        <v>42</v>
      </c>
      <c r="G108" s="446">
        <v>42</v>
      </c>
      <c r="H108" s="439">
        <v>42</v>
      </c>
      <c r="I108" s="439">
        <v>100</v>
      </c>
      <c r="J108" s="439">
        <v>100</v>
      </c>
      <c r="K108" s="429"/>
      <c r="L108" s="426"/>
      <c r="M108" s="439"/>
      <c r="N108" s="1173"/>
      <c r="O108" s="439"/>
      <c r="P108" s="462"/>
    </row>
    <row r="109" spans="1:16" s="413" customFormat="1" ht="9" customHeight="1">
      <c r="A109" s="426"/>
      <c r="B109" s="1173" t="s">
        <v>288</v>
      </c>
      <c r="C109" s="439">
        <v>60</v>
      </c>
      <c r="D109" s="439">
        <v>60</v>
      </c>
      <c r="E109" s="439">
        <v>60</v>
      </c>
      <c r="F109" s="439">
        <v>57</v>
      </c>
      <c r="G109" s="446">
        <v>57</v>
      </c>
      <c r="H109" s="439">
        <v>57</v>
      </c>
      <c r="I109" s="439">
        <v>57</v>
      </c>
      <c r="J109" s="439">
        <v>57</v>
      </c>
      <c r="K109" s="429"/>
      <c r="L109" s="426"/>
      <c r="M109" s="446"/>
      <c r="N109" s="463"/>
      <c r="O109" s="446"/>
      <c r="P109" s="462"/>
    </row>
    <row r="110" spans="1:16" s="413" customFormat="1" ht="9" customHeight="1">
      <c r="A110" s="426"/>
      <c r="B110" s="1173" t="s">
        <v>289</v>
      </c>
      <c r="C110" s="439">
        <v>9</v>
      </c>
      <c r="D110" s="439">
        <v>9</v>
      </c>
      <c r="E110" s="439">
        <v>9</v>
      </c>
      <c r="F110" s="439">
        <v>44</v>
      </c>
      <c r="G110" s="446">
        <v>45</v>
      </c>
      <c r="H110" s="439">
        <v>81</v>
      </c>
      <c r="I110" s="439">
        <v>171</v>
      </c>
      <c r="J110" s="439">
        <v>171</v>
      </c>
      <c r="K110" s="429"/>
      <c r="L110" s="426"/>
      <c r="M110" s="439"/>
      <c r="N110" s="1173"/>
      <c r="O110" s="439"/>
      <c r="P110" s="462"/>
    </row>
    <row r="111" spans="1:16" s="413" customFormat="1" ht="9" customHeight="1">
      <c r="A111" s="426"/>
      <c r="B111" s="1173" t="s">
        <v>290</v>
      </c>
      <c r="C111" s="439">
        <v>54</v>
      </c>
      <c r="D111" s="439">
        <v>55</v>
      </c>
      <c r="E111" s="439">
        <v>65</v>
      </c>
      <c r="F111" s="439">
        <v>78</v>
      </c>
      <c r="G111" s="446">
        <v>79</v>
      </c>
      <c r="H111" s="439">
        <v>79</v>
      </c>
      <c r="I111" s="439">
        <v>79</v>
      </c>
      <c r="J111" s="439">
        <v>79</v>
      </c>
      <c r="K111" s="429"/>
      <c r="L111" s="426"/>
      <c r="M111" s="439"/>
      <c r="N111" s="1173"/>
      <c r="O111" s="439"/>
      <c r="P111" s="462"/>
    </row>
    <row r="112" spans="1:16" s="413" customFormat="1" ht="9" customHeight="1">
      <c r="A112" s="426"/>
      <c r="B112" s="1173" t="s">
        <v>291</v>
      </c>
      <c r="C112" s="439">
        <v>30</v>
      </c>
      <c r="D112" s="439">
        <v>16</v>
      </c>
      <c r="E112" s="439">
        <v>16</v>
      </c>
      <c r="F112" s="439">
        <v>16</v>
      </c>
      <c r="G112" s="446">
        <v>16</v>
      </c>
      <c r="H112" s="439">
        <v>16</v>
      </c>
      <c r="I112" s="439">
        <v>16</v>
      </c>
      <c r="J112" s="439">
        <v>16</v>
      </c>
      <c r="K112" s="429"/>
      <c r="L112" s="426"/>
      <c r="M112" s="439"/>
      <c r="N112" s="1173"/>
      <c r="O112" s="439"/>
      <c r="P112" s="462"/>
    </row>
    <row r="113" spans="1:16" s="413" customFormat="1" ht="9" customHeight="1">
      <c r="A113" s="426"/>
      <c r="B113" s="1173" t="s">
        <v>292</v>
      </c>
      <c r="C113" s="439">
        <v>49</v>
      </c>
      <c r="D113" s="439">
        <v>66</v>
      </c>
      <c r="E113" s="439">
        <v>71</v>
      </c>
      <c r="F113" s="439">
        <v>55</v>
      </c>
      <c r="G113" s="446">
        <v>55</v>
      </c>
      <c r="H113" s="439">
        <v>72</v>
      </c>
      <c r="I113" s="439">
        <v>34</v>
      </c>
      <c r="J113" s="439">
        <v>34</v>
      </c>
      <c r="K113" s="429"/>
      <c r="L113" s="426"/>
      <c r="M113" s="439"/>
      <c r="N113" s="1173"/>
      <c r="O113" s="439"/>
      <c r="P113" s="462"/>
    </row>
    <row r="114" spans="1:16" s="413" customFormat="1" ht="9" customHeight="1">
      <c r="A114" s="426"/>
      <c r="B114" s="1173" t="s">
        <v>293</v>
      </c>
      <c r="C114" s="439">
        <v>49</v>
      </c>
      <c r="D114" s="439">
        <v>49</v>
      </c>
      <c r="E114" s="439">
        <v>53</v>
      </c>
      <c r="F114" s="439">
        <v>55</v>
      </c>
      <c r="G114" s="446">
        <v>59</v>
      </c>
      <c r="H114" s="439">
        <v>61</v>
      </c>
      <c r="I114" s="439">
        <v>62</v>
      </c>
      <c r="J114" s="439">
        <v>62</v>
      </c>
      <c r="K114" s="429"/>
      <c r="L114" s="426"/>
      <c r="M114" s="439"/>
      <c r="N114" s="1173"/>
      <c r="O114" s="439"/>
      <c r="P114" s="462"/>
    </row>
    <row r="115" spans="1:16" s="413" customFormat="1" ht="9" customHeight="1">
      <c r="A115" s="426"/>
      <c r="B115" s="1173" t="s">
        <v>294</v>
      </c>
      <c r="C115" s="439">
        <v>27</v>
      </c>
      <c r="D115" s="439">
        <v>27</v>
      </c>
      <c r="E115" s="439">
        <v>27</v>
      </c>
      <c r="F115" s="439">
        <v>29</v>
      </c>
      <c r="G115" s="446">
        <v>28</v>
      </c>
      <c r="H115" s="439">
        <v>35</v>
      </c>
      <c r="I115" s="439">
        <v>23</v>
      </c>
      <c r="J115" s="439">
        <v>23</v>
      </c>
      <c r="K115" s="429"/>
      <c r="L115" s="426"/>
      <c r="M115" s="439"/>
      <c r="N115" s="1173"/>
      <c r="O115" s="439"/>
      <c r="P115" s="462"/>
    </row>
    <row r="116" spans="1:16" s="413" customFormat="1" ht="9" customHeight="1">
      <c r="A116" s="426"/>
      <c r="B116" s="1173" t="s">
        <v>295</v>
      </c>
      <c r="C116" s="439">
        <v>4</v>
      </c>
      <c r="D116" s="439">
        <v>4</v>
      </c>
      <c r="E116" s="439">
        <v>4</v>
      </c>
      <c r="F116" s="439">
        <v>4</v>
      </c>
      <c r="G116" s="446">
        <v>4</v>
      </c>
      <c r="H116" s="439">
        <v>4</v>
      </c>
      <c r="I116" s="439">
        <v>4</v>
      </c>
      <c r="J116" s="439">
        <v>4</v>
      </c>
      <c r="K116" s="429"/>
      <c r="L116" s="426"/>
      <c r="M116" s="439"/>
      <c r="N116" s="1173"/>
      <c r="O116" s="439"/>
      <c r="P116" s="462"/>
    </row>
    <row r="117" spans="1:16" s="413" customFormat="1" ht="9" customHeight="1">
      <c r="A117" s="426"/>
      <c r="B117" s="1173" t="s">
        <v>296</v>
      </c>
      <c r="C117" s="439">
        <v>161</v>
      </c>
      <c r="D117" s="439">
        <v>161</v>
      </c>
      <c r="E117" s="439">
        <v>161</v>
      </c>
      <c r="F117" s="439">
        <v>163</v>
      </c>
      <c r="G117" s="446">
        <v>163</v>
      </c>
      <c r="H117" s="439">
        <v>166</v>
      </c>
      <c r="I117" s="439">
        <v>166</v>
      </c>
      <c r="J117" s="439">
        <v>166</v>
      </c>
      <c r="K117" s="429"/>
      <c r="L117" s="426"/>
      <c r="M117" s="439"/>
      <c r="N117" s="1173"/>
      <c r="O117" s="439"/>
      <c r="P117" s="462"/>
    </row>
    <row r="118" spans="1:16" s="413" customFormat="1" ht="9" customHeight="1">
      <c r="A118" s="426"/>
      <c r="B118" s="1173" t="s">
        <v>297</v>
      </c>
      <c r="C118" s="439">
        <v>279</v>
      </c>
      <c r="D118" s="439">
        <v>282</v>
      </c>
      <c r="E118" s="439">
        <v>282</v>
      </c>
      <c r="F118" s="439">
        <v>282</v>
      </c>
      <c r="G118" s="446">
        <v>283</v>
      </c>
      <c r="H118" s="439">
        <v>283</v>
      </c>
      <c r="I118" s="439">
        <v>285</v>
      </c>
      <c r="J118" s="439">
        <v>285</v>
      </c>
      <c r="K118" s="429"/>
      <c r="L118" s="426"/>
      <c r="M118" s="439"/>
      <c r="N118" s="1173"/>
      <c r="O118" s="439"/>
      <c r="P118" s="462"/>
    </row>
    <row r="119" spans="1:16" s="413" customFormat="1" ht="9" customHeight="1">
      <c r="A119" s="426"/>
      <c r="B119" s="1173" t="s">
        <v>298</v>
      </c>
      <c r="C119" s="439">
        <v>72</v>
      </c>
      <c r="D119" s="439">
        <v>80</v>
      </c>
      <c r="E119" s="439">
        <v>88</v>
      </c>
      <c r="F119" s="439">
        <v>113</v>
      </c>
      <c r="G119" s="446">
        <v>131</v>
      </c>
      <c r="H119" s="439">
        <v>151</v>
      </c>
      <c r="I119" s="439">
        <v>184</v>
      </c>
      <c r="J119" s="439">
        <v>184</v>
      </c>
      <c r="K119" s="429"/>
      <c r="L119" s="426"/>
      <c r="M119" s="439"/>
      <c r="N119" s="1173"/>
      <c r="O119" s="439"/>
      <c r="P119" s="462"/>
    </row>
    <row r="120" spans="1:16" s="413" customFormat="1" ht="9" customHeight="1">
      <c r="A120" s="426"/>
      <c r="B120" s="1173" t="s">
        <v>299</v>
      </c>
      <c r="C120" s="439">
        <v>2</v>
      </c>
      <c r="D120" s="439">
        <v>2</v>
      </c>
      <c r="E120" s="439">
        <v>2</v>
      </c>
      <c r="F120" s="439">
        <v>11</v>
      </c>
      <c r="G120" s="446">
        <v>11</v>
      </c>
      <c r="H120" s="439">
        <v>11</v>
      </c>
      <c r="I120" s="439">
        <v>11</v>
      </c>
      <c r="J120" s="439">
        <v>11</v>
      </c>
      <c r="K120" s="429"/>
      <c r="L120" s="426"/>
      <c r="M120" s="439"/>
      <c r="N120" s="1173"/>
      <c r="O120" s="439"/>
      <c r="P120" s="462"/>
    </row>
    <row r="121" spans="1:16" s="413" customFormat="1" ht="9" customHeight="1">
      <c r="A121" s="426"/>
      <c r="B121" s="1173" t="s">
        <v>300</v>
      </c>
      <c r="C121" s="439">
        <v>11</v>
      </c>
      <c r="D121" s="439">
        <v>11</v>
      </c>
      <c r="E121" s="439">
        <v>11</v>
      </c>
      <c r="F121" s="439">
        <v>18</v>
      </c>
      <c r="G121" s="446">
        <v>18</v>
      </c>
      <c r="H121" s="439">
        <v>18</v>
      </c>
      <c r="I121" s="439">
        <v>26</v>
      </c>
      <c r="J121" s="439">
        <v>26</v>
      </c>
      <c r="K121" s="429"/>
      <c r="L121" s="426"/>
      <c r="M121" s="439"/>
      <c r="N121" s="1173"/>
      <c r="O121" s="464"/>
      <c r="P121" s="462"/>
    </row>
    <row r="122" spans="1:16" s="413" customFormat="1" ht="9" customHeight="1">
      <c r="A122" s="426"/>
      <c r="B122" s="1173" t="s">
        <v>301</v>
      </c>
      <c r="C122" s="439">
        <v>23</v>
      </c>
      <c r="D122" s="439">
        <v>25</v>
      </c>
      <c r="E122" s="439">
        <v>25</v>
      </c>
      <c r="F122" s="439">
        <v>25</v>
      </c>
      <c r="G122" s="446">
        <v>27</v>
      </c>
      <c r="H122" s="439">
        <v>28</v>
      </c>
      <c r="I122" s="439">
        <v>28</v>
      </c>
      <c r="J122" s="439">
        <v>28</v>
      </c>
      <c r="K122" s="429"/>
      <c r="L122" s="426"/>
      <c r="M122" s="439"/>
      <c r="N122" s="1173"/>
      <c r="O122" s="434"/>
      <c r="P122" s="462"/>
    </row>
    <row r="123" spans="1:16" s="413" customFormat="1" ht="9" customHeight="1">
      <c r="A123" s="426"/>
      <c r="B123" s="1172" t="s">
        <v>302</v>
      </c>
      <c r="C123" s="464">
        <v>308</v>
      </c>
      <c r="D123" s="464">
        <v>309</v>
      </c>
      <c r="E123" s="464">
        <v>309</v>
      </c>
      <c r="F123" s="464">
        <v>333</v>
      </c>
      <c r="G123" s="466">
        <v>331</v>
      </c>
      <c r="H123" s="464">
        <v>326</v>
      </c>
      <c r="I123" s="464">
        <v>326</v>
      </c>
      <c r="J123" s="464">
        <v>326</v>
      </c>
      <c r="K123" s="429"/>
      <c r="L123" s="426"/>
      <c r="M123" s="464"/>
      <c r="N123" s="1172"/>
      <c r="O123" s="435"/>
      <c r="P123" s="462"/>
    </row>
    <row r="124" spans="1:16" s="424" customFormat="1" ht="3" customHeight="1">
      <c r="A124" s="421"/>
      <c r="B124" s="422"/>
      <c r="C124" s="422"/>
      <c r="D124" s="422"/>
      <c r="E124" s="422"/>
      <c r="F124" s="422"/>
      <c r="G124" s="422"/>
      <c r="H124" s="422"/>
      <c r="I124" s="422"/>
      <c r="J124" s="422"/>
      <c r="K124" s="423"/>
      <c r="L124" s="421"/>
      <c r="N124" s="434"/>
      <c r="P124" s="458"/>
    </row>
    <row r="125" spans="1:16" s="424" customFormat="1" ht="3" customHeight="1">
      <c r="A125" s="421"/>
      <c r="B125" s="425"/>
      <c r="C125" s="425"/>
      <c r="D125" s="425"/>
      <c r="E125" s="425"/>
      <c r="F125" s="425"/>
      <c r="G125" s="425"/>
      <c r="H125" s="425"/>
      <c r="I125" s="425"/>
      <c r="J125" s="425"/>
      <c r="K125" s="423"/>
      <c r="L125" s="421"/>
      <c r="P125" s="458"/>
    </row>
    <row r="126" spans="1:16" s="413" customFormat="1" ht="9.6" customHeight="1">
      <c r="A126" s="426"/>
      <c r="B126" s="430" t="s">
        <v>307</v>
      </c>
      <c r="C126" s="467"/>
      <c r="D126" s="467"/>
      <c r="E126" s="467"/>
      <c r="F126" s="467"/>
      <c r="G126" s="467"/>
      <c r="H126" s="467"/>
      <c r="I126" s="467"/>
      <c r="J126" s="467"/>
      <c r="K126" s="429"/>
      <c r="L126" s="426"/>
      <c r="P126" s="440"/>
    </row>
    <row r="127" spans="1:16" s="413" customFormat="1" ht="9.9499999999999993" customHeight="1">
      <c r="A127" s="426"/>
      <c r="B127" s="468" t="s">
        <v>308</v>
      </c>
      <c r="C127" s="467"/>
      <c r="D127" s="467"/>
      <c r="E127" s="467"/>
      <c r="F127" s="467"/>
      <c r="G127" s="467"/>
      <c r="H127" s="467"/>
      <c r="I127" s="467"/>
      <c r="J127" s="467"/>
      <c r="K127" s="429"/>
      <c r="L127" s="426"/>
      <c r="O127" s="469"/>
    </row>
    <row r="128" spans="1:16" s="413" customFormat="1" ht="9.6" customHeight="1">
      <c r="A128" s="426"/>
      <c r="B128" s="430" t="s">
        <v>309</v>
      </c>
      <c r="C128" s="467"/>
      <c r="D128" s="467"/>
      <c r="E128" s="467"/>
      <c r="F128" s="467"/>
      <c r="G128" s="467"/>
      <c r="H128" s="467"/>
      <c r="I128" s="467"/>
      <c r="J128" s="467"/>
      <c r="K128" s="429"/>
      <c r="L128" s="426"/>
    </row>
    <row r="129" spans="1:12" s="413" customFormat="1" ht="9.6" customHeight="1">
      <c r="A129" s="426"/>
      <c r="B129" s="470" t="s">
        <v>310</v>
      </c>
      <c r="C129" s="467"/>
      <c r="D129" s="467"/>
      <c r="E129" s="467"/>
      <c r="F129" s="467"/>
      <c r="G129" s="467"/>
      <c r="H129" s="467"/>
      <c r="I129" s="467"/>
      <c r="J129" s="467"/>
      <c r="K129" s="429"/>
      <c r="L129" s="426"/>
    </row>
    <row r="130" spans="1:12" s="413" customFormat="1" ht="4.7" customHeight="1">
      <c r="A130" s="447"/>
      <c r="B130" s="471"/>
      <c r="C130" s="471"/>
      <c r="D130" s="471"/>
      <c r="E130" s="471"/>
      <c r="F130" s="471"/>
      <c r="G130" s="471"/>
      <c r="H130" s="471"/>
      <c r="I130" s="471"/>
      <c r="J130" s="471"/>
      <c r="K130" s="450"/>
      <c r="L130" s="426"/>
    </row>
  </sheetData>
  <sheetProtection sheet="1" objects="1" scenarios="1"/>
  <mergeCells count="4">
    <mergeCell ref="B7:B8"/>
    <mergeCell ref="B42:B43"/>
    <mergeCell ref="B71:B73"/>
    <mergeCell ref="B101:B103"/>
  </mergeCells>
  <hyperlinks>
    <hyperlink ref="J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codeName="Hoja53"/>
  <dimension ref="A1:K113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10.85546875" style="32" customWidth="1"/>
    <col min="3" max="3" width="5.42578125" style="32" customWidth="1"/>
    <col min="4" max="4" width="6.85546875" style="32" customWidth="1"/>
    <col min="5" max="5" width="6.5703125" style="32" customWidth="1"/>
    <col min="6" max="6" width="6.7109375" style="32" customWidth="1"/>
    <col min="7" max="7" width="7.140625" style="32" customWidth="1"/>
    <col min="8" max="8" width="6.5703125" style="32" customWidth="1"/>
    <col min="9" max="9" width="7.5703125" style="32" customWidth="1"/>
    <col min="10" max="11" width="0.85546875" style="32" customWidth="1"/>
    <col min="12" max="16384" width="11.42578125" style="32" hidden="1"/>
  </cols>
  <sheetData>
    <row r="1" spans="1:10" s="475" customFormat="1" ht="4.7" customHeight="1">
      <c r="A1" s="472"/>
      <c r="B1" s="473"/>
      <c r="C1" s="473"/>
      <c r="D1" s="473"/>
      <c r="E1" s="473"/>
      <c r="F1" s="473"/>
      <c r="G1" s="473"/>
      <c r="H1" s="473"/>
      <c r="I1" s="473"/>
      <c r="J1" s="474"/>
    </row>
    <row r="2" spans="1:10" s="475" customFormat="1" ht="11.1" customHeight="1">
      <c r="A2" s="476"/>
      <c r="B2" s="477" t="s">
        <v>648</v>
      </c>
      <c r="C2" s="478"/>
      <c r="D2" s="478"/>
      <c r="E2" s="478"/>
      <c r="F2" s="478"/>
      <c r="G2" s="1047"/>
      <c r="H2" s="479"/>
      <c r="I2" s="1317" t="s">
        <v>649</v>
      </c>
      <c r="J2" s="480"/>
    </row>
    <row r="3" spans="1:10" s="475" customFormat="1" ht="11.1" customHeight="1">
      <c r="A3" s="476"/>
      <c r="B3" s="477" t="s">
        <v>650</v>
      </c>
      <c r="C3" s="478"/>
      <c r="D3" s="478"/>
      <c r="E3" s="478"/>
      <c r="F3" s="478"/>
      <c r="G3" s="1048"/>
      <c r="H3" s="479"/>
      <c r="I3" s="380"/>
      <c r="J3" s="480"/>
    </row>
    <row r="4" spans="1:10" s="475" customFormat="1" ht="11.1" customHeight="1">
      <c r="A4" s="476"/>
      <c r="B4" s="477" t="s">
        <v>677</v>
      </c>
      <c r="C4" s="478"/>
      <c r="D4" s="478"/>
      <c r="E4" s="478"/>
      <c r="F4" s="478"/>
      <c r="G4" s="478"/>
      <c r="H4" s="478"/>
      <c r="I4" s="478"/>
      <c r="J4" s="480"/>
    </row>
    <row r="5" spans="1:10" s="475" customFormat="1" ht="11.1" customHeight="1">
      <c r="A5" s="476"/>
      <c r="B5" s="481" t="s">
        <v>651</v>
      </c>
      <c r="C5" s="478"/>
      <c r="D5" s="478"/>
      <c r="E5" s="478"/>
      <c r="F5" s="478"/>
      <c r="G5" s="478"/>
      <c r="H5" s="478"/>
      <c r="I5" s="478"/>
      <c r="J5" s="480"/>
    </row>
    <row r="6" spans="1:10" s="475" customFormat="1" ht="3" customHeight="1">
      <c r="A6" s="476"/>
      <c r="B6" s="482"/>
      <c r="C6" s="482"/>
      <c r="D6" s="482"/>
      <c r="E6" s="482"/>
      <c r="F6" s="482"/>
      <c r="G6" s="482"/>
      <c r="H6" s="482"/>
      <c r="I6" s="482"/>
      <c r="J6" s="480"/>
    </row>
    <row r="7" spans="1:10" s="475" customFormat="1" ht="3" customHeight="1">
      <c r="A7" s="476"/>
      <c r="B7" s="483"/>
      <c r="C7" s="483"/>
      <c r="D7" s="483"/>
      <c r="E7" s="483"/>
      <c r="F7" s="483"/>
      <c r="G7" s="483"/>
      <c r="H7" s="483"/>
      <c r="I7" s="483"/>
      <c r="J7" s="480"/>
    </row>
    <row r="8" spans="1:10" s="475" customFormat="1" ht="9" customHeight="1">
      <c r="A8" s="476"/>
      <c r="B8" s="1256" t="s">
        <v>312</v>
      </c>
      <c r="C8" s="1049" t="s">
        <v>652</v>
      </c>
      <c r="D8" s="1050"/>
      <c r="E8" s="1255" t="s">
        <v>653</v>
      </c>
      <c r="F8" s="1255" t="s">
        <v>654</v>
      </c>
      <c r="G8" s="1255" t="s">
        <v>655</v>
      </c>
      <c r="H8" s="1255" t="s">
        <v>656</v>
      </c>
      <c r="I8" s="1255" t="s">
        <v>657</v>
      </c>
      <c r="J8" s="480"/>
    </row>
    <row r="9" spans="1:10" s="475" customFormat="1" ht="9" customHeight="1">
      <c r="A9" s="476"/>
      <c r="B9" s="1256"/>
      <c r="C9" s="479" t="s">
        <v>248</v>
      </c>
      <c r="D9" s="479" t="s">
        <v>249</v>
      </c>
      <c r="E9" s="1255"/>
      <c r="F9" s="1255"/>
      <c r="G9" s="1255"/>
      <c r="H9" s="1255"/>
      <c r="I9" s="1255"/>
      <c r="J9" s="480"/>
    </row>
    <row r="10" spans="1:10" s="475" customFormat="1" ht="3" customHeight="1">
      <c r="A10" s="476"/>
      <c r="B10" s="482"/>
      <c r="C10" s="482"/>
      <c r="D10" s="482"/>
      <c r="E10" s="482"/>
      <c r="F10" s="482"/>
      <c r="G10" s="482"/>
      <c r="H10" s="482"/>
      <c r="I10" s="482"/>
      <c r="J10" s="480"/>
    </row>
    <row r="11" spans="1:10" s="475" customFormat="1" ht="3" customHeight="1">
      <c r="A11" s="476"/>
      <c r="B11" s="1174"/>
      <c r="C11" s="1174"/>
      <c r="D11" s="1174"/>
      <c r="E11" s="1174"/>
      <c r="F11" s="1174"/>
      <c r="G11" s="1174"/>
      <c r="H11" s="1174"/>
      <c r="I11" s="1174"/>
      <c r="J11" s="480"/>
    </row>
    <row r="12" spans="1:10" s="475" customFormat="1" ht="9" customHeight="1">
      <c r="A12" s="476"/>
      <c r="B12" s="484">
        <v>1996</v>
      </c>
      <c r="C12" s="485">
        <f t="shared" ref="C12:I12" si="0">SUM(C13:C15)</f>
        <v>22789</v>
      </c>
      <c r="D12" s="485">
        <f t="shared" si="0"/>
        <v>6185</v>
      </c>
      <c r="E12" s="485">
        <f t="shared" si="0"/>
        <v>25891</v>
      </c>
      <c r="F12" s="485">
        <f t="shared" si="0"/>
        <v>41899</v>
      </c>
      <c r="G12" s="485">
        <f t="shared" si="0"/>
        <v>13493</v>
      </c>
      <c r="H12" s="485">
        <f t="shared" si="0"/>
        <v>3565</v>
      </c>
      <c r="I12" s="485">
        <f t="shared" si="0"/>
        <v>13963</v>
      </c>
      <c r="J12" s="480"/>
    </row>
    <row r="13" spans="1:10" s="475" customFormat="1" ht="9" customHeight="1">
      <c r="A13" s="476"/>
      <c r="B13" s="486" t="s">
        <v>256</v>
      </c>
      <c r="C13" s="487">
        <v>10732</v>
      </c>
      <c r="D13" s="487">
        <v>3027</v>
      </c>
      <c r="E13" s="487">
        <v>10488</v>
      </c>
      <c r="F13" s="487">
        <v>29192</v>
      </c>
      <c r="G13" s="487">
        <v>2731</v>
      </c>
      <c r="H13" s="487">
        <v>2007</v>
      </c>
      <c r="I13" s="487">
        <v>4685</v>
      </c>
      <c r="J13" s="480"/>
    </row>
    <row r="14" spans="1:10" s="475" customFormat="1" ht="9" customHeight="1">
      <c r="A14" s="476"/>
      <c r="B14" s="486" t="s">
        <v>268</v>
      </c>
      <c r="J14" s="480"/>
    </row>
    <row r="15" spans="1:10" s="475" customFormat="1" ht="9" customHeight="1">
      <c r="A15" s="476"/>
      <c r="B15" s="486" t="s">
        <v>269</v>
      </c>
      <c r="C15" s="487">
        <v>12057</v>
      </c>
      <c r="D15" s="487">
        <v>3158</v>
      </c>
      <c r="E15" s="487">
        <v>15403</v>
      </c>
      <c r="F15" s="487">
        <v>12707</v>
      </c>
      <c r="G15" s="487">
        <v>10762</v>
      </c>
      <c r="H15" s="487">
        <v>1558</v>
      </c>
      <c r="I15" s="487">
        <v>9278</v>
      </c>
      <c r="J15" s="480"/>
    </row>
    <row r="16" spans="1:10" s="475" customFormat="1" ht="5.0999999999999996" customHeight="1">
      <c r="A16" s="476"/>
      <c r="B16" s="486"/>
      <c r="C16" s="487"/>
      <c r="D16" s="487"/>
      <c r="E16" s="487"/>
      <c r="F16" s="487"/>
      <c r="G16" s="487"/>
      <c r="H16" s="487"/>
      <c r="I16" s="487"/>
      <c r="J16" s="480"/>
    </row>
    <row r="17" spans="1:10" s="475" customFormat="1" ht="9" customHeight="1">
      <c r="A17" s="476"/>
      <c r="B17" s="484" t="s">
        <v>658</v>
      </c>
      <c r="C17" s="485">
        <f t="shared" ref="C17:I17" si="1">SUM(C18:C20)</f>
        <v>24106</v>
      </c>
      <c r="D17" s="485">
        <f t="shared" si="1"/>
        <v>6342</v>
      </c>
      <c r="E17" s="485">
        <f t="shared" si="1"/>
        <v>29319</v>
      </c>
      <c r="F17" s="485">
        <f t="shared" si="1"/>
        <v>77465</v>
      </c>
      <c r="G17" s="485">
        <f t="shared" si="1"/>
        <v>12655</v>
      </c>
      <c r="H17" s="485">
        <f t="shared" si="1"/>
        <v>4944</v>
      </c>
      <c r="I17" s="485">
        <f t="shared" si="1"/>
        <v>21998</v>
      </c>
      <c r="J17" s="480"/>
    </row>
    <row r="18" spans="1:10" s="475" customFormat="1" ht="9" customHeight="1">
      <c r="A18" s="476"/>
      <c r="B18" s="486" t="s">
        <v>256</v>
      </c>
      <c r="C18" s="487">
        <v>12137</v>
      </c>
      <c r="D18" s="487">
        <v>2402</v>
      </c>
      <c r="E18" s="487">
        <v>13118</v>
      </c>
      <c r="F18" s="487">
        <v>55950</v>
      </c>
      <c r="G18" s="487">
        <v>4013</v>
      </c>
      <c r="H18" s="487">
        <v>3612</v>
      </c>
      <c r="I18" s="487">
        <v>10571</v>
      </c>
      <c r="J18" s="480"/>
    </row>
    <row r="19" spans="1:10" s="475" customFormat="1" ht="9" customHeight="1">
      <c r="A19" s="476"/>
      <c r="B19" s="486" t="s">
        <v>268</v>
      </c>
      <c r="J19" s="480"/>
    </row>
    <row r="20" spans="1:10" s="475" customFormat="1" ht="9" customHeight="1">
      <c r="A20" s="476"/>
      <c r="B20" s="486" t="s">
        <v>269</v>
      </c>
      <c r="C20" s="487">
        <v>11969</v>
      </c>
      <c r="D20" s="487">
        <v>3940</v>
      </c>
      <c r="E20" s="487">
        <v>16201</v>
      </c>
      <c r="F20" s="487">
        <v>21515</v>
      </c>
      <c r="G20" s="487">
        <v>8642</v>
      </c>
      <c r="H20" s="487">
        <v>1332</v>
      </c>
      <c r="I20" s="487">
        <v>11427</v>
      </c>
      <c r="J20" s="480"/>
    </row>
    <row r="21" spans="1:10" s="475" customFormat="1" ht="5.0999999999999996" customHeight="1">
      <c r="A21" s="476"/>
      <c r="B21" s="486"/>
      <c r="C21" s="487"/>
      <c r="D21" s="487"/>
      <c r="E21" s="487"/>
      <c r="F21" s="487"/>
      <c r="G21" s="487"/>
      <c r="H21" s="487"/>
      <c r="I21" s="487"/>
      <c r="J21" s="480"/>
    </row>
    <row r="22" spans="1:10" s="475" customFormat="1" ht="9" customHeight="1">
      <c r="A22" s="476"/>
      <c r="B22" s="484">
        <v>1998</v>
      </c>
      <c r="C22" s="485">
        <f t="shared" ref="C22:I22" si="2">SUM(C23:C25)</f>
        <v>26226</v>
      </c>
      <c r="D22" s="485">
        <f t="shared" si="2"/>
        <v>6518</v>
      </c>
      <c r="E22" s="485">
        <f t="shared" si="2"/>
        <v>28989</v>
      </c>
      <c r="F22" s="485">
        <f t="shared" si="2"/>
        <v>78571</v>
      </c>
      <c r="G22" s="485">
        <f t="shared" si="2"/>
        <v>12658</v>
      </c>
      <c r="H22" s="485">
        <f t="shared" si="2"/>
        <v>5115</v>
      </c>
      <c r="I22" s="485">
        <f t="shared" si="2"/>
        <v>21079</v>
      </c>
      <c r="J22" s="480"/>
    </row>
    <row r="23" spans="1:10" s="475" customFormat="1" ht="9" customHeight="1">
      <c r="A23" s="476"/>
      <c r="B23" s="486" t="s">
        <v>256</v>
      </c>
      <c r="C23" s="487">
        <v>13389</v>
      </c>
      <c r="D23" s="487">
        <v>2556</v>
      </c>
      <c r="E23" s="487">
        <v>12788</v>
      </c>
      <c r="F23" s="487">
        <v>56386</v>
      </c>
      <c r="G23" s="487">
        <v>4013</v>
      </c>
      <c r="H23" s="487">
        <v>3796</v>
      </c>
      <c r="I23" s="487">
        <v>9642</v>
      </c>
      <c r="J23" s="480"/>
    </row>
    <row r="24" spans="1:10" s="475" customFormat="1" ht="9" customHeight="1">
      <c r="A24" s="476"/>
      <c r="B24" s="486" t="s">
        <v>268</v>
      </c>
      <c r="J24" s="480"/>
    </row>
    <row r="25" spans="1:10" s="475" customFormat="1" ht="9" customHeight="1">
      <c r="A25" s="476"/>
      <c r="B25" s="486" t="s">
        <v>269</v>
      </c>
      <c r="C25" s="487">
        <v>12837</v>
      </c>
      <c r="D25" s="487">
        <v>3962</v>
      </c>
      <c r="E25" s="487">
        <v>16201</v>
      </c>
      <c r="F25" s="487">
        <v>22185</v>
      </c>
      <c r="G25" s="487">
        <v>8645</v>
      </c>
      <c r="H25" s="487">
        <v>1319</v>
      </c>
      <c r="I25" s="487">
        <v>11437</v>
      </c>
      <c r="J25" s="480"/>
    </row>
    <row r="26" spans="1:10" s="475" customFormat="1" ht="5.0999999999999996" customHeight="1">
      <c r="A26" s="476"/>
      <c r="B26" s="486"/>
      <c r="C26" s="487"/>
      <c r="D26" s="487"/>
      <c r="E26" s="487"/>
      <c r="F26" s="487"/>
      <c r="G26" s="487"/>
      <c r="H26" s="487"/>
      <c r="I26" s="487"/>
      <c r="J26" s="480"/>
    </row>
    <row r="27" spans="1:10" s="475" customFormat="1" ht="9" customHeight="1">
      <c r="A27" s="476"/>
      <c r="B27" s="484">
        <v>1999</v>
      </c>
      <c r="C27" s="485">
        <f t="shared" ref="C27:I27" si="3">SUM(C28:C30)</f>
        <v>28719</v>
      </c>
      <c r="D27" s="485">
        <f t="shared" si="3"/>
        <v>5812</v>
      </c>
      <c r="E27" s="485">
        <f t="shared" si="3"/>
        <v>30031</v>
      </c>
      <c r="F27" s="485">
        <f t="shared" si="3"/>
        <v>80682</v>
      </c>
      <c r="G27" s="485">
        <f t="shared" si="3"/>
        <v>12905</v>
      </c>
      <c r="H27" s="485">
        <f t="shared" si="3"/>
        <v>4750</v>
      </c>
      <c r="I27" s="485">
        <f t="shared" si="3"/>
        <v>20528</v>
      </c>
      <c r="J27" s="480"/>
    </row>
    <row r="28" spans="1:10" s="475" customFormat="1" ht="9" customHeight="1">
      <c r="A28" s="476"/>
      <c r="B28" s="486" t="s">
        <v>256</v>
      </c>
      <c r="C28" s="487">
        <v>13901</v>
      </c>
      <c r="D28" s="487">
        <v>2531</v>
      </c>
      <c r="E28" s="487">
        <v>12479</v>
      </c>
      <c r="F28" s="487">
        <v>57691</v>
      </c>
      <c r="G28" s="487">
        <v>4162</v>
      </c>
      <c r="H28" s="487">
        <v>3521</v>
      </c>
      <c r="I28" s="487">
        <v>9439</v>
      </c>
      <c r="J28" s="480"/>
    </row>
    <row r="29" spans="1:10" s="475" customFormat="1" ht="9" customHeight="1">
      <c r="A29" s="476"/>
      <c r="B29" s="486" t="s">
        <v>268</v>
      </c>
      <c r="J29" s="480"/>
    </row>
    <row r="30" spans="1:10" s="475" customFormat="1" ht="9" customHeight="1">
      <c r="A30" s="476"/>
      <c r="B30" s="486" t="s">
        <v>269</v>
      </c>
      <c r="C30" s="487">
        <v>14818</v>
      </c>
      <c r="D30" s="487">
        <v>3281</v>
      </c>
      <c r="E30" s="487">
        <v>17552</v>
      </c>
      <c r="F30" s="487">
        <v>22991</v>
      </c>
      <c r="G30" s="487">
        <v>8743</v>
      </c>
      <c r="H30" s="487">
        <v>1229</v>
      </c>
      <c r="I30" s="487">
        <v>11089</v>
      </c>
      <c r="J30" s="480"/>
    </row>
    <row r="31" spans="1:10" s="475" customFormat="1" ht="5.0999999999999996" customHeight="1">
      <c r="A31" s="476"/>
      <c r="B31" s="486"/>
      <c r="C31" s="487"/>
      <c r="D31" s="487"/>
      <c r="E31" s="487"/>
      <c r="F31" s="487"/>
      <c r="G31" s="487"/>
      <c r="H31" s="487"/>
      <c r="I31" s="487"/>
      <c r="J31" s="480"/>
    </row>
    <row r="32" spans="1:10" s="475" customFormat="1" ht="9" customHeight="1">
      <c r="A32" s="476"/>
      <c r="B32" s="484">
        <v>2000</v>
      </c>
      <c r="C32" s="485">
        <f t="shared" ref="C32:I32" si="4">SUM(C33:C35)</f>
        <v>29282</v>
      </c>
      <c r="D32" s="485">
        <f t="shared" si="4"/>
        <v>5812</v>
      </c>
      <c r="E32" s="485">
        <f t="shared" si="4"/>
        <v>30461</v>
      </c>
      <c r="F32" s="485">
        <f t="shared" si="4"/>
        <v>81208</v>
      </c>
      <c r="G32" s="485">
        <f t="shared" si="4"/>
        <v>12905</v>
      </c>
      <c r="H32" s="485">
        <f t="shared" si="4"/>
        <v>4750</v>
      </c>
      <c r="I32" s="485">
        <f t="shared" si="4"/>
        <v>20528</v>
      </c>
      <c r="J32" s="480"/>
    </row>
    <row r="33" spans="1:10" s="475" customFormat="1" ht="9" customHeight="1">
      <c r="A33" s="476"/>
      <c r="B33" s="486" t="s">
        <v>256</v>
      </c>
      <c r="C33" s="487">
        <v>13901</v>
      </c>
      <c r="D33" s="487">
        <v>2531</v>
      </c>
      <c r="E33" s="487">
        <v>12479</v>
      </c>
      <c r="F33" s="487">
        <v>57691</v>
      </c>
      <c r="G33" s="487">
        <v>4162</v>
      </c>
      <c r="H33" s="487">
        <v>3521</v>
      </c>
      <c r="I33" s="487">
        <v>9439</v>
      </c>
      <c r="J33" s="480"/>
    </row>
    <row r="34" spans="1:10" s="475" customFormat="1" ht="9" customHeight="1">
      <c r="A34" s="476"/>
      <c r="B34" s="486" t="s">
        <v>268</v>
      </c>
      <c r="J34" s="480"/>
    </row>
    <row r="35" spans="1:10" s="475" customFormat="1" ht="9" customHeight="1">
      <c r="A35" s="476"/>
      <c r="B35" s="486" t="s">
        <v>269</v>
      </c>
      <c r="C35" s="487">
        <v>15381</v>
      </c>
      <c r="D35" s="487">
        <v>3281</v>
      </c>
      <c r="E35" s="487">
        <v>17982</v>
      </c>
      <c r="F35" s="487">
        <v>23517</v>
      </c>
      <c r="G35" s="487">
        <v>8743</v>
      </c>
      <c r="H35" s="487">
        <v>1229</v>
      </c>
      <c r="I35" s="487">
        <v>11089</v>
      </c>
      <c r="J35" s="480"/>
    </row>
    <row r="36" spans="1:10" s="475" customFormat="1" ht="5.0999999999999996" customHeight="1">
      <c r="A36" s="476"/>
      <c r="B36" s="486"/>
      <c r="C36" s="487"/>
      <c r="D36" s="487"/>
      <c r="E36" s="487"/>
      <c r="F36" s="487"/>
      <c r="G36" s="487"/>
      <c r="H36" s="487"/>
      <c r="I36" s="487"/>
      <c r="J36" s="480"/>
    </row>
    <row r="37" spans="1:10" s="475" customFormat="1" ht="9" customHeight="1">
      <c r="A37" s="476"/>
      <c r="B37" s="484">
        <v>2001</v>
      </c>
      <c r="C37" s="485">
        <f t="shared" ref="C37:I37" si="5">SUM(C38:C40)</f>
        <v>29282</v>
      </c>
      <c r="D37" s="485">
        <f t="shared" si="5"/>
        <v>5812</v>
      </c>
      <c r="E37" s="485">
        <f t="shared" si="5"/>
        <v>30461</v>
      </c>
      <c r="F37" s="485">
        <f t="shared" si="5"/>
        <v>81208</v>
      </c>
      <c r="G37" s="485">
        <f t="shared" si="5"/>
        <v>12905</v>
      </c>
      <c r="H37" s="485">
        <f t="shared" si="5"/>
        <v>4750</v>
      </c>
      <c r="I37" s="485">
        <f t="shared" si="5"/>
        <v>20528</v>
      </c>
      <c r="J37" s="480"/>
    </row>
    <row r="38" spans="1:10" s="475" customFormat="1" ht="9" customHeight="1">
      <c r="A38" s="476"/>
      <c r="B38" s="486" t="s">
        <v>256</v>
      </c>
      <c r="C38" s="487">
        <v>13901</v>
      </c>
      <c r="D38" s="487">
        <v>2531</v>
      </c>
      <c r="E38" s="487">
        <v>12479</v>
      </c>
      <c r="F38" s="487">
        <v>57691</v>
      </c>
      <c r="G38" s="487">
        <v>4162</v>
      </c>
      <c r="H38" s="487">
        <v>3521</v>
      </c>
      <c r="I38" s="487">
        <v>9439</v>
      </c>
      <c r="J38" s="480"/>
    </row>
    <row r="39" spans="1:10" s="475" customFormat="1" ht="9" customHeight="1">
      <c r="A39" s="476"/>
      <c r="B39" s="486" t="s">
        <v>268</v>
      </c>
      <c r="J39" s="480"/>
    </row>
    <row r="40" spans="1:10" s="475" customFormat="1" ht="9" customHeight="1">
      <c r="A40" s="476"/>
      <c r="B40" s="486" t="s">
        <v>269</v>
      </c>
      <c r="C40" s="487">
        <v>15381</v>
      </c>
      <c r="D40" s="487">
        <v>3281</v>
      </c>
      <c r="E40" s="487">
        <v>17982</v>
      </c>
      <c r="F40" s="487">
        <v>23517</v>
      </c>
      <c r="G40" s="487">
        <v>8743</v>
      </c>
      <c r="H40" s="487">
        <v>1229</v>
      </c>
      <c r="I40" s="487">
        <v>11089</v>
      </c>
      <c r="J40" s="480"/>
    </row>
    <row r="41" spans="1:10" s="475" customFormat="1" ht="5.0999999999999996" customHeight="1">
      <c r="A41" s="476"/>
      <c r="B41" s="486"/>
      <c r="C41" s="487"/>
      <c r="D41" s="487"/>
      <c r="E41" s="487"/>
      <c r="F41" s="487"/>
      <c r="G41" s="487"/>
      <c r="H41" s="487"/>
      <c r="I41" s="487"/>
      <c r="J41" s="480"/>
    </row>
    <row r="42" spans="1:10" s="475" customFormat="1" ht="9" customHeight="1">
      <c r="A42" s="476"/>
      <c r="B42" s="484">
        <v>2002</v>
      </c>
      <c r="C42" s="485">
        <f t="shared" ref="C42:I42" si="6">SUM(C43:C45)</f>
        <v>29652</v>
      </c>
      <c r="D42" s="485">
        <f t="shared" si="6"/>
        <v>5962</v>
      </c>
      <c r="E42" s="485">
        <f t="shared" si="6"/>
        <v>30621</v>
      </c>
      <c r="F42" s="485">
        <f t="shared" si="6"/>
        <v>81905</v>
      </c>
      <c r="G42" s="485">
        <f t="shared" si="6"/>
        <v>12905</v>
      </c>
      <c r="H42" s="485">
        <f t="shared" si="6"/>
        <v>4750</v>
      </c>
      <c r="I42" s="485">
        <f t="shared" si="6"/>
        <v>20528</v>
      </c>
      <c r="J42" s="480"/>
    </row>
    <row r="43" spans="1:10" s="475" customFormat="1" ht="9" customHeight="1">
      <c r="A43" s="476"/>
      <c r="B43" s="486" t="s">
        <v>256</v>
      </c>
      <c r="C43" s="487">
        <v>13901</v>
      </c>
      <c r="D43" s="487">
        <v>2681</v>
      </c>
      <c r="E43" s="487">
        <v>12479</v>
      </c>
      <c r="F43" s="487">
        <v>58388</v>
      </c>
      <c r="G43" s="487">
        <v>4162</v>
      </c>
      <c r="H43" s="487">
        <v>3521</v>
      </c>
      <c r="I43" s="487">
        <v>9439</v>
      </c>
      <c r="J43" s="480"/>
    </row>
    <row r="44" spans="1:10" s="475" customFormat="1" ht="9" customHeight="1">
      <c r="A44" s="476"/>
      <c r="B44" s="486" t="s">
        <v>268</v>
      </c>
      <c r="J44" s="480"/>
    </row>
    <row r="45" spans="1:10" s="475" customFormat="1" ht="9" customHeight="1">
      <c r="A45" s="476"/>
      <c r="B45" s="486" t="s">
        <v>269</v>
      </c>
      <c r="C45" s="487">
        <v>15751</v>
      </c>
      <c r="D45" s="487">
        <v>3281</v>
      </c>
      <c r="E45" s="487">
        <v>18142</v>
      </c>
      <c r="F45" s="487">
        <v>23517</v>
      </c>
      <c r="G45" s="487">
        <v>8743</v>
      </c>
      <c r="H45" s="487">
        <v>1229</v>
      </c>
      <c r="I45" s="487">
        <v>11089</v>
      </c>
      <c r="J45" s="480"/>
    </row>
    <row r="46" spans="1:10" s="475" customFormat="1" ht="5.0999999999999996" customHeight="1">
      <c r="A46" s="476"/>
      <c r="B46" s="486"/>
      <c r="C46" s="487"/>
      <c r="D46" s="487"/>
      <c r="E46" s="487"/>
      <c r="F46" s="487"/>
      <c r="G46" s="487"/>
      <c r="H46" s="487"/>
      <c r="I46" s="487"/>
      <c r="J46" s="480"/>
    </row>
    <row r="47" spans="1:10" s="475" customFormat="1" ht="9" customHeight="1">
      <c r="A47" s="476"/>
      <c r="B47" s="484">
        <v>2003</v>
      </c>
      <c r="C47" s="485">
        <f t="shared" ref="C47:I47" si="7">SUM(C48:C50)</f>
        <v>29652</v>
      </c>
      <c r="D47" s="485">
        <f t="shared" si="7"/>
        <v>5977</v>
      </c>
      <c r="E47" s="485">
        <f t="shared" si="7"/>
        <v>30637</v>
      </c>
      <c r="F47" s="485">
        <f t="shared" si="7"/>
        <v>81831</v>
      </c>
      <c r="G47" s="485">
        <f t="shared" si="7"/>
        <v>12905</v>
      </c>
      <c r="H47" s="485">
        <f t="shared" si="7"/>
        <v>4750</v>
      </c>
      <c r="I47" s="485">
        <f t="shared" si="7"/>
        <v>20574</v>
      </c>
      <c r="J47" s="480"/>
    </row>
    <row r="48" spans="1:10" s="475" customFormat="1" ht="9" customHeight="1">
      <c r="A48" s="476"/>
      <c r="B48" s="486" t="s">
        <v>256</v>
      </c>
      <c r="C48" s="487">
        <v>13901</v>
      </c>
      <c r="D48" s="487">
        <v>2696</v>
      </c>
      <c r="E48" s="487">
        <v>12495</v>
      </c>
      <c r="F48" s="487">
        <v>58314</v>
      </c>
      <c r="G48" s="487">
        <v>4162</v>
      </c>
      <c r="H48" s="487">
        <v>3521</v>
      </c>
      <c r="I48" s="487">
        <v>9485</v>
      </c>
      <c r="J48" s="480"/>
    </row>
    <row r="49" spans="1:10" s="475" customFormat="1" ht="9" customHeight="1">
      <c r="A49" s="476"/>
      <c r="B49" s="486" t="s">
        <v>268</v>
      </c>
      <c r="J49" s="480"/>
    </row>
    <row r="50" spans="1:10" s="475" customFormat="1" ht="9" customHeight="1">
      <c r="A50" s="476"/>
      <c r="B50" s="486" t="s">
        <v>269</v>
      </c>
      <c r="C50" s="487">
        <v>15751</v>
      </c>
      <c r="D50" s="487">
        <v>3281</v>
      </c>
      <c r="E50" s="487">
        <v>18142</v>
      </c>
      <c r="F50" s="487">
        <v>23517</v>
      </c>
      <c r="G50" s="487">
        <v>8743</v>
      </c>
      <c r="H50" s="487">
        <v>1229</v>
      </c>
      <c r="I50" s="487">
        <v>11089</v>
      </c>
      <c r="J50" s="480"/>
    </row>
    <row r="51" spans="1:10" s="475" customFormat="1" ht="5.0999999999999996" customHeight="1">
      <c r="A51" s="476"/>
      <c r="B51" s="486"/>
      <c r="C51" s="487"/>
      <c r="D51" s="487"/>
      <c r="E51" s="487"/>
      <c r="F51" s="487"/>
      <c r="G51" s="487"/>
      <c r="H51" s="487"/>
      <c r="I51" s="487"/>
      <c r="J51" s="480"/>
    </row>
    <row r="52" spans="1:10" s="475" customFormat="1" ht="9" customHeight="1">
      <c r="A52" s="476"/>
      <c r="B52" s="484">
        <v>2004</v>
      </c>
      <c r="C52" s="485">
        <f t="shared" ref="C52:I52" si="8">SUM(C53:C55)</f>
        <v>30004</v>
      </c>
      <c r="D52" s="485">
        <f t="shared" si="8"/>
        <v>8982</v>
      </c>
      <c r="E52" s="485">
        <f t="shared" si="8"/>
        <v>30494</v>
      </c>
      <c r="F52" s="485">
        <f t="shared" si="8"/>
        <v>83836</v>
      </c>
      <c r="G52" s="485">
        <f t="shared" si="8"/>
        <v>13624</v>
      </c>
      <c r="H52" s="485">
        <f t="shared" si="8"/>
        <v>4750</v>
      </c>
      <c r="I52" s="485">
        <f t="shared" si="8"/>
        <v>21209</v>
      </c>
      <c r="J52" s="480"/>
    </row>
    <row r="53" spans="1:10" s="475" customFormat="1" ht="9" customHeight="1">
      <c r="A53" s="476"/>
      <c r="B53" s="486" t="s">
        <v>256</v>
      </c>
      <c r="C53" s="487">
        <v>14081</v>
      </c>
      <c r="D53" s="487">
        <v>2853</v>
      </c>
      <c r="E53" s="487">
        <v>12501</v>
      </c>
      <c r="F53" s="487">
        <v>59311</v>
      </c>
      <c r="G53" s="487">
        <v>4162</v>
      </c>
      <c r="H53" s="487">
        <v>3521</v>
      </c>
      <c r="I53" s="487">
        <v>9595</v>
      </c>
      <c r="J53" s="480"/>
    </row>
    <row r="54" spans="1:10" s="475" customFormat="1" ht="9" customHeight="1">
      <c r="A54" s="476"/>
      <c r="B54" s="486" t="s">
        <v>268</v>
      </c>
      <c r="J54" s="480"/>
    </row>
    <row r="55" spans="1:10" s="475" customFormat="1" ht="9" customHeight="1">
      <c r="A55" s="476"/>
      <c r="B55" s="486" t="s">
        <v>269</v>
      </c>
      <c r="C55" s="487">
        <v>15923</v>
      </c>
      <c r="D55" s="487">
        <v>6129</v>
      </c>
      <c r="E55" s="487">
        <v>17993</v>
      </c>
      <c r="F55" s="487">
        <v>24525</v>
      </c>
      <c r="G55" s="487">
        <v>9462</v>
      </c>
      <c r="H55" s="487">
        <v>1229</v>
      </c>
      <c r="I55" s="487">
        <v>11614</v>
      </c>
      <c r="J55" s="480"/>
    </row>
    <row r="56" spans="1:10" s="475" customFormat="1" ht="5.0999999999999996" customHeight="1">
      <c r="A56" s="476"/>
      <c r="B56" s="486"/>
      <c r="C56" s="487"/>
      <c r="D56" s="487"/>
      <c r="E56" s="487"/>
      <c r="F56" s="487"/>
      <c r="G56" s="487"/>
      <c r="H56" s="487"/>
      <c r="I56" s="487"/>
      <c r="J56" s="480"/>
    </row>
    <row r="57" spans="1:10" s="475" customFormat="1" ht="9" customHeight="1">
      <c r="A57" s="476"/>
      <c r="B57" s="484">
        <v>2005</v>
      </c>
      <c r="C57" s="485">
        <f t="shared" ref="C57:I57" si="9">SUM(C58:C60)</f>
        <v>30004</v>
      </c>
      <c r="D57" s="485">
        <f t="shared" si="9"/>
        <v>8844</v>
      </c>
      <c r="E57" s="485">
        <f t="shared" si="9"/>
        <v>34050</v>
      </c>
      <c r="F57" s="485">
        <f t="shared" si="9"/>
        <v>85205</v>
      </c>
      <c r="G57" s="485">
        <f t="shared" si="9"/>
        <v>14189</v>
      </c>
      <c r="H57" s="485">
        <f t="shared" si="9"/>
        <v>4750</v>
      </c>
      <c r="I57" s="485">
        <f t="shared" si="9"/>
        <v>21072</v>
      </c>
      <c r="J57" s="480"/>
    </row>
    <row r="58" spans="1:10" s="475" customFormat="1" ht="9" customHeight="1">
      <c r="A58" s="476"/>
      <c r="B58" s="486" t="s">
        <v>256</v>
      </c>
      <c r="C58" s="487">
        <v>14081</v>
      </c>
      <c r="D58" s="487">
        <v>2703</v>
      </c>
      <c r="E58" s="487">
        <v>14208</v>
      </c>
      <c r="F58" s="487">
        <v>60680</v>
      </c>
      <c r="G58" s="487">
        <v>4162</v>
      </c>
      <c r="H58" s="487">
        <v>3521</v>
      </c>
      <c r="I58" s="487">
        <v>9450</v>
      </c>
      <c r="J58" s="480"/>
    </row>
    <row r="59" spans="1:10" s="475" customFormat="1" ht="9" customHeight="1">
      <c r="A59" s="476"/>
      <c r="B59" s="486" t="s">
        <v>268</v>
      </c>
      <c r="J59" s="480"/>
    </row>
    <row r="60" spans="1:10" s="475" customFormat="1" ht="9" customHeight="1">
      <c r="A60" s="476"/>
      <c r="B60" s="486" t="s">
        <v>269</v>
      </c>
      <c r="C60" s="487">
        <v>15923</v>
      </c>
      <c r="D60" s="487">
        <v>6141</v>
      </c>
      <c r="E60" s="487">
        <v>19842</v>
      </c>
      <c r="F60" s="487">
        <v>24525</v>
      </c>
      <c r="G60" s="487">
        <v>10027</v>
      </c>
      <c r="H60" s="487">
        <v>1229</v>
      </c>
      <c r="I60" s="487">
        <v>11622</v>
      </c>
      <c r="J60" s="480"/>
    </row>
    <row r="61" spans="1:10" s="475" customFormat="1" ht="5.0999999999999996" customHeight="1">
      <c r="A61" s="476"/>
      <c r="B61" s="486"/>
      <c r="C61" s="487"/>
      <c r="D61" s="487"/>
      <c r="E61" s="487"/>
      <c r="F61" s="487"/>
      <c r="G61" s="487"/>
      <c r="H61" s="487"/>
      <c r="I61" s="487"/>
      <c r="J61" s="480"/>
    </row>
    <row r="62" spans="1:10" s="475" customFormat="1" ht="8.65" customHeight="1">
      <c r="A62" s="476"/>
      <c r="B62" s="484">
        <v>2006</v>
      </c>
      <c r="C62" s="485">
        <f t="shared" ref="C62:I62" si="10">SUM(C63:C65)</f>
        <v>30290</v>
      </c>
      <c r="D62" s="485">
        <f t="shared" si="10"/>
        <v>9604</v>
      </c>
      <c r="E62" s="485">
        <f t="shared" si="10"/>
        <v>35453</v>
      </c>
      <c r="F62" s="485">
        <f t="shared" si="10"/>
        <v>86270</v>
      </c>
      <c r="G62" s="485">
        <f t="shared" si="10"/>
        <v>14183</v>
      </c>
      <c r="H62" s="485">
        <f t="shared" si="10"/>
        <v>4750</v>
      </c>
      <c r="I62" s="485">
        <f t="shared" si="10"/>
        <v>21594</v>
      </c>
      <c r="J62" s="480"/>
    </row>
    <row r="63" spans="1:10" s="475" customFormat="1" ht="8.65" customHeight="1">
      <c r="A63" s="476"/>
      <c r="B63" s="486" t="s">
        <v>256</v>
      </c>
      <c r="C63" s="487">
        <v>14366</v>
      </c>
      <c r="D63" s="487">
        <v>2703</v>
      </c>
      <c r="E63" s="487">
        <v>13992</v>
      </c>
      <c r="F63" s="487">
        <v>61469</v>
      </c>
      <c r="G63" s="487">
        <v>4072</v>
      </c>
      <c r="H63" s="487">
        <v>3521</v>
      </c>
      <c r="I63" s="487">
        <v>9507</v>
      </c>
      <c r="J63" s="480"/>
    </row>
    <row r="64" spans="1:10" s="475" customFormat="1" ht="8.65" customHeight="1">
      <c r="A64" s="476"/>
      <c r="B64" s="486" t="s">
        <v>268</v>
      </c>
      <c r="J64" s="480"/>
    </row>
    <row r="65" spans="1:10" s="475" customFormat="1" ht="8.65" customHeight="1">
      <c r="A65" s="476"/>
      <c r="B65" s="486" t="s">
        <v>269</v>
      </c>
      <c r="C65" s="487">
        <v>15924</v>
      </c>
      <c r="D65" s="487">
        <v>6901</v>
      </c>
      <c r="E65" s="487">
        <v>21461</v>
      </c>
      <c r="F65" s="487">
        <v>24801</v>
      </c>
      <c r="G65" s="487">
        <v>10111</v>
      </c>
      <c r="H65" s="487">
        <v>1229</v>
      </c>
      <c r="I65" s="487">
        <v>12087</v>
      </c>
      <c r="J65" s="480"/>
    </row>
    <row r="66" spans="1:10" s="475" customFormat="1" ht="3.95" customHeight="1">
      <c r="A66" s="476"/>
      <c r="B66" s="486"/>
      <c r="C66" s="487"/>
      <c r="D66" s="487"/>
      <c r="E66" s="487"/>
      <c r="F66" s="487"/>
      <c r="G66" s="487"/>
      <c r="H66" s="487"/>
      <c r="I66" s="487"/>
      <c r="J66" s="480"/>
    </row>
    <row r="67" spans="1:10" s="475" customFormat="1" ht="9" customHeight="1">
      <c r="A67" s="476"/>
      <c r="B67" s="484" t="s">
        <v>234</v>
      </c>
      <c r="C67" s="487"/>
      <c r="D67" s="487"/>
      <c r="E67" s="487"/>
      <c r="F67" s="487"/>
      <c r="G67" s="487"/>
      <c r="H67" s="487"/>
      <c r="I67" s="487"/>
      <c r="J67" s="480"/>
    </row>
    <row r="68" spans="1:10" s="475" customFormat="1" ht="4.7" customHeight="1">
      <c r="A68" s="488"/>
      <c r="B68" s="489"/>
      <c r="C68" s="490"/>
      <c r="D68" s="490"/>
      <c r="E68" s="490"/>
      <c r="F68" s="490"/>
      <c r="G68" s="490"/>
      <c r="H68" s="490"/>
      <c r="I68" s="490"/>
      <c r="J68" s="491"/>
    </row>
    <row r="69" spans="1:10" s="475" customFormat="1" ht="4.7" customHeight="1">
      <c r="A69" s="472"/>
      <c r="B69" s="473"/>
      <c r="C69" s="473"/>
      <c r="D69" s="473"/>
      <c r="E69" s="473"/>
      <c r="F69" s="473"/>
      <c r="G69" s="473"/>
      <c r="H69" s="473"/>
      <c r="I69" s="473"/>
      <c r="J69" s="474"/>
    </row>
    <row r="70" spans="1:10" s="475" customFormat="1" ht="11.1" customHeight="1">
      <c r="A70" s="476"/>
      <c r="B70" s="477" t="s">
        <v>648</v>
      </c>
      <c r="C70" s="478"/>
      <c r="D70" s="478"/>
      <c r="E70" s="478"/>
      <c r="F70" s="478"/>
      <c r="G70" s="1048"/>
      <c r="H70" s="479"/>
      <c r="I70" s="380" t="s">
        <v>649</v>
      </c>
      <c r="J70" s="480"/>
    </row>
    <row r="71" spans="1:10" s="475" customFormat="1" ht="11.1" customHeight="1">
      <c r="A71" s="476"/>
      <c r="B71" s="477" t="s">
        <v>650</v>
      </c>
      <c r="C71" s="478"/>
      <c r="D71" s="478"/>
      <c r="E71" s="478"/>
      <c r="F71" s="478"/>
      <c r="G71" s="1048"/>
      <c r="H71" s="479"/>
      <c r="I71" s="380"/>
      <c r="J71" s="480"/>
    </row>
    <row r="72" spans="1:10" s="475" customFormat="1" ht="11.1" customHeight="1">
      <c r="A72" s="476"/>
      <c r="B72" s="477" t="s">
        <v>677</v>
      </c>
      <c r="C72" s="478"/>
      <c r="D72" s="478"/>
      <c r="E72" s="478"/>
      <c r="F72" s="478"/>
      <c r="G72" s="478"/>
      <c r="H72" s="478"/>
      <c r="I72" s="478"/>
      <c r="J72" s="480"/>
    </row>
    <row r="73" spans="1:10" s="475" customFormat="1" ht="11.1" customHeight="1">
      <c r="A73" s="476"/>
      <c r="B73" s="481" t="s">
        <v>651</v>
      </c>
      <c r="C73" s="478"/>
      <c r="D73" s="478"/>
      <c r="E73" s="478"/>
      <c r="F73" s="478"/>
      <c r="G73" s="478"/>
      <c r="H73" s="478"/>
      <c r="I73" s="478"/>
      <c r="J73" s="480"/>
    </row>
    <row r="74" spans="1:10" s="475" customFormat="1" ht="3" customHeight="1">
      <c r="A74" s="476"/>
      <c r="B74" s="482"/>
      <c r="C74" s="482"/>
      <c r="D74" s="482"/>
      <c r="E74" s="482"/>
      <c r="F74" s="482"/>
      <c r="G74" s="482"/>
      <c r="H74" s="482"/>
      <c r="I74" s="482"/>
      <c r="J74" s="480"/>
    </row>
    <row r="75" spans="1:10" s="475" customFormat="1" ht="3" customHeight="1">
      <c r="A75" s="476"/>
      <c r="B75" s="483"/>
      <c r="C75" s="483"/>
      <c r="D75" s="483"/>
      <c r="E75" s="483"/>
      <c r="F75" s="483"/>
      <c r="G75" s="483"/>
      <c r="H75" s="483"/>
      <c r="I75" s="483"/>
      <c r="J75" s="480"/>
    </row>
    <row r="76" spans="1:10" s="475" customFormat="1" ht="9" customHeight="1">
      <c r="A76" s="476"/>
      <c r="B76" s="1256" t="s">
        <v>312</v>
      </c>
      <c r="C76" s="1049" t="s">
        <v>652</v>
      </c>
      <c r="D76" s="1050"/>
      <c r="E76" s="1255" t="s">
        <v>653</v>
      </c>
      <c r="F76" s="1255" t="s">
        <v>654</v>
      </c>
      <c r="G76" s="1255" t="s">
        <v>655</v>
      </c>
      <c r="H76" s="1255" t="s">
        <v>656</v>
      </c>
      <c r="I76" s="1255" t="s">
        <v>657</v>
      </c>
      <c r="J76" s="480"/>
    </row>
    <row r="77" spans="1:10" s="475" customFormat="1" ht="9" customHeight="1">
      <c r="A77" s="476"/>
      <c r="B77" s="1256"/>
      <c r="C77" s="479" t="s">
        <v>248</v>
      </c>
      <c r="D77" s="479" t="s">
        <v>249</v>
      </c>
      <c r="E77" s="1255"/>
      <c r="F77" s="1255"/>
      <c r="G77" s="1255"/>
      <c r="H77" s="1255"/>
      <c r="I77" s="1255"/>
      <c r="J77" s="480"/>
    </row>
    <row r="78" spans="1:10" s="475" customFormat="1" ht="3" customHeight="1">
      <c r="A78" s="476"/>
      <c r="B78" s="482"/>
      <c r="C78" s="482"/>
      <c r="D78" s="482"/>
      <c r="E78" s="482"/>
      <c r="F78" s="482"/>
      <c r="G78" s="482"/>
      <c r="H78" s="482"/>
      <c r="I78" s="482"/>
      <c r="J78" s="480"/>
    </row>
    <row r="79" spans="1:10" s="475" customFormat="1" ht="3" customHeight="1">
      <c r="A79" s="476"/>
      <c r="B79" s="1174"/>
      <c r="C79" s="1174"/>
      <c r="D79" s="1174"/>
      <c r="E79" s="1174"/>
      <c r="F79" s="1174"/>
      <c r="G79" s="1174"/>
      <c r="H79" s="1174"/>
      <c r="I79" s="1174"/>
      <c r="J79" s="480"/>
    </row>
    <row r="80" spans="1:10" s="1053" customFormat="1" ht="9" customHeight="1">
      <c r="A80" s="1051"/>
      <c r="B80" s="484">
        <v>2007</v>
      </c>
      <c r="C80" s="485">
        <f t="shared" ref="C80:I80" si="11">SUM(C81:C83)</f>
        <v>30290</v>
      </c>
      <c r="D80" s="485">
        <f t="shared" si="11"/>
        <v>9604</v>
      </c>
      <c r="E80" s="485">
        <f t="shared" si="11"/>
        <v>35623</v>
      </c>
      <c r="F80" s="485">
        <f t="shared" si="11"/>
        <v>86270</v>
      </c>
      <c r="G80" s="485">
        <f t="shared" si="11"/>
        <v>14183</v>
      </c>
      <c r="H80" s="485">
        <f t="shared" si="11"/>
        <v>4750</v>
      </c>
      <c r="I80" s="485">
        <f t="shared" si="11"/>
        <v>21594</v>
      </c>
      <c r="J80" s="1052"/>
    </row>
    <row r="81" spans="1:10" s="1053" customFormat="1" ht="9" customHeight="1">
      <c r="A81" s="1051"/>
      <c r="B81" s="486" t="s">
        <v>256</v>
      </c>
      <c r="C81" s="487">
        <v>14366</v>
      </c>
      <c r="D81" s="487">
        <v>2703</v>
      </c>
      <c r="E81" s="487">
        <v>14109</v>
      </c>
      <c r="F81" s="487">
        <v>61469</v>
      </c>
      <c r="G81" s="487">
        <v>4072</v>
      </c>
      <c r="H81" s="487">
        <v>3521</v>
      </c>
      <c r="I81" s="487">
        <v>9507</v>
      </c>
      <c r="J81" s="1052"/>
    </row>
    <row r="82" spans="1:10" s="1053" customFormat="1" ht="9" customHeight="1">
      <c r="A82" s="1051"/>
      <c r="B82" s="486" t="s">
        <v>268</v>
      </c>
      <c r="I82" s="487"/>
      <c r="J82" s="1052"/>
    </row>
    <row r="83" spans="1:10" s="1053" customFormat="1" ht="9" customHeight="1">
      <c r="A83" s="1051"/>
      <c r="B83" s="486" t="s">
        <v>269</v>
      </c>
      <c r="C83" s="487">
        <v>15924</v>
      </c>
      <c r="D83" s="487">
        <v>6901</v>
      </c>
      <c r="E83" s="487">
        <v>21514</v>
      </c>
      <c r="F83" s="487">
        <v>24801</v>
      </c>
      <c r="G83" s="487">
        <v>10111</v>
      </c>
      <c r="H83" s="487">
        <v>1229</v>
      </c>
      <c r="I83" s="487">
        <v>12087</v>
      </c>
      <c r="J83" s="1052"/>
    </row>
    <row r="84" spans="1:10" s="1053" customFormat="1" ht="9" customHeight="1">
      <c r="A84" s="1051"/>
      <c r="B84" s="486"/>
      <c r="C84" s="487"/>
      <c r="D84" s="487"/>
      <c r="E84" s="487"/>
      <c r="F84" s="487"/>
      <c r="G84" s="487"/>
      <c r="H84" s="487"/>
      <c r="I84" s="485"/>
      <c r="J84" s="1052"/>
    </row>
    <row r="85" spans="1:10" s="1053" customFormat="1" ht="9" customHeight="1">
      <c r="A85" s="1051"/>
      <c r="B85" s="484">
        <v>2008</v>
      </c>
      <c r="C85" s="485">
        <f t="shared" ref="C85:I85" si="12">SUM(C86:C88)</f>
        <v>35267</v>
      </c>
      <c r="D85" s="485">
        <f t="shared" si="12"/>
        <v>9848</v>
      </c>
      <c r="E85" s="485">
        <f t="shared" si="12"/>
        <v>35328</v>
      </c>
      <c r="F85" s="485">
        <f t="shared" si="12"/>
        <v>87674</v>
      </c>
      <c r="G85" s="485">
        <f t="shared" si="12"/>
        <v>14485</v>
      </c>
      <c r="H85" s="485">
        <f t="shared" si="12"/>
        <v>4894</v>
      </c>
      <c r="I85" s="485">
        <f t="shared" si="12"/>
        <v>21932</v>
      </c>
      <c r="J85" s="1052"/>
    </row>
    <row r="86" spans="1:10" s="1053" customFormat="1" ht="9" customHeight="1">
      <c r="A86" s="1051"/>
      <c r="B86" s="486" t="s">
        <v>256</v>
      </c>
      <c r="C86" s="487">
        <v>16451</v>
      </c>
      <c r="D86" s="487">
        <v>2703</v>
      </c>
      <c r="E86" s="487">
        <v>13574</v>
      </c>
      <c r="F86" s="487">
        <v>62393</v>
      </c>
      <c r="G86" s="487">
        <v>4072</v>
      </c>
      <c r="H86" s="487">
        <v>3521</v>
      </c>
      <c r="I86" s="487">
        <v>9529</v>
      </c>
      <c r="J86" s="1052"/>
    </row>
    <row r="87" spans="1:10" s="1053" customFormat="1" ht="9" customHeight="1">
      <c r="A87" s="1051"/>
      <c r="B87" s="486" t="s">
        <v>268</v>
      </c>
      <c r="C87" s="487"/>
      <c r="D87" s="487"/>
      <c r="E87" s="487"/>
      <c r="F87" s="487"/>
      <c r="G87" s="487"/>
      <c r="H87" s="487"/>
      <c r="I87" s="487"/>
      <c r="J87" s="1052"/>
    </row>
    <row r="88" spans="1:10" s="1053" customFormat="1" ht="9" customHeight="1">
      <c r="A88" s="1051"/>
      <c r="B88" s="486" t="s">
        <v>269</v>
      </c>
      <c r="C88" s="487">
        <v>18816</v>
      </c>
      <c r="D88" s="487">
        <v>7145</v>
      </c>
      <c r="E88" s="487">
        <v>21754</v>
      </c>
      <c r="F88" s="487">
        <v>25281</v>
      </c>
      <c r="G88" s="487">
        <v>10413</v>
      </c>
      <c r="H88" s="487">
        <v>1373</v>
      </c>
      <c r="I88" s="487">
        <v>12403</v>
      </c>
      <c r="J88" s="1052"/>
    </row>
    <row r="89" spans="1:10" s="1053" customFormat="1" ht="9" customHeight="1">
      <c r="A89" s="1051"/>
      <c r="B89" s="486"/>
      <c r="C89" s="487"/>
      <c r="D89" s="487"/>
      <c r="E89" s="487"/>
      <c r="F89" s="487"/>
      <c r="G89" s="487"/>
      <c r="H89" s="487"/>
      <c r="I89" s="485"/>
      <c r="J89" s="1052"/>
    </row>
    <row r="90" spans="1:10" s="1053" customFormat="1" ht="9" customHeight="1">
      <c r="A90" s="1051"/>
      <c r="B90" s="484">
        <v>2009</v>
      </c>
      <c r="C90" s="485">
        <f t="shared" ref="C90:I90" si="13">SUM(C91:C93)</f>
        <v>35567</v>
      </c>
      <c r="D90" s="485">
        <f t="shared" si="13"/>
        <v>9848</v>
      </c>
      <c r="E90" s="485">
        <f t="shared" si="13"/>
        <v>35651</v>
      </c>
      <c r="F90" s="485">
        <f t="shared" si="13"/>
        <v>87696</v>
      </c>
      <c r="G90" s="485">
        <f t="shared" si="13"/>
        <v>14485</v>
      </c>
      <c r="H90" s="485">
        <f t="shared" si="13"/>
        <v>5079</v>
      </c>
      <c r="I90" s="485">
        <f t="shared" si="13"/>
        <v>22064</v>
      </c>
      <c r="J90" s="1052"/>
    </row>
    <row r="91" spans="1:10" s="1053" customFormat="1" ht="9" customHeight="1">
      <c r="A91" s="1051"/>
      <c r="B91" s="486" t="s">
        <v>256</v>
      </c>
      <c r="C91" s="487">
        <v>16451</v>
      </c>
      <c r="D91" s="487">
        <v>2703</v>
      </c>
      <c r="E91" s="487">
        <v>13897</v>
      </c>
      <c r="F91" s="487">
        <v>62415</v>
      </c>
      <c r="G91" s="487">
        <v>4072</v>
      </c>
      <c r="H91" s="487">
        <v>3706</v>
      </c>
      <c r="I91" s="487">
        <v>9661</v>
      </c>
      <c r="J91" s="1052"/>
    </row>
    <row r="92" spans="1:10" s="1053" customFormat="1" ht="9" customHeight="1">
      <c r="A92" s="1051"/>
      <c r="B92" s="486" t="s">
        <v>268</v>
      </c>
      <c r="C92" s="487"/>
      <c r="D92" s="487"/>
      <c r="E92" s="487"/>
      <c r="F92" s="487"/>
      <c r="G92" s="487"/>
      <c r="H92" s="487"/>
      <c r="I92" s="487"/>
      <c r="J92" s="1052"/>
    </row>
    <row r="93" spans="1:10" s="1053" customFormat="1" ht="9" customHeight="1">
      <c r="A93" s="1051"/>
      <c r="B93" s="486" t="s">
        <v>269</v>
      </c>
      <c r="C93" s="487">
        <v>19116</v>
      </c>
      <c r="D93" s="487">
        <v>7145</v>
      </c>
      <c r="E93" s="487">
        <v>21754</v>
      </c>
      <c r="F93" s="487">
        <v>25281</v>
      </c>
      <c r="G93" s="487">
        <v>10413</v>
      </c>
      <c r="H93" s="487">
        <v>1373</v>
      </c>
      <c r="I93" s="487">
        <v>12403</v>
      </c>
      <c r="J93" s="1052"/>
    </row>
    <row r="94" spans="1:10" s="1053" customFormat="1" ht="9" customHeight="1">
      <c r="A94" s="1051"/>
      <c r="B94" s="486"/>
      <c r="C94" s="487"/>
      <c r="D94" s="487"/>
      <c r="E94" s="487"/>
      <c r="F94" s="487"/>
      <c r="G94" s="487"/>
      <c r="H94" s="487"/>
      <c r="I94" s="485"/>
      <c r="J94" s="1052"/>
    </row>
    <row r="95" spans="1:10" s="1053" customFormat="1" ht="9" customHeight="1">
      <c r="A95" s="1051"/>
      <c r="B95" s="484">
        <v>2010</v>
      </c>
      <c r="C95" s="485">
        <f t="shared" ref="C95:I95" si="14">SUM(C96:C98)</f>
        <v>35653</v>
      </c>
      <c r="D95" s="485">
        <f t="shared" si="14"/>
        <v>9848</v>
      </c>
      <c r="E95" s="485">
        <f t="shared" si="14"/>
        <v>35765</v>
      </c>
      <c r="F95" s="485">
        <f t="shared" si="14"/>
        <v>88269</v>
      </c>
      <c r="G95" s="485">
        <f t="shared" si="14"/>
        <v>14485</v>
      </c>
      <c r="H95" s="485">
        <f t="shared" si="14"/>
        <v>5313</v>
      </c>
      <c r="I95" s="485">
        <f t="shared" si="14"/>
        <v>22090</v>
      </c>
      <c r="J95" s="1052"/>
    </row>
    <row r="96" spans="1:10" s="1053" customFormat="1" ht="9" customHeight="1">
      <c r="A96" s="1051"/>
      <c r="B96" s="486" t="s">
        <v>256</v>
      </c>
      <c r="C96" s="487">
        <v>16596</v>
      </c>
      <c r="D96" s="487">
        <v>2703</v>
      </c>
      <c r="E96" s="487">
        <v>13897</v>
      </c>
      <c r="F96" s="487">
        <v>62650</v>
      </c>
      <c r="G96" s="487">
        <v>4072</v>
      </c>
      <c r="H96" s="487">
        <v>3706</v>
      </c>
      <c r="I96" s="487">
        <v>9661</v>
      </c>
      <c r="J96" s="1052"/>
    </row>
    <row r="97" spans="1:10" s="1053" customFormat="1" ht="9" customHeight="1">
      <c r="A97" s="1051"/>
      <c r="B97" s="486" t="s">
        <v>268</v>
      </c>
      <c r="C97" s="487"/>
      <c r="D97" s="487"/>
      <c r="E97" s="487"/>
      <c r="F97" s="487"/>
      <c r="G97" s="487"/>
      <c r="H97" s="487"/>
      <c r="I97" s="487"/>
      <c r="J97" s="1052"/>
    </row>
    <row r="98" spans="1:10" s="1053" customFormat="1" ht="9" customHeight="1">
      <c r="A98" s="1051"/>
      <c r="B98" s="486" t="s">
        <v>269</v>
      </c>
      <c r="C98" s="487">
        <v>19057</v>
      </c>
      <c r="D98" s="487">
        <v>7145</v>
      </c>
      <c r="E98" s="487">
        <v>21868</v>
      </c>
      <c r="F98" s="487">
        <v>25619</v>
      </c>
      <c r="G98" s="487">
        <v>10413</v>
      </c>
      <c r="H98" s="487">
        <v>1607</v>
      </c>
      <c r="I98" s="487">
        <v>12429</v>
      </c>
      <c r="J98" s="1052"/>
    </row>
    <row r="99" spans="1:10" s="1053" customFormat="1" ht="9" customHeight="1">
      <c r="A99" s="1051"/>
      <c r="B99" s="486"/>
      <c r="C99" s="487"/>
      <c r="D99" s="487"/>
      <c r="E99" s="487"/>
      <c r="F99" s="487"/>
      <c r="G99" s="487"/>
      <c r="H99" s="487"/>
      <c r="I99" s="485"/>
      <c r="J99" s="1052"/>
    </row>
    <row r="100" spans="1:10" s="1053" customFormat="1" ht="9" customHeight="1">
      <c r="A100" s="1051"/>
      <c r="B100" s="484">
        <v>2011</v>
      </c>
      <c r="C100" s="485">
        <f t="shared" ref="C100:I100" si="15">SUM(C101:C103)</f>
        <v>36438</v>
      </c>
      <c r="D100" s="485">
        <f t="shared" si="15"/>
        <v>9848</v>
      </c>
      <c r="E100" s="485">
        <f t="shared" si="15"/>
        <v>35975</v>
      </c>
      <c r="F100" s="485">
        <f t="shared" si="15"/>
        <v>88301</v>
      </c>
      <c r="G100" s="485">
        <f t="shared" si="15"/>
        <v>14485</v>
      </c>
      <c r="H100" s="485">
        <f t="shared" si="15"/>
        <v>5313</v>
      </c>
      <c r="I100" s="485">
        <f t="shared" si="15"/>
        <v>22219</v>
      </c>
      <c r="J100" s="1052"/>
    </row>
    <row r="101" spans="1:10" s="1053" customFormat="1" ht="9" customHeight="1">
      <c r="A101" s="1051"/>
      <c r="B101" s="486" t="s">
        <v>256</v>
      </c>
      <c r="C101" s="487">
        <v>17036</v>
      </c>
      <c r="D101" s="487">
        <v>2703</v>
      </c>
      <c r="E101" s="487">
        <v>14107</v>
      </c>
      <c r="F101" s="487">
        <v>62550</v>
      </c>
      <c r="G101" s="487">
        <v>4072</v>
      </c>
      <c r="H101" s="487">
        <v>3706</v>
      </c>
      <c r="I101" s="487">
        <v>9531</v>
      </c>
      <c r="J101" s="1052"/>
    </row>
    <row r="102" spans="1:10" s="1053" customFormat="1" ht="9" customHeight="1">
      <c r="A102" s="1051"/>
      <c r="B102" s="486" t="s">
        <v>268</v>
      </c>
      <c r="C102" s="487"/>
      <c r="D102" s="487"/>
      <c r="E102" s="487"/>
      <c r="F102" s="487"/>
      <c r="G102" s="487"/>
      <c r="H102" s="487"/>
      <c r="I102" s="487"/>
      <c r="J102" s="1052"/>
    </row>
    <row r="103" spans="1:10" s="1053" customFormat="1" ht="9" customHeight="1">
      <c r="A103" s="1051"/>
      <c r="B103" s="486" t="s">
        <v>269</v>
      </c>
      <c r="C103" s="487">
        <v>19402</v>
      </c>
      <c r="D103" s="487">
        <v>7145</v>
      </c>
      <c r="E103" s="487">
        <v>21868</v>
      </c>
      <c r="F103" s="487">
        <v>25751</v>
      </c>
      <c r="G103" s="487">
        <v>10413</v>
      </c>
      <c r="H103" s="487">
        <v>1607</v>
      </c>
      <c r="I103" s="487">
        <v>12688</v>
      </c>
      <c r="J103" s="1052"/>
    </row>
    <row r="104" spans="1:10" s="475" customFormat="1" ht="3" customHeight="1">
      <c r="A104" s="476"/>
      <c r="B104" s="492"/>
      <c r="C104" s="492"/>
      <c r="D104" s="492"/>
      <c r="E104" s="492"/>
      <c r="F104" s="492"/>
      <c r="G104" s="492"/>
      <c r="H104" s="492"/>
      <c r="I104" s="492"/>
      <c r="J104" s="480"/>
    </row>
    <row r="105" spans="1:10" s="475" customFormat="1" ht="3" customHeight="1">
      <c r="A105" s="476"/>
      <c r="B105" s="1174"/>
      <c r="C105" s="1174"/>
      <c r="D105" s="1174"/>
      <c r="E105" s="1174"/>
      <c r="F105" s="1174"/>
      <c r="G105" s="1174"/>
      <c r="H105" s="1174"/>
      <c r="I105" s="1174"/>
      <c r="J105" s="480"/>
    </row>
    <row r="106" spans="1:10" s="475" customFormat="1" ht="9" customHeight="1">
      <c r="A106" s="476"/>
      <c r="B106" s="486" t="s">
        <v>659</v>
      </c>
      <c r="C106" s="1174"/>
      <c r="D106" s="1174"/>
      <c r="E106" s="1174"/>
      <c r="F106" s="1174"/>
      <c r="G106" s="1174"/>
      <c r="H106" s="1174"/>
      <c r="I106" s="1174"/>
      <c r="J106" s="480"/>
    </row>
    <row r="107" spans="1:10" s="475" customFormat="1" ht="9" customHeight="1">
      <c r="A107" s="476"/>
      <c r="B107" s="486" t="s">
        <v>660</v>
      </c>
      <c r="C107" s="1174"/>
      <c r="D107" s="1174"/>
      <c r="E107" s="1174"/>
      <c r="F107" s="1174"/>
      <c r="G107" s="1174"/>
      <c r="H107" s="1174"/>
      <c r="I107" s="1174"/>
      <c r="J107" s="480"/>
    </row>
    <row r="108" spans="1:10" s="475" customFormat="1" ht="9" customHeight="1">
      <c r="A108" s="476"/>
      <c r="B108" s="486" t="s">
        <v>661</v>
      </c>
      <c r="C108" s="1174"/>
      <c r="D108" s="1174"/>
      <c r="E108" s="1174"/>
      <c r="F108" s="1174"/>
      <c r="G108" s="1174"/>
      <c r="H108" s="1174"/>
      <c r="I108" s="1174"/>
      <c r="J108" s="480"/>
    </row>
    <row r="109" spans="1:10" s="475" customFormat="1" ht="9" customHeight="1">
      <c r="A109" s="476"/>
      <c r="B109" s="393" t="s">
        <v>662</v>
      </c>
      <c r="C109" s="1174"/>
      <c r="D109" s="1174"/>
      <c r="E109" s="1174"/>
      <c r="F109" s="1174"/>
      <c r="G109" s="1174"/>
      <c r="H109" s="1174"/>
      <c r="I109" s="1174"/>
      <c r="J109" s="480"/>
    </row>
    <row r="110" spans="1:10" s="475" customFormat="1" ht="9" customHeight="1">
      <c r="A110" s="476"/>
      <c r="B110" s="393" t="s">
        <v>663</v>
      </c>
      <c r="C110" s="1174"/>
      <c r="D110" s="1174"/>
      <c r="E110" s="1174"/>
      <c r="F110" s="1174"/>
      <c r="G110" s="1174"/>
      <c r="H110" s="1174"/>
      <c r="I110" s="1174"/>
      <c r="J110" s="480"/>
    </row>
    <row r="111" spans="1:10" s="475" customFormat="1" ht="9" customHeight="1">
      <c r="A111" s="476"/>
      <c r="B111" s="486" t="s">
        <v>310</v>
      </c>
      <c r="C111" s="1174"/>
      <c r="D111" s="1174"/>
      <c r="E111" s="1174"/>
      <c r="F111" s="1174"/>
      <c r="G111" s="1174"/>
      <c r="H111" s="1174"/>
      <c r="I111" s="1174"/>
      <c r="J111" s="480"/>
    </row>
    <row r="112" spans="1:10" s="475" customFormat="1" ht="2.4500000000000002" customHeight="1">
      <c r="A112" s="488"/>
      <c r="B112" s="492"/>
      <c r="C112" s="492"/>
      <c r="D112" s="492"/>
      <c r="E112" s="492"/>
      <c r="F112" s="492"/>
      <c r="G112" s="492"/>
      <c r="H112" s="492"/>
      <c r="I112" s="492"/>
      <c r="J112" s="491"/>
    </row>
    <row r="113" spans="11:11" hidden="1">
      <c r="K113" s="32" t="s">
        <v>17</v>
      </c>
    </row>
  </sheetData>
  <sheetProtection sheet="1" objects="1" scenarios="1"/>
  <mergeCells count="12">
    <mergeCell ref="I76:I77"/>
    <mergeCell ref="B8:B9"/>
    <mergeCell ref="E8:E9"/>
    <mergeCell ref="F8:F9"/>
    <mergeCell ref="G8:G9"/>
    <mergeCell ref="H8:H9"/>
    <mergeCell ref="I8:I9"/>
    <mergeCell ref="B76:B77"/>
    <mergeCell ref="E76:E77"/>
    <mergeCell ref="F76:F77"/>
    <mergeCell ref="G76:G77"/>
    <mergeCell ref="H76:H77"/>
  </mergeCells>
  <hyperlinks>
    <hyperlink ref="I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copies="2" r:id="rId1"/>
  <headerFooter alignWithMargins="0">
    <oddHeader>&amp;L&amp;"Arial,Normal"&amp;10&amp;K000080INEGI. Anuario estadístico y geográfico de los Estados Unidos Mexicanos 2013. 2014.</oddHeader>
  </headerFooter>
  <rowBreaks count="1" manualBreakCount="1">
    <brk id="68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>
  <sheetPr codeName="Hoja54"/>
  <dimension ref="A1:N113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8.42578125" style="32" customWidth="1"/>
    <col min="3" max="3" width="4.5703125" style="32" customWidth="1"/>
    <col min="4" max="4" width="4.85546875" style="32" customWidth="1"/>
    <col min="5" max="5" width="5.140625" style="32" customWidth="1"/>
    <col min="6" max="6" width="4.85546875" style="32" customWidth="1"/>
    <col min="7" max="7" width="6.28515625" style="32" customWidth="1"/>
    <col min="8" max="8" width="1.5703125" style="32" customWidth="1"/>
    <col min="9" max="9" width="5.85546875" style="32" customWidth="1"/>
    <col min="10" max="10" width="6" style="32" customWidth="1"/>
    <col min="11" max="11" width="5" style="32" customWidth="1"/>
    <col min="12" max="12" width="5.28515625" style="32" customWidth="1"/>
    <col min="13" max="14" width="0.85546875" style="32" customWidth="1"/>
    <col min="15" max="16384" width="11.42578125" style="32" hidden="1"/>
  </cols>
  <sheetData>
    <row r="1" spans="1:13" s="1057" customFormat="1" ht="4.7" customHeight="1">
      <c r="A1" s="1054"/>
      <c r="B1" s="1055"/>
      <c r="C1" s="1055"/>
      <c r="D1" s="1055"/>
      <c r="E1" s="1055"/>
      <c r="F1" s="1055"/>
      <c r="G1" s="1055"/>
      <c r="H1" s="1055"/>
      <c r="I1" s="1055"/>
      <c r="J1" s="1055"/>
      <c r="K1" s="1055"/>
      <c r="L1" s="1055"/>
      <c r="M1" s="1056"/>
    </row>
    <row r="2" spans="1:13" s="1057" customFormat="1" ht="11.1" customHeight="1">
      <c r="A2" s="1058"/>
      <c r="B2" s="1059" t="s">
        <v>664</v>
      </c>
      <c r="C2" s="1059"/>
      <c r="D2" s="1059"/>
      <c r="E2" s="1059"/>
      <c r="F2" s="1059"/>
      <c r="G2" s="1059"/>
      <c r="H2" s="1059"/>
      <c r="I2" s="1059"/>
      <c r="J2" s="1060"/>
      <c r="K2" s="1061"/>
      <c r="L2" s="1317" t="s">
        <v>665</v>
      </c>
      <c r="M2" s="1062"/>
    </row>
    <row r="3" spans="1:13" s="1057" customFormat="1" ht="11.1" customHeight="1">
      <c r="A3" s="1058"/>
      <c r="B3" s="1059" t="s">
        <v>666</v>
      </c>
      <c r="C3" s="1063"/>
      <c r="D3" s="1060"/>
      <c r="E3" s="1060"/>
      <c r="F3" s="1060"/>
      <c r="G3" s="1064"/>
      <c r="H3" s="1060"/>
      <c r="I3" s="1060"/>
      <c r="J3" s="1060"/>
      <c r="K3" s="1061"/>
      <c r="L3" s="1065"/>
      <c r="M3" s="1062"/>
    </row>
    <row r="4" spans="1:13" s="1057" customFormat="1" ht="11.1" customHeight="1">
      <c r="A4" s="1058"/>
      <c r="B4" s="1059" t="s">
        <v>677</v>
      </c>
      <c r="C4" s="1063"/>
      <c r="D4" s="1060"/>
      <c r="E4" s="1060"/>
      <c r="F4" s="1060"/>
      <c r="G4" s="1060"/>
      <c r="H4" s="1060"/>
      <c r="I4" s="1060"/>
      <c r="J4" s="1060"/>
      <c r="K4" s="1061"/>
      <c r="L4" s="1060"/>
      <c r="M4" s="1062"/>
    </row>
    <row r="5" spans="1:13" s="1057" customFormat="1" ht="3" customHeight="1">
      <c r="A5" s="1058"/>
      <c r="B5" s="1066"/>
      <c r="C5" s="1066"/>
      <c r="D5" s="1066"/>
      <c r="E5" s="1066"/>
      <c r="F5" s="1066"/>
      <c r="G5" s="1066"/>
      <c r="H5" s="1066"/>
      <c r="I5" s="1066"/>
      <c r="J5" s="1066"/>
      <c r="K5" s="1066"/>
      <c r="L5" s="1066"/>
      <c r="M5" s="1062"/>
    </row>
    <row r="6" spans="1:13" s="1057" customFormat="1" ht="3" customHeight="1">
      <c r="A6" s="1058"/>
      <c r="B6" s="1067"/>
      <c r="C6" s="1067"/>
      <c r="D6" s="1067"/>
      <c r="E6" s="1067"/>
      <c r="F6" s="1067"/>
      <c r="G6" s="1067"/>
      <c r="H6" s="1067"/>
      <c r="I6" s="1067"/>
      <c r="J6" s="1067"/>
      <c r="K6" s="1067"/>
      <c r="L6" s="1067"/>
      <c r="M6" s="1062"/>
    </row>
    <row r="7" spans="1:13" s="1057" customFormat="1" ht="9.6" customHeight="1">
      <c r="A7" s="1058"/>
      <c r="B7" s="1257" t="s">
        <v>312</v>
      </c>
      <c r="C7" s="1258" t="s">
        <v>667</v>
      </c>
      <c r="D7" s="1258"/>
      <c r="E7" s="1258"/>
      <c r="F7" s="1258"/>
      <c r="G7" s="1258"/>
      <c r="H7" s="1067"/>
      <c r="I7" s="1258" t="s">
        <v>668</v>
      </c>
      <c r="J7" s="1258"/>
      <c r="K7" s="1258"/>
      <c r="L7" s="1258"/>
      <c r="M7" s="1062"/>
    </row>
    <row r="8" spans="1:13" s="1057" customFormat="1" ht="9.6" customHeight="1">
      <c r="A8" s="1058"/>
      <c r="B8" s="1257"/>
      <c r="C8" s="1259"/>
      <c r="D8" s="1259"/>
      <c r="E8" s="1259"/>
      <c r="F8" s="1259"/>
      <c r="G8" s="1259"/>
      <c r="H8" s="1068"/>
      <c r="I8" s="1259"/>
      <c r="J8" s="1259"/>
      <c r="K8" s="1259"/>
      <c r="L8" s="1259"/>
      <c r="M8" s="1062"/>
    </row>
    <row r="9" spans="1:13" s="1057" customFormat="1" ht="2.4500000000000002" customHeight="1">
      <c r="A9" s="1058"/>
      <c r="B9" s="1257"/>
      <c r="C9" s="1176"/>
      <c r="D9" s="1176"/>
      <c r="E9" s="1176"/>
      <c r="F9" s="1176"/>
      <c r="G9" s="1176"/>
      <c r="H9" s="1068"/>
      <c r="I9" s="1176"/>
      <c r="J9" s="1176"/>
      <c r="K9" s="1176"/>
      <c r="L9" s="1176"/>
      <c r="M9" s="1062"/>
    </row>
    <row r="10" spans="1:13" s="1057" customFormat="1" ht="8.65" customHeight="1">
      <c r="A10" s="1058"/>
      <c r="B10" s="1257"/>
      <c r="C10" s="1177" t="s">
        <v>7</v>
      </c>
      <c r="D10" s="1260" t="s">
        <v>669</v>
      </c>
      <c r="E10" s="1260" t="s">
        <v>670</v>
      </c>
      <c r="F10" s="1260" t="s">
        <v>671</v>
      </c>
      <c r="G10" s="1260" t="s">
        <v>672</v>
      </c>
      <c r="H10" s="1065"/>
      <c r="I10" s="1177" t="s">
        <v>7</v>
      </c>
      <c r="J10" s="1177" t="s">
        <v>673</v>
      </c>
      <c r="K10" s="1260" t="s">
        <v>674</v>
      </c>
      <c r="L10" s="1177" t="s">
        <v>675</v>
      </c>
      <c r="M10" s="1062"/>
    </row>
    <row r="11" spans="1:13" s="1057" customFormat="1" ht="8.65" customHeight="1">
      <c r="A11" s="1058"/>
      <c r="B11" s="1257"/>
      <c r="C11" s="1177"/>
      <c r="D11" s="1260"/>
      <c r="E11" s="1260"/>
      <c r="F11" s="1260"/>
      <c r="G11" s="1260"/>
      <c r="H11" s="1065"/>
      <c r="I11" s="1177"/>
      <c r="J11" s="1177"/>
      <c r="K11" s="1260"/>
      <c r="L11" s="1177"/>
      <c r="M11" s="1062"/>
    </row>
    <row r="12" spans="1:13" s="1057" customFormat="1" ht="3" customHeight="1">
      <c r="A12" s="1058"/>
      <c r="B12" s="1066"/>
      <c r="C12" s="1066"/>
      <c r="D12" s="1066"/>
      <c r="E12" s="1066"/>
      <c r="F12" s="1066"/>
      <c r="G12" s="1066"/>
      <c r="H12" s="1066"/>
      <c r="I12" s="1066"/>
      <c r="J12" s="1066"/>
      <c r="K12" s="1066"/>
      <c r="L12" s="1066"/>
      <c r="M12" s="1062"/>
    </row>
    <row r="13" spans="1:13" s="1057" customFormat="1" ht="3" customHeight="1">
      <c r="A13" s="1058"/>
      <c r="B13" s="1175"/>
      <c r="C13" s="1175"/>
      <c r="D13" s="1175"/>
      <c r="E13" s="1175"/>
      <c r="F13" s="1175"/>
      <c r="G13" s="1175"/>
      <c r="H13" s="1175"/>
      <c r="I13" s="1175"/>
      <c r="J13" s="1175"/>
      <c r="K13" s="1175"/>
      <c r="L13" s="1175"/>
      <c r="M13" s="1062"/>
    </row>
    <row r="14" spans="1:13" s="1057" customFormat="1" ht="8.65" customHeight="1">
      <c r="A14" s="1058"/>
      <c r="B14" s="1069">
        <v>1996</v>
      </c>
      <c r="C14" s="485">
        <f>SUM(C15:C17)</f>
        <v>118224</v>
      </c>
      <c r="D14" s="485">
        <f>SUM(D15:D17)</f>
        <v>29198</v>
      </c>
      <c r="E14" s="485">
        <f>SUM(E15:E17)</f>
        <v>30796</v>
      </c>
      <c r="F14" s="485">
        <f>SUM(F15:F17)</f>
        <v>20016</v>
      </c>
      <c r="G14" s="485">
        <f>SUM(G15:G17)</f>
        <v>38214</v>
      </c>
      <c r="H14" s="1070"/>
      <c r="I14" s="1071">
        <f>SUM(I15:I17)</f>
        <v>2824346</v>
      </c>
      <c r="J14" s="1071">
        <f>SUM(J15:J17)</f>
        <v>2443125</v>
      </c>
      <c r="K14" s="485">
        <f>SUM(K15:K17)</f>
        <v>65981</v>
      </c>
      <c r="L14" s="485">
        <f>SUM(L15:L17)</f>
        <v>315240</v>
      </c>
      <c r="M14" s="1062"/>
    </row>
    <row r="15" spans="1:13" s="1057" customFormat="1" ht="8.65" customHeight="1">
      <c r="A15" s="1058"/>
      <c r="B15" s="1072" t="s">
        <v>256</v>
      </c>
      <c r="C15" s="1073">
        <f>SUM(D15:G15)</f>
        <v>53959</v>
      </c>
      <c r="D15" s="1074">
        <v>16494</v>
      </c>
      <c r="E15" s="1074">
        <v>7642</v>
      </c>
      <c r="F15" s="1074">
        <v>10520</v>
      </c>
      <c r="G15" s="1074">
        <v>19303</v>
      </c>
      <c r="H15" s="1074"/>
      <c r="I15" s="1073">
        <f>SUM(J15:M15)</f>
        <v>1525204</v>
      </c>
      <c r="J15" s="1075">
        <v>1339061</v>
      </c>
      <c r="K15" s="1074">
        <v>46868</v>
      </c>
      <c r="L15" s="1074">
        <v>139275</v>
      </c>
      <c r="M15" s="1062"/>
    </row>
    <row r="16" spans="1:13" s="1057" customFormat="1" ht="8.65" customHeight="1">
      <c r="A16" s="1058"/>
      <c r="B16" s="486" t="s">
        <v>676</v>
      </c>
      <c r="C16" s="1073"/>
      <c r="D16" s="1074"/>
      <c r="E16" s="1074"/>
      <c r="F16" s="1074"/>
      <c r="G16" s="1074"/>
      <c r="H16" s="1074"/>
      <c r="I16" s="1073"/>
      <c r="J16" s="1075"/>
      <c r="K16" s="1074"/>
      <c r="L16" s="1074"/>
      <c r="M16" s="1062"/>
    </row>
    <row r="17" spans="1:13" s="1057" customFormat="1" ht="8.65" customHeight="1">
      <c r="A17" s="1058"/>
      <c r="B17" s="486" t="s">
        <v>313</v>
      </c>
      <c r="C17" s="1073">
        <f>SUM(D17:G17)</f>
        <v>64265</v>
      </c>
      <c r="D17" s="1074">
        <v>12704</v>
      </c>
      <c r="E17" s="1074">
        <v>23154</v>
      </c>
      <c r="F17" s="1074">
        <v>9496</v>
      </c>
      <c r="G17" s="1074">
        <v>18911</v>
      </c>
      <c r="H17" s="1074"/>
      <c r="I17" s="1073">
        <f>SUM(J17:M17)</f>
        <v>1299142</v>
      </c>
      <c r="J17" s="1075">
        <v>1104064</v>
      </c>
      <c r="K17" s="1074">
        <v>19113</v>
      </c>
      <c r="L17" s="1074">
        <v>175965</v>
      </c>
      <c r="M17" s="1062"/>
    </row>
    <row r="18" spans="1:13" s="1057" customFormat="1" ht="8.65" customHeight="1">
      <c r="A18" s="1058"/>
      <c r="B18" s="1072"/>
      <c r="C18" s="1073"/>
      <c r="D18" s="1074"/>
      <c r="E18" s="1074"/>
      <c r="F18" s="1074"/>
      <c r="G18" s="1074"/>
      <c r="H18" s="1074"/>
      <c r="I18" s="1075"/>
      <c r="J18" s="1075"/>
      <c r="K18" s="1074"/>
      <c r="L18" s="1074"/>
      <c r="M18" s="1062"/>
    </row>
    <row r="19" spans="1:13" s="1057" customFormat="1" ht="8.65" customHeight="1">
      <c r="A19" s="1058"/>
      <c r="B19" s="1069">
        <v>1997</v>
      </c>
      <c r="C19" s="485">
        <f>SUM(C20:C22)</f>
        <v>130939</v>
      </c>
      <c r="D19" s="485">
        <f>SUM(D20:D22)</f>
        <v>24206</v>
      </c>
      <c r="E19" s="485">
        <f>SUM(E20:E22)</f>
        <v>33562</v>
      </c>
      <c r="F19" s="485">
        <f>SUM(F20:F22)</f>
        <v>15154</v>
      </c>
      <c r="G19" s="485">
        <f>SUM(G20:G22)</f>
        <v>58017</v>
      </c>
      <c r="H19" s="485"/>
      <c r="I19" s="1071">
        <f>SUM(I20:I22)</f>
        <v>3474641</v>
      </c>
      <c r="J19" s="1071">
        <f>SUM(J20:J22)</f>
        <v>3040562</v>
      </c>
      <c r="K19" s="1071">
        <f>SUM(K20:K22)</f>
        <v>50616</v>
      </c>
      <c r="L19" s="485">
        <f>SUM(L20:L22)</f>
        <v>383463</v>
      </c>
      <c r="M19" s="1062"/>
    </row>
    <row r="20" spans="1:13" s="1057" customFormat="1" ht="8.65" customHeight="1">
      <c r="A20" s="1058"/>
      <c r="B20" s="1072" t="s">
        <v>256</v>
      </c>
      <c r="C20" s="1073">
        <f>SUM(D20:G20)</f>
        <v>68375</v>
      </c>
      <c r="D20" s="1074">
        <v>16191</v>
      </c>
      <c r="E20" s="1074">
        <v>12741</v>
      </c>
      <c r="F20" s="1074">
        <v>8789</v>
      </c>
      <c r="G20" s="1074">
        <v>30654</v>
      </c>
      <c r="H20" s="1074"/>
      <c r="I20" s="1073">
        <f>SUM(J20:L20)</f>
        <v>2038259</v>
      </c>
      <c r="J20" s="1075">
        <v>1846279</v>
      </c>
      <c r="K20" s="1074">
        <v>20816</v>
      </c>
      <c r="L20" s="1074">
        <v>171164</v>
      </c>
      <c r="M20" s="1062"/>
    </row>
    <row r="21" spans="1:13" s="1057" customFormat="1" ht="8.65" customHeight="1">
      <c r="A21" s="1058"/>
      <c r="B21" s="486" t="s">
        <v>676</v>
      </c>
      <c r="C21" s="1073"/>
      <c r="D21" s="1074"/>
      <c r="E21" s="1074"/>
      <c r="F21" s="1074"/>
      <c r="G21" s="1074"/>
      <c r="H21" s="1074"/>
      <c r="I21" s="1073"/>
      <c r="J21" s="1075"/>
      <c r="K21" s="1074"/>
      <c r="L21" s="1074"/>
      <c r="M21" s="1062"/>
    </row>
    <row r="22" spans="1:13" s="1057" customFormat="1" ht="8.65" customHeight="1">
      <c r="A22" s="1058"/>
      <c r="B22" s="486" t="s">
        <v>313</v>
      </c>
      <c r="C22" s="1073">
        <f>SUM(D22:G22)</f>
        <v>62564</v>
      </c>
      <c r="D22" s="1074">
        <v>8015</v>
      </c>
      <c r="E22" s="1074">
        <v>20821</v>
      </c>
      <c r="F22" s="1074">
        <v>6365</v>
      </c>
      <c r="G22" s="1074">
        <v>27363</v>
      </c>
      <c r="H22" s="1074"/>
      <c r="I22" s="1073">
        <f>SUM(J22:L22)</f>
        <v>1436382</v>
      </c>
      <c r="J22" s="1075">
        <v>1194283</v>
      </c>
      <c r="K22" s="1074">
        <v>29800</v>
      </c>
      <c r="L22" s="1074">
        <v>212299</v>
      </c>
      <c r="M22" s="1062"/>
    </row>
    <row r="23" spans="1:13" s="1057" customFormat="1" ht="8.65" customHeight="1">
      <c r="A23" s="1058"/>
      <c r="B23" s="1072"/>
      <c r="C23" s="1073"/>
      <c r="D23" s="1074"/>
      <c r="E23" s="1074"/>
      <c r="F23" s="1074"/>
      <c r="G23" s="1074"/>
      <c r="H23" s="1074"/>
      <c r="I23" s="1075"/>
      <c r="J23" s="1075"/>
      <c r="K23" s="1074"/>
      <c r="L23" s="1074"/>
      <c r="M23" s="1062"/>
    </row>
    <row r="24" spans="1:13" s="1057" customFormat="1" ht="8.65" customHeight="1">
      <c r="A24" s="1058"/>
      <c r="B24" s="1069">
        <v>1998</v>
      </c>
      <c r="C24" s="485">
        <f>SUM(C25:C27)</f>
        <v>130684</v>
      </c>
      <c r="D24" s="485">
        <f>SUM(D25:D27)</f>
        <v>24206</v>
      </c>
      <c r="E24" s="485">
        <f>SUM(E25:E27)</f>
        <v>33427</v>
      </c>
      <c r="F24" s="485">
        <f>SUM(F25:F27)</f>
        <v>15034</v>
      </c>
      <c r="G24" s="485">
        <f>SUM(G25:G27)</f>
        <v>58017</v>
      </c>
      <c r="H24" s="485"/>
      <c r="I24" s="1071">
        <f>SUM(I25:I27)</f>
        <v>3723999</v>
      </c>
      <c r="J24" s="1071">
        <f>SUM(J25:J27)</f>
        <v>3293990</v>
      </c>
      <c r="K24" s="485">
        <f>SUM(K25:K27)</f>
        <v>50616</v>
      </c>
      <c r="L24" s="485">
        <f>SUM(L25:L27)</f>
        <v>379393</v>
      </c>
      <c r="M24" s="1062"/>
    </row>
    <row r="25" spans="1:13" s="1057" customFormat="1" ht="8.65" customHeight="1">
      <c r="A25" s="1058"/>
      <c r="B25" s="1072" t="s">
        <v>256</v>
      </c>
      <c r="C25" s="1073">
        <f>SUM(D25:G25)</f>
        <v>68120</v>
      </c>
      <c r="D25" s="1074">
        <v>16191</v>
      </c>
      <c r="E25" s="1074">
        <v>12606</v>
      </c>
      <c r="F25" s="1074">
        <v>8669</v>
      </c>
      <c r="G25" s="1074">
        <v>30654</v>
      </c>
      <c r="H25" s="1074"/>
      <c r="I25" s="1073">
        <f>SUM(J25:M25)</f>
        <v>2038259</v>
      </c>
      <c r="J25" s="1075">
        <v>1846279</v>
      </c>
      <c r="K25" s="1074">
        <v>20816</v>
      </c>
      <c r="L25" s="1074">
        <v>171164</v>
      </c>
      <c r="M25" s="1062"/>
    </row>
    <row r="26" spans="1:13" s="1057" customFormat="1" ht="8.65" customHeight="1">
      <c r="A26" s="1058"/>
      <c r="B26" s="486" t="s">
        <v>676</v>
      </c>
      <c r="C26" s="1073"/>
      <c r="D26" s="1074"/>
      <c r="E26" s="1074"/>
      <c r="F26" s="1074"/>
      <c r="G26" s="1074"/>
      <c r="H26" s="1074"/>
      <c r="I26" s="1073"/>
      <c r="J26" s="1075"/>
      <c r="K26" s="1074"/>
      <c r="L26" s="1074"/>
      <c r="M26" s="1062"/>
    </row>
    <row r="27" spans="1:13" s="1057" customFormat="1" ht="8.65" customHeight="1">
      <c r="A27" s="1058"/>
      <c r="B27" s="486" t="s">
        <v>313</v>
      </c>
      <c r="C27" s="1073">
        <f>SUM(D27:G27)</f>
        <v>62564</v>
      </c>
      <c r="D27" s="1074">
        <v>8015</v>
      </c>
      <c r="E27" s="1074">
        <v>20821</v>
      </c>
      <c r="F27" s="1074">
        <v>6365</v>
      </c>
      <c r="G27" s="1074">
        <v>27363</v>
      </c>
      <c r="H27" s="1074"/>
      <c r="I27" s="1073">
        <f>SUM(J27:M27)</f>
        <v>1685740</v>
      </c>
      <c r="J27" s="1075">
        <v>1447711</v>
      </c>
      <c r="K27" s="1074">
        <v>29800</v>
      </c>
      <c r="L27" s="1074">
        <v>208229</v>
      </c>
      <c r="M27" s="1062"/>
    </row>
    <row r="28" spans="1:13" s="1057" customFormat="1" ht="8.65" customHeight="1">
      <c r="A28" s="1058"/>
      <c r="B28" s="486"/>
      <c r="C28" s="1073"/>
      <c r="D28" s="1074"/>
      <c r="E28" s="1074"/>
      <c r="F28" s="1074"/>
      <c r="G28" s="1074"/>
      <c r="H28" s="1074"/>
      <c r="I28" s="1073"/>
      <c r="J28" s="1075"/>
      <c r="K28" s="1074"/>
      <c r="L28" s="1074"/>
      <c r="M28" s="1062"/>
    </row>
    <row r="29" spans="1:13" s="1057" customFormat="1" ht="8.65" customHeight="1">
      <c r="A29" s="1058"/>
      <c r="B29" s="1069">
        <v>1999</v>
      </c>
      <c r="C29" s="485">
        <f>SUM(C30:C32)</f>
        <v>134078</v>
      </c>
      <c r="D29" s="485">
        <f>SUM(D30:D32)</f>
        <v>24522</v>
      </c>
      <c r="E29" s="485">
        <f>SUM(E30:E32)</f>
        <v>33002</v>
      </c>
      <c r="F29" s="485">
        <f>SUM(F30:F32)</f>
        <v>13648</v>
      </c>
      <c r="G29" s="485">
        <f>SUM(G30:G32)</f>
        <v>62906</v>
      </c>
      <c r="H29" s="485"/>
      <c r="I29" s="1071">
        <f>SUM(I30:I32)</f>
        <v>5315964</v>
      </c>
      <c r="J29" s="1071">
        <f>SUM(J30:J32)</f>
        <v>4912780</v>
      </c>
      <c r="K29" s="485">
        <f>SUM(K30:K32)</f>
        <v>43036</v>
      </c>
      <c r="L29" s="485">
        <f>SUM(L30:L32)</f>
        <v>360148</v>
      </c>
      <c r="M29" s="1062"/>
    </row>
    <row r="30" spans="1:13" s="1057" customFormat="1" ht="8.65" customHeight="1">
      <c r="A30" s="1058"/>
      <c r="B30" s="1072" t="s">
        <v>256</v>
      </c>
      <c r="C30" s="1073">
        <f>SUM(D30:G30)</f>
        <v>70477</v>
      </c>
      <c r="D30" s="1074">
        <v>16507</v>
      </c>
      <c r="E30" s="1074">
        <v>12156</v>
      </c>
      <c r="F30" s="1074">
        <v>7218</v>
      </c>
      <c r="G30" s="1074">
        <v>34596</v>
      </c>
      <c r="H30" s="1074"/>
      <c r="I30" s="1073">
        <f>SUM(J30:M30)</f>
        <v>3084132</v>
      </c>
      <c r="J30" s="1075">
        <v>2912681</v>
      </c>
      <c r="K30" s="1074">
        <v>20658</v>
      </c>
      <c r="L30" s="1074">
        <v>150793</v>
      </c>
      <c r="M30" s="1062"/>
    </row>
    <row r="31" spans="1:13" s="1057" customFormat="1" ht="8.65" customHeight="1">
      <c r="A31" s="1058"/>
      <c r="B31" s="486" t="s">
        <v>676</v>
      </c>
      <c r="C31" s="1073"/>
      <c r="D31" s="1074"/>
      <c r="E31" s="1074"/>
      <c r="F31" s="1074"/>
      <c r="G31" s="1074"/>
      <c r="H31" s="1074"/>
      <c r="I31" s="1073"/>
      <c r="J31" s="1075"/>
      <c r="K31" s="1074"/>
      <c r="L31" s="1074"/>
      <c r="M31" s="1062"/>
    </row>
    <row r="32" spans="1:13" s="1057" customFormat="1" ht="8.65" customHeight="1">
      <c r="A32" s="1058"/>
      <c r="B32" s="486" t="s">
        <v>313</v>
      </c>
      <c r="C32" s="1073">
        <f>SUM(D32:G32)</f>
        <v>63601</v>
      </c>
      <c r="D32" s="1074">
        <v>8015</v>
      </c>
      <c r="E32" s="1074">
        <v>20846</v>
      </c>
      <c r="F32" s="1074">
        <v>6430</v>
      </c>
      <c r="G32" s="1074">
        <v>28310</v>
      </c>
      <c r="H32" s="1074"/>
      <c r="I32" s="1073">
        <f>SUM(J32:M32)</f>
        <v>2231832</v>
      </c>
      <c r="J32" s="1075">
        <v>2000099</v>
      </c>
      <c r="K32" s="1074">
        <v>22378</v>
      </c>
      <c r="L32" s="1074">
        <v>209355</v>
      </c>
      <c r="M32" s="1062"/>
    </row>
    <row r="33" spans="1:13" s="1057" customFormat="1" ht="8.65" customHeight="1">
      <c r="A33" s="1058"/>
      <c r="B33" s="486"/>
      <c r="C33" s="1073"/>
      <c r="D33" s="1074"/>
      <c r="E33" s="1074"/>
      <c r="F33" s="1074"/>
      <c r="G33" s="1074"/>
      <c r="H33" s="1074"/>
      <c r="I33" s="1073"/>
      <c r="J33" s="1075"/>
      <c r="K33" s="1074"/>
      <c r="L33" s="1074"/>
      <c r="M33" s="1062"/>
    </row>
    <row r="34" spans="1:13" s="1057" customFormat="1" ht="8.65" customHeight="1">
      <c r="A34" s="1058"/>
      <c r="B34" s="1069">
        <v>2000</v>
      </c>
      <c r="C34" s="485">
        <f>SUM(C35:C37)</f>
        <v>136001</v>
      </c>
      <c r="D34" s="485">
        <f>SUM(D35:D37)</f>
        <v>25742</v>
      </c>
      <c r="E34" s="485">
        <f>SUM(E35:E37)</f>
        <v>33002</v>
      </c>
      <c r="F34" s="485">
        <f>SUM(F35:F37)</f>
        <v>13648</v>
      </c>
      <c r="G34" s="485">
        <f>SUM(G35:G37)</f>
        <v>63609</v>
      </c>
      <c r="H34" s="485"/>
      <c r="I34" s="1071">
        <f>SUM(I35:I37)</f>
        <v>5539091</v>
      </c>
      <c r="J34" s="1071">
        <f>SUM(J35:J37)</f>
        <v>5135907</v>
      </c>
      <c r="K34" s="485">
        <f>SUM(K35:K37)</f>
        <v>43036</v>
      </c>
      <c r="L34" s="485">
        <f>SUM(L35:L37)</f>
        <v>360148</v>
      </c>
      <c r="M34" s="1062"/>
    </row>
    <row r="35" spans="1:13" s="1057" customFormat="1" ht="8.65" customHeight="1">
      <c r="A35" s="1058"/>
      <c r="B35" s="1072" t="s">
        <v>256</v>
      </c>
      <c r="C35" s="1073">
        <f>SUM(D35:G35)</f>
        <v>70477</v>
      </c>
      <c r="D35" s="1074">
        <v>16507</v>
      </c>
      <c r="E35" s="1074">
        <v>12156</v>
      </c>
      <c r="F35" s="1074">
        <v>7218</v>
      </c>
      <c r="G35" s="1074">
        <v>34596</v>
      </c>
      <c r="H35" s="1074"/>
      <c r="I35" s="1073">
        <f>SUM(J35:M35)</f>
        <v>3084132</v>
      </c>
      <c r="J35" s="1075">
        <v>2912681</v>
      </c>
      <c r="K35" s="1074">
        <v>20658</v>
      </c>
      <c r="L35" s="1074">
        <v>150793</v>
      </c>
      <c r="M35" s="1062"/>
    </row>
    <row r="36" spans="1:13" s="1057" customFormat="1" ht="8.65" customHeight="1">
      <c r="A36" s="1058"/>
      <c r="B36" s="486" t="s">
        <v>676</v>
      </c>
      <c r="C36" s="1073"/>
      <c r="D36" s="1074"/>
      <c r="E36" s="1074"/>
      <c r="F36" s="1074"/>
      <c r="G36" s="1074"/>
      <c r="H36" s="1074"/>
      <c r="I36" s="1073"/>
      <c r="J36" s="1075"/>
      <c r="K36" s="1074"/>
      <c r="L36" s="1074"/>
      <c r="M36" s="1062"/>
    </row>
    <row r="37" spans="1:13" s="1057" customFormat="1" ht="8.65" customHeight="1">
      <c r="A37" s="1058"/>
      <c r="B37" s="486" t="s">
        <v>313</v>
      </c>
      <c r="C37" s="1073">
        <f>SUM(D37:G37)</f>
        <v>65524</v>
      </c>
      <c r="D37" s="1074">
        <v>9235</v>
      </c>
      <c r="E37" s="1074">
        <v>20846</v>
      </c>
      <c r="F37" s="1074">
        <v>6430</v>
      </c>
      <c r="G37" s="1074">
        <v>29013</v>
      </c>
      <c r="H37" s="1074"/>
      <c r="I37" s="1073">
        <f>SUM(J37:M37)</f>
        <v>2454959</v>
      </c>
      <c r="J37" s="1075">
        <v>2223226</v>
      </c>
      <c r="K37" s="1074">
        <v>22378</v>
      </c>
      <c r="L37" s="1074">
        <v>209355</v>
      </c>
      <c r="M37" s="1062"/>
    </row>
    <row r="38" spans="1:13" s="1057" customFormat="1" ht="8.65" customHeight="1">
      <c r="A38" s="1058"/>
      <c r="B38" s="1175"/>
      <c r="C38" s="1175"/>
      <c r="D38" s="1175"/>
      <c r="E38" s="1175"/>
      <c r="F38" s="1175"/>
      <c r="G38" s="1175"/>
      <c r="H38" s="1175"/>
      <c r="I38" s="1175"/>
      <c r="J38" s="1175"/>
      <c r="K38" s="1175"/>
      <c r="L38" s="1175"/>
      <c r="M38" s="1062"/>
    </row>
    <row r="39" spans="1:13" s="1057" customFormat="1" ht="8.65" customHeight="1">
      <c r="A39" s="1058"/>
      <c r="B39" s="1069">
        <v>2001</v>
      </c>
      <c r="C39" s="485">
        <f>SUM(C40:C42)</f>
        <v>136001</v>
      </c>
      <c r="D39" s="485">
        <f>SUM(D40:D42)</f>
        <v>25742</v>
      </c>
      <c r="E39" s="485">
        <f>SUM(E40:E42)</f>
        <v>33002</v>
      </c>
      <c r="F39" s="485">
        <f>SUM(F40:F42)</f>
        <v>13648</v>
      </c>
      <c r="G39" s="485">
        <f>SUM(G40:G42)</f>
        <v>63609</v>
      </c>
      <c r="H39" s="485"/>
      <c r="I39" s="1071">
        <f>SUM(I40:I42)</f>
        <v>5539091</v>
      </c>
      <c r="J39" s="1071">
        <f>SUM(J40:J42)</f>
        <v>5135907</v>
      </c>
      <c r="K39" s="485">
        <f>SUM(K40:K42)</f>
        <v>43036</v>
      </c>
      <c r="L39" s="485">
        <f>SUM(L40:L42)</f>
        <v>360148</v>
      </c>
      <c r="M39" s="1062"/>
    </row>
    <row r="40" spans="1:13" s="1057" customFormat="1" ht="8.65" customHeight="1">
      <c r="A40" s="1058"/>
      <c r="B40" s="1072" t="s">
        <v>256</v>
      </c>
      <c r="C40" s="1073">
        <f>SUM(D40:G40)</f>
        <v>70477</v>
      </c>
      <c r="D40" s="1074">
        <v>16507</v>
      </c>
      <c r="E40" s="1074">
        <v>12156</v>
      </c>
      <c r="F40" s="1074">
        <v>7218</v>
      </c>
      <c r="G40" s="1074">
        <v>34596</v>
      </c>
      <c r="H40" s="1074"/>
      <c r="I40" s="1073">
        <f>SUM(J40:M40)</f>
        <v>3084132</v>
      </c>
      <c r="J40" s="1075">
        <v>2912681</v>
      </c>
      <c r="K40" s="1074">
        <v>20658</v>
      </c>
      <c r="L40" s="1074">
        <v>150793</v>
      </c>
      <c r="M40" s="1062"/>
    </row>
    <row r="41" spans="1:13" s="1057" customFormat="1" ht="8.65" customHeight="1">
      <c r="A41" s="1058"/>
      <c r="B41" s="486" t="s">
        <v>676</v>
      </c>
      <c r="C41" s="1073"/>
      <c r="D41" s="1074"/>
      <c r="E41" s="1074"/>
      <c r="F41" s="1074"/>
      <c r="G41" s="1074"/>
      <c r="H41" s="1074"/>
      <c r="I41" s="1073"/>
      <c r="J41" s="1075"/>
      <c r="K41" s="1074"/>
      <c r="L41" s="1074"/>
      <c r="M41" s="1062"/>
    </row>
    <row r="42" spans="1:13" s="1057" customFormat="1" ht="8.65" customHeight="1">
      <c r="A42" s="1058"/>
      <c r="B42" s="486" t="s">
        <v>313</v>
      </c>
      <c r="C42" s="1073">
        <f>SUM(D42:G42)</f>
        <v>65524</v>
      </c>
      <c r="D42" s="1074">
        <v>9235</v>
      </c>
      <c r="E42" s="1074">
        <v>20846</v>
      </c>
      <c r="F42" s="1074">
        <v>6430</v>
      </c>
      <c r="G42" s="1074">
        <v>29013</v>
      </c>
      <c r="H42" s="1074"/>
      <c r="I42" s="1073">
        <f>SUM(J42:M42)</f>
        <v>2454959</v>
      </c>
      <c r="J42" s="1075">
        <v>2223226</v>
      </c>
      <c r="K42" s="1074">
        <v>22378</v>
      </c>
      <c r="L42" s="1074">
        <v>209355</v>
      </c>
      <c r="M42" s="1062"/>
    </row>
    <row r="43" spans="1:13" s="1057" customFormat="1" ht="8.65" customHeight="1">
      <c r="A43" s="1058"/>
      <c r="B43" s="1072"/>
      <c r="C43" s="1073"/>
      <c r="D43" s="1074"/>
      <c r="E43" s="1074"/>
      <c r="F43" s="1074"/>
      <c r="G43" s="1074"/>
      <c r="H43" s="1074"/>
      <c r="I43" s="1075"/>
      <c r="J43" s="1075"/>
      <c r="K43" s="1074"/>
      <c r="L43" s="1074"/>
      <c r="M43" s="1062"/>
    </row>
    <row r="44" spans="1:13" s="1057" customFormat="1" ht="8.65" customHeight="1">
      <c r="A44" s="1058"/>
      <c r="B44" s="1069">
        <v>2002</v>
      </c>
      <c r="C44" s="485">
        <f>SUM(C45:C47)</f>
        <v>140055</v>
      </c>
      <c r="D44" s="485">
        <f>SUM(D45:D47)</f>
        <v>25742</v>
      </c>
      <c r="E44" s="485">
        <f>SUM(E45:E47)</f>
        <v>33608</v>
      </c>
      <c r="F44" s="485">
        <f>SUM(F45:F47)</f>
        <v>14667</v>
      </c>
      <c r="G44" s="485">
        <f>SUM(G45:G47)</f>
        <v>66038</v>
      </c>
      <c r="H44" s="485"/>
      <c r="I44" s="1071">
        <f>SUM(I45:I47)</f>
        <v>5647123</v>
      </c>
      <c r="J44" s="1071">
        <f>SUM(J45:J47)</f>
        <v>5232439</v>
      </c>
      <c r="K44" s="485">
        <f>SUM(K45:K47)</f>
        <v>43036</v>
      </c>
      <c r="L44" s="485">
        <f>SUM(L45:L47)</f>
        <v>371648</v>
      </c>
      <c r="M44" s="1062"/>
    </row>
    <row r="45" spans="1:13" s="1057" customFormat="1" ht="8.65" customHeight="1">
      <c r="A45" s="1058"/>
      <c r="B45" s="1072" t="s">
        <v>256</v>
      </c>
      <c r="C45" s="1073">
        <f>SUM(D45:G45)</f>
        <v>73007</v>
      </c>
      <c r="D45" s="1074">
        <v>16507</v>
      </c>
      <c r="E45" s="1074">
        <v>12156</v>
      </c>
      <c r="F45" s="1074">
        <v>7319</v>
      </c>
      <c r="G45" s="1074">
        <v>37025</v>
      </c>
      <c r="H45" s="1074"/>
      <c r="I45" s="1073">
        <f>SUM(J45:M45)</f>
        <v>3121626</v>
      </c>
      <c r="J45" s="1075">
        <v>2950175</v>
      </c>
      <c r="K45" s="1074">
        <v>20658</v>
      </c>
      <c r="L45" s="1074">
        <v>150793</v>
      </c>
      <c r="M45" s="1062"/>
    </row>
    <row r="46" spans="1:13" s="1057" customFormat="1" ht="8.65" customHeight="1">
      <c r="A46" s="1058"/>
      <c r="B46" s="486" t="s">
        <v>676</v>
      </c>
      <c r="C46" s="1073"/>
      <c r="D46" s="1074"/>
      <c r="E46" s="1074"/>
      <c r="F46" s="1074"/>
      <c r="G46" s="1074"/>
      <c r="H46" s="1074"/>
      <c r="I46" s="1073"/>
      <c r="J46" s="1075"/>
      <c r="K46" s="1074"/>
      <c r="L46" s="1074"/>
      <c r="M46" s="1062"/>
    </row>
    <row r="47" spans="1:13" s="1057" customFormat="1" ht="8.65" customHeight="1">
      <c r="A47" s="1058"/>
      <c r="B47" s="486" t="s">
        <v>313</v>
      </c>
      <c r="C47" s="1073">
        <f>SUM(D47:G47)</f>
        <v>67048</v>
      </c>
      <c r="D47" s="1074">
        <v>9235</v>
      </c>
      <c r="E47" s="1074">
        <v>21452</v>
      </c>
      <c r="F47" s="1074">
        <v>7348</v>
      </c>
      <c r="G47" s="1074">
        <v>29013</v>
      </c>
      <c r="H47" s="1074"/>
      <c r="I47" s="1073">
        <f>SUM(J47:M47)</f>
        <v>2525497</v>
      </c>
      <c r="J47" s="1075">
        <v>2282264</v>
      </c>
      <c r="K47" s="1074">
        <v>22378</v>
      </c>
      <c r="L47" s="1074">
        <v>220855</v>
      </c>
      <c r="M47" s="1062"/>
    </row>
    <row r="48" spans="1:13" s="1057" customFormat="1" ht="8.65" customHeight="1">
      <c r="A48" s="1058"/>
      <c r="B48" s="1072"/>
      <c r="C48" s="1073"/>
      <c r="D48" s="1074"/>
      <c r="E48" s="1074"/>
      <c r="F48" s="1074"/>
      <c r="G48" s="1074"/>
      <c r="H48" s="1074"/>
      <c r="I48" s="1075"/>
      <c r="J48" s="1075"/>
      <c r="K48" s="1074"/>
      <c r="L48" s="1074"/>
      <c r="M48" s="1062"/>
    </row>
    <row r="49" spans="1:13" s="1057" customFormat="1" ht="8.65" customHeight="1">
      <c r="A49" s="1058"/>
      <c r="B49" s="1069">
        <v>2003</v>
      </c>
      <c r="C49" s="485">
        <f>SUM(C50:C52)</f>
        <v>138414</v>
      </c>
      <c r="D49" s="485">
        <f>SUM(D50:D52)</f>
        <v>25742</v>
      </c>
      <c r="E49" s="485">
        <f>SUM(E50:E52)</f>
        <v>33698</v>
      </c>
      <c r="F49" s="485">
        <f>SUM(F50:F52)</f>
        <v>14787</v>
      </c>
      <c r="G49" s="485">
        <f>SUM(G50:G52)</f>
        <v>64187</v>
      </c>
      <c r="H49" s="485"/>
      <c r="I49" s="1071">
        <f>SUM(I50:I52)</f>
        <v>5646391</v>
      </c>
      <c r="J49" s="1071">
        <f>SUM(J50:J52)</f>
        <v>5231699</v>
      </c>
      <c r="K49" s="485">
        <f>SUM(K50:K52)</f>
        <v>43036</v>
      </c>
      <c r="L49" s="485">
        <f>SUM(L50:L52)</f>
        <v>371656</v>
      </c>
      <c r="M49" s="1062"/>
    </row>
    <row r="50" spans="1:13" s="1057" customFormat="1" ht="8.65" customHeight="1">
      <c r="A50" s="1058"/>
      <c r="B50" s="1072" t="s">
        <v>256</v>
      </c>
      <c r="C50" s="1073">
        <f>SUM(D50:G50)</f>
        <v>71191</v>
      </c>
      <c r="D50" s="1074">
        <v>16507</v>
      </c>
      <c r="E50" s="1074">
        <v>12156</v>
      </c>
      <c r="F50" s="1074">
        <v>7439</v>
      </c>
      <c r="G50" s="1074">
        <v>35089</v>
      </c>
      <c r="H50" s="1074"/>
      <c r="I50" s="1073">
        <f>SUM(J50:M50)</f>
        <v>3120894</v>
      </c>
      <c r="J50" s="1075">
        <v>2949435</v>
      </c>
      <c r="K50" s="1074">
        <v>20658</v>
      </c>
      <c r="L50" s="1074">
        <v>150801</v>
      </c>
      <c r="M50" s="1062"/>
    </row>
    <row r="51" spans="1:13" s="1057" customFormat="1" ht="8.65" customHeight="1">
      <c r="A51" s="1058"/>
      <c r="B51" s="486" t="s">
        <v>676</v>
      </c>
      <c r="C51" s="1073"/>
      <c r="D51" s="1074"/>
      <c r="E51" s="1074"/>
      <c r="F51" s="1074"/>
      <c r="G51" s="1074"/>
      <c r="H51" s="1074"/>
      <c r="I51" s="1073"/>
      <c r="J51" s="1075"/>
      <c r="K51" s="1074"/>
      <c r="L51" s="1074"/>
      <c r="M51" s="1062"/>
    </row>
    <row r="52" spans="1:13" s="1057" customFormat="1" ht="8.65" customHeight="1">
      <c r="A52" s="1058"/>
      <c r="B52" s="486" t="s">
        <v>313</v>
      </c>
      <c r="C52" s="1073">
        <f>SUM(D52:G52)</f>
        <v>67223</v>
      </c>
      <c r="D52" s="1074">
        <v>9235</v>
      </c>
      <c r="E52" s="1074">
        <v>21542</v>
      </c>
      <c r="F52" s="1074">
        <v>7348</v>
      </c>
      <c r="G52" s="1074">
        <v>29098</v>
      </c>
      <c r="H52" s="1074"/>
      <c r="I52" s="1073">
        <f>SUM(J52:M52)</f>
        <v>2525497</v>
      </c>
      <c r="J52" s="1075">
        <v>2282264</v>
      </c>
      <c r="K52" s="1074">
        <v>22378</v>
      </c>
      <c r="L52" s="1074">
        <v>220855</v>
      </c>
      <c r="M52" s="1062"/>
    </row>
    <row r="53" spans="1:13" s="1057" customFormat="1" ht="8.65" customHeight="1">
      <c r="A53" s="1058"/>
      <c r="B53" s="1072"/>
      <c r="C53" s="1073"/>
      <c r="D53" s="1074"/>
      <c r="E53" s="1074"/>
      <c r="F53" s="1074"/>
      <c r="G53" s="1074"/>
      <c r="H53" s="1074"/>
      <c r="I53" s="1075"/>
      <c r="J53" s="1075"/>
      <c r="K53" s="1074"/>
      <c r="L53" s="1074"/>
      <c r="M53" s="1062"/>
    </row>
    <row r="54" spans="1:13" s="1057" customFormat="1" ht="8.65" customHeight="1">
      <c r="A54" s="1058"/>
      <c r="B54" s="1069">
        <v>2004</v>
      </c>
      <c r="C54" s="485">
        <f>SUM(C55:C57)</f>
        <v>151501</v>
      </c>
      <c r="D54" s="485">
        <f>SUM(D55:D57)</f>
        <v>27085</v>
      </c>
      <c r="E54" s="485">
        <f>SUM(E55:E57)</f>
        <v>34799</v>
      </c>
      <c r="F54" s="485">
        <f>SUM(F55:F57)</f>
        <v>16573</v>
      </c>
      <c r="G54" s="485">
        <f>SUM(G55:G57)</f>
        <v>73044</v>
      </c>
      <c r="H54" s="485"/>
      <c r="I54" s="1071">
        <f>SUM(I55:I57)</f>
        <v>5593247</v>
      </c>
      <c r="J54" s="1071">
        <f>SUM(J55:J57)</f>
        <v>5172699</v>
      </c>
      <c r="K54" s="485">
        <f>SUM(K55:K57)</f>
        <v>45108</v>
      </c>
      <c r="L54" s="485">
        <f>SUM(L55:L57)</f>
        <v>375440</v>
      </c>
      <c r="M54" s="1062"/>
    </row>
    <row r="55" spans="1:13" s="1057" customFormat="1" ht="8.65" customHeight="1">
      <c r="A55" s="1058"/>
      <c r="B55" s="1072" t="s">
        <v>256</v>
      </c>
      <c r="C55" s="1073">
        <f>SUM(D55:G55)</f>
        <v>73127</v>
      </c>
      <c r="D55" s="1074">
        <v>16507</v>
      </c>
      <c r="E55" s="1074">
        <v>12156</v>
      </c>
      <c r="F55" s="1074">
        <v>7439</v>
      </c>
      <c r="G55" s="1074">
        <v>37025</v>
      </c>
      <c r="H55" s="1074"/>
      <c r="I55" s="1073">
        <f>SUM(J55:M55)</f>
        <v>3116888</v>
      </c>
      <c r="J55" s="1075">
        <v>2943475</v>
      </c>
      <c r="K55" s="1074">
        <v>21511</v>
      </c>
      <c r="L55" s="1074">
        <v>151902</v>
      </c>
      <c r="M55" s="1062"/>
    </row>
    <row r="56" spans="1:13" s="1057" customFormat="1" ht="8.65" customHeight="1">
      <c r="A56" s="1058"/>
      <c r="B56" s="486" t="s">
        <v>676</v>
      </c>
      <c r="C56" s="1073"/>
      <c r="D56" s="1074"/>
      <c r="E56" s="1074"/>
      <c r="F56" s="1074"/>
      <c r="G56" s="1074"/>
      <c r="H56" s="1074"/>
      <c r="I56" s="1073"/>
      <c r="J56" s="1075"/>
      <c r="K56" s="1074"/>
      <c r="L56" s="1074"/>
      <c r="M56" s="1062"/>
    </row>
    <row r="57" spans="1:13" s="1057" customFormat="1" ht="8.65" customHeight="1">
      <c r="A57" s="1058"/>
      <c r="B57" s="486" t="s">
        <v>313</v>
      </c>
      <c r="C57" s="1073">
        <f>SUM(D57:G57)</f>
        <v>78374</v>
      </c>
      <c r="D57" s="1074">
        <v>10578</v>
      </c>
      <c r="E57" s="1074">
        <v>22643</v>
      </c>
      <c r="F57" s="1074">
        <v>9134</v>
      </c>
      <c r="G57" s="1074">
        <v>36019</v>
      </c>
      <c r="H57" s="1074"/>
      <c r="I57" s="1073">
        <f>SUM(J57:M57)</f>
        <v>2476359</v>
      </c>
      <c r="J57" s="1075">
        <v>2229224</v>
      </c>
      <c r="K57" s="1074">
        <v>23597</v>
      </c>
      <c r="L57" s="1074">
        <v>223538</v>
      </c>
      <c r="M57" s="1062"/>
    </row>
    <row r="58" spans="1:13" s="1057" customFormat="1" ht="8.65" customHeight="1">
      <c r="A58" s="1058"/>
      <c r="B58" s="486"/>
      <c r="C58" s="1073"/>
      <c r="D58" s="1074"/>
      <c r="E58" s="1074"/>
      <c r="F58" s="1074"/>
      <c r="G58" s="1074"/>
      <c r="H58" s="1074"/>
      <c r="I58" s="1073"/>
      <c r="J58" s="1075"/>
      <c r="K58" s="1074"/>
      <c r="L58" s="1074"/>
      <c r="M58" s="1062"/>
    </row>
    <row r="59" spans="1:13" s="1057" customFormat="1" ht="8.65" customHeight="1">
      <c r="A59" s="1058"/>
      <c r="B59" s="1069">
        <v>2005</v>
      </c>
      <c r="C59" s="485">
        <f>SUM(C60:C62)</f>
        <v>149381</v>
      </c>
      <c r="D59" s="485">
        <f>SUM(D60:D62)</f>
        <v>27085</v>
      </c>
      <c r="E59" s="485">
        <f>SUM(E60:E62)</f>
        <v>35211</v>
      </c>
      <c r="F59" s="485">
        <f>SUM(F60:F62)</f>
        <v>16285</v>
      </c>
      <c r="G59" s="485">
        <f>SUM(G60:G62)</f>
        <v>70800</v>
      </c>
      <c r="H59" s="485"/>
      <c r="I59" s="1071">
        <f>SUM(I60:I62)</f>
        <v>5593247</v>
      </c>
      <c r="J59" s="1071">
        <f>SUM(J60:J62)</f>
        <v>5172699</v>
      </c>
      <c r="K59" s="485">
        <f>SUM(K60:K62)</f>
        <v>45108</v>
      </c>
      <c r="L59" s="485">
        <f>SUM(L60:L62)</f>
        <v>375440</v>
      </c>
      <c r="M59" s="1062"/>
    </row>
    <row r="60" spans="1:13" s="1057" customFormat="1" ht="8.65" customHeight="1">
      <c r="A60" s="1058"/>
      <c r="B60" s="1072" t="s">
        <v>256</v>
      </c>
      <c r="C60" s="1073">
        <f>SUM(D60:G60)</f>
        <v>70677</v>
      </c>
      <c r="D60" s="1074">
        <v>16507</v>
      </c>
      <c r="E60" s="1074">
        <v>12156</v>
      </c>
      <c r="F60" s="1074">
        <v>7439</v>
      </c>
      <c r="G60" s="1074">
        <v>34575</v>
      </c>
      <c r="H60" s="1074"/>
      <c r="I60" s="1073">
        <f>SUM(J60:M60)</f>
        <v>3116888</v>
      </c>
      <c r="J60" s="1075">
        <v>2943475</v>
      </c>
      <c r="K60" s="1074">
        <v>21511</v>
      </c>
      <c r="L60" s="1074">
        <v>151902</v>
      </c>
      <c r="M60" s="1062"/>
    </row>
    <row r="61" spans="1:13" s="1057" customFormat="1" ht="8.65" customHeight="1">
      <c r="A61" s="1058"/>
      <c r="B61" s="486" t="s">
        <v>676</v>
      </c>
      <c r="C61" s="1073"/>
      <c r="D61" s="1074"/>
      <c r="E61" s="1074"/>
      <c r="F61" s="1074"/>
      <c r="G61" s="1074"/>
      <c r="H61" s="1074"/>
      <c r="I61" s="1073"/>
      <c r="J61" s="1075"/>
      <c r="K61" s="1074"/>
      <c r="L61" s="1074"/>
      <c r="M61" s="1062"/>
    </row>
    <row r="62" spans="1:13" s="1057" customFormat="1" ht="8.65" customHeight="1">
      <c r="A62" s="1058"/>
      <c r="B62" s="486" t="s">
        <v>313</v>
      </c>
      <c r="C62" s="1073">
        <f>SUM(D62:G62)</f>
        <v>78704</v>
      </c>
      <c r="D62" s="1074">
        <v>10578</v>
      </c>
      <c r="E62" s="1074">
        <v>23055</v>
      </c>
      <c r="F62" s="1074">
        <v>8846</v>
      </c>
      <c r="G62" s="1074">
        <v>36225</v>
      </c>
      <c r="H62" s="1074"/>
      <c r="I62" s="1073">
        <f>SUM(J62:M62)</f>
        <v>2476359</v>
      </c>
      <c r="J62" s="1075">
        <v>2229224</v>
      </c>
      <c r="K62" s="1074">
        <v>23597</v>
      </c>
      <c r="L62" s="1074">
        <v>223538</v>
      </c>
      <c r="M62" s="1062"/>
    </row>
    <row r="63" spans="1:13" s="1057" customFormat="1" ht="3.95" customHeight="1">
      <c r="A63" s="1058"/>
      <c r="B63" s="486"/>
      <c r="C63" s="1073"/>
      <c r="D63" s="1074"/>
      <c r="E63" s="1074"/>
      <c r="F63" s="1074"/>
      <c r="G63" s="1074"/>
      <c r="H63" s="1074"/>
      <c r="I63" s="1073"/>
      <c r="J63" s="1075"/>
      <c r="K63" s="1074"/>
      <c r="L63" s="1074"/>
      <c r="M63" s="1062"/>
    </row>
    <row r="64" spans="1:13" s="1057" customFormat="1" ht="8.65" customHeight="1">
      <c r="A64" s="1058"/>
      <c r="B64" s="484" t="s">
        <v>234</v>
      </c>
      <c r="C64" s="1073"/>
      <c r="D64" s="1074"/>
      <c r="E64" s="1074"/>
      <c r="F64" s="1074"/>
      <c r="G64" s="1074"/>
      <c r="H64" s="1074"/>
      <c r="I64" s="1073"/>
      <c r="J64" s="1075"/>
      <c r="K64" s="1074"/>
      <c r="L64" s="1074"/>
      <c r="M64" s="1062"/>
    </row>
    <row r="65" spans="1:13" s="1057" customFormat="1" ht="3.95" customHeight="1">
      <c r="A65" s="1076"/>
      <c r="B65" s="489"/>
      <c r="C65" s="1077"/>
      <c r="D65" s="1078"/>
      <c r="E65" s="1078"/>
      <c r="F65" s="1078"/>
      <c r="G65" s="1078"/>
      <c r="H65" s="1078"/>
      <c r="I65" s="1077"/>
      <c r="J65" s="1079"/>
      <c r="K65" s="1078"/>
      <c r="L65" s="1078"/>
      <c r="M65" s="1080"/>
    </row>
    <row r="66" spans="1:13" s="1057" customFormat="1" ht="4.7" customHeight="1">
      <c r="A66" s="1054"/>
      <c r="B66" s="1055"/>
      <c r="C66" s="1055"/>
      <c r="D66" s="1055"/>
      <c r="E66" s="1055"/>
      <c r="F66" s="1055"/>
      <c r="G66" s="1055"/>
      <c r="H66" s="1055"/>
      <c r="I66" s="1055"/>
      <c r="J66" s="1055"/>
      <c r="K66" s="1055"/>
      <c r="L66" s="1055"/>
      <c r="M66" s="1056"/>
    </row>
    <row r="67" spans="1:13" s="1057" customFormat="1" ht="11.1" customHeight="1">
      <c r="A67" s="1058"/>
      <c r="B67" s="1059" t="s">
        <v>664</v>
      </c>
      <c r="C67" s="1059"/>
      <c r="D67" s="1059"/>
      <c r="E67" s="1059"/>
      <c r="F67" s="1059"/>
      <c r="G67" s="1059"/>
      <c r="H67" s="1059"/>
      <c r="I67" s="1059"/>
      <c r="J67" s="1060"/>
      <c r="K67" s="1061"/>
      <c r="L67" s="68" t="s">
        <v>665</v>
      </c>
      <c r="M67" s="1062"/>
    </row>
    <row r="68" spans="1:13" s="1057" customFormat="1" ht="11.1" customHeight="1">
      <c r="A68" s="1058"/>
      <c r="B68" s="1059" t="s">
        <v>666</v>
      </c>
      <c r="C68" s="1063"/>
      <c r="D68" s="1060"/>
      <c r="E68" s="1060"/>
      <c r="F68" s="1060"/>
      <c r="G68" s="1064"/>
      <c r="H68" s="1060"/>
      <c r="I68" s="1060"/>
      <c r="J68" s="1060"/>
      <c r="K68" s="1061"/>
      <c r="L68" s="1065"/>
      <c r="M68" s="1062"/>
    </row>
    <row r="69" spans="1:13" s="1057" customFormat="1" ht="11.1" customHeight="1">
      <c r="A69" s="1058"/>
      <c r="B69" s="1059" t="s">
        <v>677</v>
      </c>
      <c r="C69" s="1063"/>
      <c r="D69" s="1060"/>
      <c r="E69" s="1060"/>
      <c r="F69" s="1060"/>
      <c r="G69" s="1060"/>
      <c r="H69" s="1060"/>
      <c r="I69" s="1060"/>
      <c r="J69" s="1060"/>
      <c r="K69" s="1061"/>
      <c r="L69" s="1060"/>
      <c r="M69" s="1062"/>
    </row>
    <row r="70" spans="1:13" s="1057" customFormat="1" ht="3" customHeight="1">
      <c r="A70" s="1058"/>
      <c r="B70" s="1066"/>
      <c r="C70" s="1066"/>
      <c r="D70" s="1066"/>
      <c r="E70" s="1066"/>
      <c r="F70" s="1066"/>
      <c r="G70" s="1066"/>
      <c r="H70" s="1066"/>
      <c r="I70" s="1066"/>
      <c r="J70" s="1066"/>
      <c r="K70" s="1066"/>
      <c r="L70" s="1066"/>
      <c r="M70" s="1062"/>
    </row>
    <row r="71" spans="1:13" s="1057" customFormat="1" ht="3" customHeight="1">
      <c r="A71" s="1058"/>
      <c r="B71" s="1067"/>
      <c r="C71" s="1067"/>
      <c r="D71" s="1067"/>
      <c r="E71" s="1067"/>
      <c r="F71" s="1067"/>
      <c r="G71" s="1067"/>
      <c r="H71" s="1067"/>
      <c r="I71" s="1067"/>
      <c r="J71" s="1067"/>
      <c r="K71" s="1067"/>
      <c r="L71" s="1067"/>
      <c r="M71" s="1062"/>
    </row>
    <row r="72" spans="1:13" s="1057" customFormat="1" ht="9.6" customHeight="1">
      <c r="A72" s="1058"/>
      <c r="B72" s="1257" t="s">
        <v>312</v>
      </c>
      <c r="C72" s="1258" t="s">
        <v>667</v>
      </c>
      <c r="D72" s="1258"/>
      <c r="E72" s="1258"/>
      <c r="F72" s="1258"/>
      <c r="G72" s="1258"/>
      <c r="H72" s="1067"/>
      <c r="I72" s="1258" t="s">
        <v>668</v>
      </c>
      <c r="J72" s="1258"/>
      <c r="K72" s="1258"/>
      <c r="L72" s="1258"/>
      <c r="M72" s="1062"/>
    </row>
    <row r="73" spans="1:13" s="1057" customFormat="1" ht="9.6" customHeight="1">
      <c r="A73" s="1058"/>
      <c r="B73" s="1257"/>
      <c r="C73" s="1259"/>
      <c r="D73" s="1259"/>
      <c r="E73" s="1259"/>
      <c r="F73" s="1259"/>
      <c r="G73" s="1259"/>
      <c r="H73" s="1068"/>
      <c r="I73" s="1259"/>
      <c r="J73" s="1259"/>
      <c r="K73" s="1259"/>
      <c r="L73" s="1259"/>
      <c r="M73" s="1062"/>
    </row>
    <row r="74" spans="1:13" s="1057" customFormat="1" ht="2.4500000000000002" customHeight="1">
      <c r="A74" s="1058"/>
      <c r="B74" s="1257"/>
      <c r="C74" s="1176"/>
      <c r="D74" s="1176"/>
      <c r="E74" s="1176"/>
      <c r="F74" s="1176"/>
      <c r="G74" s="1176"/>
      <c r="H74" s="1068"/>
      <c r="I74" s="1176"/>
      <c r="J74" s="1176"/>
      <c r="K74" s="1176"/>
      <c r="L74" s="1176"/>
      <c r="M74" s="1062"/>
    </row>
    <row r="75" spans="1:13" s="1057" customFormat="1" ht="8.65" customHeight="1">
      <c r="A75" s="1058"/>
      <c r="B75" s="1257"/>
      <c r="C75" s="1177" t="s">
        <v>7</v>
      </c>
      <c r="D75" s="1260" t="s">
        <v>669</v>
      </c>
      <c r="E75" s="1260" t="s">
        <v>670</v>
      </c>
      <c r="F75" s="1260" t="s">
        <v>671</v>
      </c>
      <c r="G75" s="1260" t="s">
        <v>672</v>
      </c>
      <c r="H75" s="1065"/>
      <c r="I75" s="1177" t="s">
        <v>7</v>
      </c>
      <c r="J75" s="1177" t="s">
        <v>673</v>
      </c>
      <c r="K75" s="1260" t="s">
        <v>674</v>
      </c>
      <c r="L75" s="1177" t="s">
        <v>675</v>
      </c>
      <c r="M75" s="1062"/>
    </row>
    <row r="76" spans="1:13" s="1057" customFormat="1" ht="8.65" customHeight="1">
      <c r="A76" s="1058"/>
      <c r="B76" s="1257"/>
      <c r="C76" s="1177"/>
      <c r="D76" s="1260"/>
      <c r="E76" s="1260"/>
      <c r="F76" s="1260"/>
      <c r="G76" s="1260"/>
      <c r="H76" s="1065"/>
      <c r="I76" s="1177"/>
      <c r="J76" s="1177"/>
      <c r="K76" s="1260"/>
      <c r="L76" s="1177"/>
      <c r="M76" s="1062"/>
    </row>
    <row r="77" spans="1:13" s="1057" customFormat="1" ht="3" customHeight="1">
      <c r="A77" s="1058"/>
      <c r="B77" s="1066"/>
      <c r="C77" s="1066"/>
      <c r="D77" s="1066"/>
      <c r="E77" s="1066"/>
      <c r="F77" s="1066"/>
      <c r="G77" s="1066"/>
      <c r="H77" s="1066"/>
      <c r="I77" s="1066"/>
      <c r="J77" s="1066"/>
      <c r="K77" s="1066"/>
      <c r="L77" s="1066"/>
      <c r="M77" s="1062"/>
    </row>
    <row r="78" spans="1:13" s="1057" customFormat="1" ht="3" customHeight="1">
      <c r="A78" s="1058"/>
      <c r="B78" s="1175"/>
      <c r="C78" s="1175"/>
      <c r="D78" s="1175"/>
      <c r="E78" s="1175"/>
      <c r="F78" s="1175"/>
      <c r="G78" s="1175"/>
      <c r="H78" s="1175"/>
      <c r="I78" s="1175"/>
      <c r="J78" s="1175"/>
      <c r="K78" s="1175"/>
      <c r="L78" s="1175"/>
      <c r="M78" s="1062"/>
    </row>
    <row r="79" spans="1:13" s="1057" customFormat="1" ht="8.65" customHeight="1">
      <c r="A79" s="1058"/>
      <c r="B79" s="1069">
        <v>2006</v>
      </c>
      <c r="C79" s="485">
        <f>SUM(C80:C82)</f>
        <v>155076</v>
      </c>
      <c r="D79" s="485">
        <f>SUM(D80:D82)</f>
        <v>27037</v>
      </c>
      <c r="E79" s="485">
        <f>SUM(E80:E82)</f>
        <v>35015</v>
      </c>
      <c r="F79" s="485">
        <f>SUM(F80:F82)</f>
        <v>18052</v>
      </c>
      <c r="G79" s="485">
        <f>SUM(G80:G82)</f>
        <v>74972</v>
      </c>
      <c r="H79" s="485"/>
      <c r="I79" s="1071">
        <f>SUM(I80:I82)</f>
        <v>4840962</v>
      </c>
      <c r="J79" s="1071">
        <f>SUM(J80:J82)</f>
        <v>4375949</v>
      </c>
      <c r="K79" s="485">
        <f>SUM(K80:K82)</f>
        <v>45816</v>
      </c>
      <c r="L79" s="485">
        <f>SUM(L80:L82)</f>
        <v>419197</v>
      </c>
      <c r="M79" s="1062"/>
    </row>
    <row r="80" spans="1:13" s="1057" customFormat="1" ht="8.65" customHeight="1">
      <c r="A80" s="1058"/>
      <c r="B80" s="1072" t="s">
        <v>256</v>
      </c>
      <c r="C80" s="1073">
        <f>SUM(D80:G80)</f>
        <v>73890</v>
      </c>
      <c r="D80" s="1074">
        <v>16507</v>
      </c>
      <c r="E80" s="1074">
        <v>12606</v>
      </c>
      <c r="F80" s="1074">
        <v>7539</v>
      </c>
      <c r="G80" s="1074">
        <v>37238</v>
      </c>
      <c r="H80" s="1074"/>
      <c r="I80" s="1073">
        <f>SUM(J80:M80)</f>
        <v>2355603</v>
      </c>
      <c r="J80" s="1075">
        <v>2146725</v>
      </c>
      <c r="K80" s="1074">
        <v>22219</v>
      </c>
      <c r="L80" s="1074">
        <v>186659</v>
      </c>
      <c r="M80" s="1062"/>
    </row>
    <row r="81" spans="1:13" s="1057" customFormat="1" ht="8.65" customHeight="1">
      <c r="A81" s="1058"/>
      <c r="B81" s="486" t="s">
        <v>676</v>
      </c>
      <c r="C81" s="1073"/>
      <c r="D81" s="1074"/>
      <c r="E81" s="1074"/>
      <c r="F81" s="1074"/>
      <c r="G81" s="1074"/>
      <c r="H81" s="1074"/>
      <c r="I81" s="1073"/>
      <c r="J81" s="1075"/>
      <c r="K81" s="1074"/>
      <c r="L81" s="1074"/>
      <c r="M81" s="1062"/>
    </row>
    <row r="82" spans="1:13" s="1057" customFormat="1" ht="8.65" customHeight="1">
      <c r="A82" s="1058"/>
      <c r="B82" s="486" t="s">
        <v>313</v>
      </c>
      <c r="C82" s="1073">
        <f>SUM(D82:G82)</f>
        <v>81186</v>
      </c>
      <c r="D82" s="1074">
        <v>10530</v>
      </c>
      <c r="E82" s="1074">
        <v>22409</v>
      </c>
      <c r="F82" s="1074">
        <v>10513</v>
      </c>
      <c r="G82" s="1074">
        <v>37734</v>
      </c>
      <c r="H82" s="1074"/>
      <c r="I82" s="1073">
        <f>SUM(J82:M82)</f>
        <v>2485359</v>
      </c>
      <c r="J82" s="1075">
        <v>2229224</v>
      </c>
      <c r="K82" s="1074">
        <v>23597</v>
      </c>
      <c r="L82" s="1074">
        <v>232538</v>
      </c>
      <c r="M82" s="1062"/>
    </row>
    <row r="83" spans="1:13" s="1084" customFormat="1" ht="6.6" customHeight="1">
      <c r="A83" s="1081"/>
      <c r="B83" s="1082"/>
      <c r="C83" s="1073"/>
      <c r="D83" s="1074"/>
      <c r="E83" s="1074"/>
      <c r="F83" s="1074"/>
      <c r="G83" s="1074"/>
      <c r="H83" s="1074"/>
      <c r="I83" s="1073"/>
      <c r="J83" s="1075"/>
      <c r="K83" s="1074"/>
      <c r="L83" s="1074"/>
      <c r="M83" s="1083"/>
    </row>
    <row r="84" spans="1:13" s="1084" customFormat="1" ht="8.65" customHeight="1">
      <c r="A84" s="1081"/>
      <c r="B84" s="1085">
        <v>2007</v>
      </c>
      <c r="C84" s="485">
        <f>SUM(C85:C87)</f>
        <v>155076</v>
      </c>
      <c r="D84" s="485">
        <f>SUM(D85:D87)</f>
        <v>27037</v>
      </c>
      <c r="E84" s="485">
        <f>SUM(E85:E87)</f>
        <v>35015</v>
      </c>
      <c r="F84" s="485">
        <f>SUM(F85:F87)</f>
        <v>18052</v>
      </c>
      <c r="G84" s="485">
        <f>SUM(G85:G87)</f>
        <v>74972</v>
      </c>
      <c r="H84" s="485"/>
      <c r="I84" s="1071">
        <f>SUM(I85:I87)</f>
        <v>4840962</v>
      </c>
      <c r="J84" s="1071">
        <f>SUM(J85:J87)</f>
        <v>4375949</v>
      </c>
      <c r="K84" s="485">
        <f>SUM(K85:K87)</f>
        <v>45816</v>
      </c>
      <c r="L84" s="485">
        <f>SUM(L85:L87)</f>
        <v>419197</v>
      </c>
      <c r="M84" s="1083"/>
    </row>
    <row r="85" spans="1:13" s="1084" customFormat="1" ht="8.65" customHeight="1">
      <c r="A85" s="1081"/>
      <c r="B85" s="1082" t="s">
        <v>256</v>
      </c>
      <c r="C85" s="1073">
        <f>SUM(D85:G85)</f>
        <v>73890</v>
      </c>
      <c r="D85" s="1074">
        <v>16507</v>
      </c>
      <c r="E85" s="1074">
        <v>12606</v>
      </c>
      <c r="F85" s="1074">
        <v>7539</v>
      </c>
      <c r="G85" s="1074">
        <v>37238</v>
      </c>
      <c r="H85" s="1074"/>
      <c r="I85" s="1073">
        <f>SUM(J85:M85)</f>
        <v>2355603</v>
      </c>
      <c r="J85" s="1075">
        <v>2146725</v>
      </c>
      <c r="K85" s="1074">
        <v>22219</v>
      </c>
      <c r="L85" s="1074">
        <v>186659</v>
      </c>
      <c r="M85" s="1083"/>
    </row>
    <row r="86" spans="1:13" s="1084" customFormat="1" ht="8.65" customHeight="1">
      <c r="A86" s="1081"/>
      <c r="B86" s="486" t="s">
        <v>676</v>
      </c>
      <c r="C86" s="1073"/>
      <c r="D86" s="1074"/>
      <c r="E86" s="1074"/>
      <c r="F86" s="1074"/>
      <c r="G86" s="1074"/>
      <c r="H86" s="1074"/>
      <c r="I86" s="1073"/>
      <c r="J86" s="1075"/>
      <c r="K86" s="1074"/>
      <c r="L86" s="1074"/>
      <c r="M86" s="1083"/>
    </row>
    <row r="87" spans="1:13" s="1084" customFormat="1" ht="8.65" customHeight="1">
      <c r="A87" s="1081"/>
      <c r="B87" s="486" t="s">
        <v>313</v>
      </c>
      <c r="C87" s="1073">
        <f>SUM(D87:G87)</f>
        <v>81186</v>
      </c>
      <c r="D87" s="1074">
        <v>10530</v>
      </c>
      <c r="E87" s="1074">
        <v>22409</v>
      </c>
      <c r="F87" s="1074">
        <v>10513</v>
      </c>
      <c r="G87" s="1074">
        <v>37734</v>
      </c>
      <c r="H87" s="1074"/>
      <c r="I87" s="1073">
        <f>SUM(J87:M87)</f>
        <v>2485359</v>
      </c>
      <c r="J87" s="1075">
        <v>2229224</v>
      </c>
      <c r="K87" s="1074">
        <v>23597</v>
      </c>
      <c r="L87" s="1074">
        <v>232538</v>
      </c>
      <c r="M87" s="1083"/>
    </row>
    <row r="88" spans="1:13" s="1084" customFormat="1" ht="6.6" customHeight="1">
      <c r="A88" s="1081"/>
      <c r="B88" s="486"/>
      <c r="C88" s="1073"/>
      <c r="D88" s="1074"/>
      <c r="E88" s="1074"/>
      <c r="F88" s="1074"/>
      <c r="G88" s="1074"/>
      <c r="H88" s="1074"/>
      <c r="I88" s="1073"/>
      <c r="J88" s="1075"/>
      <c r="K88" s="1074"/>
      <c r="L88" s="1074"/>
      <c r="M88" s="1083"/>
    </row>
    <row r="89" spans="1:13" s="1084" customFormat="1" ht="8.65" customHeight="1">
      <c r="A89" s="1081"/>
      <c r="B89" s="484" t="s">
        <v>237</v>
      </c>
      <c r="C89" s="1086">
        <f>SUM(C90:C92)</f>
        <v>158041</v>
      </c>
      <c r="D89" s="1086">
        <f>SUM(D90:D92)</f>
        <v>28734</v>
      </c>
      <c r="E89" s="1086">
        <f>SUM(E90:E92)</f>
        <v>35130</v>
      </c>
      <c r="F89" s="1086">
        <f>SUM(F90:F92)</f>
        <v>18502</v>
      </c>
      <c r="G89" s="1086">
        <f>SUM(G90:G92)</f>
        <v>75675</v>
      </c>
      <c r="H89" s="1086"/>
      <c r="I89" s="1086">
        <f>SUM(I90:I92)</f>
        <v>7698423</v>
      </c>
      <c r="J89" s="1086">
        <f>SUM(J90:J92)</f>
        <v>7054470</v>
      </c>
      <c r="K89" s="1086">
        <f>SUM(K90:K92)</f>
        <v>80423</v>
      </c>
      <c r="L89" s="1086">
        <f>SUM(L90:L92)</f>
        <v>563530</v>
      </c>
      <c r="M89" s="1083"/>
    </row>
    <row r="90" spans="1:13" s="1084" customFormat="1" ht="8.65" customHeight="1">
      <c r="A90" s="1081"/>
      <c r="B90" s="1082" t="s">
        <v>256</v>
      </c>
      <c r="C90" s="1073">
        <f>SUM(D90:G90)</f>
        <v>73870</v>
      </c>
      <c r="D90" s="1074">
        <v>16507</v>
      </c>
      <c r="E90" s="1074">
        <v>12606</v>
      </c>
      <c r="F90" s="1074">
        <v>7539</v>
      </c>
      <c r="G90" s="1074">
        <v>37218</v>
      </c>
      <c r="H90" s="1074"/>
      <c r="I90" s="1073">
        <f>SUM(J90:M90)</f>
        <v>4176182</v>
      </c>
      <c r="J90" s="1075">
        <v>3906075</v>
      </c>
      <c r="K90" s="1074">
        <v>22449</v>
      </c>
      <c r="L90" s="1074">
        <v>247658</v>
      </c>
      <c r="M90" s="1083"/>
    </row>
    <row r="91" spans="1:13" s="1084" customFormat="1" ht="8.65" customHeight="1">
      <c r="A91" s="1081"/>
      <c r="B91" s="486" t="s">
        <v>676</v>
      </c>
      <c r="C91" s="1073"/>
      <c r="D91" s="1074"/>
      <c r="E91" s="1074"/>
      <c r="F91" s="1074"/>
      <c r="G91" s="1074"/>
      <c r="H91" s="1074"/>
      <c r="I91" s="1073"/>
      <c r="J91" s="1075"/>
      <c r="K91" s="1074"/>
      <c r="L91" s="1074"/>
      <c r="M91" s="1083"/>
    </row>
    <row r="92" spans="1:13" s="1084" customFormat="1" ht="8.65" customHeight="1">
      <c r="A92" s="1081"/>
      <c r="B92" s="486" t="s">
        <v>313</v>
      </c>
      <c r="C92" s="1073">
        <f>SUM(D92:G92)</f>
        <v>84171</v>
      </c>
      <c r="D92" s="1074">
        <v>12227</v>
      </c>
      <c r="E92" s="1074">
        <v>22524</v>
      </c>
      <c r="F92" s="1074">
        <v>10963</v>
      </c>
      <c r="G92" s="1074">
        <v>38457</v>
      </c>
      <c r="H92" s="1074"/>
      <c r="I92" s="1073">
        <f>SUM(J92:M92)</f>
        <v>3522241</v>
      </c>
      <c r="J92" s="1075">
        <v>3148395</v>
      </c>
      <c r="K92" s="1074">
        <v>57974</v>
      </c>
      <c r="L92" s="1074">
        <v>315872</v>
      </c>
      <c r="M92" s="1083"/>
    </row>
    <row r="93" spans="1:13" s="1084" customFormat="1" ht="6.6" customHeight="1">
      <c r="A93" s="1081"/>
      <c r="B93" s="486"/>
      <c r="C93" s="1073"/>
      <c r="D93" s="1074"/>
      <c r="E93" s="1074"/>
      <c r="F93" s="1074"/>
      <c r="G93" s="1074"/>
      <c r="H93" s="1074"/>
      <c r="I93" s="1073"/>
      <c r="J93" s="1075"/>
      <c r="K93" s="1074"/>
      <c r="L93" s="1074"/>
      <c r="M93" s="1083"/>
    </row>
    <row r="94" spans="1:13" s="1084" customFormat="1" ht="8.65" customHeight="1">
      <c r="A94" s="1081"/>
      <c r="B94" s="484">
        <v>2009</v>
      </c>
      <c r="C94" s="1086">
        <f>SUM(C95:C97)</f>
        <v>162772</v>
      </c>
      <c r="D94" s="1086">
        <f>SUM(D95:D97)</f>
        <v>28734</v>
      </c>
      <c r="E94" s="1086">
        <f>SUM(E95:E97)</f>
        <v>35862</v>
      </c>
      <c r="F94" s="1086">
        <f>SUM(F95:F97)</f>
        <v>18397</v>
      </c>
      <c r="G94" s="1086">
        <f>SUM(G95:G97)</f>
        <v>79779</v>
      </c>
      <c r="H94" s="1086"/>
      <c r="I94" s="1086">
        <f>SUM(I95:I97)</f>
        <v>7797670</v>
      </c>
      <c r="J94" s="1086">
        <f>SUM(J95:J97)</f>
        <v>7169538</v>
      </c>
      <c r="K94" s="1086">
        <f>SUM(K95:K97)</f>
        <v>72701</v>
      </c>
      <c r="L94" s="1086">
        <f>SUM(L95:L97)</f>
        <v>555431</v>
      </c>
      <c r="M94" s="1083"/>
    </row>
    <row r="95" spans="1:13" s="1084" customFormat="1" ht="8.65" customHeight="1">
      <c r="A95" s="1081"/>
      <c r="B95" s="1082" t="s">
        <v>256</v>
      </c>
      <c r="C95" s="1073">
        <f>SUM(D95:G95)</f>
        <v>76775</v>
      </c>
      <c r="D95" s="1074">
        <v>16507</v>
      </c>
      <c r="E95" s="1074">
        <v>12961</v>
      </c>
      <c r="F95" s="1074">
        <v>7539</v>
      </c>
      <c r="G95" s="1074">
        <v>39768</v>
      </c>
      <c r="H95" s="1074"/>
      <c r="I95" s="1073">
        <f>SUM(J95:M95)</f>
        <v>4094638</v>
      </c>
      <c r="J95" s="1075">
        <v>3827639</v>
      </c>
      <c r="K95" s="1074">
        <v>22449</v>
      </c>
      <c r="L95" s="1074">
        <v>244550</v>
      </c>
      <c r="M95" s="1083"/>
    </row>
    <row r="96" spans="1:13" s="1084" customFormat="1" ht="8.65" customHeight="1">
      <c r="A96" s="1081"/>
      <c r="B96" s="486" t="s">
        <v>676</v>
      </c>
      <c r="C96" s="1073"/>
      <c r="D96" s="1074"/>
      <c r="E96" s="1074"/>
      <c r="F96" s="1074"/>
      <c r="G96" s="1074"/>
      <c r="H96" s="1074"/>
      <c r="I96" s="1073"/>
      <c r="J96" s="1075"/>
      <c r="K96" s="1074"/>
      <c r="L96" s="1074"/>
      <c r="M96" s="1083"/>
    </row>
    <row r="97" spans="1:13" s="1084" customFormat="1" ht="8.65" customHeight="1">
      <c r="A97" s="1081"/>
      <c r="B97" s="486" t="s">
        <v>313</v>
      </c>
      <c r="C97" s="1073">
        <f>SUM(D97:G97)</f>
        <v>85997</v>
      </c>
      <c r="D97" s="1074">
        <v>12227</v>
      </c>
      <c r="E97" s="1074">
        <v>22901</v>
      </c>
      <c r="F97" s="1074">
        <v>10858</v>
      </c>
      <c r="G97" s="1074">
        <v>40011</v>
      </c>
      <c r="H97" s="1074"/>
      <c r="I97" s="1073">
        <f>SUM(J97:M97)</f>
        <v>3703032</v>
      </c>
      <c r="J97" s="1075">
        <v>3341899</v>
      </c>
      <c r="K97" s="1074">
        <v>50252</v>
      </c>
      <c r="L97" s="1074">
        <v>310881</v>
      </c>
      <c r="M97" s="1083"/>
    </row>
    <row r="98" spans="1:13" s="1084" customFormat="1" ht="6.6" customHeight="1">
      <c r="A98" s="1081"/>
      <c r="B98" s="486"/>
      <c r="C98" s="1073"/>
      <c r="D98" s="1074"/>
      <c r="E98" s="1074"/>
      <c r="F98" s="1074"/>
      <c r="G98" s="1074"/>
      <c r="H98" s="1074"/>
      <c r="I98" s="1073"/>
      <c r="J98" s="1075"/>
      <c r="K98" s="1074"/>
      <c r="L98" s="1074"/>
      <c r="M98" s="1083"/>
    </row>
    <row r="99" spans="1:13" s="1084" customFormat="1" ht="8.65" customHeight="1">
      <c r="A99" s="1081"/>
      <c r="B99" s="484">
        <v>2010</v>
      </c>
      <c r="C99" s="1086">
        <f>SUM(C100:C102)</f>
        <v>164890</v>
      </c>
      <c r="D99" s="1086">
        <f>SUM(D100:D102)</f>
        <v>28734</v>
      </c>
      <c r="E99" s="1086">
        <f>SUM(E100:E102)</f>
        <v>36229</v>
      </c>
      <c r="F99" s="1086">
        <f>SUM(F100:F102)</f>
        <v>18397</v>
      </c>
      <c r="G99" s="1086">
        <f>SUM(G100:G102)</f>
        <v>81530</v>
      </c>
      <c r="H99" s="1086"/>
      <c r="I99" s="1086">
        <f>SUM(I100:I102)</f>
        <v>7777709</v>
      </c>
      <c r="J99" s="1086">
        <f>SUM(J100:J102)</f>
        <v>7169538</v>
      </c>
      <c r="K99" s="1086">
        <f>SUM(K100:K102)</f>
        <v>66942</v>
      </c>
      <c r="L99" s="1086">
        <f>SUM(L100:L102)</f>
        <v>541229</v>
      </c>
      <c r="M99" s="1083"/>
    </row>
    <row r="100" spans="1:13" s="1084" customFormat="1" ht="8.65" customHeight="1">
      <c r="A100" s="1081"/>
      <c r="B100" s="1082" t="s">
        <v>256</v>
      </c>
      <c r="C100" s="1073">
        <f>SUM(D100:G100)</f>
        <v>78813</v>
      </c>
      <c r="D100" s="1074">
        <v>16507</v>
      </c>
      <c r="E100" s="1074">
        <v>13248</v>
      </c>
      <c r="F100" s="1074">
        <v>7539</v>
      </c>
      <c r="G100" s="1074">
        <v>41519</v>
      </c>
      <c r="H100" s="1074"/>
      <c r="I100" s="1073">
        <f>SUM(J100:M100)</f>
        <v>4088979</v>
      </c>
      <c r="J100" s="1075">
        <v>3827639</v>
      </c>
      <c r="K100" s="1074">
        <v>15790</v>
      </c>
      <c r="L100" s="1074">
        <v>245550</v>
      </c>
      <c r="M100" s="1083"/>
    </row>
    <row r="101" spans="1:13" s="1084" customFormat="1" ht="8.65" customHeight="1">
      <c r="A101" s="1081"/>
      <c r="B101" s="486" t="s">
        <v>676</v>
      </c>
      <c r="C101" s="1073"/>
      <c r="D101" s="1074"/>
      <c r="E101" s="1074"/>
      <c r="F101" s="1074"/>
      <c r="G101" s="1074"/>
      <c r="H101" s="1074"/>
      <c r="I101" s="1073"/>
      <c r="J101" s="1075"/>
      <c r="K101" s="1074"/>
      <c r="L101" s="1074"/>
      <c r="M101" s="1083"/>
    </row>
    <row r="102" spans="1:13" s="1084" customFormat="1" ht="8.65" customHeight="1">
      <c r="A102" s="1081"/>
      <c r="B102" s="486" t="s">
        <v>313</v>
      </c>
      <c r="C102" s="1073">
        <f>SUM(D102:G102)</f>
        <v>86077</v>
      </c>
      <c r="D102" s="1074">
        <v>12227</v>
      </c>
      <c r="E102" s="1074">
        <v>22981</v>
      </c>
      <c r="F102" s="1074">
        <v>10858</v>
      </c>
      <c r="G102" s="1074">
        <v>40011</v>
      </c>
      <c r="H102" s="1074"/>
      <c r="I102" s="1073">
        <f>SUM(J102:M102)</f>
        <v>3688730</v>
      </c>
      <c r="J102" s="1075">
        <v>3341899</v>
      </c>
      <c r="K102" s="1074">
        <v>51152</v>
      </c>
      <c r="L102" s="1074">
        <v>295679</v>
      </c>
      <c r="M102" s="1083"/>
    </row>
    <row r="103" spans="1:13" s="1084" customFormat="1" ht="6.6" customHeight="1">
      <c r="A103" s="1081"/>
      <c r="B103" s="486"/>
      <c r="C103" s="1073"/>
      <c r="D103" s="1074"/>
      <c r="E103" s="1074"/>
      <c r="F103" s="1074"/>
      <c r="G103" s="1074"/>
      <c r="H103" s="1074"/>
      <c r="I103" s="1073"/>
      <c r="J103" s="1075"/>
      <c r="K103" s="1074"/>
      <c r="L103" s="1074"/>
      <c r="M103" s="1083"/>
    </row>
    <row r="104" spans="1:13" s="1084" customFormat="1" ht="8.65" customHeight="1">
      <c r="A104" s="1081"/>
      <c r="B104" s="484">
        <v>2011</v>
      </c>
      <c r="C104" s="1086">
        <f>SUM(C105:C107)</f>
        <v>166944</v>
      </c>
      <c r="D104" s="1086">
        <f>SUM(D105:D107)</f>
        <v>28734</v>
      </c>
      <c r="E104" s="1086">
        <f>SUM(E105:E107)</f>
        <v>37455</v>
      </c>
      <c r="F104" s="1086">
        <f>SUM(F105:F107)</f>
        <v>18397</v>
      </c>
      <c r="G104" s="1086">
        <f>SUM(G105:G107)</f>
        <v>82358</v>
      </c>
      <c r="H104" s="1086"/>
      <c r="I104" s="1086">
        <f>SUM(I105:I107)</f>
        <v>7791591</v>
      </c>
      <c r="J104" s="1086">
        <f>SUM(J105:J107)</f>
        <v>7179038</v>
      </c>
      <c r="K104" s="1086">
        <f>SUM(K105:K107)</f>
        <v>66942</v>
      </c>
      <c r="L104" s="1086">
        <f>SUM(L105:L107)</f>
        <v>545611</v>
      </c>
      <c r="M104" s="1083"/>
    </row>
    <row r="105" spans="1:13" s="1084" customFormat="1" ht="8.65" customHeight="1">
      <c r="A105" s="1081"/>
      <c r="B105" s="1082" t="s">
        <v>256</v>
      </c>
      <c r="C105" s="1073">
        <f>SUM(D105:G105)</f>
        <v>81335</v>
      </c>
      <c r="D105" s="1074">
        <v>16507</v>
      </c>
      <c r="E105" s="1074">
        <v>13794</v>
      </c>
      <c r="F105" s="1074">
        <v>7539</v>
      </c>
      <c r="G105" s="1074">
        <v>43495</v>
      </c>
      <c r="H105" s="1074"/>
      <c r="I105" s="1073">
        <f>SUM(J105:M105)</f>
        <v>4093361</v>
      </c>
      <c r="J105" s="1075">
        <v>3827639</v>
      </c>
      <c r="K105" s="1074">
        <v>15790</v>
      </c>
      <c r="L105" s="1074">
        <v>249932</v>
      </c>
      <c r="M105" s="1083"/>
    </row>
    <row r="106" spans="1:13" s="1084" customFormat="1" ht="8.65" customHeight="1">
      <c r="A106" s="1081"/>
      <c r="B106" s="486" t="s">
        <v>676</v>
      </c>
      <c r="C106" s="1073"/>
      <c r="D106" s="1074"/>
      <c r="E106" s="1074"/>
      <c r="F106" s="1074"/>
      <c r="G106" s="1074"/>
      <c r="H106" s="1074"/>
      <c r="I106" s="1073"/>
      <c r="J106" s="1075"/>
      <c r="K106" s="1074"/>
      <c r="L106" s="1074"/>
      <c r="M106" s="1083"/>
    </row>
    <row r="107" spans="1:13" s="1084" customFormat="1" ht="8.65" customHeight="1">
      <c r="A107" s="1081"/>
      <c r="B107" s="486" t="s">
        <v>313</v>
      </c>
      <c r="C107" s="1073">
        <f>SUM(D107:G107)</f>
        <v>85609</v>
      </c>
      <c r="D107" s="1074">
        <v>12227</v>
      </c>
      <c r="E107" s="1074">
        <v>23661</v>
      </c>
      <c r="F107" s="1074">
        <v>10858</v>
      </c>
      <c r="G107" s="1074">
        <v>38863</v>
      </c>
      <c r="H107" s="1074"/>
      <c r="I107" s="1073">
        <f>SUM(J107:M107)</f>
        <v>3698230</v>
      </c>
      <c r="J107" s="1075">
        <v>3351399</v>
      </c>
      <c r="K107" s="1074">
        <v>51152</v>
      </c>
      <c r="L107" s="1074">
        <v>295679</v>
      </c>
      <c r="M107" s="1083"/>
    </row>
    <row r="108" spans="1:13" s="1057" customFormat="1" ht="3" customHeight="1">
      <c r="A108" s="1058"/>
      <c r="B108" s="1087"/>
      <c r="C108" s="1087"/>
      <c r="D108" s="1087"/>
      <c r="E108" s="1087"/>
      <c r="F108" s="1087"/>
      <c r="G108" s="1087"/>
      <c r="H108" s="1087"/>
      <c r="I108" s="1087"/>
      <c r="J108" s="1087"/>
      <c r="K108" s="1087"/>
      <c r="L108" s="1087"/>
      <c r="M108" s="1062"/>
    </row>
    <row r="109" spans="1:13" s="1057" customFormat="1" ht="3" customHeight="1">
      <c r="A109" s="1058"/>
      <c r="B109" s="1175"/>
      <c r="C109" s="1175"/>
      <c r="D109" s="1175"/>
      <c r="E109" s="1175"/>
      <c r="F109" s="1175"/>
      <c r="G109" s="1175"/>
      <c r="H109" s="1175"/>
      <c r="I109" s="1175"/>
      <c r="J109" s="1175"/>
      <c r="K109" s="1175"/>
      <c r="L109" s="1175"/>
      <c r="M109" s="1062"/>
    </row>
    <row r="110" spans="1:13" s="475" customFormat="1" ht="9" customHeight="1">
      <c r="A110" s="476"/>
      <c r="B110" s="486" t="s">
        <v>659</v>
      </c>
      <c r="C110" s="1174"/>
      <c r="D110" s="1174"/>
      <c r="E110" s="1174"/>
      <c r="F110" s="1174"/>
      <c r="G110" s="1174"/>
      <c r="H110" s="1174"/>
      <c r="I110" s="1174"/>
      <c r="J110" s="1174"/>
      <c r="M110" s="480"/>
    </row>
    <row r="111" spans="1:13" s="1057" customFormat="1" ht="9" customHeight="1">
      <c r="A111" s="1058"/>
      <c r="B111" s="486" t="s">
        <v>314</v>
      </c>
      <c r="C111" s="1175"/>
      <c r="D111" s="1175"/>
      <c r="E111" s="1175"/>
      <c r="F111" s="1175"/>
      <c r="G111" s="1175"/>
      <c r="H111" s="1175"/>
      <c r="I111" s="1175"/>
      <c r="J111" s="1175"/>
      <c r="K111" s="1175"/>
      <c r="L111" s="1175"/>
      <c r="M111" s="1062"/>
    </row>
    <row r="112" spans="1:13" s="1057" customFormat="1" ht="4.7" customHeight="1">
      <c r="A112" s="1076"/>
      <c r="B112" s="1087"/>
      <c r="C112" s="1087"/>
      <c r="D112" s="1087"/>
      <c r="E112" s="1087"/>
      <c r="F112" s="1087"/>
      <c r="G112" s="1087"/>
      <c r="H112" s="1087"/>
      <c r="I112" s="1087"/>
      <c r="J112" s="1087"/>
      <c r="K112" s="1087"/>
      <c r="L112" s="1087"/>
      <c r="M112" s="1080"/>
    </row>
    <row r="113" spans="14:14" hidden="1">
      <c r="N113" s="32" t="s">
        <v>17</v>
      </c>
    </row>
  </sheetData>
  <sheetProtection sheet="1" objects="1" scenarios="1"/>
  <mergeCells count="16">
    <mergeCell ref="B72:B76"/>
    <mergeCell ref="C72:G73"/>
    <mergeCell ref="I72:L73"/>
    <mergeCell ref="D75:D76"/>
    <mergeCell ref="E75:E76"/>
    <mergeCell ref="F75:F76"/>
    <mergeCell ref="G75:G76"/>
    <mergeCell ref="K75:K76"/>
    <mergeCell ref="B7:B11"/>
    <mergeCell ref="C7:G8"/>
    <mergeCell ref="I7:L8"/>
    <mergeCell ref="D10:D11"/>
    <mergeCell ref="E10:E11"/>
    <mergeCell ref="F10:F11"/>
    <mergeCell ref="G10:G11"/>
    <mergeCell ref="K10:K11"/>
  </mergeCells>
  <hyperlinks>
    <hyperlink ref="L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  <rowBreaks count="1" manualBreakCount="1">
    <brk id="65" max="12" man="1"/>
  </rowBreaks>
</worksheet>
</file>

<file path=xl/worksheets/sheet32.xml><?xml version="1.0" encoding="utf-8"?>
<worksheet xmlns="http://schemas.openxmlformats.org/spreadsheetml/2006/main" xmlns:r="http://schemas.openxmlformats.org/officeDocument/2006/relationships">
  <sheetPr codeName="Hoja27"/>
  <dimension ref="A1:I100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18.5703125" style="32" customWidth="1"/>
    <col min="3" max="3" width="7.5703125" style="32" customWidth="1"/>
    <col min="4" max="4" width="10.7109375" style="32" customWidth="1"/>
    <col min="5" max="5" width="3.42578125" style="32" customWidth="1"/>
    <col min="6" max="6" width="8" style="32" customWidth="1"/>
    <col min="7" max="7" width="9.42578125" style="32" customWidth="1"/>
    <col min="8" max="9" width="0.85546875" style="32" customWidth="1"/>
    <col min="10" max="16384" width="11.42578125" style="32" hidden="1"/>
  </cols>
  <sheetData>
    <row r="1" spans="1:8" s="371" customFormat="1" ht="4.7" customHeight="1">
      <c r="A1" s="368"/>
      <c r="B1" s="369"/>
      <c r="C1" s="369"/>
      <c r="D1" s="369"/>
      <c r="E1" s="369"/>
      <c r="F1" s="369"/>
      <c r="G1" s="369"/>
      <c r="H1" s="370"/>
    </row>
    <row r="2" spans="1:8" s="371" customFormat="1" ht="11.1" customHeight="1">
      <c r="A2" s="372"/>
      <c r="B2" s="373" t="s">
        <v>315</v>
      </c>
      <c r="C2" s="375"/>
      <c r="D2" s="377"/>
      <c r="E2" s="377"/>
      <c r="F2" s="375"/>
      <c r="G2" s="1317" t="s">
        <v>316</v>
      </c>
      <c r="H2" s="379"/>
    </row>
    <row r="3" spans="1:8" s="371" customFormat="1" ht="11.1" customHeight="1">
      <c r="A3" s="372"/>
      <c r="B3" s="373" t="s">
        <v>4</v>
      </c>
      <c r="C3" s="375"/>
      <c r="D3" s="377"/>
      <c r="E3" s="377"/>
      <c r="F3" s="375"/>
      <c r="G3" s="375"/>
      <c r="H3" s="379"/>
    </row>
    <row r="4" spans="1:8" s="371" customFormat="1" ht="3" customHeight="1">
      <c r="A4" s="372"/>
      <c r="B4" s="381"/>
      <c r="C4" s="381"/>
      <c r="D4" s="381"/>
      <c r="E4" s="381"/>
      <c r="F4" s="381"/>
      <c r="G4" s="381"/>
      <c r="H4" s="379"/>
    </row>
    <row r="5" spans="1:8" s="371" customFormat="1" ht="3" customHeight="1">
      <c r="A5" s="372"/>
      <c r="B5" s="382"/>
      <c r="C5" s="382"/>
      <c r="D5" s="382"/>
      <c r="E5" s="382"/>
      <c r="F5" s="382"/>
      <c r="G5" s="382"/>
      <c r="H5" s="379"/>
    </row>
    <row r="6" spans="1:8" s="371" customFormat="1" ht="8.25" customHeight="1">
      <c r="A6" s="372"/>
      <c r="B6" s="1261" t="s">
        <v>312</v>
      </c>
      <c r="C6" s="385" t="s">
        <v>317</v>
      </c>
      <c r="D6" s="385"/>
      <c r="E6" s="1178"/>
      <c r="F6" s="385" t="s">
        <v>318</v>
      </c>
      <c r="G6" s="385"/>
      <c r="H6" s="379"/>
    </row>
    <row r="7" spans="1:8" s="371" customFormat="1" ht="8.25" customHeight="1">
      <c r="A7" s="372"/>
      <c r="B7" s="1261"/>
      <c r="C7" s="387" t="s">
        <v>319</v>
      </c>
      <c r="D7" s="1249" t="s">
        <v>320</v>
      </c>
      <c r="E7" s="387"/>
      <c r="F7" s="387" t="s">
        <v>319</v>
      </c>
      <c r="G7" s="1249" t="s">
        <v>320</v>
      </c>
      <c r="H7" s="379"/>
    </row>
    <row r="8" spans="1:8" s="371" customFormat="1" ht="8.25" customHeight="1">
      <c r="A8" s="372"/>
      <c r="B8" s="1261"/>
      <c r="C8" s="387"/>
      <c r="D8" s="1250"/>
      <c r="E8" s="387"/>
      <c r="F8" s="387"/>
      <c r="G8" s="1250"/>
      <c r="H8" s="379"/>
    </row>
    <row r="9" spans="1:8" s="371" customFormat="1" ht="3" customHeight="1">
      <c r="A9" s="372"/>
      <c r="B9" s="388"/>
      <c r="C9" s="389"/>
      <c r="D9" s="389"/>
      <c r="E9" s="389"/>
      <c r="F9" s="389"/>
      <c r="G9" s="389"/>
      <c r="H9" s="379"/>
    </row>
    <row r="10" spans="1:8" s="371" customFormat="1" ht="3" customHeight="1">
      <c r="A10" s="372"/>
      <c r="B10" s="382"/>
      <c r="C10" s="382"/>
      <c r="D10" s="382"/>
      <c r="E10" s="382"/>
      <c r="F10" s="382"/>
      <c r="G10" s="382"/>
      <c r="H10" s="379"/>
    </row>
    <row r="11" spans="1:8" s="371" customFormat="1" ht="8.65" customHeight="1">
      <c r="A11" s="372"/>
      <c r="B11" s="397">
        <v>1995</v>
      </c>
      <c r="C11" s="392">
        <f>SUM(C12:C13)</f>
        <v>1931567</v>
      </c>
      <c r="D11" s="392">
        <f>SUM(D12:D13)</f>
        <v>3166865</v>
      </c>
      <c r="E11" s="392"/>
      <c r="F11" s="392">
        <f>SUM(F12:F13)</f>
        <v>1933</v>
      </c>
      <c r="G11" s="392">
        <f>SUM(G12:G13)</f>
        <v>14726</v>
      </c>
      <c r="H11" s="379"/>
    </row>
    <row r="12" spans="1:8" s="371" customFormat="1" ht="8.65" customHeight="1">
      <c r="A12" s="372"/>
      <c r="B12" s="401" t="s">
        <v>256</v>
      </c>
      <c r="C12" s="394">
        <v>824013</v>
      </c>
      <c r="D12" s="396">
        <v>324759</v>
      </c>
      <c r="E12" s="396"/>
      <c r="F12" s="394">
        <v>683</v>
      </c>
      <c r="G12" s="394">
        <v>1712</v>
      </c>
      <c r="H12" s="379"/>
    </row>
    <row r="13" spans="1:8" s="371" customFormat="1" ht="8.65" customHeight="1">
      <c r="A13" s="372"/>
      <c r="B13" s="486" t="s">
        <v>504</v>
      </c>
      <c r="C13" s="394">
        <v>1107554</v>
      </c>
      <c r="D13" s="396">
        <v>2842106</v>
      </c>
      <c r="E13" s="396"/>
      <c r="F13" s="394">
        <v>1250</v>
      </c>
      <c r="G13" s="394">
        <v>13014</v>
      </c>
      <c r="H13" s="379"/>
    </row>
    <row r="14" spans="1:8" s="371" customFormat="1" ht="8.65" customHeight="1">
      <c r="A14" s="372"/>
      <c r="B14" s="401"/>
      <c r="C14" s="394"/>
      <c r="D14" s="396"/>
      <c r="E14" s="396"/>
      <c r="F14" s="394"/>
      <c r="G14" s="394"/>
      <c r="H14" s="379"/>
    </row>
    <row r="15" spans="1:8" s="371" customFormat="1" ht="8.65" customHeight="1">
      <c r="A15" s="372"/>
      <c r="B15" s="397">
        <v>1996</v>
      </c>
      <c r="C15" s="392">
        <f>SUM(C16:C17)</f>
        <v>2079643</v>
      </c>
      <c r="D15" s="392">
        <f>SUM(D16:D17)</f>
        <v>4313980</v>
      </c>
      <c r="E15" s="392"/>
      <c r="F15" s="392">
        <f>SUM(F16:F17)</f>
        <v>1969</v>
      </c>
      <c r="G15" s="392">
        <f>SUM(G16:G17)</f>
        <v>61085</v>
      </c>
      <c r="H15" s="379"/>
    </row>
    <row r="16" spans="1:8" s="371" customFormat="1" ht="8.65" customHeight="1">
      <c r="A16" s="372"/>
      <c r="B16" s="401" t="s">
        <v>256</v>
      </c>
      <c r="C16" s="394">
        <v>879965</v>
      </c>
      <c r="D16" s="396">
        <v>333349</v>
      </c>
      <c r="E16" s="396"/>
      <c r="F16" s="394">
        <v>651</v>
      </c>
      <c r="G16" s="394">
        <v>1870</v>
      </c>
      <c r="H16" s="379"/>
    </row>
    <row r="17" spans="1:8" s="371" customFormat="1" ht="8.65" customHeight="1">
      <c r="A17" s="372"/>
      <c r="B17" s="486" t="s">
        <v>504</v>
      </c>
      <c r="C17" s="394">
        <v>1199678</v>
      </c>
      <c r="D17" s="396">
        <v>3980631</v>
      </c>
      <c r="E17" s="396"/>
      <c r="F17" s="394">
        <v>1318</v>
      </c>
      <c r="G17" s="394">
        <v>59215</v>
      </c>
      <c r="H17" s="379"/>
    </row>
    <row r="18" spans="1:8" s="371" customFormat="1" ht="8.65" customHeight="1">
      <c r="A18" s="372"/>
      <c r="B18" s="401"/>
      <c r="C18" s="394"/>
      <c r="D18" s="396"/>
      <c r="E18" s="396"/>
      <c r="F18" s="394"/>
      <c r="G18" s="394"/>
      <c r="H18" s="379"/>
    </row>
    <row r="19" spans="1:8" s="371" customFormat="1" ht="8.65" customHeight="1">
      <c r="A19" s="372"/>
      <c r="B19" s="397">
        <v>1997</v>
      </c>
      <c r="C19" s="392">
        <f>SUM(C20:C21)</f>
        <v>2320957</v>
      </c>
      <c r="D19" s="392">
        <f>SUM(D20:D21)</f>
        <v>3906925</v>
      </c>
      <c r="E19" s="392"/>
      <c r="F19" s="392">
        <f>SUM(F20:F21)</f>
        <v>2149</v>
      </c>
      <c r="G19" s="392">
        <f>SUM(G20:G21)</f>
        <v>24831</v>
      </c>
      <c r="H19" s="379"/>
    </row>
    <row r="20" spans="1:8" s="371" customFormat="1" ht="8.65" customHeight="1">
      <c r="A20" s="372"/>
      <c r="B20" s="401" t="s">
        <v>256</v>
      </c>
      <c r="C20" s="394">
        <v>946744</v>
      </c>
      <c r="D20" s="396">
        <v>367470</v>
      </c>
      <c r="E20" s="396"/>
      <c r="F20" s="394">
        <v>708</v>
      </c>
      <c r="G20" s="394">
        <v>1978</v>
      </c>
      <c r="H20" s="379"/>
    </row>
    <row r="21" spans="1:8" s="371" customFormat="1" ht="8.65" customHeight="1">
      <c r="A21" s="372"/>
      <c r="B21" s="486" t="s">
        <v>504</v>
      </c>
      <c r="C21" s="394">
        <v>1374213</v>
      </c>
      <c r="D21" s="396">
        <v>3539455</v>
      </c>
      <c r="E21" s="396"/>
      <c r="F21" s="394">
        <v>1441</v>
      </c>
      <c r="G21" s="394">
        <v>22853</v>
      </c>
      <c r="H21" s="379"/>
    </row>
    <row r="22" spans="1:8" s="371" customFormat="1" ht="3.95" customHeight="1">
      <c r="A22" s="372"/>
      <c r="B22" s="486"/>
      <c r="C22" s="493"/>
      <c r="D22" s="396"/>
      <c r="E22" s="396"/>
      <c r="F22" s="394"/>
      <c r="G22" s="394"/>
      <c r="H22" s="379"/>
    </row>
    <row r="23" spans="1:8" s="371" customFormat="1" ht="8.65" customHeight="1">
      <c r="A23" s="372"/>
      <c r="B23" s="484" t="s">
        <v>234</v>
      </c>
      <c r="C23" s="493"/>
      <c r="D23" s="396"/>
      <c r="E23" s="396"/>
      <c r="F23" s="394"/>
      <c r="G23" s="394"/>
      <c r="H23" s="379"/>
    </row>
    <row r="24" spans="1:8" s="371" customFormat="1" ht="4.7" customHeight="1">
      <c r="A24" s="408"/>
      <c r="B24" s="494"/>
      <c r="C24" s="495"/>
      <c r="D24" s="496"/>
      <c r="E24" s="496"/>
      <c r="F24" s="495"/>
      <c r="G24" s="495"/>
      <c r="H24" s="409"/>
    </row>
    <row r="25" spans="1:8" s="371" customFormat="1" ht="4.7" customHeight="1">
      <c r="A25" s="368"/>
      <c r="B25" s="369"/>
      <c r="C25" s="369"/>
      <c r="D25" s="369"/>
      <c r="E25" s="369"/>
      <c r="F25" s="369"/>
      <c r="G25" s="369"/>
      <c r="H25" s="370"/>
    </row>
    <row r="26" spans="1:8" s="371" customFormat="1" ht="11.1" customHeight="1">
      <c r="A26" s="372"/>
      <c r="B26" s="373" t="s">
        <v>315</v>
      </c>
      <c r="C26" s="375"/>
      <c r="D26" s="377"/>
      <c r="E26" s="377"/>
      <c r="F26" s="375"/>
      <c r="G26" s="68" t="s">
        <v>316</v>
      </c>
      <c r="H26" s="379"/>
    </row>
    <row r="27" spans="1:8" s="371" customFormat="1" ht="11.1" customHeight="1">
      <c r="A27" s="372"/>
      <c r="B27" s="373" t="s">
        <v>4</v>
      </c>
      <c r="C27" s="375"/>
      <c r="D27" s="377"/>
      <c r="E27" s="377"/>
      <c r="F27" s="375"/>
      <c r="G27" s="375"/>
      <c r="H27" s="379"/>
    </row>
    <row r="28" spans="1:8" s="371" customFormat="1" ht="3" customHeight="1">
      <c r="A28" s="372"/>
      <c r="B28" s="381"/>
      <c r="C28" s="381"/>
      <c r="D28" s="381"/>
      <c r="E28" s="381"/>
      <c r="F28" s="381"/>
      <c r="G28" s="381"/>
      <c r="H28" s="379"/>
    </row>
    <row r="29" spans="1:8" s="371" customFormat="1" ht="3" customHeight="1">
      <c r="A29" s="372"/>
      <c r="B29" s="382"/>
      <c r="C29" s="382"/>
      <c r="D29" s="382"/>
      <c r="E29" s="382"/>
      <c r="F29" s="382"/>
      <c r="G29" s="382"/>
      <c r="H29" s="379"/>
    </row>
    <row r="30" spans="1:8" s="371" customFormat="1" ht="8.25" customHeight="1">
      <c r="A30" s="372"/>
      <c r="B30" s="1261" t="s">
        <v>312</v>
      </c>
      <c r="C30" s="385" t="s">
        <v>317</v>
      </c>
      <c r="D30" s="385"/>
      <c r="E30" s="1178"/>
      <c r="F30" s="385" t="s">
        <v>318</v>
      </c>
      <c r="G30" s="385"/>
      <c r="H30" s="379"/>
    </row>
    <row r="31" spans="1:8" s="371" customFormat="1" ht="8.25" customHeight="1">
      <c r="A31" s="372"/>
      <c r="B31" s="1261"/>
      <c r="C31" s="387" t="s">
        <v>319</v>
      </c>
      <c r="D31" s="1249" t="s">
        <v>320</v>
      </c>
      <c r="E31" s="387"/>
      <c r="F31" s="387" t="s">
        <v>319</v>
      </c>
      <c r="G31" s="1249" t="s">
        <v>320</v>
      </c>
      <c r="H31" s="379"/>
    </row>
    <row r="32" spans="1:8" s="371" customFormat="1" ht="8.25" customHeight="1">
      <c r="A32" s="372"/>
      <c r="B32" s="1261"/>
      <c r="C32" s="387"/>
      <c r="D32" s="1250"/>
      <c r="E32" s="387"/>
      <c r="F32" s="387"/>
      <c r="G32" s="1250"/>
      <c r="H32" s="379"/>
    </row>
    <row r="33" spans="1:8" s="371" customFormat="1" ht="3" customHeight="1">
      <c r="A33" s="372"/>
      <c r="B33" s="388"/>
      <c r="C33" s="389"/>
      <c r="D33" s="389"/>
      <c r="E33" s="389"/>
      <c r="F33" s="389"/>
      <c r="G33" s="389"/>
      <c r="H33" s="379"/>
    </row>
    <row r="34" spans="1:8" s="371" customFormat="1" ht="3" customHeight="1">
      <c r="A34" s="372"/>
      <c r="B34" s="382"/>
      <c r="C34" s="382"/>
      <c r="D34" s="382"/>
      <c r="E34" s="382"/>
      <c r="F34" s="382"/>
      <c r="G34" s="382"/>
      <c r="H34" s="379"/>
    </row>
    <row r="35" spans="1:8" s="371" customFormat="1" ht="8.1" customHeight="1">
      <c r="A35" s="372"/>
      <c r="B35" s="397">
        <v>1998</v>
      </c>
      <c r="C35" s="392">
        <f>SUM(C36:C37)</f>
        <v>2589282</v>
      </c>
      <c r="D35" s="392">
        <f>SUM(D36:D37)</f>
        <v>4589821</v>
      </c>
      <c r="E35" s="392"/>
      <c r="F35" s="392">
        <f>SUM(F36:F37)</f>
        <v>2195</v>
      </c>
      <c r="G35" s="392">
        <f>SUM(G36:G37)</f>
        <v>27112</v>
      </c>
      <c r="H35" s="379"/>
    </row>
    <row r="36" spans="1:8" s="371" customFormat="1" ht="8.1" customHeight="1">
      <c r="A36" s="372"/>
      <c r="B36" s="401" t="s">
        <v>256</v>
      </c>
      <c r="C36" s="394">
        <v>1174469</v>
      </c>
      <c r="D36" s="396">
        <v>351782</v>
      </c>
      <c r="E36" s="396"/>
      <c r="F36" s="394">
        <v>829</v>
      </c>
      <c r="G36" s="394">
        <v>2475</v>
      </c>
      <c r="H36" s="379"/>
    </row>
    <row r="37" spans="1:8" s="371" customFormat="1" ht="8.1" customHeight="1">
      <c r="A37" s="372"/>
      <c r="B37" s="486" t="s">
        <v>504</v>
      </c>
      <c r="C37" s="394">
        <v>1414813</v>
      </c>
      <c r="D37" s="396">
        <v>4238039</v>
      </c>
      <c r="E37" s="396"/>
      <c r="F37" s="394">
        <v>1366</v>
      </c>
      <c r="G37" s="394">
        <v>24637</v>
      </c>
      <c r="H37" s="379"/>
    </row>
    <row r="38" spans="1:8" s="371" customFormat="1" ht="5.0999999999999996" customHeight="1">
      <c r="A38" s="372"/>
      <c r="B38" s="401"/>
      <c r="C38" s="394"/>
      <c r="D38" s="396"/>
      <c r="E38" s="396"/>
      <c r="F38" s="394"/>
      <c r="G38" s="394"/>
      <c r="H38" s="379"/>
    </row>
    <row r="39" spans="1:8" s="371" customFormat="1" ht="8.1" customHeight="1">
      <c r="A39" s="372"/>
      <c r="B39" s="397">
        <v>1999</v>
      </c>
      <c r="C39" s="392">
        <f>SUM(C40:C41)</f>
        <v>2956838</v>
      </c>
      <c r="D39" s="497">
        <f>SUM(D40:D41)</f>
        <v>4897479</v>
      </c>
      <c r="E39" s="497"/>
      <c r="F39" s="392">
        <f>SUM(F40:F41)</f>
        <v>2436</v>
      </c>
      <c r="G39" s="392">
        <f>SUM(G40:G41)</f>
        <v>27218</v>
      </c>
      <c r="H39" s="379"/>
    </row>
    <row r="40" spans="1:8" s="371" customFormat="1" ht="8.1" customHeight="1">
      <c r="A40" s="372"/>
      <c r="B40" s="401" t="s">
        <v>256</v>
      </c>
      <c r="C40" s="394">
        <v>1228869</v>
      </c>
      <c r="D40" s="396">
        <v>350122</v>
      </c>
      <c r="E40" s="396"/>
      <c r="F40" s="394">
        <v>808</v>
      </c>
      <c r="G40" s="394">
        <v>2300</v>
      </c>
      <c r="H40" s="379"/>
    </row>
    <row r="41" spans="1:8" s="371" customFormat="1" ht="8.1" customHeight="1">
      <c r="A41" s="372"/>
      <c r="B41" s="486" t="s">
        <v>504</v>
      </c>
      <c r="C41" s="394">
        <v>1727969</v>
      </c>
      <c r="D41" s="396">
        <f>4364842+182515</f>
        <v>4547357</v>
      </c>
      <c r="E41" s="396"/>
      <c r="F41" s="394">
        <v>1628</v>
      </c>
      <c r="G41" s="394">
        <v>24918</v>
      </c>
      <c r="H41" s="379"/>
    </row>
    <row r="42" spans="1:8" s="371" customFormat="1" ht="5.0999999999999996" customHeight="1">
      <c r="A42" s="372"/>
      <c r="B42" s="401"/>
      <c r="C42" s="394"/>
      <c r="D42" s="396"/>
      <c r="E42" s="396"/>
      <c r="F42" s="394"/>
      <c r="G42" s="394"/>
      <c r="H42" s="379"/>
    </row>
    <row r="43" spans="1:8" s="371" customFormat="1" ht="8.1" customHeight="1">
      <c r="A43" s="372"/>
      <c r="B43" s="397">
        <v>2000</v>
      </c>
      <c r="C43" s="392">
        <f>SUM(C44:C45)</f>
        <v>3189365</v>
      </c>
      <c r="D43" s="497">
        <f>SUM(D44:D45)</f>
        <v>4210652</v>
      </c>
      <c r="E43" s="497"/>
      <c r="F43" s="392">
        <f>SUM(F44:F45)</f>
        <v>2471</v>
      </c>
      <c r="G43" s="392">
        <f>SUM(G44:G45)</f>
        <v>56691</v>
      </c>
      <c r="H43" s="379"/>
    </row>
    <row r="44" spans="1:8" s="371" customFormat="1" ht="8.1" customHeight="1">
      <c r="A44" s="372"/>
      <c r="B44" s="401" t="s">
        <v>256</v>
      </c>
      <c r="C44" s="394">
        <v>1304832</v>
      </c>
      <c r="D44" s="396">
        <v>356981</v>
      </c>
      <c r="E44" s="396"/>
      <c r="F44" s="394">
        <v>821</v>
      </c>
      <c r="G44" s="394">
        <v>2240</v>
      </c>
      <c r="H44" s="379"/>
    </row>
    <row r="45" spans="1:8" s="371" customFormat="1" ht="8.1" customHeight="1">
      <c r="A45" s="372"/>
      <c r="B45" s="486" t="s">
        <v>504</v>
      </c>
      <c r="C45" s="394">
        <v>1884533</v>
      </c>
      <c r="D45" s="396">
        <v>3853671</v>
      </c>
      <c r="E45" s="396"/>
      <c r="F45" s="394">
        <v>1650</v>
      </c>
      <c r="G45" s="394">
        <v>54451</v>
      </c>
      <c r="H45" s="379"/>
    </row>
    <row r="46" spans="1:8" s="371" customFormat="1" ht="5.0999999999999996" customHeight="1">
      <c r="A46" s="372"/>
      <c r="B46" s="401"/>
      <c r="C46" s="394"/>
      <c r="D46" s="396"/>
      <c r="E46" s="396"/>
      <c r="F46" s="394"/>
      <c r="G46" s="394"/>
      <c r="H46" s="379"/>
    </row>
    <row r="47" spans="1:8" s="371" customFormat="1" ht="8.1" customHeight="1">
      <c r="A47" s="372"/>
      <c r="B47" s="397">
        <v>2001</v>
      </c>
      <c r="C47" s="392">
        <f>SUM(C48:C49)</f>
        <v>3331550</v>
      </c>
      <c r="D47" s="497">
        <f>SUM(D48:D49)</f>
        <v>4175142</v>
      </c>
      <c r="E47" s="497"/>
      <c r="F47" s="392">
        <f>SUM(F48:F49)</f>
        <v>2213</v>
      </c>
      <c r="G47" s="392">
        <f>SUM(G48:G49)</f>
        <v>53893</v>
      </c>
      <c r="H47" s="379"/>
    </row>
    <row r="48" spans="1:8" s="371" customFormat="1" ht="8.1" customHeight="1">
      <c r="A48" s="372"/>
      <c r="B48" s="401" t="s">
        <v>256</v>
      </c>
      <c r="C48" s="394">
        <v>1309158</v>
      </c>
      <c r="D48" s="396">
        <v>309583</v>
      </c>
      <c r="E48" s="396"/>
      <c r="F48" s="394">
        <v>779</v>
      </c>
      <c r="G48" s="394">
        <v>2228</v>
      </c>
      <c r="H48" s="379"/>
    </row>
    <row r="49" spans="1:8" s="371" customFormat="1" ht="8.1" customHeight="1">
      <c r="A49" s="372"/>
      <c r="B49" s="486" t="s">
        <v>504</v>
      </c>
      <c r="C49" s="394">
        <v>2022392</v>
      </c>
      <c r="D49" s="396">
        <v>3865559</v>
      </c>
      <c r="E49" s="396"/>
      <c r="F49" s="394">
        <v>1434</v>
      </c>
      <c r="G49" s="394">
        <v>51665</v>
      </c>
      <c r="H49" s="379"/>
    </row>
    <row r="50" spans="1:8" s="371" customFormat="1" ht="5.0999999999999996" customHeight="1">
      <c r="A50" s="372"/>
      <c r="B50" s="401"/>
      <c r="C50" s="394"/>
      <c r="D50" s="396"/>
      <c r="E50" s="396"/>
      <c r="F50" s="394"/>
      <c r="G50" s="394"/>
      <c r="H50" s="379"/>
    </row>
    <row r="51" spans="1:8" s="371" customFormat="1" ht="8.1" customHeight="1">
      <c r="A51" s="372"/>
      <c r="B51" s="397">
        <v>2002</v>
      </c>
      <c r="C51" s="392">
        <f>SUM(C52:C53)</f>
        <v>4720106</v>
      </c>
      <c r="D51" s="497">
        <f>SUM(D52:D53)</f>
        <v>3995189</v>
      </c>
      <c r="E51" s="497"/>
      <c r="F51" s="392">
        <f>SUM(F52:F53)</f>
        <v>2542</v>
      </c>
      <c r="G51" s="392">
        <f>SUM(G52:G53)</f>
        <v>54032</v>
      </c>
      <c r="H51" s="379"/>
    </row>
    <row r="52" spans="1:8" s="371" customFormat="1" ht="8.1" customHeight="1">
      <c r="A52" s="372"/>
      <c r="B52" s="401" t="s">
        <v>256</v>
      </c>
      <c r="C52" s="394">
        <v>1699811</v>
      </c>
      <c r="D52" s="396">
        <v>180191</v>
      </c>
      <c r="E52" s="396"/>
      <c r="F52" s="394">
        <v>913</v>
      </c>
      <c r="G52" s="394">
        <v>2192</v>
      </c>
      <c r="H52" s="379"/>
    </row>
    <row r="53" spans="1:8" s="371" customFormat="1" ht="8.1" customHeight="1">
      <c r="A53" s="372"/>
      <c r="B53" s="486" t="s">
        <v>504</v>
      </c>
      <c r="C53" s="493">
        <v>3020295</v>
      </c>
      <c r="D53" s="396">
        <v>3814998</v>
      </c>
      <c r="E53" s="396"/>
      <c r="F53" s="394">
        <v>1629</v>
      </c>
      <c r="G53" s="394">
        <v>51840</v>
      </c>
      <c r="H53" s="379"/>
    </row>
    <row r="54" spans="1:8" s="371" customFormat="1" ht="5.0999999999999996" customHeight="1">
      <c r="A54" s="372"/>
      <c r="B54" s="401"/>
      <c r="C54" s="394"/>
      <c r="D54" s="396"/>
      <c r="E54" s="396"/>
      <c r="F54" s="394"/>
      <c r="G54" s="394"/>
      <c r="H54" s="379"/>
    </row>
    <row r="55" spans="1:8" s="371" customFormat="1" ht="8.1" customHeight="1">
      <c r="A55" s="372"/>
      <c r="B55" s="397">
        <v>2003</v>
      </c>
      <c r="C55" s="392">
        <f>SUM(C56:C57)</f>
        <v>5237822</v>
      </c>
      <c r="D55" s="497">
        <f>SUM(D56:D57)</f>
        <v>4605396</v>
      </c>
      <c r="E55" s="497"/>
      <c r="F55" s="392">
        <f>SUM(F56:F57)</f>
        <v>2681</v>
      </c>
      <c r="G55" s="392">
        <f>SUM(G56:G57)</f>
        <v>62169</v>
      </c>
      <c r="H55" s="379"/>
    </row>
    <row r="56" spans="1:8" s="371" customFormat="1" ht="8.1" customHeight="1">
      <c r="A56" s="372"/>
      <c r="B56" s="401" t="s">
        <v>256</v>
      </c>
      <c r="C56" s="394">
        <v>1749629</v>
      </c>
      <c r="D56" s="396">
        <v>232295</v>
      </c>
      <c r="E56" s="396"/>
      <c r="F56" s="394">
        <v>939</v>
      </c>
      <c r="G56" s="394">
        <v>1896</v>
      </c>
      <c r="H56" s="379"/>
    </row>
    <row r="57" spans="1:8" s="371" customFormat="1" ht="8.1" customHeight="1">
      <c r="A57" s="372"/>
      <c r="B57" s="486" t="s">
        <v>504</v>
      </c>
      <c r="C57" s="493">
        <v>3488193</v>
      </c>
      <c r="D57" s="396">
        <v>4373101</v>
      </c>
      <c r="E57" s="396"/>
      <c r="F57" s="394">
        <v>1742</v>
      </c>
      <c r="G57" s="394">
        <v>60273</v>
      </c>
      <c r="H57" s="379"/>
    </row>
    <row r="58" spans="1:8" s="371" customFormat="1" ht="5.0999999999999996" customHeight="1">
      <c r="A58" s="372"/>
      <c r="B58" s="401"/>
      <c r="C58" s="394"/>
      <c r="D58" s="396"/>
      <c r="E58" s="396"/>
      <c r="F58" s="394"/>
      <c r="G58" s="394"/>
      <c r="H58" s="379"/>
    </row>
    <row r="59" spans="1:8" s="371" customFormat="1" ht="8.1" customHeight="1">
      <c r="A59" s="372"/>
      <c r="B59" s="397">
        <v>2004</v>
      </c>
      <c r="C59" s="392">
        <f>SUM(C60:C61)</f>
        <v>6262853</v>
      </c>
      <c r="D59" s="497">
        <f>SUM(D60:D61)</f>
        <v>5480751</v>
      </c>
      <c r="E59" s="497"/>
      <c r="F59" s="392">
        <f>SUM(F60:F61)</f>
        <v>3047</v>
      </c>
      <c r="G59" s="392">
        <f>SUM(G60:G61)</f>
        <v>87668</v>
      </c>
      <c r="H59" s="379"/>
    </row>
    <row r="60" spans="1:8" s="371" customFormat="1" ht="8.1" customHeight="1">
      <c r="A60" s="372"/>
      <c r="B60" s="401" t="s">
        <v>256</v>
      </c>
      <c r="C60" s="394">
        <v>2293116</v>
      </c>
      <c r="D60" s="396">
        <v>295332</v>
      </c>
      <c r="E60" s="396"/>
      <c r="F60" s="394">
        <v>1202</v>
      </c>
      <c r="G60" s="394">
        <v>2305</v>
      </c>
      <c r="H60" s="379"/>
    </row>
    <row r="61" spans="1:8" s="371" customFormat="1" ht="8.1" customHeight="1">
      <c r="A61" s="372"/>
      <c r="B61" s="486" t="s">
        <v>504</v>
      </c>
      <c r="C61" s="493">
        <v>3969737</v>
      </c>
      <c r="D61" s="396">
        <v>5185419</v>
      </c>
      <c r="E61" s="396"/>
      <c r="F61" s="394">
        <v>1845</v>
      </c>
      <c r="G61" s="394">
        <v>85363</v>
      </c>
      <c r="H61" s="379"/>
    </row>
    <row r="62" spans="1:8" s="371" customFormat="1" ht="6" customHeight="1">
      <c r="A62" s="372"/>
      <c r="B62" s="401"/>
      <c r="C62" s="394"/>
      <c r="D62" s="396"/>
      <c r="E62" s="396"/>
      <c r="F62" s="394"/>
      <c r="G62" s="394"/>
      <c r="H62" s="379"/>
    </row>
    <row r="63" spans="1:8" s="371" customFormat="1" ht="8.1" customHeight="1">
      <c r="A63" s="372"/>
      <c r="B63" s="397">
        <v>2005</v>
      </c>
      <c r="C63" s="392">
        <f>SUM(C64:C65)</f>
        <v>6537783</v>
      </c>
      <c r="D63" s="497">
        <f>SUM(D64:D65)</f>
        <v>4923403</v>
      </c>
      <c r="E63" s="497"/>
      <c r="F63" s="392">
        <f>SUM(F64:F65)</f>
        <v>3267</v>
      </c>
      <c r="G63" s="392">
        <f>SUM(G64:G65)</f>
        <v>63469</v>
      </c>
      <c r="H63" s="379"/>
    </row>
    <row r="64" spans="1:8" s="371" customFormat="1" ht="8.1" customHeight="1">
      <c r="A64" s="372"/>
      <c r="B64" s="401" t="s">
        <v>256</v>
      </c>
      <c r="C64" s="394">
        <v>2915876</v>
      </c>
      <c r="D64" s="396">
        <v>310600</v>
      </c>
      <c r="E64" s="396"/>
      <c r="F64" s="394">
        <v>1609</v>
      </c>
      <c r="G64" s="394">
        <v>2022</v>
      </c>
      <c r="H64" s="379"/>
    </row>
    <row r="65" spans="1:8" s="371" customFormat="1" ht="8.1" customHeight="1">
      <c r="A65" s="372"/>
      <c r="B65" s="486" t="s">
        <v>504</v>
      </c>
      <c r="C65" s="493">
        <v>3621907</v>
      </c>
      <c r="D65" s="396">
        <v>4612803</v>
      </c>
      <c r="E65" s="396"/>
      <c r="F65" s="394">
        <v>1658</v>
      </c>
      <c r="G65" s="394">
        <v>61447</v>
      </c>
      <c r="H65" s="379"/>
    </row>
    <row r="66" spans="1:8" s="371" customFormat="1" ht="6" customHeight="1">
      <c r="A66" s="372"/>
      <c r="B66" s="401"/>
      <c r="C66" s="394"/>
      <c r="D66" s="396"/>
      <c r="E66" s="396"/>
      <c r="F66" s="394"/>
      <c r="G66" s="394"/>
      <c r="H66" s="379"/>
    </row>
    <row r="67" spans="1:8" s="371" customFormat="1" ht="8.1" customHeight="1">
      <c r="A67" s="372"/>
      <c r="B67" s="397">
        <v>2006</v>
      </c>
      <c r="C67" s="392">
        <f>SUM(C68:C69)</f>
        <v>6198177</v>
      </c>
      <c r="D67" s="497">
        <f>SUM(D68:D69)</f>
        <v>5787048</v>
      </c>
      <c r="E67" s="497"/>
      <c r="F67" s="392">
        <f>SUM(F68:F69)</f>
        <v>2997</v>
      </c>
      <c r="G67" s="392">
        <f>SUM(G68:G69)</f>
        <v>76536</v>
      </c>
      <c r="H67" s="379"/>
    </row>
    <row r="68" spans="1:8" s="371" customFormat="1" ht="8.1" customHeight="1">
      <c r="A68" s="372"/>
      <c r="B68" s="401" t="s">
        <v>256</v>
      </c>
      <c r="C68" s="394">
        <v>2632883</v>
      </c>
      <c r="D68" s="396">
        <v>333221</v>
      </c>
      <c r="E68" s="396"/>
      <c r="F68" s="394">
        <v>1462</v>
      </c>
      <c r="G68" s="394">
        <v>2137</v>
      </c>
      <c r="H68" s="379"/>
    </row>
    <row r="69" spans="1:8" s="371" customFormat="1" ht="8.1" customHeight="1">
      <c r="A69" s="372"/>
      <c r="B69" s="486" t="s">
        <v>504</v>
      </c>
      <c r="C69" s="493">
        <v>3565294</v>
      </c>
      <c r="D69" s="396">
        <v>5453827</v>
      </c>
      <c r="E69" s="396"/>
      <c r="F69" s="394">
        <v>1535</v>
      </c>
      <c r="G69" s="394">
        <v>74399</v>
      </c>
      <c r="H69" s="379"/>
    </row>
    <row r="70" spans="1:8" s="371" customFormat="1" ht="6" customHeight="1">
      <c r="A70" s="372"/>
      <c r="B70" s="401"/>
      <c r="C70" s="394"/>
      <c r="D70" s="396"/>
      <c r="E70" s="396"/>
      <c r="F70" s="394"/>
      <c r="G70" s="394"/>
      <c r="H70" s="379"/>
    </row>
    <row r="71" spans="1:8" s="371" customFormat="1" ht="8.1" customHeight="1">
      <c r="A71" s="372"/>
      <c r="B71" s="397">
        <v>2007</v>
      </c>
      <c r="C71" s="392">
        <f>SUM(C72:C73)</f>
        <v>6490997</v>
      </c>
      <c r="D71" s="497">
        <f>SUM(D72:D73)</f>
        <v>6270005</v>
      </c>
      <c r="E71" s="497"/>
      <c r="F71" s="392">
        <f>SUM(F72:F73)</f>
        <v>3171</v>
      </c>
      <c r="G71" s="392">
        <f>SUM(G72:G73)</f>
        <v>84237</v>
      </c>
      <c r="H71" s="379"/>
    </row>
    <row r="72" spans="1:8" s="371" customFormat="1" ht="8.1" customHeight="1">
      <c r="A72" s="372"/>
      <c r="B72" s="401" t="s">
        <v>256</v>
      </c>
      <c r="C72" s="394">
        <v>2939942</v>
      </c>
      <c r="D72" s="396">
        <v>368451</v>
      </c>
      <c r="E72" s="396"/>
      <c r="F72" s="394">
        <v>1616</v>
      </c>
      <c r="G72" s="394">
        <v>2202</v>
      </c>
      <c r="H72" s="379"/>
    </row>
    <row r="73" spans="1:8" s="371" customFormat="1" ht="8.1" customHeight="1">
      <c r="A73" s="372"/>
      <c r="B73" s="486" t="s">
        <v>504</v>
      </c>
      <c r="C73" s="493">
        <v>3551055</v>
      </c>
      <c r="D73" s="396">
        <v>5901554</v>
      </c>
      <c r="E73" s="396"/>
      <c r="F73" s="394">
        <v>1555</v>
      </c>
      <c r="G73" s="394">
        <v>82035</v>
      </c>
      <c r="H73" s="379"/>
    </row>
    <row r="74" spans="1:8" s="371" customFormat="1" ht="5.45" customHeight="1">
      <c r="A74" s="372"/>
      <c r="B74" s="401"/>
      <c r="C74" s="394"/>
      <c r="D74" s="396"/>
      <c r="E74" s="396"/>
      <c r="F74" s="394"/>
      <c r="G74" s="394"/>
      <c r="H74" s="379"/>
    </row>
    <row r="75" spans="1:8" s="371" customFormat="1" ht="8.1" customHeight="1">
      <c r="A75" s="372"/>
      <c r="B75" s="484">
        <v>2008</v>
      </c>
      <c r="C75" s="498">
        <f>SUM(C76:C77)</f>
        <v>6225884</v>
      </c>
      <c r="D75" s="498">
        <f>SUM(D76:D77)</f>
        <v>6370779</v>
      </c>
      <c r="E75" s="498"/>
      <c r="F75" s="498">
        <f>SUM(F76:F77)</f>
        <v>2919</v>
      </c>
      <c r="G75" s="498">
        <f>SUM(G76:G77)</f>
        <v>76165</v>
      </c>
      <c r="H75" s="379"/>
    </row>
    <row r="76" spans="1:8" s="371" customFormat="1" ht="8.1" customHeight="1">
      <c r="A76" s="372"/>
      <c r="B76" s="401" t="s">
        <v>256</v>
      </c>
      <c r="C76" s="493">
        <v>3157406</v>
      </c>
      <c r="D76" s="396">
        <v>371036</v>
      </c>
      <c r="E76" s="396"/>
      <c r="F76" s="394">
        <v>1667</v>
      </c>
      <c r="G76" s="394">
        <v>2158</v>
      </c>
      <c r="H76" s="379"/>
    </row>
    <row r="77" spans="1:8" s="371" customFormat="1" ht="8.1" customHeight="1">
      <c r="A77" s="372"/>
      <c r="B77" s="486" t="s">
        <v>504</v>
      </c>
      <c r="C77" s="493">
        <v>3068478</v>
      </c>
      <c r="D77" s="396">
        <v>5999743</v>
      </c>
      <c r="E77" s="396"/>
      <c r="F77" s="394">
        <v>1252</v>
      </c>
      <c r="G77" s="394">
        <v>74007</v>
      </c>
      <c r="H77" s="379"/>
    </row>
    <row r="78" spans="1:8" s="371" customFormat="1" ht="5.45" customHeight="1">
      <c r="A78" s="372"/>
      <c r="B78" s="486"/>
      <c r="C78" s="493"/>
      <c r="D78" s="396"/>
      <c r="E78" s="396"/>
      <c r="F78" s="394"/>
      <c r="G78" s="394"/>
      <c r="H78" s="379"/>
    </row>
    <row r="79" spans="1:8" s="371" customFormat="1" ht="8.1" customHeight="1">
      <c r="A79" s="372"/>
      <c r="B79" s="484">
        <v>2009</v>
      </c>
      <c r="C79" s="498">
        <f>SUM(C80:C81)</f>
        <v>5425267</v>
      </c>
      <c r="D79" s="498">
        <f>SUM(D80:D81)</f>
        <v>5559828</v>
      </c>
      <c r="E79" s="498"/>
      <c r="F79" s="498">
        <f>SUM(F80:F81)</f>
        <v>2404</v>
      </c>
      <c r="G79" s="498">
        <f>SUM(G80:G81)</f>
        <v>69275</v>
      </c>
      <c r="H79" s="379"/>
    </row>
    <row r="80" spans="1:8" s="371" customFormat="1" ht="8.1" customHeight="1">
      <c r="A80" s="372"/>
      <c r="B80" s="401" t="s">
        <v>256</v>
      </c>
      <c r="C80" s="493">
        <v>2600890</v>
      </c>
      <c r="D80" s="396">
        <v>241020</v>
      </c>
      <c r="E80" s="396"/>
      <c r="F80" s="394">
        <v>1285</v>
      </c>
      <c r="G80" s="394">
        <v>1932</v>
      </c>
      <c r="H80" s="379"/>
    </row>
    <row r="81" spans="1:8" s="371" customFormat="1" ht="8.1" customHeight="1">
      <c r="A81" s="372"/>
      <c r="B81" s="486" t="s">
        <v>504</v>
      </c>
      <c r="C81" s="493">
        <v>2824377</v>
      </c>
      <c r="D81" s="396">
        <v>5318808</v>
      </c>
      <c r="E81" s="396"/>
      <c r="F81" s="394">
        <v>1119</v>
      </c>
      <c r="G81" s="394">
        <v>67343</v>
      </c>
      <c r="H81" s="379"/>
    </row>
    <row r="82" spans="1:8" s="371" customFormat="1" ht="5.45" customHeight="1">
      <c r="A82" s="372"/>
      <c r="B82" s="401"/>
      <c r="C82" s="394"/>
      <c r="D82" s="396"/>
      <c r="E82" s="396"/>
      <c r="F82" s="394"/>
      <c r="G82" s="394"/>
      <c r="H82" s="379"/>
    </row>
    <row r="83" spans="1:8" s="371" customFormat="1" ht="8.1" customHeight="1">
      <c r="A83" s="372"/>
      <c r="B83" s="484">
        <v>2010</v>
      </c>
      <c r="C83" s="498">
        <f>SUM(C84:C85)</f>
        <v>6658212</v>
      </c>
      <c r="D83" s="498">
        <f>SUM(D84:D85)</f>
        <v>5134664</v>
      </c>
      <c r="E83" s="498"/>
      <c r="F83" s="498">
        <f>SUM(F84:F85)</f>
        <v>2692</v>
      </c>
      <c r="G83" s="498">
        <f>SUM(G84:G85)</f>
        <v>62889</v>
      </c>
      <c r="H83" s="379"/>
    </row>
    <row r="84" spans="1:8" s="371" customFormat="1" ht="8.1" customHeight="1">
      <c r="A84" s="372"/>
      <c r="B84" s="401" t="s">
        <v>256</v>
      </c>
      <c r="C84" s="493">
        <v>2730146</v>
      </c>
      <c r="D84" s="396">
        <v>253593</v>
      </c>
      <c r="E84" s="396"/>
      <c r="F84" s="394">
        <v>1295</v>
      </c>
      <c r="G84" s="394">
        <v>2016</v>
      </c>
      <c r="H84" s="379"/>
    </row>
    <row r="85" spans="1:8" s="371" customFormat="1" ht="8.1" customHeight="1">
      <c r="A85" s="372"/>
      <c r="B85" s="486" t="s">
        <v>504</v>
      </c>
      <c r="C85" s="493">
        <v>3928066</v>
      </c>
      <c r="D85" s="396">
        <v>4881071</v>
      </c>
      <c r="E85" s="396"/>
      <c r="F85" s="394">
        <v>1397</v>
      </c>
      <c r="G85" s="394">
        <v>60873</v>
      </c>
      <c r="H85" s="379"/>
    </row>
    <row r="86" spans="1:8" s="371" customFormat="1" ht="5.45" customHeight="1">
      <c r="A86" s="372"/>
      <c r="B86" s="401"/>
      <c r="C86" s="394"/>
      <c r="D86" s="396"/>
      <c r="E86" s="396"/>
      <c r="F86" s="394"/>
      <c r="G86" s="394"/>
      <c r="H86" s="379"/>
    </row>
    <row r="87" spans="1:8" s="371" customFormat="1" ht="8.1" customHeight="1">
      <c r="A87" s="372"/>
      <c r="B87" s="484">
        <v>2011</v>
      </c>
      <c r="C87" s="498">
        <f>SUM(C88:C89)</f>
        <v>5661652</v>
      </c>
      <c r="D87" s="498">
        <f>SUM(D88:D89)</f>
        <v>5152080</v>
      </c>
      <c r="E87" s="498"/>
      <c r="F87" s="498">
        <f>SUM(F88:F89)</f>
        <v>2283</v>
      </c>
      <c r="G87" s="498">
        <f>SUM(G88:G89)</f>
        <v>56606</v>
      </c>
      <c r="H87" s="379"/>
    </row>
    <row r="88" spans="1:8" s="371" customFormat="1" ht="8.1" customHeight="1">
      <c r="A88" s="372"/>
      <c r="B88" s="401" t="s">
        <v>256</v>
      </c>
      <c r="C88" s="493">
        <v>1829684</v>
      </c>
      <c r="D88" s="396">
        <v>280564</v>
      </c>
      <c r="E88" s="396"/>
      <c r="F88" s="394">
        <v>918</v>
      </c>
      <c r="G88" s="394">
        <v>2058</v>
      </c>
      <c r="H88" s="379"/>
    </row>
    <row r="89" spans="1:8" s="371" customFormat="1" ht="8.1" customHeight="1">
      <c r="A89" s="372"/>
      <c r="B89" s="486" t="s">
        <v>504</v>
      </c>
      <c r="C89" s="493">
        <v>3831968</v>
      </c>
      <c r="D89" s="396">
        <v>4871516</v>
      </c>
      <c r="E89" s="396"/>
      <c r="F89" s="394">
        <v>1365</v>
      </c>
      <c r="G89" s="394">
        <v>54548</v>
      </c>
      <c r="H89" s="379"/>
    </row>
    <row r="90" spans="1:8" s="371" customFormat="1" ht="5.45" customHeight="1">
      <c r="A90" s="372"/>
      <c r="B90" s="486"/>
      <c r="C90" s="493"/>
      <c r="D90" s="396"/>
      <c r="E90" s="396"/>
      <c r="F90" s="394"/>
      <c r="G90" s="394"/>
      <c r="H90" s="379"/>
    </row>
    <row r="91" spans="1:8" s="371" customFormat="1" ht="8.1" customHeight="1">
      <c r="A91" s="372"/>
      <c r="B91" s="484" t="s">
        <v>12</v>
      </c>
      <c r="C91" s="498">
        <f>SUM(C92:C93)</f>
        <v>4773038</v>
      </c>
      <c r="D91" s="498">
        <f>SUM(D92:D93)</f>
        <v>5492792</v>
      </c>
      <c r="E91" s="498"/>
      <c r="F91" s="498">
        <f>SUM(F92:F93)</f>
        <v>1776</v>
      </c>
      <c r="G91" s="498">
        <f>SUM(G92:G93)</f>
        <v>59569</v>
      </c>
      <c r="H91" s="379"/>
    </row>
    <row r="92" spans="1:8" s="371" customFormat="1" ht="8.1" customHeight="1">
      <c r="A92" s="372"/>
      <c r="B92" s="401" t="s">
        <v>256</v>
      </c>
      <c r="C92" s="493">
        <v>1292723</v>
      </c>
      <c r="D92" s="396">
        <v>287340</v>
      </c>
      <c r="E92" s="396"/>
      <c r="F92" s="394">
        <v>597</v>
      </c>
      <c r="G92" s="394">
        <v>1910</v>
      </c>
      <c r="H92" s="379"/>
    </row>
    <row r="93" spans="1:8" s="371" customFormat="1" ht="8.1" customHeight="1">
      <c r="A93" s="372"/>
      <c r="B93" s="486" t="s">
        <v>504</v>
      </c>
      <c r="C93" s="493">
        <v>3480315</v>
      </c>
      <c r="D93" s="396">
        <v>5205452</v>
      </c>
      <c r="E93" s="396"/>
      <c r="F93" s="394">
        <v>1179</v>
      </c>
      <c r="G93" s="394">
        <v>57659</v>
      </c>
      <c r="H93" s="379"/>
    </row>
    <row r="94" spans="1:8" s="371" customFormat="1" ht="3" customHeight="1">
      <c r="A94" s="372"/>
      <c r="B94" s="404"/>
      <c r="C94" s="404"/>
      <c r="D94" s="404"/>
      <c r="E94" s="404"/>
      <c r="F94" s="404"/>
      <c r="G94" s="404"/>
      <c r="H94" s="379"/>
    </row>
    <row r="95" spans="1:8" s="371" customFormat="1" ht="3" customHeight="1">
      <c r="A95" s="372"/>
      <c r="B95" s="383"/>
      <c r="C95" s="383"/>
      <c r="D95" s="383"/>
      <c r="E95" s="383"/>
      <c r="F95" s="383"/>
      <c r="G95" s="383"/>
      <c r="H95" s="379"/>
    </row>
    <row r="96" spans="1:8" s="371" customFormat="1" ht="8.65" customHeight="1">
      <c r="A96" s="372"/>
      <c r="B96" s="393" t="s">
        <v>506</v>
      </c>
      <c r="C96" s="383"/>
      <c r="D96" s="383"/>
      <c r="E96" s="383"/>
      <c r="F96" s="383"/>
      <c r="G96" s="383"/>
      <c r="H96" s="379"/>
    </row>
    <row r="97" spans="1:9" s="371" customFormat="1" ht="8.65" customHeight="1">
      <c r="A97" s="372"/>
      <c r="B97" s="393" t="s">
        <v>505</v>
      </c>
      <c r="C97" s="383"/>
      <c r="D97" s="383"/>
      <c r="E97" s="383"/>
      <c r="F97" s="383"/>
      <c r="G97" s="383"/>
      <c r="H97" s="379"/>
    </row>
    <row r="98" spans="1:9" s="371" customFormat="1" ht="8.65" customHeight="1">
      <c r="A98" s="372"/>
      <c r="B98" s="407" t="s">
        <v>310</v>
      </c>
      <c r="C98" s="383"/>
      <c r="D98" s="383"/>
      <c r="E98" s="383"/>
      <c r="F98" s="383"/>
      <c r="G98" s="383" t="s">
        <v>0</v>
      </c>
      <c r="H98" s="379"/>
    </row>
    <row r="99" spans="1:9" s="371" customFormat="1" ht="4.7" customHeight="1">
      <c r="A99" s="408"/>
      <c r="B99" s="404"/>
      <c r="C99" s="404"/>
      <c r="D99" s="404"/>
      <c r="E99" s="404"/>
      <c r="F99" s="404"/>
      <c r="G99" s="404"/>
      <c r="H99" s="409"/>
    </row>
    <row r="100" spans="1:9" hidden="1">
      <c r="I100" s="32" t="s">
        <v>17</v>
      </c>
    </row>
  </sheetData>
  <sheetProtection sheet="1" objects="1" scenarios="1"/>
  <mergeCells count="6">
    <mergeCell ref="B6:B8"/>
    <mergeCell ref="D7:D8"/>
    <mergeCell ref="G7:G8"/>
    <mergeCell ref="B30:B32"/>
    <mergeCell ref="D31:D32"/>
    <mergeCell ref="G31:G32"/>
  </mergeCells>
  <hyperlinks>
    <hyperlink ref="G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  <rowBreaks count="1" manualBreakCount="1">
    <brk id="24" max="7" man="1"/>
  </rowBreaks>
</worksheet>
</file>

<file path=xl/worksheets/sheet33.xml><?xml version="1.0" encoding="utf-8"?>
<worksheet xmlns="http://schemas.openxmlformats.org/spreadsheetml/2006/main" xmlns:r="http://schemas.openxmlformats.org/officeDocument/2006/relationships">
  <sheetPr codeName="Hoja28"/>
  <dimension ref="A1:K10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16.140625" style="32" customWidth="1"/>
    <col min="3" max="3" width="7.7109375" style="32" bestFit="1" customWidth="1"/>
    <col min="4" max="4" width="6.42578125" style="32" customWidth="1"/>
    <col min="5" max="5" width="6.5703125" style="32" customWidth="1"/>
    <col min="6" max="6" width="2.28515625" style="32" customWidth="1"/>
    <col min="7" max="7" width="6.42578125" style="32" customWidth="1"/>
    <col min="8" max="8" width="6.140625" style="32" customWidth="1"/>
    <col min="9" max="9" width="6" style="32" customWidth="1"/>
    <col min="10" max="11" width="0.85546875" style="32" customWidth="1"/>
    <col min="12" max="16384" width="11.42578125" style="32" hidden="1"/>
  </cols>
  <sheetData>
    <row r="1" spans="1:10" s="371" customFormat="1" ht="3" customHeight="1">
      <c r="A1" s="368"/>
      <c r="B1" s="369"/>
      <c r="C1" s="369"/>
      <c r="D1" s="369"/>
      <c r="E1" s="369"/>
      <c r="F1" s="369"/>
      <c r="G1" s="369"/>
      <c r="H1" s="369"/>
      <c r="I1" s="369"/>
      <c r="J1" s="370"/>
    </row>
    <row r="2" spans="1:10" s="371" customFormat="1" ht="11.1" customHeight="1">
      <c r="A2" s="372"/>
      <c r="B2" s="373" t="s">
        <v>322</v>
      </c>
      <c r="C2" s="375"/>
      <c r="D2" s="375"/>
      <c r="E2" s="375"/>
      <c r="F2" s="375"/>
      <c r="G2" s="376"/>
      <c r="H2" s="377"/>
      <c r="I2" s="1317" t="s">
        <v>323</v>
      </c>
      <c r="J2" s="379"/>
    </row>
    <row r="3" spans="1:10" s="371" customFormat="1" ht="11.1" customHeight="1">
      <c r="A3" s="372"/>
      <c r="B3" s="373" t="s">
        <v>324</v>
      </c>
      <c r="C3" s="375"/>
      <c r="D3" s="375"/>
      <c r="E3" s="375"/>
      <c r="F3" s="375"/>
      <c r="G3" s="375"/>
      <c r="H3" s="377"/>
      <c r="I3" s="380"/>
      <c r="J3" s="379"/>
    </row>
    <row r="4" spans="1:10" s="371" customFormat="1" ht="11.1" customHeight="1">
      <c r="A4" s="372"/>
      <c r="B4" s="373" t="s">
        <v>4</v>
      </c>
      <c r="C4" s="375"/>
      <c r="D4" s="375"/>
      <c r="E4" s="375"/>
      <c r="F4" s="375"/>
      <c r="G4" s="375"/>
      <c r="H4" s="377"/>
      <c r="I4" s="375"/>
      <c r="J4" s="379"/>
    </row>
    <row r="5" spans="1:10" s="371" customFormat="1" ht="11.1" customHeight="1">
      <c r="A5" s="372"/>
      <c r="B5" s="499" t="s">
        <v>116</v>
      </c>
      <c r="C5" s="375"/>
      <c r="D5" s="375"/>
      <c r="E5" s="375"/>
      <c r="F5" s="375"/>
      <c r="G5" s="375"/>
      <c r="H5" s="375"/>
      <c r="I5" s="375"/>
      <c r="J5" s="379"/>
    </row>
    <row r="6" spans="1:10" s="371" customFormat="1" ht="3" customHeight="1">
      <c r="A6" s="372"/>
      <c r="B6" s="381"/>
      <c r="C6" s="381"/>
      <c r="D6" s="381"/>
      <c r="E6" s="381"/>
      <c r="F6" s="381"/>
      <c r="G6" s="381"/>
      <c r="H6" s="381"/>
      <c r="I6" s="381"/>
      <c r="J6" s="379"/>
    </row>
    <row r="7" spans="1:10" s="371" customFormat="1" ht="3" customHeight="1">
      <c r="A7" s="372"/>
      <c r="B7" s="382"/>
      <c r="C7" s="382"/>
      <c r="D7" s="382"/>
      <c r="E7" s="382"/>
      <c r="F7" s="382"/>
      <c r="G7" s="382"/>
      <c r="H7" s="382"/>
      <c r="I7" s="382"/>
      <c r="J7" s="379"/>
    </row>
    <row r="8" spans="1:10" s="371" customFormat="1" ht="8.25" customHeight="1">
      <c r="A8" s="372"/>
      <c r="B8" s="1261" t="s">
        <v>312</v>
      </c>
      <c r="C8" s="500" t="s">
        <v>248</v>
      </c>
      <c r="D8" s="500"/>
      <c r="E8" s="500"/>
      <c r="F8" s="501"/>
      <c r="G8" s="500" t="s">
        <v>325</v>
      </c>
      <c r="H8" s="500"/>
      <c r="I8" s="500"/>
      <c r="J8" s="379"/>
    </row>
    <row r="9" spans="1:10" s="371" customFormat="1" ht="8.25" customHeight="1">
      <c r="A9" s="372"/>
      <c r="B9" s="1261"/>
      <c r="C9" s="502" t="s">
        <v>7</v>
      </c>
      <c r="D9" s="502" t="s">
        <v>326</v>
      </c>
      <c r="E9" s="502" t="s">
        <v>327</v>
      </c>
      <c r="F9" s="503"/>
      <c r="G9" s="502" t="s">
        <v>7</v>
      </c>
      <c r="H9" s="502" t="s">
        <v>328</v>
      </c>
      <c r="I9" s="502" t="s">
        <v>329</v>
      </c>
      <c r="J9" s="379"/>
    </row>
    <row r="10" spans="1:10" s="371" customFormat="1" ht="3" customHeight="1">
      <c r="A10" s="372"/>
      <c r="B10" s="388"/>
      <c r="C10" s="389"/>
      <c r="D10" s="389"/>
      <c r="E10" s="389"/>
      <c r="F10" s="390"/>
      <c r="G10" s="390"/>
      <c r="H10" s="389"/>
      <c r="I10" s="389"/>
      <c r="J10" s="379"/>
    </row>
    <row r="11" spans="1:10" s="371" customFormat="1" ht="3" customHeight="1">
      <c r="A11" s="372"/>
      <c r="B11" s="382"/>
      <c r="C11" s="382"/>
      <c r="D11" s="382"/>
      <c r="E11" s="382"/>
      <c r="F11" s="382"/>
      <c r="G11" s="382"/>
      <c r="H11" s="382"/>
      <c r="I11" s="382"/>
      <c r="J11" s="379"/>
    </row>
    <row r="12" spans="1:10" s="371" customFormat="1" ht="8.65" customHeight="1">
      <c r="A12" s="372"/>
      <c r="B12" s="397">
        <v>1995</v>
      </c>
      <c r="C12" s="399">
        <f>SUM(D12:E12)</f>
        <v>123051</v>
      </c>
      <c r="D12" s="399">
        <f>SUM(D13:D14)</f>
        <v>19696</v>
      </c>
      <c r="E12" s="399">
        <f>SUM(E13:E14)</f>
        <v>103355</v>
      </c>
      <c r="F12" s="399"/>
      <c r="G12" s="399">
        <f>SUM(H12:I12)</f>
        <v>63209</v>
      </c>
      <c r="H12" s="399">
        <f>SUM(H13:H14)</f>
        <v>33198</v>
      </c>
      <c r="I12" s="399">
        <f>SUM(I13:I14)</f>
        <v>30011</v>
      </c>
      <c r="J12" s="379"/>
    </row>
    <row r="13" spans="1:10" s="371" customFormat="1" ht="8.65" customHeight="1">
      <c r="A13" s="372"/>
      <c r="B13" s="393" t="s">
        <v>256</v>
      </c>
      <c r="C13" s="401">
        <f>SUM(D13:E13)</f>
        <v>30038</v>
      </c>
      <c r="D13" s="401">
        <v>7650</v>
      </c>
      <c r="E13" s="401">
        <v>22388</v>
      </c>
      <c r="F13" s="401"/>
      <c r="G13" s="401">
        <f>SUM(H13:I13)</f>
        <v>43517</v>
      </c>
      <c r="H13" s="504">
        <v>23278</v>
      </c>
      <c r="I13" s="504">
        <v>20239</v>
      </c>
      <c r="J13" s="379"/>
    </row>
    <row r="14" spans="1:10" s="371" customFormat="1" ht="8.65" customHeight="1">
      <c r="A14" s="372"/>
      <c r="B14" s="486" t="s">
        <v>321</v>
      </c>
      <c r="C14" s="401">
        <f>SUM(D14:E14)</f>
        <v>93013</v>
      </c>
      <c r="D14" s="401">
        <v>12046</v>
      </c>
      <c r="E14" s="401">
        <v>80967</v>
      </c>
      <c r="F14" s="401"/>
      <c r="G14" s="401">
        <f>SUM(H14:I14)</f>
        <v>19692</v>
      </c>
      <c r="H14" s="504">
        <v>9920</v>
      </c>
      <c r="I14" s="504">
        <v>9772</v>
      </c>
      <c r="J14" s="379"/>
    </row>
    <row r="15" spans="1:10" s="371" customFormat="1" ht="6.75" customHeight="1">
      <c r="A15" s="372"/>
      <c r="B15" s="383"/>
      <c r="C15" s="401"/>
      <c r="D15" s="401"/>
      <c r="E15" s="401"/>
      <c r="F15" s="401"/>
      <c r="G15" s="401"/>
      <c r="H15" s="401"/>
      <c r="I15" s="401"/>
      <c r="J15" s="379"/>
    </row>
    <row r="16" spans="1:10" s="371" customFormat="1" ht="8.65" customHeight="1">
      <c r="A16" s="372"/>
      <c r="B16" s="397">
        <v>1996</v>
      </c>
      <c r="C16" s="399">
        <f>SUM(D16:E16)</f>
        <v>145131</v>
      </c>
      <c r="D16" s="399">
        <f>SUM(D17:D18)</f>
        <v>27533</v>
      </c>
      <c r="E16" s="399">
        <f>SUM(E17:E18)</f>
        <v>117598</v>
      </c>
      <c r="F16" s="401"/>
      <c r="G16" s="399">
        <f>SUM(H16:I16)</f>
        <v>63450</v>
      </c>
      <c r="H16" s="399">
        <f>SUM(H17:H18)</f>
        <v>32399</v>
      </c>
      <c r="I16" s="399">
        <f>SUM(I17:I18)</f>
        <v>31051</v>
      </c>
      <c r="J16" s="379"/>
    </row>
    <row r="17" spans="1:10" s="371" customFormat="1" ht="8.65" customHeight="1">
      <c r="A17" s="372"/>
      <c r="B17" s="393" t="s">
        <v>256</v>
      </c>
      <c r="C17" s="401">
        <f>SUM(D17:E17)</f>
        <v>35311</v>
      </c>
      <c r="D17" s="401">
        <v>9901</v>
      </c>
      <c r="E17" s="401">
        <v>25410</v>
      </c>
      <c r="F17" s="401"/>
      <c r="G17" s="401">
        <f>SUM(H17:I17)</f>
        <v>45999</v>
      </c>
      <c r="H17" s="504">
        <v>23816</v>
      </c>
      <c r="I17" s="504">
        <v>22183</v>
      </c>
      <c r="J17" s="379"/>
    </row>
    <row r="18" spans="1:10" s="371" customFormat="1" ht="8.65" customHeight="1">
      <c r="A18" s="372"/>
      <c r="B18" s="486" t="s">
        <v>321</v>
      </c>
      <c r="C18" s="401">
        <f>SUM(D18:E18)</f>
        <v>109820</v>
      </c>
      <c r="D18" s="401">
        <v>17632</v>
      </c>
      <c r="E18" s="401">
        <v>92188</v>
      </c>
      <c r="F18" s="401"/>
      <c r="G18" s="401">
        <f>SUM(H18:I18)</f>
        <v>17451</v>
      </c>
      <c r="H18" s="504">
        <v>8583</v>
      </c>
      <c r="I18" s="504">
        <v>8868</v>
      </c>
      <c r="J18" s="379"/>
    </row>
    <row r="19" spans="1:10" s="371" customFormat="1" ht="6.75" customHeight="1">
      <c r="A19" s="372"/>
      <c r="B19" s="383"/>
      <c r="C19" s="401"/>
      <c r="D19" s="401"/>
      <c r="E19" s="401"/>
      <c r="F19" s="401"/>
      <c r="G19" s="401"/>
      <c r="H19" s="401"/>
      <c r="I19" s="401"/>
      <c r="J19" s="379"/>
    </row>
    <row r="20" spans="1:10" s="371" customFormat="1" ht="8.65" customHeight="1">
      <c r="A20" s="372"/>
      <c r="B20" s="397">
        <v>1997</v>
      </c>
      <c r="C20" s="399">
        <f>SUM(D20:E20)</f>
        <v>158888</v>
      </c>
      <c r="D20" s="399">
        <f>SUM(D21:D22)</f>
        <v>33317</v>
      </c>
      <c r="E20" s="399">
        <f>SUM(E21:E22)</f>
        <v>125571</v>
      </c>
      <c r="F20" s="401"/>
      <c r="G20" s="399">
        <f>SUM(H20:I20)</f>
        <v>60765</v>
      </c>
      <c r="H20" s="399">
        <f>SUM(H21:H22)</f>
        <v>30503</v>
      </c>
      <c r="I20" s="399">
        <f>SUM(I21:I22)</f>
        <v>30262</v>
      </c>
      <c r="J20" s="379"/>
    </row>
    <row r="21" spans="1:10" s="371" customFormat="1" ht="8.65" customHeight="1">
      <c r="A21" s="372"/>
      <c r="B21" s="393" t="s">
        <v>256</v>
      </c>
      <c r="C21" s="401">
        <f>SUM(D21:E21)</f>
        <v>36661</v>
      </c>
      <c r="D21" s="401">
        <v>12712</v>
      </c>
      <c r="E21" s="401">
        <v>23949</v>
      </c>
      <c r="F21" s="401"/>
      <c r="G21" s="401">
        <f>SUM(H21:I21)</f>
        <v>44081</v>
      </c>
      <c r="H21" s="401">
        <v>21927</v>
      </c>
      <c r="I21" s="401">
        <v>22154</v>
      </c>
      <c r="J21" s="379"/>
    </row>
    <row r="22" spans="1:10" s="371" customFormat="1" ht="8.65" customHeight="1">
      <c r="A22" s="372"/>
      <c r="B22" s="486" t="s">
        <v>321</v>
      </c>
      <c r="C22" s="401">
        <f>SUM(D22:E22)</f>
        <v>122227</v>
      </c>
      <c r="D22" s="401">
        <v>20605</v>
      </c>
      <c r="E22" s="401">
        <v>101622</v>
      </c>
      <c r="F22" s="401"/>
      <c r="G22" s="401">
        <f>SUM(H22:I22)</f>
        <v>16684</v>
      </c>
      <c r="H22" s="401">
        <v>8576</v>
      </c>
      <c r="I22" s="401">
        <v>8108</v>
      </c>
      <c r="J22" s="379"/>
    </row>
    <row r="23" spans="1:10" s="371" customFormat="1" ht="6.75" customHeight="1">
      <c r="A23" s="372"/>
      <c r="B23" s="383"/>
      <c r="C23" s="401"/>
      <c r="D23" s="401"/>
      <c r="E23" s="401"/>
      <c r="F23" s="401"/>
      <c r="G23" s="401"/>
      <c r="H23" s="401"/>
      <c r="I23" s="401"/>
      <c r="J23" s="379"/>
    </row>
    <row r="24" spans="1:10" s="371" customFormat="1" ht="8.65" customHeight="1">
      <c r="A24" s="372"/>
      <c r="B24" s="397">
        <v>1998</v>
      </c>
      <c r="C24" s="399">
        <f>SUM(D24:E24)</f>
        <v>168867</v>
      </c>
      <c r="D24" s="399">
        <f>SUM(D25:D26)</f>
        <v>43185</v>
      </c>
      <c r="E24" s="399">
        <f>SUM(E25:E26)</f>
        <v>125682</v>
      </c>
      <c r="F24" s="401"/>
      <c r="G24" s="399">
        <f>SUM(H24:I24)</f>
        <v>68513</v>
      </c>
      <c r="H24" s="399">
        <f>SUM(H25:H26)</f>
        <v>34167</v>
      </c>
      <c r="I24" s="399">
        <f>SUM(I25:I26)</f>
        <v>34346</v>
      </c>
      <c r="J24" s="379"/>
    </row>
    <row r="25" spans="1:10" s="371" customFormat="1" ht="8.65" customHeight="1">
      <c r="A25" s="372"/>
      <c r="B25" s="393" t="s">
        <v>256</v>
      </c>
      <c r="C25" s="401">
        <f>SUM(D25:E25)</f>
        <v>35362</v>
      </c>
      <c r="D25" s="401">
        <v>16526</v>
      </c>
      <c r="E25" s="401">
        <v>18836</v>
      </c>
      <c r="F25" s="401"/>
      <c r="G25" s="401">
        <f>SUM(H25:I25)</f>
        <v>49564</v>
      </c>
      <c r="H25" s="401">
        <v>24638</v>
      </c>
      <c r="I25" s="401">
        <v>24926</v>
      </c>
      <c r="J25" s="379"/>
    </row>
    <row r="26" spans="1:10" s="371" customFormat="1" ht="8.65" customHeight="1">
      <c r="A26" s="372"/>
      <c r="B26" s="486" t="s">
        <v>321</v>
      </c>
      <c r="C26" s="401">
        <f>SUM(D26:E26)</f>
        <v>133505</v>
      </c>
      <c r="D26" s="401">
        <v>26659</v>
      </c>
      <c r="E26" s="401">
        <v>106846</v>
      </c>
      <c r="F26" s="401"/>
      <c r="G26" s="401">
        <f>SUM(H26:I26)</f>
        <v>18949</v>
      </c>
      <c r="H26" s="401">
        <v>9529</v>
      </c>
      <c r="I26" s="401">
        <v>9420</v>
      </c>
      <c r="J26" s="379"/>
    </row>
    <row r="27" spans="1:10" s="371" customFormat="1" ht="6.75" customHeight="1">
      <c r="A27" s="372"/>
      <c r="B27" s="383"/>
      <c r="C27" s="401"/>
      <c r="D27" s="401"/>
      <c r="E27" s="401"/>
      <c r="F27" s="401"/>
      <c r="G27" s="401"/>
      <c r="H27" s="401"/>
      <c r="I27" s="401"/>
      <c r="J27" s="379"/>
    </row>
    <row r="28" spans="1:10" s="371" customFormat="1" ht="8.65" customHeight="1">
      <c r="A28" s="372"/>
      <c r="B28" s="397">
        <v>1999</v>
      </c>
      <c r="C28" s="399">
        <f>SUM(C29:C30)</f>
        <v>164098.217</v>
      </c>
      <c r="D28" s="399">
        <f>SUM(D29:D30)</f>
        <v>44813.813999999998</v>
      </c>
      <c r="E28" s="399">
        <f>SUM(E29:E30)</f>
        <v>119284.40300000001</v>
      </c>
      <c r="F28" s="401"/>
      <c r="G28" s="399">
        <f>SUM(G29:G30)</f>
        <v>67342</v>
      </c>
      <c r="H28" s="399">
        <f>SUM(H29:H30)</f>
        <v>33625</v>
      </c>
      <c r="I28" s="399">
        <f>SUM(I29:I30)</f>
        <v>33717</v>
      </c>
      <c r="J28" s="379"/>
    </row>
    <row r="29" spans="1:10" s="371" customFormat="1" ht="8.65" customHeight="1">
      <c r="A29" s="372"/>
      <c r="B29" s="393" t="s">
        <v>256</v>
      </c>
      <c r="C29" s="401">
        <f>SUM(D29:E29)</f>
        <v>35489.970999999998</v>
      </c>
      <c r="D29" s="401">
        <f>15297512/1000</f>
        <v>15297.512000000001</v>
      </c>
      <c r="E29" s="401">
        <f>20192459/1000</f>
        <v>20192.458999999999</v>
      </c>
      <c r="F29" s="401"/>
      <c r="G29" s="401">
        <f>SUM(H29:I29)</f>
        <v>51046</v>
      </c>
      <c r="H29" s="401">
        <v>25666</v>
      </c>
      <c r="I29" s="401">
        <v>25380</v>
      </c>
      <c r="J29" s="379"/>
    </row>
    <row r="30" spans="1:10" s="371" customFormat="1" ht="8.65" customHeight="1">
      <c r="A30" s="372"/>
      <c r="B30" s="486" t="s">
        <v>321</v>
      </c>
      <c r="C30" s="401">
        <f>SUM(D30:E30)</f>
        <v>128608.246</v>
      </c>
      <c r="D30" s="401">
        <f>29516302/1000</f>
        <v>29516.302</v>
      </c>
      <c r="E30" s="401">
        <f>99091944/1000</f>
        <v>99091.944000000003</v>
      </c>
      <c r="F30" s="401"/>
      <c r="G30" s="401">
        <f>SUM(H30:I30)</f>
        <v>16296</v>
      </c>
      <c r="H30" s="401">
        <v>7959</v>
      </c>
      <c r="I30" s="401">
        <v>8337</v>
      </c>
      <c r="J30" s="379"/>
    </row>
    <row r="31" spans="1:10" s="371" customFormat="1" ht="6.75" customHeight="1">
      <c r="A31" s="372"/>
      <c r="B31" s="383"/>
      <c r="C31" s="401"/>
      <c r="D31" s="401"/>
      <c r="E31" s="401"/>
      <c r="F31" s="401"/>
      <c r="G31" s="401"/>
      <c r="H31" s="401"/>
      <c r="I31" s="401"/>
      <c r="J31" s="379"/>
    </row>
    <row r="32" spans="1:10" s="371" customFormat="1" ht="8.65" customHeight="1">
      <c r="A32" s="372"/>
      <c r="B32" s="397">
        <v>2000</v>
      </c>
      <c r="C32" s="399">
        <f>SUM(C33:C34)</f>
        <v>176694</v>
      </c>
      <c r="D32" s="399">
        <f>SUM(D33:D34)</f>
        <v>51814</v>
      </c>
      <c r="E32" s="399">
        <f>SUM(E33:E34)</f>
        <v>124880</v>
      </c>
      <c r="F32" s="401"/>
      <c r="G32" s="399">
        <f>SUM(G33:G34)</f>
        <v>67558</v>
      </c>
      <c r="H32" s="399">
        <f>SUM(H33:H34)</f>
        <v>34535</v>
      </c>
      <c r="I32" s="399">
        <f>SUM(I33:I34)</f>
        <v>33023</v>
      </c>
      <c r="J32" s="379"/>
    </row>
    <row r="33" spans="1:10" s="371" customFormat="1" ht="8.65" customHeight="1">
      <c r="A33" s="372"/>
      <c r="B33" s="393" t="s">
        <v>256</v>
      </c>
      <c r="C33" s="401">
        <f>SUM(D33:E33)</f>
        <v>39273</v>
      </c>
      <c r="D33" s="401">
        <v>17754</v>
      </c>
      <c r="E33" s="401">
        <v>21519</v>
      </c>
      <c r="F33" s="401"/>
      <c r="G33" s="401">
        <f>SUM(H33:I33)</f>
        <v>52345</v>
      </c>
      <c r="H33" s="401">
        <v>26775</v>
      </c>
      <c r="I33" s="401">
        <v>25570</v>
      </c>
      <c r="J33" s="379"/>
    </row>
    <row r="34" spans="1:10" s="371" customFormat="1" ht="8.65" customHeight="1">
      <c r="A34" s="372"/>
      <c r="B34" s="486" t="s">
        <v>321</v>
      </c>
      <c r="C34" s="401">
        <f>SUM(D34:E34)</f>
        <v>137421</v>
      </c>
      <c r="D34" s="401">
        <v>34060</v>
      </c>
      <c r="E34" s="401">
        <v>103361</v>
      </c>
      <c r="F34" s="401"/>
      <c r="G34" s="401">
        <f>SUM(H34:I34)</f>
        <v>15213</v>
      </c>
      <c r="H34" s="401">
        <v>7760</v>
      </c>
      <c r="I34" s="401">
        <v>7453</v>
      </c>
      <c r="J34" s="379"/>
    </row>
    <row r="35" spans="1:10" s="371" customFormat="1" ht="6.75" customHeight="1">
      <c r="A35" s="372"/>
      <c r="B35" s="383"/>
      <c r="C35" s="401"/>
      <c r="D35" s="401"/>
      <c r="E35" s="401"/>
      <c r="F35" s="401"/>
      <c r="G35" s="401"/>
      <c r="H35" s="401"/>
      <c r="I35" s="401"/>
      <c r="J35" s="379"/>
    </row>
    <row r="36" spans="1:10" s="371" customFormat="1" ht="8.65" customHeight="1">
      <c r="A36" s="372"/>
      <c r="B36" s="397">
        <v>2001</v>
      </c>
      <c r="C36" s="399">
        <f>SUM(C37:C38)</f>
        <v>179400</v>
      </c>
      <c r="D36" s="399">
        <f>SUM(D37:D38)</f>
        <v>50380</v>
      </c>
      <c r="E36" s="399">
        <f>SUM(E37:E38)</f>
        <v>129020</v>
      </c>
      <c r="F36" s="401"/>
      <c r="G36" s="399">
        <f>SUM(G37:G38)</f>
        <v>65031</v>
      </c>
      <c r="H36" s="399">
        <f>SUM(H37:H38)</f>
        <v>33157</v>
      </c>
      <c r="I36" s="399">
        <f>SUM(I37:I38)</f>
        <v>31874</v>
      </c>
      <c r="J36" s="379"/>
    </row>
    <row r="37" spans="1:10" s="371" customFormat="1" ht="8.65" customHeight="1">
      <c r="A37" s="372"/>
      <c r="B37" s="393" t="s">
        <v>256</v>
      </c>
      <c r="C37" s="401">
        <f>SUM(D37:E37)</f>
        <v>36294</v>
      </c>
      <c r="D37" s="401">
        <v>16338</v>
      </c>
      <c r="E37" s="401">
        <v>19956</v>
      </c>
      <c r="F37" s="401"/>
      <c r="G37" s="401">
        <f>SUM(H37:I37)</f>
        <v>48985</v>
      </c>
      <c r="H37" s="401">
        <v>24918</v>
      </c>
      <c r="I37" s="401">
        <v>24067</v>
      </c>
      <c r="J37" s="379"/>
    </row>
    <row r="38" spans="1:10" s="371" customFormat="1" ht="8.65" customHeight="1">
      <c r="A38" s="372"/>
      <c r="B38" s="486" t="s">
        <v>321</v>
      </c>
      <c r="C38" s="401">
        <f>SUM(D38:E38)</f>
        <v>143106</v>
      </c>
      <c r="D38" s="401">
        <v>34042</v>
      </c>
      <c r="E38" s="401">
        <v>109064</v>
      </c>
      <c r="F38" s="401"/>
      <c r="G38" s="401">
        <f>SUM(H38:I38)</f>
        <v>16046</v>
      </c>
      <c r="H38" s="401">
        <v>8239</v>
      </c>
      <c r="I38" s="401">
        <v>7807</v>
      </c>
      <c r="J38" s="379"/>
    </row>
    <row r="39" spans="1:10" s="371" customFormat="1" ht="6.75" customHeight="1">
      <c r="A39" s="372"/>
      <c r="B39" s="383"/>
      <c r="C39" s="401"/>
      <c r="D39" s="401"/>
      <c r="E39" s="401"/>
      <c r="F39" s="401"/>
      <c r="G39" s="401"/>
      <c r="H39" s="401"/>
      <c r="I39" s="401"/>
      <c r="J39" s="379"/>
    </row>
    <row r="40" spans="1:10" s="371" customFormat="1" ht="8.65" customHeight="1">
      <c r="A40" s="372"/>
      <c r="B40" s="397">
        <v>2002</v>
      </c>
      <c r="C40" s="399">
        <f>SUM(C41:C42)</f>
        <v>186586</v>
      </c>
      <c r="D40" s="399">
        <f>SUM(D41:D42)</f>
        <v>54427</v>
      </c>
      <c r="E40" s="399">
        <f>SUM(E41:E42)</f>
        <v>132159</v>
      </c>
      <c r="F40" s="401"/>
      <c r="G40" s="399">
        <f>SUM(G41:G42)</f>
        <v>66460</v>
      </c>
      <c r="H40" s="399">
        <f>SUM(H41:H42)</f>
        <v>32776</v>
      </c>
      <c r="I40" s="399">
        <f>SUM(I41:I42)</f>
        <v>33684</v>
      </c>
      <c r="J40" s="379"/>
    </row>
    <row r="41" spans="1:10" s="371" customFormat="1" ht="8.65" customHeight="1">
      <c r="A41" s="372"/>
      <c r="B41" s="393" t="s">
        <v>256</v>
      </c>
      <c r="C41" s="401">
        <f>SUM(D41:E41)</f>
        <v>35826</v>
      </c>
      <c r="D41" s="401">
        <v>16902</v>
      </c>
      <c r="E41" s="401">
        <v>18924</v>
      </c>
      <c r="F41" s="401"/>
      <c r="G41" s="401">
        <f>SUM(H41:I41)</f>
        <v>46889</v>
      </c>
      <c r="H41" s="401">
        <v>23387</v>
      </c>
      <c r="I41" s="401">
        <v>23502</v>
      </c>
      <c r="J41" s="379"/>
    </row>
    <row r="42" spans="1:10" s="371" customFormat="1" ht="8.65" customHeight="1">
      <c r="A42" s="372"/>
      <c r="B42" s="486" t="s">
        <v>321</v>
      </c>
      <c r="C42" s="401">
        <f>SUM(D42:E42)</f>
        <v>150760</v>
      </c>
      <c r="D42" s="401">
        <v>37525</v>
      </c>
      <c r="E42" s="401">
        <v>113235</v>
      </c>
      <c r="F42" s="401"/>
      <c r="G42" s="401">
        <f>SUM(H42:I42)</f>
        <v>19571</v>
      </c>
      <c r="H42" s="401">
        <v>9389</v>
      </c>
      <c r="I42" s="401">
        <v>10182</v>
      </c>
      <c r="J42" s="379"/>
    </row>
    <row r="43" spans="1:10" s="371" customFormat="1" ht="6.75" customHeight="1">
      <c r="A43" s="372"/>
      <c r="B43" s="383"/>
      <c r="C43" s="401"/>
      <c r="D43" s="401"/>
      <c r="E43" s="401"/>
      <c r="F43" s="401"/>
      <c r="G43" s="401"/>
      <c r="H43" s="401"/>
      <c r="I43" s="401"/>
      <c r="J43" s="379"/>
    </row>
    <row r="44" spans="1:10" s="371" customFormat="1" ht="8.65" customHeight="1">
      <c r="A44" s="372"/>
      <c r="B44" s="397">
        <v>2003</v>
      </c>
      <c r="C44" s="399">
        <f>SUM(C45:C46)</f>
        <v>193652</v>
      </c>
      <c r="D44" s="399">
        <f>SUM(D45:D46)</f>
        <v>53359</v>
      </c>
      <c r="E44" s="399">
        <f>SUM(E45:E46)</f>
        <v>140293</v>
      </c>
      <c r="F44" s="401"/>
      <c r="G44" s="399">
        <f>SUM(G45:G46)</f>
        <v>71087</v>
      </c>
      <c r="H44" s="399">
        <f>SUM(H45:H46)</f>
        <v>35456</v>
      </c>
      <c r="I44" s="399">
        <f>SUM(I45:I46)</f>
        <v>35631</v>
      </c>
      <c r="J44" s="379"/>
    </row>
    <row r="45" spans="1:10" s="371" customFormat="1" ht="8.65" customHeight="1">
      <c r="A45" s="372"/>
      <c r="B45" s="393" t="s">
        <v>256</v>
      </c>
      <c r="C45" s="401">
        <f>SUM(D45:E45)</f>
        <v>38498</v>
      </c>
      <c r="D45" s="401">
        <v>17962</v>
      </c>
      <c r="E45" s="401">
        <v>20536</v>
      </c>
      <c r="F45" s="401"/>
      <c r="G45" s="401">
        <f>SUM(H45:I45)</f>
        <v>46533</v>
      </c>
      <c r="H45" s="401">
        <v>23643</v>
      </c>
      <c r="I45" s="401">
        <v>22890</v>
      </c>
      <c r="J45" s="379"/>
    </row>
    <row r="46" spans="1:10" s="371" customFormat="1" ht="8.65" customHeight="1">
      <c r="A46" s="372"/>
      <c r="B46" s="486" t="s">
        <v>321</v>
      </c>
      <c r="C46" s="401">
        <f>SUM(D46:E46)</f>
        <v>155154</v>
      </c>
      <c r="D46" s="401">
        <v>35397</v>
      </c>
      <c r="E46" s="401">
        <v>119757</v>
      </c>
      <c r="F46" s="401"/>
      <c r="G46" s="401">
        <f>SUM(H46:I46)</f>
        <v>24554</v>
      </c>
      <c r="H46" s="401">
        <v>11813</v>
      </c>
      <c r="I46" s="401">
        <v>12741</v>
      </c>
      <c r="J46" s="379"/>
    </row>
    <row r="47" spans="1:10" s="371" customFormat="1" ht="6.75" customHeight="1">
      <c r="A47" s="372"/>
      <c r="B47" s="383"/>
      <c r="C47" s="401"/>
      <c r="D47" s="401"/>
      <c r="E47" s="401"/>
      <c r="F47" s="401"/>
      <c r="G47" s="401"/>
      <c r="H47" s="401"/>
      <c r="I47" s="401"/>
      <c r="J47" s="379"/>
    </row>
    <row r="48" spans="1:10" s="371" customFormat="1" ht="8.65" customHeight="1">
      <c r="A48" s="372"/>
      <c r="B48" s="397">
        <v>2004</v>
      </c>
      <c r="C48" s="399">
        <f>SUM(C49:C50)</f>
        <v>194617</v>
      </c>
      <c r="D48" s="399">
        <f>SUM(D49:D50)</f>
        <v>52628</v>
      </c>
      <c r="E48" s="399">
        <f>SUM(E49:E50)</f>
        <v>141989</v>
      </c>
      <c r="F48" s="401"/>
      <c r="G48" s="399">
        <f>SUM(G49:G50)</f>
        <v>71391</v>
      </c>
      <c r="H48" s="399">
        <f>SUM(H49:H50)</f>
        <v>35449</v>
      </c>
      <c r="I48" s="399">
        <f>SUM(I49:I50)</f>
        <v>35942</v>
      </c>
      <c r="J48" s="379"/>
    </row>
    <row r="49" spans="1:10" s="371" customFormat="1" ht="8.65" customHeight="1">
      <c r="A49" s="372"/>
      <c r="B49" s="393" t="s">
        <v>256</v>
      </c>
      <c r="C49" s="401">
        <f>SUM(D49:E49)</f>
        <v>37784</v>
      </c>
      <c r="D49" s="401">
        <v>16703</v>
      </c>
      <c r="E49" s="401">
        <v>21081</v>
      </c>
      <c r="F49" s="401"/>
      <c r="G49" s="401">
        <f>SUM(H49:I49)</f>
        <v>48533</v>
      </c>
      <c r="H49" s="401">
        <v>24629</v>
      </c>
      <c r="I49" s="401">
        <v>23904</v>
      </c>
      <c r="J49" s="379"/>
    </row>
    <row r="50" spans="1:10" s="371" customFormat="1" ht="8.65" customHeight="1">
      <c r="A50" s="372"/>
      <c r="B50" s="486" t="s">
        <v>321</v>
      </c>
      <c r="C50" s="401">
        <f>SUM(D50:E50)</f>
        <v>156833</v>
      </c>
      <c r="D50" s="401">
        <v>35925</v>
      </c>
      <c r="E50" s="401">
        <v>120908</v>
      </c>
      <c r="F50" s="401"/>
      <c r="G50" s="401">
        <f>SUM(H50:I50)</f>
        <v>22858</v>
      </c>
      <c r="H50" s="401">
        <v>10820</v>
      </c>
      <c r="I50" s="401">
        <v>12038</v>
      </c>
      <c r="J50" s="379"/>
    </row>
    <row r="51" spans="1:10" s="371" customFormat="1" ht="6.75" customHeight="1">
      <c r="A51" s="372"/>
      <c r="B51" s="383"/>
      <c r="C51" s="401"/>
      <c r="D51" s="401"/>
      <c r="E51" s="401"/>
      <c r="F51" s="401"/>
      <c r="G51" s="401"/>
      <c r="H51" s="401"/>
      <c r="I51" s="401"/>
      <c r="J51" s="379"/>
    </row>
    <row r="52" spans="1:10" s="371" customFormat="1" ht="8.65" customHeight="1">
      <c r="A52" s="372"/>
      <c r="B52" s="397">
        <v>2005</v>
      </c>
      <c r="C52" s="399">
        <f>SUM(C53:C54)</f>
        <v>205179</v>
      </c>
      <c r="D52" s="399">
        <f>SUM(D53:D54)</f>
        <v>60527</v>
      </c>
      <c r="E52" s="399">
        <f>SUM(E53:E54)</f>
        <v>144652</v>
      </c>
      <c r="F52" s="401"/>
      <c r="G52" s="399">
        <f>SUM(G53:G54)</f>
        <v>78425</v>
      </c>
      <c r="H52" s="399">
        <f>SUM(H53:H54)</f>
        <v>39159</v>
      </c>
      <c r="I52" s="399">
        <f>SUM(I53:I54)</f>
        <v>39266</v>
      </c>
      <c r="J52" s="379"/>
    </row>
    <row r="53" spans="1:10" s="371" customFormat="1" ht="8.65" customHeight="1">
      <c r="A53" s="372"/>
      <c r="B53" s="393" t="s">
        <v>256</v>
      </c>
      <c r="C53" s="401">
        <f>SUM(D53:E53)</f>
        <v>43962</v>
      </c>
      <c r="D53" s="401">
        <v>20067</v>
      </c>
      <c r="E53" s="401">
        <v>23895</v>
      </c>
      <c r="F53" s="401"/>
      <c r="G53" s="401">
        <f>SUM(H53:I53)</f>
        <v>52108</v>
      </c>
      <c r="H53" s="401">
        <v>26551</v>
      </c>
      <c r="I53" s="401">
        <v>25557</v>
      </c>
      <c r="J53" s="379"/>
    </row>
    <row r="54" spans="1:10" s="371" customFormat="1" ht="8.65" customHeight="1">
      <c r="A54" s="372"/>
      <c r="B54" s="486" t="s">
        <v>321</v>
      </c>
      <c r="C54" s="401">
        <f>SUM(D54:E54)</f>
        <v>161217</v>
      </c>
      <c r="D54" s="401">
        <v>40460</v>
      </c>
      <c r="E54" s="401">
        <v>120757</v>
      </c>
      <c r="F54" s="401"/>
      <c r="G54" s="401">
        <f>SUM(H54:I54)</f>
        <v>26317</v>
      </c>
      <c r="H54" s="401">
        <v>12608</v>
      </c>
      <c r="I54" s="401">
        <v>13709</v>
      </c>
      <c r="J54" s="379"/>
    </row>
    <row r="55" spans="1:10" s="371" customFormat="1" ht="6.75" customHeight="1">
      <c r="A55" s="372"/>
      <c r="B55" s="383"/>
      <c r="C55" s="401"/>
      <c r="D55" s="401"/>
      <c r="E55" s="401"/>
      <c r="F55" s="401"/>
      <c r="G55" s="401"/>
      <c r="H55" s="401"/>
      <c r="I55" s="401"/>
      <c r="J55" s="379"/>
    </row>
    <row r="56" spans="1:10" s="371" customFormat="1" ht="8.65" customHeight="1">
      <c r="A56" s="372"/>
      <c r="B56" s="397">
        <v>2006</v>
      </c>
      <c r="C56" s="399">
        <f>SUM(C57:C58)</f>
        <v>211732</v>
      </c>
      <c r="D56" s="399">
        <f>SUM(D57:D58)</f>
        <v>68690</v>
      </c>
      <c r="E56" s="399">
        <f>SUM(E57:E58)</f>
        <v>143042</v>
      </c>
      <c r="F56" s="401"/>
      <c r="G56" s="399">
        <f>SUM(G57:G58)</f>
        <v>75700</v>
      </c>
      <c r="H56" s="399">
        <f>SUM(H57:H58)</f>
        <v>37507</v>
      </c>
      <c r="I56" s="399">
        <f>SUM(I57:I58)</f>
        <v>38193</v>
      </c>
      <c r="J56" s="379"/>
    </row>
    <row r="57" spans="1:10" s="371" customFormat="1" ht="8.65" customHeight="1">
      <c r="A57" s="372"/>
      <c r="B57" s="393" t="s">
        <v>256</v>
      </c>
      <c r="C57" s="401">
        <f>SUM(D57:E57)</f>
        <v>49427</v>
      </c>
      <c r="D57" s="401">
        <v>24793</v>
      </c>
      <c r="E57" s="401">
        <v>24634</v>
      </c>
      <c r="F57" s="401"/>
      <c r="G57" s="401">
        <f>SUM(H57:I57)</f>
        <v>50384</v>
      </c>
      <c r="H57" s="401">
        <v>25442</v>
      </c>
      <c r="I57" s="401">
        <v>24942</v>
      </c>
      <c r="J57" s="379"/>
    </row>
    <row r="58" spans="1:10" s="371" customFormat="1" ht="8.65" customHeight="1">
      <c r="A58" s="372"/>
      <c r="B58" s="486" t="s">
        <v>321</v>
      </c>
      <c r="C58" s="401">
        <f>SUM(D58:E58)</f>
        <v>162305</v>
      </c>
      <c r="D58" s="401">
        <v>43897</v>
      </c>
      <c r="E58" s="401">
        <v>118408</v>
      </c>
      <c r="F58" s="401"/>
      <c r="G58" s="401">
        <f>SUM(H58:I58)</f>
        <v>25316</v>
      </c>
      <c r="H58" s="401">
        <v>12065</v>
      </c>
      <c r="I58" s="401">
        <v>13251</v>
      </c>
      <c r="J58" s="379"/>
    </row>
    <row r="59" spans="1:10" s="371" customFormat="1" ht="6.75" customHeight="1">
      <c r="A59" s="372"/>
      <c r="B59" s="383"/>
      <c r="C59" s="401"/>
      <c r="D59" s="401"/>
      <c r="E59" s="401"/>
      <c r="F59" s="401"/>
      <c r="G59" s="401"/>
      <c r="H59" s="401"/>
      <c r="I59" s="401"/>
      <c r="J59" s="379"/>
    </row>
    <row r="60" spans="1:10" s="371" customFormat="1" ht="8.65" customHeight="1">
      <c r="A60" s="372"/>
      <c r="B60" s="397">
        <v>2007</v>
      </c>
      <c r="C60" s="399">
        <f>SUM(C61:C62)</f>
        <v>202432</v>
      </c>
      <c r="D60" s="399">
        <f>SUM(D61:D62)</f>
        <v>67936</v>
      </c>
      <c r="E60" s="399">
        <f>SUM(E61:E62)</f>
        <v>134496</v>
      </c>
      <c r="F60" s="401"/>
      <c r="G60" s="399">
        <f>SUM(G61:G62)</f>
        <v>70502</v>
      </c>
      <c r="H60" s="399">
        <f>SUM(H61:H62)</f>
        <v>35128</v>
      </c>
      <c r="I60" s="399">
        <f>SUM(I61:I62)</f>
        <v>35374</v>
      </c>
      <c r="J60" s="379"/>
    </row>
    <row r="61" spans="1:10" s="371" customFormat="1" ht="8.65" customHeight="1">
      <c r="A61" s="372"/>
      <c r="B61" s="393" t="s">
        <v>256</v>
      </c>
      <c r="C61" s="401">
        <f>SUM(D61:E61)</f>
        <v>47444</v>
      </c>
      <c r="D61" s="401">
        <v>24862</v>
      </c>
      <c r="E61" s="401">
        <v>22582</v>
      </c>
      <c r="F61" s="401"/>
      <c r="G61" s="401">
        <f>SUM(H61:I61)</f>
        <v>50532</v>
      </c>
      <c r="H61" s="401">
        <v>25511</v>
      </c>
      <c r="I61" s="401">
        <v>25021</v>
      </c>
      <c r="J61" s="379"/>
    </row>
    <row r="62" spans="1:10" s="371" customFormat="1" ht="8.65" customHeight="1">
      <c r="A62" s="372"/>
      <c r="B62" s="486" t="s">
        <v>321</v>
      </c>
      <c r="C62" s="401">
        <f>SUM(D62:E62)</f>
        <v>154988</v>
      </c>
      <c r="D62" s="401">
        <v>43074</v>
      </c>
      <c r="E62" s="401">
        <v>111914</v>
      </c>
      <c r="F62" s="401"/>
      <c r="G62" s="401">
        <f>SUM(H62:I62)</f>
        <v>19970</v>
      </c>
      <c r="H62" s="401">
        <v>9617</v>
      </c>
      <c r="I62" s="401">
        <v>10353</v>
      </c>
      <c r="J62" s="379"/>
    </row>
    <row r="63" spans="1:10" s="371" customFormat="1" ht="6.75" customHeight="1">
      <c r="A63" s="372"/>
      <c r="B63" s="383"/>
      <c r="C63" s="401"/>
      <c r="D63" s="401"/>
      <c r="E63" s="401"/>
      <c r="F63" s="401"/>
      <c r="G63" s="401"/>
      <c r="H63" s="401"/>
      <c r="I63" s="401"/>
      <c r="J63" s="379"/>
    </row>
    <row r="64" spans="1:10" s="371" customFormat="1" ht="8.65" customHeight="1">
      <c r="A64" s="372"/>
      <c r="B64" s="397">
        <v>2008</v>
      </c>
      <c r="C64" s="399">
        <f>SUM(C65:C66)</f>
        <v>194866</v>
      </c>
      <c r="D64" s="399">
        <f>SUM(D65:D66)</f>
        <v>66448</v>
      </c>
      <c r="E64" s="399">
        <f>SUM(E65:E66)</f>
        <v>128418</v>
      </c>
      <c r="F64" s="399"/>
      <c r="G64" s="399">
        <f>SUM(G65:G66)</f>
        <v>70371</v>
      </c>
      <c r="H64" s="399">
        <f>SUM(H65:H66)</f>
        <v>35146</v>
      </c>
      <c r="I64" s="399">
        <f>SUM(I65:I66)</f>
        <v>35225</v>
      </c>
      <c r="J64" s="379"/>
    </row>
    <row r="65" spans="1:10" s="371" customFormat="1" ht="8.65" customHeight="1">
      <c r="A65" s="372"/>
      <c r="B65" s="393" t="s">
        <v>256</v>
      </c>
      <c r="C65" s="401">
        <f>SUM(D65:E65)</f>
        <v>51843</v>
      </c>
      <c r="D65" s="401">
        <v>25347</v>
      </c>
      <c r="E65" s="401">
        <v>26496</v>
      </c>
      <c r="F65" s="401"/>
      <c r="G65" s="401">
        <f>SUM(H65:I65)</f>
        <v>51668</v>
      </c>
      <c r="H65" s="401">
        <v>26206</v>
      </c>
      <c r="I65" s="401">
        <v>25462</v>
      </c>
      <c r="J65" s="379"/>
    </row>
    <row r="66" spans="1:10" s="371" customFormat="1" ht="8.65" customHeight="1">
      <c r="A66" s="372"/>
      <c r="B66" s="486" t="s">
        <v>321</v>
      </c>
      <c r="C66" s="401">
        <f>SUM(D66:E66)</f>
        <v>143023</v>
      </c>
      <c r="D66" s="401">
        <v>41101</v>
      </c>
      <c r="E66" s="401">
        <v>101922</v>
      </c>
      <c r="F66" s="401"/>
      <c r="G66" s="401">
        <f>SUM(H66:I66)</f>
        <v>18703</v>
      </c>
      <c r="H66" s="401">
        <v>8940</v>
      </c>
      <c r="I66" s="401">
        <v>9763</v>
      </c>
      <c r="J66" s="379"/>
    </row>
    <row r="67" spans="1:10" s="371" customFormat="1" ht="3.95" customHeight="1">
      <c r="A67" s="372"/>
      <c r="B67" s="486"/>
      <c r="C67" s="401"/>
      <c r="D67" s="401"/>
      <c r="E67" s="401"/>
      <c r="F67" s="401"/>
      <c r="G67" s="401"/>
      <c r="H67" s="401"/>
      <c r="I67" s="401"/>
      <c r="J67" s="379"/>
    </row>
    <row r="68" spans="1:10" s="371" customFormat="1" ht="8.65" customHeight="1">
      <c r="A68" s="372"/>
      <c r="B68" s="484" t="s">
        <v>234</v>
      </c>
      <c r="C68" s="401"/>
      <c r="D68" s="401"/>
      <c r="E68" s="401"/>
      <c r="F68" s="401"/>
      <c r="G68" s="401"/>
      <c r="H68" s="401"/>
      <c r="I68" s="401"/>
      <c r="J68" s="379"/>
    </row>
    <row r="69" spans="1:10" s="371" customFormat="1" ht="4.7" customHeight="1">
      <c r="A69" s="408"/>
      <c r="B69" s="404"/>
      <c r="C69" s="494"/>
      <c r="D69" s="494"/>
      <c r="E69" s="494"/>
      <c r="F69" s="494"/>
      <c r="G69" s="494"/>
      <c r="H69" s="494"/>
      <c r="I69" s="494"/>
      <c r="J69" s="409"/>
    </row>
    <row r="70" spans="1:10" s="371" customFormat="1" ht="4.7" customHeight="1">
      <c r="A70" s="368"/>
      <c r="B70" s="369"/>
      <c r="C70" s="369"/>
      <c r="D70" s="369"/>
      <c r="E70" s="369"/>
      <c r="F70" s="369"/>
      <c r="G70" s="369"/>
      <c r="H70" s="369"/>
      <c r="I70" s="369"/>
      <c r="J70" s="370"/>
    </row>
    <row r="71" spans="1:10" s="371" customFormat="1" ht="11.1" customHeight="1">
      <c r="A71" s="372"/>
      <c r="B71" s="373" t="s">
        <v>322</v>
      </c>
      <c r="C71" s="375"/>
      <c r="D71" s="375"/>
      <c r="E71" s="375"/>
      <c r="F71" s="375"/>
      <c r="G71" s="376"/>
      <c r="H71" s="377"/>
      <c r="I71" s="68" t="s">
        <v>323</v>
      </c>
      <c r="J71" s="379"/>
    </row>
    <row r="72" spans="1:10" s="371" customFormat="1" ht="11.1" customHeight="1">
      <c r="A72" s="372"/>
      <c r="B72" s="373" t="s">
        <v>324</v>
      </c>
      <c r="C72" s="375"/>
      <c r="D72" s="375"/>
      <c r="E72" s="375"/>
      <c r="F72" s="375"/>
      <c r="G72" s="375"/>
      <c r="H72" s="377"/>
      <c r="I72" s="380"/>
      <c r="J72" s="379"/>
    </row>
    <row r="73" spans="1:10" s="371" customFormat="1" ht="11.1" customHeight="1">
      <c r="A73" s="372"/>
      <c r="B73" s="373" t="s">
        <v>4</v>
      </c>
      <c r="C73" s="375"/>
      <c r="D73" s="375"/>
      <c r="E73" s="375"/>
      <c r="F73" s="375"/>
      <c r="G73" s="375"/>
      <c r="H73" s="377"/>
      <c r="I73" s="375"/>
      <c r="J73" s="379"/>
    </row>
    <row r="74" spans="1:10" s="371" customFormat="1" ht="11.1" customHeight="1">
      <c r="A74" s="372"/>
      <c r="B74" s="499" t="s">
        <v>116</v>
      </c>
      <c r="C74" s="375"/>
      <c r="D74" s="375"/>
      <c r="E74" s="375"/>
      <c r="F74" s="375"/>
      <c r="G74" s="375"/>
      <c r="H74" s="375"/>
      <c r="I74" s="375"/>
      <c r="J74" s="379"/>
    </row>
    <row r="75" spans="1:10" s="371" customFormat="1" ht="3" customHeight="1">
      <c r="A75" s="372"/>
      <c r="B75" s="381"/>
      <c r="C75" s="381"/>
      <c r="D75" s="381"/>
      <c r="E75" s="381"/>
      <c r="F75" s="381"/>
      <c r="G75" s="381"/>
      <c r="H75" s="381"/>
      <c r="I75" s="381"/>
      <c r="J75" s="379"/>
    </row>
    <row r="76" spans="1:10" s="371" customFormat="1" ht="3" customHeight="1">
      <c r="A76" s="372"/>
      <c r="B76" s="382"/>
      <c r="C76" s="382"/>
      <c r="D76" s="382"/>
      <c r="E76" s="382"/>
      <c r="F76" s="382"/>
      <c r="G76" s="382"/>
      <c r="H76" s="382"/>
      <c r="I76" s="382"/>
      <c r="J76" s="379"/>
    </row>
    <row r="77" spans="1:10" s="371" customFormat="1" ht="8.25" customHeight="1">
      <c r="A77" s="372"/>
      <c r="B77" s="1261" t="s">
        <v>312</v>
      </c>
      <c r="C77" s="500" t="s">
        <v>248</v>
      </c>
      <c r="D77" s="500"/>
      <c r="E77" s="500"/>
      <c r="F77" s="501"/>
      <c r="G77" s="500" t="s">
        <v>325</v>
      </c>
      <c r="H77" s="500"/>
      <c r="I77" s="500"/>
      <c r="J77" s="379"/>
    </row>
    <row r="78" spans="1:10" s="371" customFormat="1" ht="8.25" customHeight="1">
      <c r="A78" s="372"/>
      <c r="B78" s="1261"/>
      <c r="C78" s="502" t="s">
        <v>7</v>
      </c>
      <c r="D78" s="502" t="s">
        <v>326</v>
      </c>
      <c r="E78" s="502" t="s">
        <v>327</v>
      </c>
      <c r="F78" s="503"/>
      <c r="G78" s="502" t="s">
        <v>7</v>
      </c>
      <c r="H78" s="502" t="s">
        <v>328</v>
      </c>
      <c r="I78" s="502" t="s">
        <v>329</v>
      </c>
      <c r="J78" s="379"/>
    </row>
    <row r="79" spans="1:10" s="371" customFormat="1" ht="3" customHeight="1">
      <c r="A79" s="372"/>
      <c r="B79" s="388"/>
      <c r="C79" s="389"/>
      <c r="D79" s="389"/>
      <c r="E79" s="389"/>
      <c r="F79" s="390"/>
      <c r="G79" s="390"/>
      <c r="H79" s="389"/>
      <c r="I79" s="389"/>
      <c r="J79" s="379"/>
    </row>
    <row r="80" spans="1:10" s="371" customFormat="1" ht="3" customHeight="1">
      <c r="A80" s="372"/>
      <c r="B80" s="382"/>
      <c r="C80" s="382"/>
      <c r="D80" s="382"/>
      <c r="E80" s="382"/>
      <c r="F80" s="382"/>
      <c r="G80" s="382"/>
      <c r="H80" s="382"/>
      <c r="I80" s="382"/>
      <c r="J80" s="379"/>
    </row>
    <row r="81" spans="1:10" s="371" customFormat="1" ht="8.1" customHeight="1">
      <c r="A81" s="372"/>
      <c r="B81" s="397">
        <v>2009</v>
      </c>
      <c r="C81" s="399">
        <f>SUM(C82:C83)</f>
        <v>173841</v>
      </c>
      <c r="D81" s="399">
        <f>SUM(D82:D83)</f>
        <v>60371</v>
      </c>
      <c r="E81" s="399">
        <f>SUM(E82:E83)</f>
        <v>113470</v>
      </c>
      <c r="F81" s="399"/>
      <c r="G81" s="399">
        <f>SUM(G82:G83)</f>
        <v>68082</v>
      </c>
      <c r="H81" s="399">
        <f>SUM(H82:H83)</f>
        <v>34223</v>
      </c>
      <c r="I81" s="399">
        <f>SUM(I82:I83)</f>
        <v>33859</v>
      </c>
      <c r="J81" s="379"/>
    </row>
    <row r="82" spans="1:10" s="371" customFormat="1" ht="8.1" customHeight="1">
      <c r="A82" s="372"/>
      <c r="B82" s="393" t="s">
        <v>256</v>
      </c>
      <c r="C82" s="401">
        <f>SUM(D82:E82)</f>
        <v>46732</v>
      </c>
      <c r="D82" s="401">
        <v>22074</v>
      </c>
      <c r="E82" s="401">
        <v>24658</v>
      </c>
      <c r="F82" s="401"/>
      <c r="G82" s="401">
        <f>SUM(H82:I82)</f>
        <v>49305</v>
      </c>
      <c r="H82" s="401">
        <v>25321</v>
      </c>
      <c r="I82" s="401">
        <v>23984</v>
      </c>
      <c r="J82" s="379"/>
    </row>
    <row r="83" spans="1:10" s="371" customFormat="1" ht="8.1" customHeight="1">
      <c r="A83" s="372"/>
      <c r="B83" s="486" t="s">
        <v>321</v>
      </c>
      <c r="C83" s="401">
        <f>SUM(D83:E83)</f>
        <v>127109</v>
      </c>
      <c r="D83" s="401">
        <v>38297</v>
      </c>
      <c r="E83" s="401">
        <v>88812</v>
      </c>
      <c r="F83" s="401"/>
      <c r="G83" s="401">
        <f>SUM(H83:I83)</f>
        <v>18777</v>
      </c>
      <c r="H83" s="401">
        <v>8902</v>
      </c>
      <c r="I83" s="401">
        <v>9875</v>
      </c>
      <c r="J83" s="379"/>
    </row>
    <row r="84" spans="1:10" s="371" customFormat="1" ht="3" customHeight="1">
      <c r="A84" s="372"/>
      <c r="B84" s="383"/>
      <c r="C84" s="401"/>
      <c r="D84" s="401"/>
      <c r="E84" s="401"/>
      <c r="F84" s="401"/>
      <c r="G84" s="401"/>
      <c r="H84" s="401"/>
      <c r="I84" s="401"/>
      <c r="J84" s="379"/>
    </row>
    <row r="85" spans="1:10" s="371" customFormat="1" ht="8.1" customHeight="1">
      <c r="A85" s="372"/>
      <c r="B85" s="397">
        <v>2010</v>
      </c>
      <c r="C85" s="399">
        <f>SUM(C86:C87)</f>
        <v>198325</v>
      </c>
      <c r="D85" s="399">
        <f>SUM(D86:D87)</f>
        <v>75560</v>
      </c>
      <c r="E85" s="399">
        <f>SUM(E86:E87)</f>
        <v>122765</v>
      </c>
      <c r="F85" s="399"/>
      <c r="G85" s="399">
        <f>SUM(G86:G87)</f>
        <v>74486</v>
      </c>
      <c r="H85" s="399">
        <f>SUM(H86:H87)</f>
        <v>37053</v>
      </c>
      <c r="I85" s="399">
        <f>SUM(I86:I87)</f>
        <v>37433</v>
      </c>
      <c r="J85" s="379"/>
    </row>
    <row r="86" spans="1:10" s="371" customFormat="1" ht="8.1" customHeight="1">
      <c r="A86" s="372"/>
      <c r="B86" s="393" t="s">
        <v>256</v>
      </c>
      <c r="C86" s="401">
        <f>SUM(D86:E86)</f>
        <v>56765</v>
      </c>
      <c r="D86" s="401">
        <v>28605</v>
      </c>
      <c r="E86" s="401">
        <v>28160</v>
      </c>
      <c r="F86" s="401"/>
      <c r="G86" s="401">
        <f>SUM(H86:I86)</f>
        <v>55337</v>
      </c>
      <c r="H86" s="401">
        <v>28184</v>
      </c>
      <c r="I86" s="401">
        <v>27153</v>
      </c>
      <c r="J86" s="379"/>
    </row>
    <row r="87" spans="1:10" s="371" customFormat="1" ht="8.1" customHeight="1">
      <c r="A87" s="372"/>
      <c r="B87" s="486" t="s">
        <v>321</v>
      </c>
      <c r="C87" s="401">
        <f>SUM(D87:E87)</f>
        <v>141560</v>
      </c>
      <c r="D87" s="401">
        <v>46955</v>
      </c>
      <c r="E87" s="401">
        <v>94605</v>
      </c>
      <c r="F87" s="401"/>
      <c r="G87" s="401">
        <f>SUM(H87:I87)</f>
        <v>19149</v>
      </c>
      <c r="H87" s="401">
        <v>8869</v>
      </c>
      <c r="I87" s="401">
        <v>10280</v>
      </c>
      <c r="J87" s="379"/>
    </row>
    <row r="88" spans="1:10" s="371" customFormat="1" ht="3" customHeight="1">
      <c r="A88" s="372"/>
      <c r="B88" s="383"/>
      <c r="C88" s="401"/>
      <c r="D88" s="401"/>
      <c r="E88" s="401"/>
      <c r="F88" s="401"/>
      <c r="G88" s="401"/>
      <c r="H88" s="401"/>
      <c r="I88" s="401"/>
      <c r="J88" s="379"/>
    </row>
    <row r="89" spans="1:10" s="371" customFormat="1" ht="8.1" customHeight="1">
      <c r="A89" s="372"/>
      <c r="B89" s="397">
        <v>2011</v>
      </c>
      <c r="C89" s="399">
        <f>SUM(C90:C91)</f>
        <v>208159</v>
      </c>
      <c r="D89" s="399">
        <f>SUM(D90:D91)</f>
        <v>81625</v>
      </c>
      <c r="E89" s="399">
        <f>SUM(E90:E91)</f>
        <v>126534</v>
      </c>
      <c r="F89" s="399"/>
      <c r="G89" s="399">
        <f>SUM(G90:G91)</f>
        <v>74743</v>
      </c>
      <c r="H89" s="399">
        <f>SUM(H90:H91)</f>
        <v>37211</v>
      </c>
      <c r="I89" s="399">
        <f>SUM(I90:I91)</f>
        <v>37532</v>
      </c>
      <c r="J89" s="379"/>
    </row>
    <row r="90" spans="1:10" s="371" customFormat="1" ht="8.1" customHeight="1">
      <c r="A90" s="372"/>
      <c r="B90" s="393" t="s">
        <v>256</v>
      </c>
      <c r="C90" s="401">
        <f>SUM(D90:E90)</f>
        <v>63456</v>
      </c>
      <c r="D90" s="401">
        <v>30473</v>
      </c>
      <c r="E90" s="401">
        <v>32983</v>
      </c>
      <c r="F90" s="401"/>
      <c r="G90" s="401">
        <f>SUM(H90:I90)</f>
        <v>56693</v>
      </c>
      <c r="H90" s="401">
        <v>28609</v>
      </c>
      <c r="I90" s="401">
        <v>28084</v>
      </c>
      <c r="J90" s="379"/>
    </row>
    <row r="91" spans="1:10" s="371" customFormat="1" ht="8.1" customHeight="1">
      <c r="A91" s="372"/>
      <c r="B91" s="486" t="s">
        <v>321</v>
      </c>
      <c r="C91" s="401">
        <f>SUM(D91:E91)</f>
        <v>144703</v>
      </c>
      <c r="D91" s="401">
        <v>51152</v>
      </c>
      <c r="E91" s="401">
        <v>93551</v>
      </c>
      <c r="F91" s="401"/>
      <c r="G91" s="401">
        <f>SUM(H91:I91)</f>
        <v>18050</v>
      </c>
      <c r="H91" s="401">
        <v>8602</v>
      </c>
      <c r="I91" s="401">
        <v>9448</v>
      </c>
      <c r="J91" s="379"/>
    </row>
    <row r="92" spans="1:10" s="371" customFormat="1" ht="3" customHeight="1">
      <c r="A92" s="372"/>
      <c r="B92" s="486"/>
      <c r="C92" s="401"/>
      <c r="D92" s="401"/>
      <c r="E92" s="401"/>
      <c r="F92" s="401"/>
      <c r="G92" s="401"/>
      <c r="H92" s="401"/>
      <c r="I92" s="401"/>
      <c r="J92" s="379"/>
    </row>
    <row r="93" spans="1:10" s="371" customFormat="1" ht="8.1" customHeight="1">
      <c r="A93" s="372"/>
      <c r="B93" s="397" t="s">
        <v>12</v>
      </c>
      <c r="C93" s="399">
        <f>SUM(C94:C95)</f>
        <v>212573</v>
      </c>
      <c r="D93" s="399">
        <f>SUM(D94:D95)</f>
        <v>87727</v>
      </c>
      <c r="E93" s="399">
        <f>SUM(E94:E95)</f>
        <v>124846</v>
      </c>
      <c r="F93" s="399"/>
      <c r="G93" s="399">
        <f>SUM(G94:G95)</f>
        <v>70888</v>
      </c>
      <c r="H93" s="399">
        <f>SUM(H94:H95)</f>
        <v>35159</v>
      </c>
      <c r="I93" s="399">
        <f>SUM(I94:I95)</f>
        <v>35729</v>
      </c>
      <c r="J93" s="379"/>
    </row>
    <row r="94" spans="1:10" s="371" customFormat="1" ht="8.1" customHeight="1">
      <c r="A94" s="372"/>
      <c r="B94" s="393" t="s">
        <v>256</v>
      </c>
      <c r="C94" s="401">
        <f>SUM(D94:E94)</f>
        <v>70093</v>
      </c>
      <c r="D94" s="401">
        <v>34644</v>
      </c>
      <c r="E94" s="401">
        <v>35449</v>
      </c>
      <c r="F94" s="401"/>
      <c r="G94" s="401">
        <f>SUM(H94:I94)</f>
        <v>52971</v>
      </c>
      <c r="H94" s="401">
        <v>26898</v>
      </c>
      <c r="I94" s="401">
        <v>26073</v>
      </c>
      <c r="J94" s="379"/>
    </row>
    <row r="95" spans="1:10" s="371" customFormat="1" ht="8.1" customHeight="1">
      <c r="A95" s="372"/>
      <c r="B95" s="486" t="s">
        <v>321</v>
      </c>
      <c r="C95" s="401">
        <f>SUM(D95:E95)</f>
        <v>142480</v>
      </c>
      <c r="D95" s="401">
        <v>53083</v>
      </c>
      <c r="E95" s="401">
        <v>89397</v>
      </c>
      <c r="F95" s="401"/>
      <c r="G95" s="401">
        <f>SUM(H95:I95)</f>
        <v>17917</v>
      </c>
      <c r="H95" s="401">
        <v>8261</v>
      </c>
      <c r="I95" s="401">
        <v>9656</v>
      </c>
      <c r="J95" s="379"/>
    </row>
    <row r="96" spans="1:10" s="371" customFormat="1" ht="3" customHeight="1">
      <c r="A96" s="372"/>
      <c r="B96" s="404"/>
      <c r="C96" s="404"/>
      <c r="D96" s="404"/>
      <c r="E96" s="404"/>
      <c r="F96" s="404"/>
      <c r="G96" s="404"/>
      <c r="H96" s="404"/>
      <c r="I96" s="404"/>
      <c r="J96" s="379"/>
    </row>
    <row r="97" spans="1:11" s="371" customFormat="1" ht="3" customHeight="1">
      <c r="A97" s="372"/>
      <c r="B97" s="383"/>
      <c r="C97" s="383"/>
      <c r="D97" s="383"/>
      <c r="E97" s="383"/>
      <c r="F97" s="383"/>
      <c r="G97" s="383"/>
      <c r="H97" s="383"/>
      <c r="I97" s="383"/>
      <c r="J97" s="379"/>
    </row>
    <row r="98" spans="1:11" s="371" customFormat="1" ht="9" customHeight="1">
      <c r="A98" s="372"/>
      <c r="B98" s="505" t="s">
        <v>330</v>
      </c>
      <c r="C98" s="383"/>
      <c r="D98" s="383"/>
      <c r="E98" s="383"/>
      <c r="F98" s="383"/>
      <c r="G98" s="383"/>
      <c r="H98" s="383"/>
      <c r="I98" s="383"/>
      <c r="J98" s="379"/>
    </row>
    <row r="99" spans="1:11" s="371" customFormat="1" ht="9" customHeight="1">
      <c r="A99" s="372"/>
      <c r="B99" s="505" t="s">
        <v>314</v>
      </c>
      <c r="C99" s="383"/>
      <c r="D99" s="383"/>
      <c r="E99" s="383"/>
      <c r="F99" s="383"/>
      <c r="G99" s="383"/>
      <c r="H99" s="383"/>
      <c r="I99" s="383"/>
      <c r="J99" s="379"/>
    </row>
    <row r="100" spans="1:11" s="371" customFormat="1" ht="4.7" customHeight="1">
      <c r="A100" s="408"/>
      <c r="B100" s="404"/>
      <c r="C100" s="404"/>
      <c r="D100" s="404"/>
      <c r="E100" s="404"/>
      <c r="F100" s="404"/>
      <c r="G100" s="404"/>
      <c r="H100" s="404"/>
      <c r="I100" s="404"/>
      <c r="J100" s="409"/>
    </row>
    <row r="101" spans="1:11" ht="11.1" hidden="1" customHeight="1">
      <c r="K101" s="32" t="s">
        <v>17</v>
      </c>
    </row>
  </sheetData>
  <sheetProtection sheet="1" objects="1" scenarios="1"/>
  <mergeCells count="2">
    <mergeCell ref="B8:B9"/>
    <mergeCell ref="B77:B78"/>
  </mergeCells>
  <hyperlinks>
    <hyperlink ref="I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codeName="Hoja29"/>
  <dimension ref="A1:IU184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11.85546875" style="32" customWidth="1"/>
    <col min="3" max="3" width="6" style="32" customWidth="1"/>
    <col min="4" max="5" width="7.7109375" style="32" customWidth="1"/>
    <col min="6" max="6" width="8.28515625" style="32" customWidth="1"/>
    <col min="7" max="7" width="9" style="32" customWidth="1"/>
    <col min="8" max="8" width="7.140625" style="32" customWidth="1"/>
    <col min="9" max="10" width="0.85546875" style="32" customWidth="1"/>
    <col min="11" max="255" width="0" style="32" hidden="1"/>
    <col min="256" max="16384" width="11.42578125" style="32" hidden="1"/>
  </cols>
  <sheetData>
    <row r="1" spans="1:9" s="475" customFormat="1" ht="4.7" customHeight="1">
      <c r="A1" s="472"/>
      <c r="B1" s="473"/>
      <c r="C1" s="473"/>
      <c r="D1" s="473"/>
      <c r="E1" s="473"/>
      <c r="F1" s="473"/>
      <c r="G1" s="473"/>
      <c r="H1" s="473"/>
      <c r="I1" s="474"/>
    </row>
    <row r="2" spans="1:9" s="475" customFormat="1" ht="11.1" customHeight="1">
      <c r="A2" s="476"/>
      <c r="B2" s="477" t="s">
        <v>322</v>
      </c>
      <c r="C2" s="478"/>
      <c r="D2" s="478"/>
      <c r="E2" s="478"/>
      <c r="F2" s="478"/>
      <c r="G2" s="478"/>
      <c r="H2" s="1317" t="s">
        <v>331</v>
      </c>
      <c r="I2" s="480"/>
    </row>
    <row r="3" spans="1:9" s="475" customFormat="1" ht="11.1" customHeight="1">
      <c r="A3" s="476"/>
      <c r="B3" s="477" t="s">
        <v>332</v>
      </c>
      <c r="C3" s="478"/>
      <c r="D3" s="478"/>
      <c r="E3" s="478"/>
      <c r="F3" s="478"/>
      <c r="G3" s="478"/>
      <c r="H3" s="506"/>
      <c r="I3" s="480"/>
    </row>
    <row r="4" spans="1:9" s="475" customFormat="1" ht="11.1" customHeight="1">
      <c r="A4" s="476"/>
      <c r="B4" s="507" t="s">
        <v>4</v>
      </c>
      <c r="C4" s="478"/>
      <c r="D4" s="478"/>
      <c r="E4" s="478"/>
      <c r="F4" s="478"/>
      <c r="G4" s="478"/>
      <c r="H4" s="478"/>
      <c r="I4" s="480"/>
    </row>
    <row r="5" spans="1:9" s="475" customFormat="1" ht="11.1" customHeight="1">
      <c r="A5" s="476"/>
      <c r="B5" s="481" t="s">
        <v>116</v>
      </c>
      <c r="C5" s="478"/>
      <c r="D5" s="478"/>
      <c r="E5" s="478"/>
      <c r="F5" s="478"/>
      <c r="G5" s="478"/>
      <c r="H5" s="478"/>
      <c r="I5" s="480"/>
    </row>
    <row r="6" spans="1:9" s="475" customFormat="1" ht="3" customHeight="1">
      <c r="A6" s="476"/>
      <c r="B6" s="482"/>
      <c r="C6" s="482"/>
      <c r="D6" s="482"/>
      <c r="E6" s="482"/>
      <c r="F6" s="482"/>
      <c r="G6" s="482"/>
      <c r="H6" s="482"/>
      <c r="I6" s="480"/>
    </row>
    <row r="7" spans="1:9" s="475" customFormat="1" ht="3" customHeight="1">
      <c r="A7" s="476"/>
      <c r="B7" s="483"/>
      <c r="C7" s="483"/>
      <c r="D7" s="483"/>
      <c r="E7" s="483"/>
      <c r="F7" s="483"/>
      <c r="G7" s="483"/>
      <c r="H7" s="483"/>
      <c r="I7" s="480"/>
    </row>
    <row r="8" spans="1:9" s="511" customFormat="1" ht="9" customHeight="1">
      <c r="A8" s="508"/>
      <c r="B8" s="1262" t="s">
        <v>333</v>
      </c>
      <c r="C8" s="479" t="s">
        <v>7</v>
      </c>
      <c r="D8" s="509" t="s">
        <v>334</v>
      </c>
      <c r="E8" s="1263" t="s">
        <v>335</v>
      </c>
      <c r="F8" s="1263" t="s">
        <v>336</v>
      </c>
      <c r="G8" s="1263" t="s">
        <v>337</v>
      </c>
      <c r="H8" s="1263" t="s">
        <v>338</v>
      </c>
      <c r="I8" s="510"/>
    </row>
    <row r="9" spans="1:9" s="511" customFormat="1" ht="9" customHeight="1">
      <c r="A9" s="508"/>
      <c r="B9" s="1262"/>
      <c r="C9" s="479"/>
      <c r="D9" s="512"/>
      <c r="E9" s="1263"/>
      <c r="F9" s="1263"/>
      <c r="G9" s="1263"/>
      <c r="H9" s="1263"/>
      <c r="I9" s="510"/>
    </row>
    <row r="10" spans="1:9" s="475" customFormat="1" ht="3" customHeight="1">
      <c r="A10" s="476"/>
      <c r="B10" s="482"/>
      <c r="C10" s="482"/>
      <c r="D10" s="482"/>
      <c r="E10" s="482"/>
      <c r="F10" s="482"/>
      <c r="G10" s="482"/>
      <c r="H10" s="482"/>
      <c r="I10" s="480"/>
    </row>
    <row r="11" spans="1:9" s="475" customFormat="1" ht="3" customHeight="1">
      <c r="A11" s="476"/>
      <c r="B11" s="1174"/>
      <c r="C11" s="1174"/>
      <c r="D11" s="1174"/>
      <c r="E11" s="1174"/>
      <c r="F11" s="1174"/>
      <c r="G11" s="1174"/>
      <c r="H11" s="1174"/>
      <c r="I11" s="480"/>
    </row>
    <row r="12" spans="1:9" s="475" customFormat="1" ht="7.7" customHeight="1">
      <c r="A12" s="476"/>
      <c r="B12" s="513" t="s">
        <v>158</v>
      </c>
      <c r="C12" s="514">
        <f t="shared" ref="C12:C18" si="0">SUM(D12:H12)</f>
        <v>186260</v>
      </c>
      <c r="D12" s="485">
        <f>SUM(D13+D16)</f>
        <v>13376</v>
      </c>
      <c r="E12" s="485">
        <f>SUM(E13+E16)</f>
        <v>5260</v>
      </c>
      <c r="F12" s="485">
        <f>SUM(F13+F16)</f>
        <v>44895</v>
      </c>
      <c r="G12" s="485">
        <f>SUM(G13+G16)</f>
        <v>119124</v>
      </c>
      <c r="H12" s="485">
        <f>SUM(H13+H16)</f>
        <v>3605</v>
      </c>
      <c r="I12" s="480"/>
    </row>
    <row r="13" spans="1:9" s="475" customFormat="1" ht="7.7" customHeight="1">
      <c r="A13" s="476"/>
      <c r="B13" s="486" t="s">
        <v>248</v>
      </c>
      <c r="C13" s="515">
        <f t="shared" si="0"/>
        <v>123051</v>
      </c>
      <c r="D13" s="515">
        <f>SUM(D14:D15)</f>
        <v>11350</v>
      </c>
      <c r="E13" s="515">
        <f>SUM(E14:E15)</f>
        <v>5075</v>
      </c>
      <c r="F13" s="515">
        <f>SUM(F14:F15)</f>
        <v>26701</v>
      </c>
      <c r="G13" s="515">
        <f>SUM(G14:G15)</f>
        <v>76518</v>
      </c>
      <c r="H13" s="515">
        <f>SUM(H14:H15)</f>
        <v>3407</v>
      </c>
      <c r="I13" s="480"/>
    </row>
    <row r="14" spans="1:9" s="475" customFormat="1" ht="7.7" customHeight="1">
      <c r="A14" s="476"/>
      <c r="B14" s="486" t="s">
        <v>339</v>
      </c>
      <c r="C14" s="487">
        <f t="shared" si="0"/>
        <v>19696</v>
      </c>
      <c r="D14" s="487">
        <v>3136</v>
      </c>
      <c r="E14" s="487">
        <v>4544</v>
      </c>
      <c r="F14" s="487">
        <v>5996</v>
      </c>
      <c r="G14" s="487">
        <v>4300</v>
      </c>
      <c r="H14" s="487">
        <v>1720</v>
      </c>
      <c r="I14" s="480"/>
    </row>
    <row r="15" spans="1:9" s="475" customFormat="1" ht="7.7" customHeight="1">
      <c r="A15" s="476"/>
      <c r="B15" s="486" t="s">
        <v>340</v>
      </c>
      <c r="C15" s="487">
        <f t="shared" si="0"/>
        <v>103355</v>
      </c>
      <c r="D15" s="487">
        <v>8214</v>
      </c>
      <c r="E15" s="487">
        <v>531</v>
      </c>
      <c r="F15" s="487">
        <v>20705</v>
      </c>
      <c r="G15" s="487">
        <v>72218</v>
      </c>
      <c r="H15" s="487">
        <v>1687</v>
      </c>
      <c r="I15" s="480"/>
    </row>
    <row r="16" spans="1:9" s="475" customFormat="1" ht="7.7" customHeight="1">
      <c r="A16" s="476"/>
      <c r="B16" s="486" t="s">
        <v>249</v>
      </c>
      <c r="C16" s="487">
        <f t="shared" si="0"/>
        <v>63209</v>
      </c>
      <c r="D16" s="487">
        <f>SUM(D17:D18)</f>
        <v>2026</v>
      </c>
      <c r="E16" s="487">
        <f>SUM(E17:E18)</f>
        <v>185</v>
      </c>
      <c r="F16" s="487">
        <f>SUM(F17:F18)</f>
        <v>18194</v>
      </c>
      <c r="G16" s="487">
        <f>SUM(G17:G18)</f>
        <v>42606</v>
      </c>
      <c r="H16" s="487">
        <f>SUM(H17:H18)</f>
        <v>198</v>
      </c>
      <c r="I16" s="480"/>
    </row>
    <row r="17" spans="1:255" s="475" customFormat="1" ht="7.7" customHeight="1">
      <c r="A17" s="476"/>
      <c r="B17" s="486" t="s">
        <v>341</v>
      </c>
      <c r="C17" s="487">
        <f t="shared" si="0"/>
        <v>33198</v>
      </c>
      <c r="D17" s="515">
        <v>1163</v>
      </c>
      <c r="E17" s="515">
        <v>85</v>
      </c>
      <c r="F17" s="515">
        <v>9445</v>
      </c>
      <c r="G17" s="515">
        <v>22323</v>
      </c>
      <c r="H17" s="515">
        <v>182</v>
      </c>
      <c r="I17" s="480"/>
    </row>
    <row r="18" spans="1:255" s="475" customFormat="1" ht="7.7" customHeight="1">
      <c r="A18" s="476"/>
      <c r="B18" s="486" t="s">
        <v>342</v>
      </c>
      <c r="C18" s="487">
        <f t="shared" si="0"/>
        <v>30011</v>
      </c>
      <c r="D18" s="515">
        <v>863</v>
      </c>
      <c r="E18" s="515">
        <v>100</v>
      </c>
      <c r="F18" s="515">
        <v>8749</v>
      </c>
      <c r="G18" s="515">
        <v>20283</v>
      </c>
      <c r="H18" s="515">
        <v>16</v>
      </c>
      <c r="I18" s="480"/>
    </row>
    <row r="19" spans="1:255" s="475" customFormat="1" ht="3" customHeight="1">
      <c r="A19" s="476"/>
      <c r="B19" s="486"/>
      <c r="C19" s="487"/>
      <c r="D19" s="515"/>
      <c r="E19" s="515"/>
      <c r="F19" s="515"/>
      <c r="G19" s="515"/>
      <c r="H19" s="515"/>
      <c r="I19" s="480"/>
    </row>
    <row r="20" spans="1:255" s="475" customFormat="1" ht="7.7" customHeight="1">
      <c r="A20" s="476"/>
      <c r="B20" s="513" t="s">
        <v>159</v>
      </c>
      <c r="C20" s="485">
        <f t="shared" ref="C20:C26" si="1">SUM(D20:H20)</f>
        <v>208581</v>
      </c>
      <c r="D20" s="485">
        <f>SUM(D21+D24)</f>
        <v>15269</v>
      </c>
      <c r="E20" s="485">
        <f>SUM(E21+E24)</f>
        <v>9378</v>
      </c>
      <c r="F20" s="485">
        <f>SUM(F21+F24)</f>
        <v>53015</v>
      </c>
      <c r="G20" s="485">
        <f>SUM(G21+G24)</f>
        <v>126565</v>
      </c>
      <c r="H20" s="485">
        <f>SUM(H21+H24)</f>
        <v>4354</v>
      </c>
      <c r="I20" s="480"/>
    </row>
    <row r="21" spans="1:255" s="475" customFormat="1" ht="7.7" customHeight="1">
      <c r="A21" s="476"/>
      <c r="B21" s="486" t="s">
        <v>248</v>
      </c>
      <c r="C21" s="515">
        <f t="shared" si="1"/>
        <v>145131</v>
      </c>
      <c r="D21" s="515">
        <f>SUM(D22:D23)</f>
        <v>12391</v>
      </c>
      <c r="E21" s="515">
        <f>SUM(E22:E23)</f>
        <v>8776</v>
      </c>
      <c r="F21" s="515">
        <f>SUM(F22:F23)</f>
        <v>32144</v>
      </c>
      <c r="G21" s="515">
        <f>SUM(G22:G23)</f>
        <v>87662</v>
      </c>
      <c r="H21" s="515">
        <f>SUM(H22:H23)</f>
        <v>4158</v>
      </c>
      <c r="I21" s="480"/>
    </row>
    <row r="22" spans="1:255" s="475" customFormat="1" ht="7.7" customHeight="1">
      <c r="A22" s="476"/>
      <c r="B22" s="486" t="s">
        <v>339</v>
      </c>
      <c r="C22" s="515">
        <f t="shared" si="1"/>
        <v>27533</v>
      </c>
      <c r="D22" s="515">
        <v>3873</v>
      </c>
      <c r="E22" s="515">
        <v>8576</v>
      </c>
      <c r="F22" s="515">
        <v>7961</v>
      </c>
      <c r="G22" s="515">
        <v>4857</v>
      </c>
      <c r="H22" s="515">
        <v>2266</v>
      </c>
      <c r="I22" s="480"/>
    </row>
    <row r="23" spans="1:255" s="475" customFormat="1" ht="7.7" customHeight="1">
      <c r="A23" s="476"/>
      <c r="B23" s="486" t="s">
        <v>340</v>
      </c>
      <c r="C23" s="515">
        <f t="shared" si="1"/>
        <v>117598</v>
      </c>
      <c r="D23" s="515">
        <v>8518</v>
      </c>
      <c r="E23" s="515">
        <v>200</v>
      </c>
      <c r="F23" s="515">
        <v>24183</v>
      </c>
      <c r="G23" s="515">
        <v>82805</v>
      </c>
      <c r="H23" s="515">
        <v>1892</v>
      </c>
      <c r="I23" s="480"/>
    </row>
    <row r="24" spans="1:255" s="475" customFormat="1" ht="7.7" customHeight="1">
      <c r="A24" s="476"/>
      <c r="B24" s="486" t="s">
        <v>249</v>
      </c>
      <c r="C24" s="515">
        <f t="shared" si="1"/>
        <v>63450</v>
      </c>
      <c r="D24" s="515">
        <f>SUM(D25:D26)</f>
        <v>2878</v>
      </c>
      <c r="E24" s="515">
        <f>SUM(E25:E26)</f>
        <v>602</v>
      </c>
      <c r="F24" s="515">
        <f>SUM(F25:F26)</f>
        <v>20871</v>
      </c>
      <c r="G24" s="515">
        <f>SUM(G25:G26)</f>
        <v>38903</v>
      </c>
      <c r="H24" s="515">
        <f>SUM(H25:H26)</f>
        <v>196</v>
      </c>
      <c r="I24" s="480"/>
    </row>
    <row r="25" spans="1:255" s="475" customFormat="1" ht="7.7" customHeight="1">
      <c r="A25" s="476"/>
      <c r="B25" s="486" t="s">
        <v>341</v>
      </c>
      <c r="C25" s="515">
        <f t="shared" si="1"/>
        <v>32399</v>
      </c>
      <c r="D25" s="515">
        <v>1545</v>
      </c>
      <c r="E25" s="515">
        <v>295</v>
      </c>
      <c r="F25" s="515">
        <v>10975</v>
      </c>
      <c r="G25" s="515">
        <v>19422</v>
      </c>
      <c r="H25" s="515">
        <v>162</v>
      </c>
      <c r="I25" s="480"/>
    </row>
    <row r="26" spans="1:255" s="475" customFormat="1" ht="7.7" customHeight="1">
      <c r="A26" s="476"/>
      <c r="B26" s="486" t="s">
        <v>342</v>
      </c>
      <c r="C26" s="515">
        <f t="shared" si="1"/>
        <v>31051</v>
      </c>
      <c r="D26" s="515">
        <v>1333</v>
      </c>
      <c r="E26" s="515">
        <v>307</v>
      </c>
      <c r="F26" s="515">
        <v>9896</v>
      </c>
      <c r="G26" s="515">
        <v>19481</v>
      </c>
      <c r="H26" s="515">
        <v>34</v>
      </c>
      <c r="I26" s="480"/>
    </row>
    <row r="27" spans="1:255" s="475" customFormat="1" ht="3" customHeight="1">
      <c r="A27" s="476"/>
      <c r="B27" s="486"/>
      <c r="C27" s="515"/>
      <c r="D27" s="515"/>
      <c r="E27" s="515"/>
      <c r="F27" s="515"/>
      <c r="G27" s="515"/>
      <c r="H27" s="515"/>
      <c r="I27" s="480"/>
    </row>
    <row r="28" spans="1:255" s="475" customFormat="1" ht="7.7" customHeight="1">
      <c r="A28" s="476"/>
      <c r="B28" s="513" t="s">
        <v>160</v>
      </c>
      <c r="C28" s="485">
        <f t="shared" ref="C28:C34" si="2">SUM(D28:H28)</f>
        <v>219653</v>
      </c>
      <c r="D28" s="485">
        <f>SUM(D29+D32)</f>
        <v>18425</v>
      </c>
      <c r="E28" s="485">
        <f>SUM(E29+E32)</f>
        <v>8057</v>
      </c>
      <c r="F28" s="485">
        <f>SUM(F29+F32)</f>
        <v>51541</v>
      </c>
      <c r="G28" s="485">
        <f>SUM(G29+G32)</f>
        <v>137323</v>
      </c>
      <c r="H28" s="485">
        <f>SUM(H29+H32)</f>
        <v>4307</v>
      </c>
      <c r="I28" s="516"/>
      <c r="J28" s="485"/>
      <c r="K28" s="485"/>
      <c r="L28" s="485"/>
      <c r="M28" s="485"/>
      <c r="N28" s="485"/>
      <c r="O28" s="485"/>
      <c r="P28" s="485"/>
      <c r="Q28" s="485"/>
      <c r="R28" s="485"/>
      <c r="S28" s="485"/>
      <c r="T28" s="485"/>
      <c r="U28" s="485"/>
      <c r="V28" s="485"/>
      <c r="W28" s="485"/>
      <c r="X28" s="485"/>
      <c r="Y28" s="485"/>
      <c r="Z28" s="485"/>
      <c r="AA28" s="485"/>
      <c r="AB28" s="485"/>
      <c r="AC28" s="485"/>
      <c r="AD28" s="485"/>
      <c r="AE28" s="485"/>
      <c r="AF28" s="485"/>
      <c r="AG28" s="485"/>
      <c r="AH28" s="485"/>
      <c r="AI28" s="485"/>
      <c r="AJ28" s="485"/>
      <c r="AK28" s="485"/>
      <c r="AL28" s="485"/>
      <c r="AM28" s="485"/>
      <c r="AN28" s="485"/>
      <c r="AO28" s="485"/>
      <c r="AP28" s="485"/>
      <c r="AQ28" s="485"/>
      <c r="AR28" s="485"/>
      <c r="AS28" s="485"/>
      <c r="AT28" s="485"/>
      <c r="AU28" s="485"/>
      <c r="AV28" s="485"/>
      <c r="AW28" s="485"/>
      <c r="AX28" s="485"/>
      <c r="AY28" s="485"/>
      <c r="AZ28" s="485"/>
      <c r="BA28" s="485"/>
      <c r="BB28" s="485"/>
      <c r="BC28" s="485"/>
      <c r="BD28" s="485"/>
      <c r="BE28" s="485"/>
      <c r="BF28" s="485"/>
      <c r="BG28" s="485"/>
      <c r="BH28" s="485"/>
      <c r="BI28" s="485"/>
      <c r="BJ28" s="485"/>
      <c r="BK28" s="485"/>
      <c r="BL28" s="485"/>
      <c r="BM28" s="485"/>
      <c r="BN28" s="485"/>
      <c r="BO28" s="485"/>
      <c r="BP28" s="485"/>
      <c r="BQ28" s="485"/>
      <c r="BR28" s="485"/>
      <c r="BS28" s="485"/>
      <c r="BT28" s="485"/>
      <c r="BU28" s="485"/>
      <c r="BV28" s="485"/>
      <c r="BW28" s="485"/>
      <c r="BX28" s="485"/>
      <c r="BY28" s="485"/>
      <c r="BZ28" s="485"/>
      <c r="CA28" s="485"/>
      <c r="CB28" s="485"/>
      <c r="CC28" s="485"/>
      <c r="CD28" s="485"/>
      <c r="CE28" s="485"/>
      <c r="CF28" s="485"/>
      <c r="CG28" s="485"/>
      <c r="CH28" s="485"/>
      <c r="CI28" s="485"/>
      <c r="CJ28" s="485"/>
      <c r="CK28" s="485"/>
      <c r="CL28" s="485"/>
      <c r="CM28" s="485"/>
      <c r="CN28" s="485"/>
      <c r="CO28" s="485"/>
      <c r="CP28" s="485"/>
      <c r="CQ28" s="485"/>
      <c r="CR28" s="485"/>
      <c r="CS28" s="485"/>
      <c r="CT28" s="485"/>
      <c r="CU28" s="485"/>
      <c r="CV28" s="485"/>
      <c r="CW28" s="485"/>
      <c r="CX28" s="485"/>
      <c r="CY28" s="485"/>
      <c r="CZ28" s="485"/>
      <c r="DA28" s="485"/>
      <c r="DB28" s="485"/>
      <c r="DC28" s="485"/>
      <c r="DD28" s="485"/>
      <c r="DE28" s="485"/>
      <c r="DF28" s="485"/>
      <c r="DG28" s="485"/>
      <c r="DH28" s="485"/>
      <c r="DI28" s="485"/>
      <c r="DJ28" s="485"/>
      <c r="DK28" s="485"/>
      <c r="DL28" s="485"/>
      <c r="DM28" s="485"/>
      <c r="DN28" s="485"/>
      <c r="DO28" s="485"/>
      <c r="DP28" s="485"/>
      <c r="DQ28" s="485"/>
      <c r="DR28" s="485"/>
      <c r="DS28" s="485"/>
      <c r="DT28" s="485"/>
      <c r="DU28" s="485"/>
      <c r="DV28" s="485"/>
      <c r="DW28" s="485"/>
      <c r="DX28" s="485"/>
      <c r="DY28" s="485"/>
      <c r="DZ28" s="485"/>
      <c r="EA28" s="485"/>
      <c r="EB28" s="485"/>
      <c r="EC28" s="485"/>
      <c r="ED28" s="485"/>
      <c r="EE28" s="485"/>
      <c r="EF28" s="485"/>
      <c r="EG28" s="485"/>
      <c r="EH28" s="485"/>
      <c r="EI28" s="485"/>
      <c r="EJ28" s="485"/>
      <c r="EK28" s="485"/>
      <c r="EL28" s="485"/>
      <c r="EM28" s="485"/>
      <c r="EN28" s="485"/>
      <c r="EO28" s="485"/>
      <c r="EP28" s="485"/>
      <c r="EQ28" s="485"/>
      <c r="ER28" s="485"/>
      <c r="ES28" s="485"/>
      <c r="ET28" s="485"/>
      <c r="EU28" s="485"/>
      <c r="EV28" s="485"/>
      <c r="EW28" s="485"/>
      <c r="EX28" s="485"/>
      <c r="EY28" s="485"/>
      <c r="EZ28" s="485"/>
      <c r="FA28" s="485"/>
      <c r="FB28" s="485"/>
      <c r="FC28" s="485"/>
      <c r="FD28" s="485"/>
      <c r="FE28" s="485"/>
      <c r="FF28" s="485"/>
      <c r="FG28" s="485"/>
      <c r="FH28" s="485"/>
      <c r="FI28" s="485"/>
      <c r="FJ28" s="485"/>
      <c r="FK28" s="485"/>
      <c r="FL28" s="485"/>
      <c r="FM28" s="485"/>
      <c r="FN28" s="485"/>
      <c r="FO28" s="485"/>
      <c r="FP28" s="485"/>
      <c r="FQ28" s="485"/>
      <c r="FR28" s="485"/>
      <c r="FS28" s="485"/>
      <c r="FT28" s="485"/>
      <c r="FU28" s="485"/>
      <c r="FV28" s="485"/>
      <c r="FW28" s="485"/>
      <c r="FX28" s="485"/>
      <c r="FY28" s="485"/>
      <c r="FZ28" s="485"/>
      <c r="GA28" s="485"/>
      <c r="GB28" s="485"/>
      <c r="GC28" s="485"/>
      <c r="GD28" s="485"/>
      <c r="GE28" s="485"/>
      <c r="GF28" s="485"/>
      <c r="GG28" s="485"/>
      <c r="GH28" s="485"/>
      <c r="GI28" s="485"/>
      <c r="GJ28" s="485"/>
      <c r="GK28" s="485"/>
      <c r="GL28" s="485"/>
      <c r="GM28" s="485"/>
      <c r="GN28" s="485"/>
      <c r="GO28" s="485"/>
      <c r="GP28" s="485"/>
      <c r="GQ28" s="485"/>
      <c r="GR28" s="485"/>
      <c r="GS28" s="485"/>
      <c r="GT28" s="485"/>
      <c r="GU28" s="485"/>
      <c r="GV28" s="485"/>
      <c r="GW28" s="485"/>
      <c r="GX28" s="485"/>
      <c r="GY28" s="485"/>
      <c r="GZ28" s="485"/>
      <c r="HA28" s="485"/>
      <c r="HB28" s="485"/>
      <c r="HC28" s="485"/>
      <c r="HD28" s="485"/>
      <c r="HE28" s="485"/>
      <c r="HF28" s="485"/>
      <c r="HG28" s="485"/>
      <c r="HH28" s="485"/>
      <c r="HI28" s="485"/>
      <c r="HJ28" s="485"/>
      <c r="HK28" s="485"/>
      <c r="HL28" s="485"/>
      <c r="HM28" s="485"/>
      <c r="HN28" s="485"/>
      <c r="HO28" s="485"/>
      <c r="HP28" s="485"/>
      <c r="HQ28" s="485"/>
      <c r="HR28" s="485"/>
      <c r="HS28" s="485"/>
      <c r="HT28" s="485"/>
      <c r="HU28" s="485"/>
      <c r="HV28" s="485"/>
      <c r="HW28" s="485"/>
      <c r="HX28" s="485"/>
      <c r="HY28" s="485"/>
      <c r="HZ28" s="485"/>
      <c r="IA28" s="485"/>
      <c r="IB28" s="485"/>
      <c r="IC28" s="485"/>
      <c r="ID28" s="485"/>
      <c r="IE28" s="485"/>
      <c r="IF28" s="485"/>
      <c r="IG28" s="485"/>
      <c r="IH28" s="485"/>
      <c r="II28" s="485"/>
      <c r="IJ28" s="485"/>
      <c r="IK28" s="485"/>
      <c r="IL28" s="485"/>
      <c r="IM28" s="485"/>
      <c r="IN28" s="485"/>
      <c r="IO28" s="485"/>
      <c r="IP28" s="485"/>
      <c r="IQ28" s="485"/>
      <c r="IR28" s="485"/>
      <c r="IS28" s="485"/>
      <c r="IT28" s="485"/>
      <c r="IU28" s="485"/>
    </row>
    <row r="29" spans="1:255" s="475" customFormat="1" ht="7.7" customHeight="1">
      <c r="A29" s="476"/>
      <c r="B29" s="486" t="s">
        <v>248</v>
      </c>
      <c r="C29" s="487">
        <f t="shared" si="2"/>
        <v>158888</v>
      </c>
      <c r="D29" s="515">
        <f>SUM(D30:D31)</f>
        <v>13765</v>
      </c>
      <c r="E29" s="515">
        <f>SUM(E30:E31)</f>
        <v>6595</v>
      </c>
      <c r="F29" s="515">
        <f>SUM(F30:F31)</f>
        <v>32202</v>
      </c>
      <c r="G29" s="515">
        <f>SUM(G30:G31)</f>
        <v>102223</v>
      </c>
      <c r="H29" s="515">
        <f>SUM(H30:H31)</f>
        <v>4103</v>
      </c>
      <c r="I29" s="480"/>
    </row>
    <row r="30" spans="1:255" s="475" customFormat="1" ht="7.7" customHeight="1">
      <c r="A30" s="476"/>
      <c r="B30" s="486" t="s">
        <v>339</v>
      </c>
      <c r="C30" s="487">
        <f t="shared" si="2"/>
        <v>33317</v>
      </c>
      <c r="D30" s="515">
        <v>4797</v>
      </c>
      <c r="E30" s="515">
        <v>6017</v>
      </c>
      <c r="F30" s="515">
        <v>9882</v>
      </c>
      <c r="G30" s="515">
        <v>10229</v>
      </c>
      <c r="H30" s="515">
        <v>2392</v>
      </c>
      <c r="I30" s="480"/>
    </row>
    <row r="31" spans="1:255" s="475" customFormat="1" ht="7.7" customHeight="1">
      <c r="A31" s="476"/>
      <c r="B31" s="486" t="s">
        <v>340</v>
      </c>
      <c r="C31" s="487">
        <f t="shared" si="2"/>
        <v>125571</v>
      </c>
      <c r="D31" s="515">
        <v>8968</v>
      </c>
      <c r="E31" s="515">
        <v>578</v>
      </c>
      <c r="F31" s="515">
        <v>22320</v>
      </c>
      <c r="G31" s="515">
        <v>91994</v>
      </c>
      <c r="H31" s="515">
        <v>1711</v>
      </c>
      <c r="I31" s="480"/>
    </row>
    <row r="32" spans="1:255" s="475" customFormat="1" ht="7.7" customHeight="1">
      <c r="A32" s="476"/>
      <c r="B32" s="486" t="s">
        <v>249</v>
      </c>
      <c r="C32" s="487">
        <f t="shared" si="2"/>
        <v>60765</v>
      </c>
      <c r="D32" s="487">
        <f>SUM(D33:D34)</f>
        <v>4660</v>
      </c>
      <c r="E32" s="487">
        <f>SUM(E33:E34)</f>
        <v>1462</v>
      </c>
      <c r="F32" s="487">
        <f>SUM(F33:F34)</f>
        <v>19339</v>
      </c>
      <c r="G32" s="487">
        <f>SUM(G33:G34)</f>
        <v>35100</v>
      </c>
      <c r="H32" s="487">
        <f>SUM(H33:H34)</f>
        <v>204</v>
      </c>
      <c r="I32" s="480"/>
    </row>
    <row r="33" spans="1:9" s="475" customFormat="1" ht="7.7" customHeight="1">
      <c r="A33" s="476"/>
      <c r="B33" s="486" t="s">
        <v>341</v>
      </c>
      <c r="C33" s="487">
        <f t="shared" si="2"/>
        <v>30503</v>
      </c>
      <c r="D33" s="515">
        <v>2308</v>
      </c>
      <c r="E33" s="515">
        <v>714</v>
      </c>
      <c r="F33" s="515">
        <v>10016</v>
      </c>
      <c r="G33" s="515">
        <v>17307</v>
      </c>
      <c r="H33" s="515">
        <v>158</v>
      </c>
      <c r="I33" s="480"/>
    </row>
    <row r="34" spans="1:9" s="475" customFormat="1" ht="7.7" customHeight="1">
      <c r="A34" s="476"/>
      <c r="B34" s="486" t="s">
        <v>342</v>
      </c>
      <c r="C34" s="487">
        <f t="shared" si="2"/>
        <v>30262</v>
      </c>
      <c r="D34" s="515">
        <v>2352</v>
      </c>
      <c r="E34" s="515">
        <v>748</v>
      </c>
      <c r="F34" s="515">
        <v>9323</v>
      </c>
      <c r="G34" s="515">
        <v>17793</v>
      </c>
      <c r="H34" s="515">
        <v>46</v>
      </c>
      <c r="I34" s="480"/>
    </row>
    <row r="35" spans="1:9" s="475" customFormat="1" ht="3" customHeight="1">
      <c r="A35" s="476"/>
      <c r="B35" s="486"/>
      <c r="C35" s="487"/>
      <c r="D35" s="515"/>
      <c r="E35" s="515"/>
      <c r="F35" s="515"/>
      <c r="G35" s="515"/>
      <c r="H35" s="515"/>
      <c r="I35" s="480"/>
    </row>
    <row r="36" spans="1:9" s="475" customFormat="1" ht="7.7" customHeight="1">
      <c r="A36" s="476"/>
      <c r="B36" s="513" t="s">
        <v>161</v>
      </c>
      <c r="C36" s="485">
        <f t="shared" ref="C36:C42" si="3">SUM(D36:H36)</f>
        <v>237380</v>
      </c>
      <c r="D36" s="485">
        <f>SUM(D37+D40)</f>
        <v>19954</v>
      </c>
      <c r="E36" s="485">
        <f>SUM(E37+E40)</f>
        <v>10464</v>
      </c>
      <c r="F36" s="485">
        <f>SUM(F37+F40)</f>
        <v>54099</v>
      </c>
      <c r="G36" s="485">
        <f>SUM(G37+G40)</f>
        <v>147393</v>
      </c>
      <c r="H36" s="485">
        <f>SUM(H37+H40)</f>
        <v>5470</v>
      </c>
      <c r="I36" s="480"/>
    </row>
    <row r="37" spans="1:9" s="475" customFormat="1" ht="7.7" customHeight="1">
      <c r="A37" s="476"/>
      <c r="B37" s="486" t="s">
        <v>248</v>
      </c>
      <c r="C37" s="515">
        <f t="shared" si="3"/>
        <v>168867</v>
      </c>
      <c r="D37" s="515">
        <f>SUM(D38:D39)</f>
        <v>15009</v>
      </c>
      <c r="E37" s="515">
        <f>SUM(E38:E39)</f>
        <v>9357</v>
      </c>
      <c r="F37" s="515">
        <f>SUM(F38:F39)</f>
        <v>33134</v>
      </c>
      <c r="G37" s="515">
        <f>SUM(G38:G39)</f>
        <v>106780</v>
      </c>
      <c r="H37" s="515">
        <f>SUM(H38:H39)</f>
        <v>4587</v>
      </c>
      <c r="I37" s="480"/>
    </row>
    <row r="38" spans="1:9" s="475" customFormat="1" ht="7.7" customHeight="1">
      <c r="A38" s="476"/>
      <c r="B38" s="486" t="s">
        <v>339</v>
      </c>
      <c r="C38" s="515">
        <f t="shared" si="3"/>
        <v>43185</v>
      </c>
      <c r="D38" s="515">
        <v>6486</v>
      </c>
      <c r="E38" s="515">
        <v>8841</v>
      </c>
      <c r="F38" s="515">
        <v>12569</v>
      </c>
      <c r="G38" s="515">
        <v>12330</v>
      </c>
      <c r="H38" s="515">
        <v>2959</v>
      </c>
      <c r="I38" s="480"/>
    </row>
    <row r="39" spans="1:9" s="475" customFormat="1" ht="7.7" customHeight="1">
      <c r="A39" s="476"/>
      <c r="B39" s="486" t="s">
        <v>340</v>
      </c>
      <c r="C39" s="515">
        <f t="shared" si="3"/>
        <v>125682</v>
      </c>
      <c r="D39" s="515">
        <v>8523</v>
      </c>
      <c r="E39" s="515">
        <v>516</v>
      </c>
      <c r="F39" s="515">
        <v>20565</v>
      </c>
      <c r="G39" s="515">
        <v>94450</v>
      </c>
      <c r="H39" s="515">
        <v>1628</v>
      </c>
      <c r="I39" s="480"/>
    </row>
    <row r="40" spans="1:9" s="475" customFormat="1" ht="7.7" customHeight="1">
      <c r="A40" s="476"/>
      <c r="B40" s="486" t="s">
        <v>249</v>
      </c>
      <c r="C40" s="515">
        <f t="shared" si="3"/>
        <v>68513</v>
      </c>
      <c r="D40" s="487">
        <f>SUM(D41:D42)</f>
        <v>4945</v>
      </c>
      <c r="E40" s="487">
        <f>SUM(E41:E42)</f>
        <v>1107</v>
      </c>
      <c r="F40" s="487">
        <f>SUM(F41:F42)</f>
        <v>20965</v>
      </c>
      <c r="G40" s="487">
        <f>SUM(G41:G42)</f>
        <v>40613</v>
      </c>
      <c r="H40" s="487">
        <f>SUM(H41:H42)</f>
        <v>883</v>
      </c>
      <c r="I40" s="480"/>
    </row>
    <row r="41" spans="1:9" s="475" customFormat="1" ht="7.7" customHeight="1">
      <c r="A41" s="476"/>
      <c r="B41" s="486" t="s">
        <v>341</v>
      </c>
      <c r="C41" s="515">
        <f t="shared" si="3"/>
        <v>34167</v>
      </c>
      <c r="D41" s="515">
        <v>2441</v>
      </c>
      <c r="E41" s="515">
        <v>576</v>
      </c>
      <c r="F41" s="515">
        <v>10846</v>
      </c>
      <c r="G41" s="515">
        <v>19799</v>
      </c>
      <c r="H41" s="515">
        <v>505</v>
      </c>
      <c r="I41" s="480"/>
    </row>
    <row r="42" spans="1:9" s="475" customFormat="1" ht="7.7" customHeight="1">
      <c r="A42" s="476"/>
      <c r="B42" s="486" t="s">
        <v>342</v>
      </c>
      <c r="C42" s="515">
        <f t="shared" si="3"/>
        <v>34346</v>
      </c>
      <c r="D42" s="515">
        <v>2504</v>
      </c>
      <c r="E42" s="515">
        <v>531</v>
      </c>
      <c r="F42" s="515">
        <v>10119</v>
      </c>
      <c r="G42" s="515">
        <v>20814</v>
      </c>
      <c r="H42" s="515">
        <v>378</v>
      </c>
      <c r="I42" s="480"/>
    </row>
    <row r="43" spans="1:9" s="475" customFormat="1" ht="8.65" customHeight="1">
      <c r="A43" s="476"/>
      <c r="B43" s="484" t="s">
        <v>234</v>
      </c>
      <c r="C43" s="487"/>
      <c r="D43" s="515"/>
      <c r="E43" s="515"/>
      <c r="F43" s="515"/>
      <c r="G43" s="515"/>
      <c r="H43" s="515"/>
      <c r="I43" s="480"/>
    </row>
    <row r="44" spans="1:9" s="475" customFormat="1" ht="4.7" customHeight="1">
      <c r="A44" s="488"/>
      <c r="B44" s="489"/>
      <c r="C44" s="490"/>
      <c r="D44" s="490"/>
      <c r="E44" s="490"/>
      <c r="F44" s="490"/>
      <c r="G44" s="490"/>
      <c r="H44" s="490"/>
      <c r="I44" s="491"/>
    </row>
    <row r="45" spans="1:9" s="475" customFormat="1" ht="4.7" customHeight="1">
      <c r="A45" s="472"/>
      <c r="B45" s="517"/>
      <c r="C45" s="518"/>
      <c r="D45" s="518"/>
      <c r="E45" s="518"/>
      <c r="F45" s="518"/>
      <c r="G45" s="518"/>
      <c r="H45" s="518"/>
      <c r="I45" s="474"/>
    </row>
    <row r="46" spans="1:9" s="475" customFormat="1" ht="11.1" customHeight="1">
      <c r="A46" s="476"/>
      <c r="B46" s="477" t="s">
        <v>322</v>
      </c>
      <c r="C46" s="478"/>
      <c r="D46" s="478"/>
      <c r="E46" s="478"/>
      <c r="F46" s="478"/>
      <c r="G46" s="478"/>
      <c r="H46" s="380" t="s">
        <v>331</v>
      </c>
      <c r="I46" s="480"/>
    </row>
    <row r="47" spans="1:9" s="475" customFormat="1" ht="11.1" customHeight="1">
      <c r="A47" s="476"/>
      <c r="B47" s="477" t="s">
        <v>332</v>
      </c>
      <c r="C47" s="478"/>
      <c r="D47" s="478"/>
      <c r="E47" s="478"/>
      <c r="F47" s="478"/>
      <c r="G47" s="478"/>
      <c r="H47" s="506"/>
      <c r="I47" s="480"/>
    </row>
    <row r="48" spans="1:9" s="475" customFormat="1" ht="11.1" customHeight="1">
      <c r="A48" s="476"/>
      <c r="B48" s="507" t="s">
        <v>4</v>
      </c>
      <c r="C48" s="478"/>
      <c r="D48" s="478"/>
      <c r="E48" s="478"/>
      <c r="F48" s="478"/>
      <c r="G48" s="478"/>
      <c r="H48" s="478"/>
      <c r="I48" s="480"/>
    </row>
    <row r="49" spans="1:9" s="475" customFormat="1" ht="11.1" customHeight="1">
      <c r="A49" s="476"/>
      <c r="B49" s="481" t="s">
        <v>116</v>
      </c>
      <c r="C49" s="478"/>
      <c r="D49" s="478"/>
      <c r="E49" s="478"/>
      <c r="F49" s="478"/>
      <c r="G49" s="478"/>
      <c r="H49" s="478"/>
      <c r="I49" s="480"/>
    </row>
    <row r="50" spans="1:9" s="475" customFormat="1" ht="3" customHeight="1">
      <c r="A50" s="476"/>
      <c r="B50" s="482"/>
      <c r="C50" s="482"/>
      <c r="D50" s="482"/>
      <c r="E50" s="482"/>
      <c r="F50" s="482"/>
      <c r="G50" s="482"/>
      <c r="H50" s="482"/>
      <c r="I50" s="480"/>
    </row>
    <row r="51" spans="1:9" s="475" customFormat="1" ht="3" customHeight="1">
      <c r="A51" s="476"/>
      <c r="B51" s="483"/>
      <c r="C51" s="483"/>
      <c r="D51" s="483"/>
      <c r="E51" s="483"/>
      <c r="F51" s="483"/>
      <c r="G51" s="483"/>
      <c r="H51" s="483"/>
      <c r="I51" s="480"/>
    </row>
    <row r="52" spans="1:9" s="511" customFormat="1" ht="9.6" customHeight="1">
      <c r="A52" s="508"/>
      <c r="B52" s="1262" t="s">
        <v>333</v>
      </c>
      <c r="C52" s="479" t="s">
        <v>7</v>
      </c>
      <c r="D52" s="509" t="s">
        <v>334</v>
      </c>
      <c r="E52" s="1263" t="s">
        <v>335</v>
      </c>
      <c r="F52" s="1263" t="s">
        <v>336</v>
      </c>
      <c r="G52" s="1263" t="s">
        <v>337</v>
      </c>
      <c r="H52" s="1263" t="s">
        <v>338</v>
      </c>
      <c r="I52" s="510"/>
    </row>
    <row r="53" spans="1:9" s="511" customFormat="1" ht="8.25" customHeight="1">
      <c r="A53" s="508"/>
      <c r="B53" s="1262"/>
      <c r="C53" s="479"/>
      <c r="D53" s="512"/>
      <c r="E53" s="1263"/>
      <c r="F53" s="1263"/>
      <c r="G53" s="1263"/>
      <c r="H53" s="1263"/>
      <c r="I53" s="510"/>
    </row>
    <row r="54" spans="1:9" s="475" customFormat="1" ht="3" customHeight="1">
      <c r="A54" s="476"/>
      <c r="B54" s="482"/>
      <c r="C54" s="482"/>
      <c r="D54" s="482"/>
      <c r="E54" s="482"/>
      <c r="F54" s="482"/>
      <c r="G54" s="482"/>
      <c r="H54" s="482"/>
      <c r="I54" s="480"/>
    </row>
    <row r="55" spans="1:9" s="475" customFormat="1" ht="3" customHeight="1">
      <c r="A55" s="476"/>
      <c r="B55" s="1174"/>
      <c r="C55" s="1174"/>
      <c r="D55" s="1174"/>
      <c r="E55" s="1174"/>
      <c r="F55" s="1174"/>
      <c r="G55" s="1174"/>
      <c r="H55" s="1174"/>
      <c r="I55" s="480"/>
    </row>
    <row r="56" spans="1:9" s="475" customFormat="1" ht="8.65" customHeight="1">
      <c r="A56" s="476"/>
      <c r="B56" s="397">
        <v>1999</v>
      </c>
      <c r="C56" s="485">
        <f t="shared" ref="C56:H56" si="4">SUM(C57+C60)</f>
        <v>231440.21600000001</v>
      </c>
      <c r="D56" s="514">
        <f t="shared" si="4"/>
        <v>21526</v>
      </c>
      <c r="E56" s="514">
        <f t="shared" si="4"/>
        <v>10194.216</v>
      </c>
      <c r="F56" s="514">
        <f t="shared" si="4"/>
        <v>51827</v>
      </c>
      <c r="G56" s="514">
        <f t="shared" si="4"/>
        <v>142160</v>
      </c>
      <c r="H56" s="514">
        <f t="shared" si="4"/>
        <v>5733</v>
      </c>
      <c r="I56" s="480"/>
    </row>
    <row r="57" spans="1:9" s="475" customFormat="1" ht="8.65" customHeight="1">
      <c r="A57" s="476"/>
      <c r="B57" s="486" t="s">
        <v>248</v>
      </c>
      <c r="C57" s="487">
        <f t="shared" ref="C57:C62" si="5">SUM(D57:H57)</f>
        <v>164098</v>
      </c>
      <c r="D57" s="515">
        <f>SUM(D58:D59)</f>
        <v>15803</v>
      </c>
      <c r="E57" s="515">
        <f>SUM(E58:E59)</f>
        <v>10136</v>
      </c>
      <c r="F57" s="515">
        <f>SUM(F58:F59)</f>
        <v>30591</v>
      </c>
      <c r="G57" s="515">
        <f>SUM(G58:G59)</f>
        <v>102203</v>
      </c>
      <c r="H57" s="515">
        <f>SUM(H58:H59)</f>
        <v>5365</v>
      </c>
      <c r="I57" s="480"/>
    </row>
    <row r="58" spans="1:9" s="475" customFormat="1" ht="8.65" customHeight="1">
      <c r="A58" s="476"/>
      <c r="B58" s="486" t="s">
        <v>339</v>
      </c>
      <c r="C58" s="487">
        <f t="shared" si="5"/>
        <v>44814</v>
      </c>
      <c r="D58" s="515">
        <v>7180</v>
      </c>
      <c r="E58" s="515">
        <v>9737</v>
      </c>
      <c r="F58" s="515">
        <v>11795</v>
      </c>
      <c r="G58" s="515">
        <v>12531</v>
      </c>
      <c r="H58" s="515">
        <v>3571</v>
      </c>
      <c r="I58" s="480"/>
    </row>
    <row r="59" spans="1:9" s="475" customFormat="1" ht="8.65" customHeight="1">
      <c r="A59" s="476"/>
      <c r="B59" s="486" t="s">
        <v>340</v>
      </c>
      <c r="C59" s="487">
        <f t="shared" si="5"/>
        <v>119284</v>
      </c>
      <c r="D59" s="515">
        <v>8623</v>
      </c>
      <c r="E59" s="515">
        <v>399</v>
      </c>
      <c r="F59" s="515">
        <v>18796</v>
      </c>
      <c r="G59" s="515">
        <v>89672</v>
      </c>
      <c r="H59" s="515">
        <v>1794</v>
      </c>
      <c r="I59" s="480"/>
    </row>
    <row r="60" spans="1:9" s="475" customFormat="1" ht="8.65" customHeight="1">
      <c r="A60" s="476"/>
      <c r="B60" s="486" t="s">
        <v>249</v>
      </c>
      <c r="C60" s="487">
        <f t="shared" si="5"/>
        <v>67342.216</v>
      </c>
      <c r="D60" s="515">
        <f>SUM(D61:D62)</f>
        <v>5723</v>
      </c>
      <c r="E60" s="515">
        <f>SUM(E61:E62)</f>
        <v>58.216000000000001</v>
      </c>
      <c r="F60" s="515">
        <f>SUM(F61:F62)</f>
        <v>21236</v>
      </c>
      <c r="G60" s="515">
        <f>SUM(G61:G62)</f>
        <v>39957</v>
      </c>
      <c r="H60" s="515">
        <f>SUM(H61:H62)</f>
        <v>368</v>
      </c>
      <c r="I60" s="480"/>
    </row>
    <row r="61" spans="1:9" s="475" customFormat="1" ht="8.65" customHeight="1">
      <c r="A61" s="476"/>
      <c r="B61" s="486" t="s">
        <v>341</v>
      </c>
      <c r="C61" s="487">
        <f t="shared" si="5"/>
        <v>33625.108</v>
      </c>
      <c r="D61" s="515">
        <v>2858</v>
      </c>
      <c r="E61" s="515">
        <f>29108/1000</f>
        <v>29.108000000000001</v>
      </c>
      <c r="F61" s="515">
        <v>10994</v>
      </c>
      <c r="G61" s="515">
        <v>19508</v>
      </c>
      <c r="H61" s="515">
        <v>236</v>
      </c>
      <c r="I61" s="480"/>
    </row>
    <row r="62" spans="1:9" s="475" customFormat="1" ht="8.65" customHeight="1">
      <c r="A62" s="476"/>
      <c r="B62" s="486" t="s">
        <v>342</v>
      </c>
      <c r="C62" s="487">
        <f t="shared" si="5"/>
        <v>33717.108</v>
      </c>
      <c r="D62" s="487">
        <v>2865</v>
      </c>
      <c r="E62" s="515">
        <f>29108/1000</f>
        <v>29.108000000000001</v>
      </c>
      <c r="F62" s="487">
        <v>10242</v>
      </c>
      <c r="G62" s="487">
        <v>20449</v>
      </c>
      <c r="H62" s="487">
        <v>132</v>
      </c>
      <c r="I62" s="480"/>
    </row>
    <row r="63" spans="1:9" s="475" customFormat="1" ht="3" customHeight="1">
      <c r="A63" s="476"/>
      <c r="B63" s="486"/>
      <c r="C63" s="487"/>
      <c r="D63" s="487"/>
      <c r="E63" s="515"/>
      <c r="F63" s="487"/>
      <c r="G63" s="487"/>
      <c r="H63" s="487"/>
      <c r="I63" s="480"/>
    </row>
    <row r="64" spans="1:9" s="475" customFormat="1" ht="8.65" customHeight="1">
      <c r="A64" s="476"/>
      <c r="B64" s="397">
        <v>2000</v>
      </c>
      <c r="C64" s="485">
        <f t="shared" ref="C64:H64" si="6">SUM(C65+C68)</f>
        <v>244252</v>
      </c>
      <c r="D64" s="514">
        <f t="shared" si="6"/>
        <v>23904</v>
      </c>
      <c r="E64" s="514">
        <f t="shared" si="6"/>
        <v>11858</v>
      </c>
      <c r="F64" s="514">
        <f t="shared" si="6"/>
        <v>56412</v>
      </c>
      <c r="G64" s="514">
        <f t="shared" si="6"/>
        <v>146541</v>
      </c>
      <c r="H64" s="514">
        <f t="shared" si="6"/>
        <v>5537</v>
      </c>
      <c r="I64" s="480"/>
    </row>
    <row r="65" spans="1:9" s="475" customFormat="1" ht="8.65" customHeight="1">
      <c r="A65" s="476"/>
      <c r="B65" s="486" t="s">
        <v>248</v>
      </c>
      <c r="C65" s="487">
        <f t="shared" ref="C65:C70" si="7">SUM(D65:H65)</f>
        <v>176694</v>
      </c>
      <c r="D65" s="515">
        <f>SUM(D66:D67)</f>
        <v>17623</v>
      </c>
      <c r="E65" s="515">
        <f>SUM(E66:E67)</f>
        <v>11128</v>
      </c>
      <c r="F65" s="515">
        <f>SUM(F66:F67)</f>
        <v>32927</v>
      </c>
      <c r="G65" s="515">
        <f>SUM(G66:G67)</f>
        <v>109694</v>
      </c>
      <c r="H65" s="515">
        <f>SUM(H66:H67)</f>
        <v>5322</v>
      </c>
      <c r="I65" s="480"/>
    </row>
    <row r="66" spans="1:9" s="475" customFormat="1" ht="8.65" customHeight="1">
      <c r="A66" s="476"/>
      <c r="B66" s="486" t="s">
        <v>339</v>
      </c>
      <c r="C66" s="487">
        <f t="shared" si="7"/>
        <v>51814</v>
      </c>
      <c r="D66" s="515">
        <v>8923</v>
      </c>
      <c r="E66" s="515">
        <v>10531</v>
      </c>
      <c r="F66" s="515">
        <v>12543</v>
      </c>
      <c r="G66" s="515">
        <v>15984</v>
      </c>
      <c r="H66" s="515">
        <v>3833</v>
      </c>
      <c r="I66" s="480"/>
    </row>
    <row r="67" spans="1:9" s="475" customFormat="1" ht="8.65" customHeight="1">
      <c r="A67" s="476"/>
      <c r="B67" s="486" t="s">
        <v>340</v>
      </c>
      <c r="C67" s="487">
        <f t="shared" si="7"/>
        <v>124880</v>
      </c>
      <c r="D67" s="515">
        <v>8700</v>
      </c>
      <c r="E67" s="515">
        <v>597</v>
      </c>
      <c r="F67" s="515">
        <v>20384</v>
      </c>
      <c r="G67" s="515">
        <v>93710</v>
      </c>
      <c r="H67" s="515">
        <v>1489</v>
      </c>
      <c r="I67" s="480"/>
    </row>
    <row r="68" spans="1:9" s="475" customFormat="1" ht="8.65" customHeight="1">
      <c r="A68" s="476"/>
      <c r="B68" s="486" t="s">
        <v>249</v>
      </c>
      <c r="C68" s="487">
        <f t="shared" si="7"/>
        <v>67558</v>
      </c>
      <c r="D68" s="515">
        <f>SUM(D69:D70)</f>
        <v>6281</v>
      </c>
      <c r="E68" s="515">
        <f>SUM(E69:E70)</f>
        <v>730</v>
      </c>
      <c r="F68" s="515">
        <f>SUM(F69:F70)</f>
        <v>23485</v>
      </c>
      <c r="G68" s="515">
        <f>SUM(G69:G70)</f>
        <v>36847</v>
      </c>
      <c r="H68" s="515">
        <f>SUM(H69:H70)</f>
        <v>215</v>
      </c>
      <c r="I68" s="480"/>
    </row>
    <row r="69" spans="1:9" s="475" customFormat="1" ht="8.65" customHeight="1">
      <c r="A69" s="476"/>
      <c r="B69" s="486" t="s">
        <v>341</v>
      </c>
      <c r="C69" s="487">
        <f t="shared" si="7"/>
        <v>34535</v>
      </c>
      <c r="D69" s="515">
        <v>3190</v>
      </c>
      <c r="E69" s="515">
        <v>350</v>
      </c>
      <c r="F69" s="515">
        <v>12184</v>
      </c>
      <c r="G69" s="515">
        <v>18628</v>
      </c>
      <c r="H69" s="515">
        <v>183</v>
      </c>
      <c r="I69" s="480"/>
    </row>
    <row r="70" spans="1:9" s="475" customFormat="1" ht="8.65" customHeight="1">
      <c r="A70" s="476"/>
      <c r="B70" s="486" t="s">
        <v>342</v>
      </c>
      <c r="C70" s="487">
        <f t="shared" si="7"/>
        <v>33023</v>
      </c>
      <c r="D70" s="515">
        <v>3091</v>
      </c>
      <c r="E70" s="487">
        <v>380</v>
      </c>
      <c r="F70" s="487">
        <v>11301</v>
      </c>
      <c r="G70" s="487">
        <v>18219</v>
      </c>
      <c r="H70" s="487">
        <v>32</v>
      </c>
      <c r="I70" s="480"/>
    </row>
    <row r="71" spans="1:9" s="475" customFormat="1" ht="3.95" customHeight="1">
      <c r="A71" s="476"/>
      <c r="B71" s="486"/>
      <c r="C71" s="515"/>
      <c r="D71" s="515"/>
      <c r="E71" s="515"/>
      <c r="F71" s="515"/>
      <c r="G71" s="515"/>
      <c r="H71" s="515"/>
      <c r="I71" s="480"/>
    </row>
    <row r="72" spans="1:9" s="475" customFormat="1" ht="8.65" customHeight="1">
      <c r="A72" s="476"/>
      <c r="B72" s="397">
        <v>2001</v>
      </c>
      <c r="C72" s="485">
        <f t="shared" ref="C72:H72" si="8">SUM(C73+C76)</f>
        <v>244431</v>
      </c>
      <c r="D72" s="514">
        <f t="shared" si="8"/>
        <v>22796</v>
      </c>
      <c r="E72" s="514">
        <f t="shared" si="8"/>
        <v>13058</v>
      </c>
      <c r="F72" s="514">
        <f t="shared" si="8"/>
        <v>51951</v>
      </c>
      <c r="G72" s="514">
        <f t="shared" si="8"/>
        <v>151379</v>
      </c>
      <c r="H72" s="514">
        <f t="shared" si="8"/>
        <v>5247</v>
      </c>
      <c r="I72" s="480"/>
    </row>
    <row r="73" spans="1:9" s="475" customFormat="1" ht="8.65" customHeight="1">
      <c r="A73" s="476"/>
      <c r="B73" s="486" t="s">
        <v>248</v>
      </c>
      <c r="C73" s="487">
        <f t="shared" ref="C73:C78" si="9">SUM(D73:H73)</f>
        <v>179400</v>
      </c>
      <c r="D73" s="515">
        <f>SUM(D74:D75)</f>
        <v>16632</v>
      </c>
      <c r="E73" s="515">
        <f>SUM(E74:E75)</f>
        <v>12454</v>
      </c>
      <c r="F73" s="515">
        <f>SUM(F74:F75)</f>
        <v>31591</v>
      </c>
      <c r="G73" s="515">
        <f>SUM(G74:G75)</f>
        <v>113692</v>
      </c>
      <c r="H73" s="515">
        <f>SUM(H74:H75)</f>
        <v>5031</v>
      </c>
      <c r="I73" s="480"/>
    </row>
    <row r="74" spans="1:9" s="475" customFormat="1" ht="8.65" customHeight="1">
      <c r="A74" s="476"/>
      <c r="B74" s="486" t="s">
        <v>339</v>
      </c>
      <c r="C74" s="487">
        <f t="shared" si="9"/>
        <v>50380</v>
      </c>
      <c r="D74" s="515">
        <v>9292</v>
      </c>
      <c r="E74" s="515">
        <v>11853</v>
      </c>
      <c r="F74" s="515">
        <v>12111</v>
      </c>
      <c r="G74" s="515">
        <v>13571</v>
      </c>
      <c r="H74" s="515">
        <v>3553</v>
      </c>
      <c r="I74" s="480"/>
    </row>
    <row r="75" spans="1:9" s="475" customFormat="1" ht="8.65" customHeight="1">
      <c r="A75" s="476"/>
      <c r="B75" s="486" t="s">
        <v>340</v>
      </c>
      <c r="C75" s="487">
        <f t="shared" si="9"/>
        <v>129020</v>
      </c>
      <c r="D75" s="515">
        <v>7340</v>
      </c>
      <c r="E75" s="515">
        <v>601</v>
      </c>
      <c r="F75" s="515">
        <v>19480</v>
      </c>
      <c r="G75" s="515">
        <v>100121</v>
      </c>
      <c r="H75" s="515">
        <v>1478</v>
      </c>
      <c r="I75" s="480"/>
    </row>
    <row r="76" spans="1:9" s="475" customFormat="1" ht="8.65" customHeight="1">
      <c r="A76" s="476"/>
      <c r="B76" s="486" t="s">
        <v>249</v>
      </c>
      <c r="C76" s="487">
        <f t="shared" si="9"/>
        <v>65031</v>
      </c>
      <c r="D76" s="515">
        <f>SUM(D77:D78)</f>
        <v>6164</v>
      </c>
      <c r="E76" s="515">
        <f>SUM(E77:E78)</f>
        <v>604</v>
      </c>
      <c r="F76" s="515">
        <f>SUM(F77:F78)</f>
        <v>20360</v>
      </c>
      <c r="G76" s="515">
        <f>SUM(G77:G78)</f>
        <v>37687</v>
      </c>
      <c r="H76" s="515">
        <f>SUM(H77:H78)</f>
        <v>216</v>
      </c>
      <c r="I76" s="480"/>
    </row>
    <row r="77" spans="1:9" s="475" customFormat="1" ht="8.65" customHeight="1">
      <c r="A77" s="476"/>
      <c r="B77" s="486" t="s">
        <v>341</v>
      </c>
      <c r="C77" s="487">
        <f t="shared" si="9"/>
        <v>33157</v>
      </c>
      <c r="D77" s="515">
        <v>3110</v>
      </c>
      <c r="E77" s="515">
        <v>297</v>
      </c>
      <c r="F77" s="515">
        <v>10501</v>
      </c>
      <c r="G77" s="515">
        <v>19087</v>
      </c>
      <c r="H77" s="515">
        <v>162</v>
      </c>
      <c r="I77" s="480"/>
    </row>
    <row r="78" spans="1:9" s="475" customFormat="1" ht="8.65" customHeight="1">
      <c r="A78" s="476"/>
      <c r="B78" s="486" t="s">
        <v>342</v>
      </c>
      <c r="C78" s="487">
        <f t="shared" si="9"/>
        <v>31874</v>
      </c>
      <c r="D78" s="515">
        <v>3054</v>
      </c>
      <c r="E78" s="487">
        <v>307</v>
      </c>
      <c r="F78" s="487">
        <v>9859</v>
      </c>
      <c r="G78" s="487">
        <v>18600</v>
      </c>
      <c r="H78" s="487">
        <v>54</v>
      </c>
      <c r="I78" s="480"/>
    </row>
    <row r="79" spans="1:9" s="475" customFormat="1" ht="3.95" customHeight="1">
      <c r="A79" s="476"/>
      <c r="B79" s="486"/>
      <c r="C79" s="487"/>
      <c r="D79" s="515"/>
      <c r="E79" s="487"/>
      <c r="F79" s="487"/>
      <c r="G79" s="487"/>
      <c r="H79" s="487"/>
      <c r="I79" s="480"/>
    </row>
    <row r="80" spans="1:9" s="475" customFormat="1" ht="8.65" customHeight="1">
      <c r="A80" s="476"/>
      <c r="B80" s="397">
        <v>2002</v>
      </c>
      <c r="C80" s="485">
        <f t="shared" ref="C80:H80" si="10">SUM(C81+C84)</f>
        <v>253046</v>
      </c>
      <c r="D80" s="514">
        <f t="shared" si="10"/>
        <v>27000</v>
      </c>
      <c r="E80" s="514">
        <f t="shared" si="10"/>
        <v>12385</v>
      </c>
      <c r="F80" s="514">
        <f t="shared" si="10"/>
        <v>51249</v>
      </c>
      <c r="G80" s="514">
        <f t="shared" si="10"/>
        <v>155590</v>
      </c>
      <c r="H80" s="514">
        <f t="shared" si="10"/>
        <v>6822</v>
      </c>
      <c r="I80" s="480"/>
    </row>
    <row r="81" spans="1:9" s="475" customFormat="1" ht="8.65" customHeight="1">
      <c r="A81" s="476"/>
      <c r="B81" s="486" t="s">
        <v>248</v>
      </c>
      <c r="C81" s="487">
        <f t="shared" ref="C81:C86" si="11">SUM(D81:H81)</f>
        <v>186586</v>
      </c>
      <c r="D81" s="515">
        <f>SUM(D82:D83)</f>
        <v>19843</v>
      </c>
      <c r="E81" s="515">
        <f>SUM(E82:E83)</f>
        <v>11856</v>
      </c>
      <c r="F81" s="515">
        <f>SUM(F82:F83)</f>
        <v>32943</v>
      </c>
      <c r="G81" s="515">
        <f>SUM(G82:G83)</f>
        <v>115342</v>
      </c>
      <c r="H81" s="515">
        <f>SUM(H82:H83)</f>
        <v>6602</v>
      </c>
      <c r="I81" s="480"/>
    </row>
    <row r="82" spans="1:9" s="475" customFormat="1" ht="8.65" customHeight="1">
      <c r="A82" s="476"/>
      <c r="B82" s="486" t="s">
        <v>339</v>
      </c>
      <c r="C82" s="487">
        <f t="shared" si="11"/>
        <v>54427</v>
      </c>
      <c r="D82" s="515">
        <v>11603</v>
      </c>
      <c r="E82" s="515">
        <v>11226</v>
      </c>
      <c r="F82" s="515">
        <v>15715</v>
      </c>
      <c r="G82" s="515">
        <v>10927</v>
      </c>
      <c r="H82" s="515">
        <v>4956</v>
      </c>
      <c r="I82" s="480"/>
    </row>
    <row r="83" spans="1:9" s="475" customFormat="1" ht="8.65" customHeight="1">
      <c r="A83" s="476"/>
      <c r="B83" s="486" t="s">
        <v>340</v>
      </c>
      <c r="C83" s="487">
        <f t="shared" si="11"/>
        <v>132159</v>
      </c>
      <c r="D83" s="515">
        <v>8240</v>
      </c>
      <c r="E83" s="515">
        <v>630</v>
      </c>
      <c r="F83" s="515">
        <v>17228</v>
      </c>
      <c r="G83" s="515">
        <v>104415</v>
      </c>
      <c r="H83" s="515">
        <v>1646</v>
      </c>
      <c r="I83" s="480"/>
    </row>
    <row r="84" spans="1:9" s="475" customFormat="1" ht="8.65" customHeight="1">
      <c r="A84" s="476"/>
      <c r="B84" s="486" t="s">
        <v>249</v>
      </c>
      <c r="C84" s="487">
        <f t="shared" si="11"/>
        <v>66460</v>
      </c>
      <c r="D84" s="515">
        <f>SUM(D85:D86)</f>
        <v>7157</v>
      </c>
      <c r="E84" s="515">
        <f>SUM(E85:E86)</f>
        <v>529</v>
      </c>
      <c r="F84" s="515">
        <f>SUM(F85:F86)</f>
        <v>18306</v>
      </c>
      <c r="G84" s="515">
        <f>SUM(G85:G86)</f>
        <v>40248</v>
      </c>
      <c r="H84" s="515">
        <f>SUM(H85:H86)</f>
        <v>220</v>
      </c>
      <c r="I84" s="480"/>
    </row>
    <row r="85" spans="1:9" s="475" customFormat="1" ht="8.65" customHeight="1">
      <c r="A85" s="476"/>
      <c r="B85" s="486" t="s">
        <v>341</v>
      </c>
      <c r="C85" s="487">
        <f t="shared" si="11"/>
        <v>32776</v>
      </c>
      <c r="D85" s="515">
        <v>3322</v>
      </c>
      <c r="E85" s="515">
        <v>261</v>
      </c>
      <c r="F85" s="515">
        <v>9362</v>
      </c>
      <c r="G85" s="515">
        <v>19657</v>
      </c>
      <c r="H85" s="515">
        <v>174</v>
      </c>
      <c r="I85" s="480"/>
    </row>
    <row r="86" spans="1:9" s="475" customFormat="1" ht="8.65" customHeight="1">
      <c r="A86" s="476"/>
      <c r="B86" s="486" t="s">
        <v>342</v>
      </c>
      <c r="C86" s="487">
        <f t="shared" si="11"/>
        <v>33684</v>
      </c>
      <c r="D86" s="515">
        <v>3835</v>
      </c>
      <c r="E86" s="487">
        <v>268</v>
      </c>
      <c r="F86" s="487">
        <v>8944</v>
      </c>
      <c r="G86" s="487">
        <v>20591</v>
      </c>
      <c r="H86" s="487">
        <v>46</v>
      </c>
      <c r="I86" s="480"/>
    </row>
    <row r="87" spans="1:9" s="475" customFormat="1" ht="3" customHeight="1">
      <c r="A87" s="476"/>
      <c r="B87" s="486"/>
      <c r="C87" s="487"/>
      <c r="D87" s="515"/>
      <c r="E87" s="515"/>
      <c r="F87" s="515"/>
      <c r="G87" s="515"/>
      <c r="H87" s="515"/>
      <c r="I87" s="480"/>
    </row>
    <row r="88" spans="1:9" s="475" customFormat="1" ht="8.65" customHeight="1">
      <c r="A88" s="476"/>
      <c r="B88" s="397">
        <v>2003</v>
      </c>
      <c r="C88" s="485">
        <f t="shared" ref="C88:H88" si="12">SUM(C89+C92)</f>
        <v>264739</v>
      </c>
      <c r="D88" s="514">
        <f t="shared" si="12"/>
        <v>27901</v>
      </c>
      <c r="E88" s="514">
        <f t="shared" si="12"/>
        <v>11299</v>
      </c>
      <c r="F88" s="514">
        <f t="shared" si="12"/>
        <v>54549</v>
      </c>
      <c r="G88" s="514">
        <f t="shared" si="12"/>
        <v>164347</v>
      </c>
      <c r="H88" s="514">
        <f t="shared" si="12"/>
        <v>6643</v>
      </c>
      <c r="I88" s="480"/>
    </row>
    <row r="89" spans="1:9" s="475" customFormat="1" ht="8.65" customHeight="1">
      <c r="A89" s="476"/>
      <c r="B89" s="486" t="s">
        <v>248</v>
      </c>
      <c r="C89" s="487">
        <f t="shared" ref="C89:C94" si="13">SUM(D89:H89)</f>
        <v>193652</v>
      </c>
      <c r="D89" s="515">
        <f>SUM(D90:D91)</f>
        <v>20554</v>
      </c>
      <c r="E89" s="515">
        <f>SUM(E90:E91)</f>
        <v>10938</v>
      </c>
      <c r="F89" s="515">
        <f>SUM(F90:F91)</f>
        <v>35496</v>
      </c>
      <c r="G89" s="515">
        <f>SUM(G90:G91)</f>
        <v>120218</v>
      </c>
      <c r="H89" s="515">
        <f>SUM(H90:H91)</f>
        <v>6446</v>
      </c>
      <c r="I89" s="480"/>
    </row>
    <row r="90" spans="1:9" s="475" customFormat="1" ht="8.65" customHeight="1">
      <c r="A90" s="476"/>
      <c r="B90" s="486" t="s">
        <v>339</v>
      </c>
      <c r="C90" s="487">
        <f t="shared" si="13"/>
        <v>53359</v>
      </c>
      <c r="D90" s="515">
        <v>11903</v>
      </c>
      <c r="E90" s="515">
        <v>10410</v>
      </c>
      <c r="F90" s="515">
        <v>17436</v>
      </c>
      <c r="G90" s="515">
        <v>8715</v>
      </c>
      <c r="H90" s="515">
        <v>4895</v>
      </c>
      <c r="I90" s="480"/>
    </row>
    <row r="91" spans="1:9" s="475" customFormat="1" ht="8.65" customHeight="1">
      <c r="A91" s="476"/>
      <c r="B91" s="486" t="s">
        <v>340</v>
      </c>
      <c r="C91" s="487">
        <f t="shared" si="13"/>
        <v>140293</v>
      </c>
      <c r="D91" s="515">
        <v>8651</v>
      </c>
      <c r="E91" s="515">
        <v>528</v>
      </c>
      <c r="F91" s="515">
        <v>18060</v>
      </c>
      <c r="G91" s="515">
        <v>111503</v>
      </c>
      <c r="H91" s="515">
        <v>1551</v>
      </c>
      <c r="I91" s="480"/>
    </row>
    <row r="92" spans="1:9" s="475" customFormat="1" ht="8.65" customHeight="1">
      <c r="A92" s="476"/>
      <c r="B92" s="486" t="s">
        <v>249</v>
      </c>
      <c r="C92" s="487">
        <f t="shared" si="13"/>
        <v>71087</v>
      </c>
      <c r="D92" s="515">
        <f>SUM(D93:D94)</f>
        <v>7347</v>
      </c>
      <c r="E92" s="515">
        <f>SUM(E93:E94)</f>
        <v>361</v>
      </c>
      <c r="F92" s="515">
        <f>SUM(F93:F94)</f>
        <v>19053</v>
      </c>
      <c r="G92" s="515">
        <f>SUM(G93:G94)</f>
        <v>44129</v>
      </c>
      <c r="H92" s="515">
        <f>SUM(H93:H94)</f>
        <v>197</v>
      </c>
      <c r="I92" s="480"/>
    </row>
    <row r="93" spans="1:9" s="475" customFormat="1" ht="8.65" customHeight="1">
      <c r="A93" s="476"/>
      <c r="B93" s="486" t="s">
        <v>341</v>
      </c>
      <c r="C93" s="487">
        <f t="shared" si="13"/>
        <v>35456</v>
      </c>
      <c r="D93" s="515">
        <v>3394</v>
      </c>
      <c r="E93" s="515">
        <v>172</v>
      </c>
      <c r="F93" s="515">
        <v>9802</v>
      </c>
      <c r="G93" s="515">
        <v>22004</v>
      </c>
      <c r="H93" s="515">
        <v>84</v>
      </c>
      <c r="I93" s="480"/>
    </row>
    <row r="94" spans="1:9" s="475" customFormat="1" ht="8.65" customHeight="1">
      <c r="A94" s="476"/>
      <c r="B94" s="486" t="s">
        <v>342</v>
      </c>
      <c r="C94" s="487">
        <f t="shared" si="13"/>
        <v>35631</v>
      </c>
      <c r="D94" s="515">
        <v>3953</v>
      </c>
      <c r="E94" s="487">
        <v>189</v>
      </c>
      <c r="F94" s="487">
        <v>9251</v>
      </c>
      <c r="G94" s="487">
        <v>22125</v>
      </c>
      <c r="H94" s="487">
        <v>113</v>
      </c>
      <c r="I94" s="480"/>
    </row>
    <row r="95" spans="1:9" s="475" customFormat="1" ht="3" customHeight="1">
      <c r="A95" s="476"/>
      <c r="B95" s="486"/>
      <c r="C95" s="487"/>
      <c r="D95" s="515"/>
      <c r="E95" s="515"/>
      <c r="F95" s="515"/>
      <c r="G95" s="515"/>
      <c r="H95" s="515"/>
      <c r="I95" s="480"/>
    </row>
    <row r="96" spans="1:9" s="475" customFormat="1" ht="8.65" customHeight="1">
      <c r="A96" s="476"/>
      <c r="B96" s="397">
        <v>2004</v>
      </c>
      <c r="C96" s="485">
        <f t="shared" ref="C96:H96" si="14">SUM(C97+C100)</f>
        <v>266008</v>
      </c>
      <c r="D96" s="514">
        <f t="shared" si="14"/>
        <v>32066</v>
      </c>
      <c r="E96" s="514">
        <f t="shared" si="14"/>
        <v>9369</v>
      </c>
      <c r="F96" s="514">
        <f t="shared" si="14"/>
        <v>55901</v>
      </c>
      <c r="G96" s="514">
        <f t="shared" si="14"/>
        <v>161667</v>
      </c>
      <c r="H96" s="514">
        <f t="shared" si="14"/>
        <v>7005</v>
      </c>
      <c r="I96" s="480"/>
    </row>
    <row r="97" spans="1:10" s="475" customFormat="1" ht="8.65" customHeight="1">
      <c r="A97" s="476"/>
      <c r="B97" s="486" t="s">
        <v>248</v>
      </c>
      <c r="C97" s="487">
        <f t="shared" ref="C97:C102" si="15">SUM(D97:H97)</f>
        <v>194617</v>
      </c>
      <c r="D97" s="515">
        <f>SUM(D98:D99)</f>
        <v>23356</v>
      </c>
      <c r="E97" s="515">
        <f>SUM(E98:E99)</f>
        <v>9051</v>
      </c>
      <c r="F97" s="515">
        <f>SUM(F98:F99)</f>
        <v>35204</v>
      </c>
      <c r="G97" s="515">
        <f>SUM(G98:G99)</f>
        <v>120211</v>
      </c>
      <c r="H97" s="515">
        <f>SUM(H98:H99)</f>
        <v>6795</v>
      </c>
      <c r="I97" s="480"/>
    </row>
    <row r="98" spans="1:10" s="475" customFormat="1" ht="8.65" customHeight="1">
      <c r="A98" s="476"/>
      <c r="B98" s="486" t="s">
        <v>339</v>
      </c>
      <c r="C98" s="487">
        <f t="shared" si="15"/>
        <v>52628</v>
      </c>
      <c r="D98" s="515">
        <v>13560</v>
      </c>
      <c r="E98" s="515">
        <v>8780</v>
      </c>
      <c r="F98" s="515">
        <v>15752</v>
      </c>
      <c r="G98" s="515">
        <v>9606</v>
      </c>
      <c r="H98" s="515">
        <v>4930</v>
      </c>
      <c r="I98" s="480"/>
    </row>
    <row r="99" spans="1:10" s="475" customFormat="1" ht="8.65" customHeight="1">
      <c r="A99" s="476"/>
      <c r="B99" s="486" t="s">
        <v>340</v>
      </c>
      <c r="C99" s="487">
        <f t="shared" si="15"/>
        <v>141989</v>
      </c>
      <c r="D99" s="515">
        <v>9796</v>
      </c>
      <c r="E99" s="515">
        <v>271</v>
      </c>
      <c r="F99" s="515">
        <v>19452</v>
      </c>
      <c r="G99" s="515">
        <v>110605</v>
      </c>
      <c r="H99" s="515">
        <v>1865</v>
      </c>
      <c r="I99" s="480"/>
    </row>
    <row r="100" spans="1:10" s="475" customFormat="1" ht="8.65" customHeight="1">
      <c r="A100" s="476"/>
      <c r="B100" s="486" t="s">
        <v>249</v>
      </c>
      <c r="C100" s="487">
        <f t="shared" si="15"/>
        <v>71391</v>
      </c>
      <c r="D100" s="515">
        <f>SUM(D101:D102)</f>
        <v>8710</v>
      </c>
      <c r="E100" s="515">
        <f>SUM(E101:E102)</f>
        <v>318</v>
      </c>
      <c r="F100" s="515">
        <f>SUM(F101:F102)</f>
        <v>20697</v>
      </c>
      <c r="G100" s="515">
        <f>SUM(G101:G102)</f>
        <v>41456</v>
      </c>
      <c r="H100" s="515">
        <f>SUM(H101:H102)</f>
        <v>210</v>
      </c>
      <c r="I100" s="480"/>
    </row>
    <row r="101" spans="1:10" s="475" customFormat="1" ht="8.65" customHeight="1">
      <c r="A101" s="476"/>
      <c r="B101" s="486" t="s">
        <v>341</v>
      </c>
      <c r="C101" s="487">
        <f t="shared" si="15"/>
        <v>35449</v>
      </c>
      <c r="D101" s="515">
        <v>3929</v>
      </c>
      <c r="E101" s="515">
        <v>159</v>
      </c>
      <c r="F101" s="515">
        <v>10473</v>
      </c>
      <c r="G101" s="515">
        <v>20792</v>
      </c>
      <c r="H101" s="515">
        <v>96</v>
      </c>
      <c r="I101" s="480"/>
    </row>
    <row r="102" spans="1:10" s="475" customFormat="1" ht="8.65" customHeight="1">
      <c r="A102" s="476"/>
      <c r="B102" s="486" t="s">
        <v>342</v>
      </c>
      <c r="C102" s="487">
        <f t="shared" si="15"/>
        <v>35942</v>
      </c>
      <c r="D102" s="515">
        <v>4781</v>
      </c>
      <c r="E102" s="487">
        <v>159</v>
      </c>
      <c r="F102" s="487">
        <v>10224</v>
      </c>
      <c r="G102" s="487">
        <v>20664</v>
      </c>
      <c r="H102" s="487">
        <v>114</v>
      </c>
      <c r="I102" s="480"/>
    </row>
    <row r="103" spans="1:10" s="475" customFormat="1" ht="3" customHeight="1">
      <c r="A103" s="476"/>
      <c r="B103" s="486"/>
      <c r="C103" s="487"/>
      <c r="D103" s="515"/>
      <c r="E103" s="487"/>
      <c r="F103" s="487"/>
      <c r="G103" s="487"/>
      <c r="H103" s="487"/>
      <c r="I103" s="480"/>
    </row>
    <row r="104" spans="1:10" s="475" customFormat="1" ht="8.65" customHeight="1">
      <c r="A104" s="476"/>
      <c r="B104" s="397">
        <v>2005</v>
      </c>
      <c r="C104" s="485">
        <f t="shared" ref="C104:H104" si="16">SUM(C105+C108)</f>
        <v>283604</v>
      </c>
      <c r="D104" s="514">
        <f t="shared" si="16"/>
        <v>34378</v>
      </c>
      <c r="E104" s="514">
        <f t="shared" si="16"/>
        <v>10648</v>
      </c>
      <c r="F104" s="514">
        <f t="shared" si="16"/>
        <v>63345</v>
      </c>
      <c r="G104" s="514">
        <f t="shared" si="16"/>
        <v>168436</v>
      </c>
      <c r="H104" s="514">
        <f t="shared" si="16"/>
        <v>6797</v>
      </c>
      <c r="I104" s="480"/>
    </row>
    <row r="105" spans="1:10" s="475" customFormat="1" ht="8.65" customHeight="1">
      <c r="A105" s="476"/>
      <c r="B105" s="486" t="s">
        <v>248</v>
      </c>
      <c r="C105" s="487">
        <f t="shared" ref="C105:C110" si="17">SUM(D105:H105)</f>
        <v>205179</v>
      </c>
      <c r="D105" s="515">
        <f>SUM(D106:D107)</f>
        <v>25412</v>
      </c>
      <c r="E105" s="515">
        <f>SUM(E106:E107)</f>
        <v>9911</v>
      </c>
      <c r="F105" s="515">
        <f>SUM(F106:F107)</f>
        <v>40605</v>
      </c>
      <c r="G105" s="515">
        <f>SUM(G106:G107)</f>
        <v>122803</v>
      </c>
      <c r="H105" s="515">
        <f>SUM(H106:H107)</f>
        <v>6448</v>
      </c>
      <c r="I105" s="480"/>
    </row>
    <row r="106" spans="1:10" s="475" customFormat="1" ht="8.65" customHeight="1">
      <c r="A106" s="476"/>
      <c r="B106" s="486" t="s">
        <v>339</v>
      </c>
      <c r="C106" s="487">
        <f t="shared" si="17"/>
        <v>60527</v>
      </c>
      <c r="D106" s="515">
        <v>14975</v>
      </c>
      <c r="E106" s="515">
        <v>9365</v>
      </c>
      <c r="F106" s="515">
        <v>18661</v>
      </c>
      <c r="G106" s="515">
        <v>13106</v>
      </c>
      <c r="H106" s="515">
        <v>4420</v>
      </c>
      <c r="I106" s="480"/>
    </row>
    <row r="107" spans="1:10" s="475" customFormat="1" ht="8.65" customHeight="1">
      <c r="A107" s="476"/>
      <c r="B107" s="486" t="s">
        <v>340</v>
      </c>
      <c r="C107" s="487">
        <f t="shared" si="17"/>
        <v>144652</v>
      </c>
      <c r="D107" s="515">
        <v>10437</v>
      </c>
      <c r="E107" s="515">
        <v>546</v>
      </c>
      <c r="F107" s="515">
        <v>21944</v>
      </c>
      <c r="G107" s="515">
        <v>109697</v>
      </c>
      <c r="H107" s="515">
        <v>2028</v>
      </c>
      <c r="I107" s="480"/>
    </row>
    <row r="108" spans="1:10" s="475" customFormat="1" ht="8.65" customHeight="1">
      <c r="A108" s="476"/>
      <c r="B108" s="486" t="s">
        <v>249</v>
      </c>
      <c r="C108" s="487">
        <f t="shared" si="17"/>
        <v>78425</v>
      </c>
      <c r="D108" s="515">
        <f>SUM(D109:D110)</f>
        <v>8966</v>
      </c>
      <c r="E108" s="515">
        <f>SUM(E109:E110)</f>
        <v>737</v>
      </c>
      <c r="F108" s="515">
        <f>SUM(F109:F110)</f>
        <v>22740</v>
      </c>
      <c r="G108" s="515">
        <f>SUM(G109:G110)</f>
        <v>45633</v>
      </c>
      <c r="H108" s="515">
        <f>SUM(H109:H110)</f>
        <v>349</v>
      </c>
      <c r="I108" s="480"/>
    </row>
    <row r="109" spans="1:10" s="475" customFormat="1" ht="8.65" customHeight="1">
      <c r="A109" s="476"/>
      <c r="B109" s="486" t="s">
        <v>341</v>
      </c>
      <c r="C109" s="487">
        <f t="shared" si="17"/>
        <v>39159</v>
      </c>
      <c r="D109" s="515">
        <v>4221</v>
      </c>
      <c r="E109" s="515">
        <v>369</v>
      </c>
      <c r="F109" s="515">
        <v>11561</v>
      </c>
      <c r="G109" s="515">
        <v>22844</v>
      </c>
      <c r="H109" s="515">
        <v>164</v>
      </c>
      <c r="I109" s="480"/>
    </row>
    <row r="110" spans="1:10" s="475" customFormat="1" ht="8.65" customHeight="1">
      <c r="A110" s="476"/>
      <c r="B110" s="486" t="s">
        <v>342</v>
      </c>
      <c r="C110" s="487">
        <f t="shared" si="17"/>
        <v>39266</v>
      </c>
      <c r="D110" s="515">
        <v>4745</v>
      </c>
      <c r="E110" s="487">
        <v>368</v>
      </c>
      <c r="F110" s="487">
        <v>11179</v>
      </c>
      <c r="G110" s="487">
        <v>22789</v>
      </c>
      <c r="H110" s="487">
        <v>185</v>
      </c>
      <c r="I110" s="480"/>
    </row>
    <row r="111" spans="1:10" s="475" customFormat="1" ht="3.95" customHeight="1">
      <c r="A111" s="476"/>
      <c r="B111" s="486"/>
      <c r="C111" s="487"/>
      <c r="D111" s="515"/>
      <c r="E111" s="487"/>
      <c r="F111" s="487"/>
      <c r="G111" s="487"/>
      <c r="H111" s="487"/>
      <c r="I111" s="480"/>
      <c r="J111" s="487"/>
    </row>
    <row r="112" spans="1:10" s="475" customFormat="1" ht="8.65" customHeight="1">
      <c r="A112" s="476"/>
      <c r="B112" s="484" t="s">
        <v>234</v>
      </c>
      <c r="C112" s="487"/>
      <c r="D112" s="515"/>
      <c r="E112" s="487"/>
      <c r="F112" s="487"/>
      <c r="G112" s="487"/>
      <c r="H112" s="487"/>
      <c r="I112" s="480"/>
      <c r="J112" s="487"/>
    </row>
    <row r="113" spans="1:10" s="475" customFormat="1" ht="4.7" customHeight="1">
      <c r="A113" s="488"/>
      <c r="B113" s="489"/>
      <c r="C113" s="490"/>
      <c r="D113" s="519"/>
      <c r="E113" s="490"/>
      <c r="F113" s="490"/>
      <c r="G113" s="490"/>
      <c r="H113" s="490"/>
      <c r="I113" s="491"/>
      <c r="J113" s="487"/>
    </row>
    <row r="114" spans="1:10" s="475" customFormat="1" ht="3" customHeight="1">
      <c r="A114" s="472"/>
      <c r="B114" s="517"/>
      <c r="C114" s="518"/>
      <c r="D114" s="518"/>
      <c r="E114" s="518"/>
      <c r="F114" s="518"/>
      <c r="G114" s="518"/>
      <c r="H114" s="518"/>
      <c r="I114" s="474"/>
    </row>
    <row r="115" spans="1:10" s="475" customFormat="1" ht="11.1" customHeight="1">
      <c r="A115" s="476"/>
      <c r="B115" s="477" t="s">
        <v>322</v>
      </c>
      <c r="C115" s="478"/>
      <c r="D115" s="478"/>
      <c r="E115" s="478"/>
      <c r="F115" s="478"/>
      <c r="G115" s="478"/>
      <c r="H115" s="380" t="s">
        <v>331</v>
      </c>
      <c r="I115" s="480"/>
    </row>
    <row r="116" spans="1:10" s="475" customFormat="1" ht="11.1" customHeight="1">
      <c r="A116" s="476"/>
      <c r="B116" s="477" t="s">
        <v>332</v>
      </c>
      <c r="C116" s="478"/>
      <c r="D116" s="478"/>
      <c r="E116" s="478"/>
      <c r="F116" s="478"/>
      <c r="G116" s="478"/>
      <c r="H116" s="506"/>
      <c r="I116" s="480"/>
    </row>
    <row r="117" spans="1:10" s="475" customFormat="1" ht="11.1" customHeight="1">
      <c r="A117" s="476"/>
      <c r="B117" s="507" t="s">
        <v>4</v>
      </c>
      <c r="C117" s="478"/>
      <c r="D117" s="478"/>
      <c r="E117" s="478"/>
      <c r="F117" s="478"/>
      <c r="G117" s="478"/>
      <c r="H117" s="478"/>
      <c r="I117" s="480"/>
    </row>
    <row r="118" spans="1:10" s="475" customFormat="1" ht="11.1" customHeight="1">
      <c r="A118" s="476"/>
      <c r="B118" s="481" t="s">
        <v>116</v>
      </c>
      <c r="C118" s="478"/>
      <c r="D118" s="478"/>
      <c r="E118" s="478"/>
      <c r="F118" s="478"/>
      <c r="G118" s="478"/>
      <c r="H118" s="478"/>
      <c r="I118" s="480"/>
    </row>
    <row r="119" spans="1:10" s="475" customFormat="1" ht="3" customHeight="1">
      <c r="A119" s="476"/>
      <c r="B119" s="482"/>
      <c r="C119" s="482"/>
      <c r="D119" s="482"/>
      <c r="E119" s="482"/>
      <c r="F119" s="482"/>
      <c r="G119" s="482"/>
      <c r="H119" s="482"/>
      <c r="I119" s="480"/>
    </row>
    <row r="120" spans="1:10" s="475" customFormat="1" ht="3" customHeight="1">
      <c r="A120" s="476"/>
      <c r="B120" s="483"/>
      <c r="C120" s="483"/>
      <c r="D120" s="483"/>
      <c r="E120" s="483"/>
      <c r="F120" s="483"/>
      <c r="G120" s="483"/>
      <c r="H120" s="483"/>
      <c r="I120" s="480"/>
    </row>
    <row r="121" spans="1:10" s="511" customFormat="1" ht="9.6" customHeight="1">
      <c r="A121" s="508"/>
      <c r="B121" s="1262" t="s">
        <v>333</v>
      </c>
      <c r="C121" s="479" t="s">
        <v>7</v>
      </c>
      <c r="D121" s="509" t="s">
        <v>334</v>
      </c>
      <c r="E121" s="1263" t="s">
        <v>335</v>
      </c>
      <c r="F121" s="1263" t="s">
        <v>336</v>
      </c>
      <c r="G121" s="1263" t="s">
        <v>337</v>
      </c>
      <c r="H121" s="1263" t="s">
        <v>338</v>
      </c>
      <c r="I121" s="510"/>
    </row>
    <row r="122" spans="1:10" s="511" customFormat="1" ht="8.25" customHeight="1">
      <c r="A122" s="508"/>
      <c r="B122" s="1262"/>
      <c r="C122" s="479"/>
      <c r="D122" s="512"/>
      <c r="E122" s="1263"/>
      <c r="F122" s="1263"/>
      <c r="G122" s="1263"/>
      <c r="H122" s="1263"/>
      <c r="I122" s="510"/>
    </row>
    <row r="123" spans="1:10" s="475" customFormat="1" ht="3" customHeight="1">
      <c r="A123" s="476"/>
      <c r="B123" s="482"/>
      <c r="C123" s="482"/>
      <c r="D123" s="482"/>
      <c r="E123" s="482"/>
      <c r="F123" s="482"/>
      <c r="G123" s="482"/>
      <c r="H123" s="482"/>
      <c r="I123" s="480"/>
    </row>
    <row r="124" spans="1:10" s="475" customFormat="1" ht="3" customHeight="1">
      <c r="A124" s="476"/>
      <c r="B124" s="1174"/>
      <c r="C124" s="1174"/>
      <c r="D124" s="1174"/>
      <c r="E124" s="1174"/>
      <c r="F124" s="1174"/>
      <c r="G124" s="1174"/>
      <c r="H124" s="1174"/>
      <c r="I124" s="480"/>
    </row>
    <row r="125" spans="1:10" s="475" customFormat="1" ht="8.65" customHeight="1">
      <c r="A125" s="476"/>
      <c r="B125" s="397">
        <v>2006</v>
      </c>
      <c r="C125" s="485">
        <f t="shared" ref="C125:H125" si="18">SUM(C126+C129)</f>
        <v>287432</v>
      </c>
      <c r="D125" s="514">
        <f t="shared" si="18"/>
        <v>41161</v>
      </c>
      <c r="E125" s="514">
        <f t="shared" si="18"/>
        <v>12108</v>
      </c>
      <c r="F125" s="514">
        <f t="shared" si="18"/>
        <v>62831</v>
      </c>
      <c r="G125" s="514">
        <f t="shared" si="18"/>
        <v>164588</v>
      </c>
      <c r="H125" s="514">
        <f t="shared" si="18"/>
        <v>6744</v>
      </c>
      <c r="I125" s="480"/>
    </row>
    <row r="126" spans="1:10" s="475" customFormat="1" ht="8.65" customHeight="1">
      <c r="A126" s="476"/>
      <c r="B126" s="486" t="s">
        <v>248</v>
      </c>
      <c r="C126" s="487">
        <f t="shared" ref="C126:C131" si="19">SUM(D126:H126)</f>
        <v>211732</v>
      </c>
      <c r="D126" s="515">
        <f>SUM(D127:D128)</f>
        <v>30780</v>
      </c>
      <c r="E126" s="515">
        <f>SUM(E127:E128)</f>
        <v>11683</v>
      </c>
      <c r="F126" s="515">
        <f>SUM(F127:F128)</f>
        <v>40789</v>
      </c>
      <c r="G126" s="515">
        <f>SUM(G127:G128)</f>
        <v>122145</v>
      </c>
      <c r="H126" s="515">
        <f>SUM(H127:H128)</f>
        <v>6335</v>
      </c>
      <c r="I126" s="480"/>
    </row>
    <row r="127" spans="1:10" s="475" customFormat="1" ht="8.65" customHeight="1">
      <c r="A127" s="476"/>
      <c r="B127" s="486" t="s">
        <v>339</v>
      </c>
      <c r="C127" s="487">
        <f t="shared" si="19"/>
        <v>68690</v>
      </c>
      <c r="D127" s="515">
        <v>18502</v>
      </c>
      <c r="E127" s="515">
        <v>10763</v>
      </c>
      <c r="F127" s="515">
        <v>20289</v>
      </c>
      <c r="G127" s="515">
        <v>14373</v>
      </c>
      <c r="H127" s="515">
        <v>4763</v>
      </c>
      <c r="I127" s="480"/>
    </row>
    <row r="128" spans="1:10" s="475" customFormat="1" ht="8.65" customHeight="1">
      <c r="A128" s="476"/>
      <c r="B128" s="486" t="s">
        <v>340</v>
      </c>
      <c r="C128" s="487">
        <f t="shared" si="19"/>
        <v>143042</v>
      </c>
      <c r="D128" s="515">
        <v>12278</v>
      </c>
      <c r="E128" s="515">
        <v>920</v>
      </c>
      <c r="F128" s="515">
        <v>20500</v>
      </c>
      <c r="G128" s="515">
        <v>107772</v>
      </c>
      <c r="H128" s="515">
        <v>1572</v>
      </c>
      <c r="I128" s="480"/>
    </row>
    <row r="129" spans="1:10" s="475" customFormat="1" ht="8.65" customHeight="1">
      <c r="A129" s="476"/>
      <c r="B129" s="486" t="s">
        <v>249</v>
      </c>
      <c r="C129" s="487">
        <f t="shared" si="19"/>
        <v>75700</v>
      </c>
      <c r="D129" s="515">
        <f>SUM(D130:D131)</f>
        <v>10381</v>
      </c>
      <c r="E129" s="515">
        <f>SUM(E130:E131)</f>
        <v>425</v>
      </c>
      <c r="F129" s="515">
        <f>SUM(F130:F131)</f>
        <v>22042</v>
      </c>
      <c r="G129" s="515">
        <f>SUM(G130:G131)</f>
        <v>42443</v>
      </c>
      <c r="H129" s="515">
        <f>SUM(H130:H131)</f>
        <v>409</v>
      </c>
      <c r="I129" s="480"/>
    </row>
    <row r="130" spans="1:10" s="475" customFormat="1" ht="8.25" customHeight="1">
      <c r="A130" s="476"/>
      <c r="B130" s="486" t="s">
        <v>341</v>
      </c>
      <c r="C130" s="487">
        <f t="shared" si="19"/>
        <v>37507</v>
      </c>
      <c r="D130" s="515">
        <v>4840</v>
      </c>
      <c r="E130" s="515">
        <v>212</v>
      </c>
      <c r="F130" s="515">
        <v>10897</v>
      </c>
      <c r="G130" s="515">
        <v>21360</v>
      </c>
      <c r="H130" s="515">
        <v>198</v>
      </c>
      <c r="I130" s="480"/>
    </row>
    <row r="131" spans="1:10" s="475" customFormat="1" ht="8.65" customHeight="1">
      <c r="A131" s="476"/>
      <c r="B131" s="486" t="s">
        <v>342</v>
      </c>
      <c r="C131" s="487">
        <f t="shared" si="19"/>
        <v>38193</v>
      </c>
      <c r="D131" s="515">
        <v>5541</v>
      </c>
      <c r="E131" s="487">
        <v>213</v>
      </c>
      <c r="F131" s="487">
        <v>11145</v>
      </c>
      <c r="G131" s="487">
        <v>21083</v>
      </c>
      <c r="H131" s="487">
        <v>211</v>
      </c>
      <c r="I131" s="480"/>
    </row>
    <row r="132" spans="1:10" s="475" customFormat="1" ht="3" customHeight="1">
      <c r="A132" s="476"/>
      <c r="B132" s="486"/>
      <c r="C132" s="487"/>
      <c r="D132" s="515"/>
      <c r="E132" s="487"/>
      <c r="F132" s="487"/>
      <c r="G132" s="487"/>
      <c r="H132" s="487"/>
      <c r="I132" s="480"/>
    </row>
    <row r="133" spans="1:10" s="475" customFormat="1" ht="8.65" customHeight="1">
      <c r="A133" s="476"/>
      <c r="B133" s="397">
        <v>2007</v>
      </c>
      <c r="C133" s="485">
        <f t="shared" ref="C133:H133" si="20">SUM(C134+C137)</f>
        <v>272934</v>
      </c>
      <c r="D133" s="514">
        <f t="shared" si="20"/>
        <v>42950</v>
      </c>
      <c r="E133" s="514">
        <f t="shared" si="20"/>
        <v>11218</v>
      </c>
      <c r="F133" s="514">
        <f t="shared" si="20"/>
        <v>59702</v>
      </c>
      <c r="G133" s="514">
        <f t="shared" si="20"/>
        <v>151535</v>
      </c>
      <c r="H133" s="514">
        <f t="shared" si="20"/>
        <v>7529</v>
      </c>
      <c r="I133" s="480"/>
      <c r="J133" s="514"/>
    </row>
    <row r="134" spans="1:10" s="475" customFormat="1" ht="8.65" customHeight="1">
      <c r="A134" s="476"/>
      <c r="B134" s="486" t="s">
        <v>248</v>
      </c>
      <c r="C134" s="487">
        <f t="shared" ref="C134:C139" si="21">SUM(D134:H134)</f>
        <v>202432</v>
      </c>
      <c r="D134" s="515">
        <f>SUM(D135:D136)</f>
        <v>32304</v>
      </c>
      <c r="E134" s="515">
        <f>SUM(E135:E136)</f>
        <v>10615</v>
      </c>
      <c r="F134" s="515">
        <f>SUM(F135:F136)</f>
        <v>38092</v>
      </c>
      <c r="G134" s="515">
        <f>SUM(G135:G136)</f>
        <v>114141</v>
      </c>
      <c r="H134" s="515">
        <f>SUM(H135:H136)</f>
        <v>7280</v>
      </c>
      <c r="I134" s="480"/>
      <c r="J134" s="515"/>
    </row>
    <row r="135" spans="1:10" s="475" customFormat="1" ht="8.65" customHeight="1">
      <c r="A135" s="476"/>
      <c r="B135" s="486" t="s">
        <v>339</v>
      </c>
      <c r="C135" s="487">
        <f t="shared" si="21"/>
        <v>67936</v>
      </c>
      <c r="D135" s="515">
        <v>17815</v>
      </c>
      <c r="E135" s="515">
        <v>9912</v>
      </c>
      <c r="F135" s="515">
        <v>17497</v>
      </c>
      <c r="G135" s="515">
        <v>16651</v>
      </c>
      <c r="H135" s="515">
        <v>6061</v>
      </c>
      <c r="I135" s="480"/>
      <c r="J135" s="515"/>
    </row>
    <row r="136" spans="1:10" s="475" customFormat="1" ht="8.65" customHeight="1">
      <c r="A136" s="476"/>
      <c r="B136" s="486" t="s">
        <v>340</v>
      </c>
      <c r="C136" s="487">
        <f t="shared" si="21"/>
        <v>134496</v>
      </c>
      <c r="D136" s="487">
        <v>14489</v>
      </c>
      <c r="E136" s="515">
        <v>703</v>
      </c>
      <c r="F136" s="515">
        <v>20595</v>
      </c>
      <c r="G136" s="515">
        <v>97490</v>
      </c>
      <c r="H136" s="515">
        <v>1219</v>
      </c>
      <c r="I136" s="480"/>
      <c r="J136" s="515"/>
    </row>
    <row r="137" spans="1:10" s="475" customFormat="1" ht="8.65" customHeight="1">
      <c r="A137" s="476"/>
      <c r="B137" s="486" t="s">
        <v>249</v>
      </c>
      <c r="C137" s="487">
        <f t="shared" si="21"/>
        <v>70502</v>
      </c>
      <c r="D137" s="515">
        <f>SUM(D138:D139)</f>
        <v>10646</v>
      </c>
      <c r="E137" s="515">
        <f>SUM(E138:E139)</f>
        <v>603</v>
      </c>
      <c r="F137" s="515">
        <f>SUM(F138:F139)</f>
        <v>21610</v>
      </c>
      <c r="G137" s="515">
        <f>SUM(G138:G139)</f>
        <v>37394</v>
      </c>
      <c r="H137" s="515">
        <f>SUM(H138:H139)</f>
        <v>249</v>
      </c>
      <c r="I137" s="480"/>
      <c r="J137" s="515"/>
    </row>
    <row r="138" spans="1:10" s="475" customFormat="1" ht="8.65" customHeight="1">
      <c r="A138" s="476"/>
      <c r="B138" s="486" t="s">
        <v>341</v>
      </c>
      <c r="C138" s="487">
        <f t="shared" si="21"/>
        <v>35128</v>
      </c>
      <c r="D138" s="515">
        <v>5143</v>
      </c>
      <c r="E138" s="515">
        <v>301</v>
      </c>
      <c r="F138" s="515">
        <v>10770</v>
      </c>
      <c r="G138" s="515">
        <v>18789</v>
      </c>
      <c r="H138" s="515">
        <v>125</v>
      </c>
      <c r="I138" s="480"/>
      <c r="J138" s="515"/>
    </row>
    <row r="139" spans="1:10" s="475" customFormat="1" ht="8.65" customHeight="1">
      <c r="A139" s="476"/>
      <c r="B139" s="486" t="s">
        <v>342</v>
      </c>
      <c r="C139" s="487">
        <f t="shared" si="21"/>
        <v>35374</v>
      </c>
      <c r="D139" s="515">
        <v>5503</v>
      </c>
      <c r="E139" s="487">
        <v>302</v>
      </c>
      <c r="F139" s="487">
        <v>10840</v>
      </c>
      <c r="G139" s="487">
        <v>18605</v>
      </c>
      <c r="H139" s="487">
        <v>124</v>
      </c>
      <c r="I139" s="480"/>
      <c r="J139" s="487"/>
    </row>
    <row r="140" spans="1:10" s="475" customFormat="1" ht="3.95" customHeight="1">
      <c r="A140" s="476"/>
      <c r="B140" s="486"/>
      <c r="C140" s="487"/>
      <c r="D140" s="515"/>
      <c r="E140" s="487"/>
      <c r="F140" s="487"/>
      <c r="G140" s="487"/>
      <c r="H140" s="487"/>
      <c r="I140" s="480"/>
      <c r="J140" s="487"/>
    </row>
    <row r="141" spans="1:10" s="475" customFormat="1" ht="8.65" customHeight="1">
      <c r="A141" s="476"/>
      <c r="B141" s="397">
        <v>2008</v>
      </c>
      <c r="C141" s="485">
        <f t="shared" ref="C141:H141" si="22">SUM(C142+C145)</f>
        <v>265237</v>
      </c>
      <c r="D141" s="485">
        <f t="shared" si="22"/>
        <v>46044</v>
      </c>
      <c r="E141" s="485">
        <f t="shared" si="22"/>
        <v>9482</v>
      </c>
      <c r="F141" s="485">
        <f t="shared" si="22"/>
        <v>64841</v>
      </c>
      <c r="G141" s="485">
        <f t="shared" si="22"/>
        <v>136850</v>
      </c>
      <c r="H141" s="485">
        <f t="shared" si="22"/>
        <v>8020</v>
      </c>
      <c r="I141" s="480"/>
      <c r="J141" s="487"/>
    </row>
    <row r="142" spans="1:10" s="475" customFormat="1" ht="8.65" customHeight="1">
      <c r="A142" s="476"/>
      <c r="B142" s="486" t="s">
        <v>248</v>
      </c>
      <c r="C142" s="487">
        <f t="shared" ref="C142:H142" si="23">SUM(C143:C144)</f>
        <v>194866</v>
      </c>
      <c r="D142" s="487">
        <f t="shared" si="23"/>
        <v>35437</v>
      </c>
      <c r="E142" s="487">
        <f t="shared" si="23"/>
        <v>9417</v>
      </c>
      <c r="F142" s="487">
        <f t="shared" si="23"/>
        <v>39672</v>
      </c>
      <c r="G142" s="487">
        <f t="shared" si="23"/>
        <v>102404</v>
      </c>
      <c r="H142" s="487">
        <f t="shared" si="23"/>
        <v>7936</v>
      </c>
      <c r="I142" s="480"/>
      <c r="J142" s="487"/>
    </row>
    <row r="143" spans="1:10" s="475" customFormat="1" ht="8.65" customHeight="1">
      <c r="A143" s="476"/>
      <c r="B143" s="486" t="s">
        <v>339</v>
      </c>
      <c r="C143" s="487">
        <f>SUM(D143:H143)</f>
        <v>66448</v>
      </c>
      <c r="D143" s="515">
        <v>18212</v>
      </c>
      <c r="E143" s="487">
        <v>7875</v>
      </c>
      <c r="F143" s="487">
        <v>16161</v>
      </c>
      <c r="G143" s="487">
        <v>17550</v>
      </c>
      <c r="H143" s="487">
        <v>6650</v>
      </c>
      <c r="I143" s="480"/>
      <c r="J143" s="487"/>
    </row>
    <row r="144" spans="1:10" s="475" customFormat="1" ht="8.65" customHeight="1">
      <c r="A144" s="476"/>
      <c r="B144" s="486" t="s">
        <v>340</v>
      </c>
      <c r="C144" s="487">
        <f>SUM(D144:H144)</f>
        <v>128418</v>
      </c>
      <c r="D144" s="515">
        <v>17225</v>
      </c>
      <c r="E144" s="487">
        <v>1542</v>
      </c>
      <c r="F144" s="487">
        <v>23511</v>
      </c>
      <c r="G144" s="487">
        <v>84854</v>
      </c>
      <c r="H144" s="487">
        <v>1286</v>
      </c>
      <c r="I144" s="480"/>
      <c r="J144" s="487"/>
    </row>
    <row r="145" spans="1:10" s="475" customFormat="1" ht="8.65" customHeight="1">
      <c r="A145" s="476"/>
      <c r="B145" s="486" t="s">
        <v>249</v>
      </c>
      <c r="C145" s="487">
        <f t="shared" ref="C145:H145" si="24">SUM(C146:C147)</f>
        <v>70371</v>
      </c>
      <c r="D145" s="487">
        <f t="shared" si="24"/>
        <v>10607</v>
      </c>
      <c r="E145" s="487">
        <f t="shared" si="24"/>
        <v>65</v>
      </c>
      <c r="F145" s="487">
        <f t="shared" si="24"/>
        <v>25169</v>
      </c>
      <c r="G145" s="487">
        <f t="shared" si="24"/>
        <v>34446</v>
      </c>
      <c r="H145" s="487">
        <f t="shared" si="24"/>
        <v>84</v>
      </c>
      <c r="I145" s="480"/>
      <c r="J145" s="487"/>
    </row>
    <row r="146" spans="1:10" s="475" customFormat="1" ht="8.65" customHeight="1">
      <c r="A146" s="476"/>
      <c r="B146" s="486" t="s">
        <v>341</v>
      </c>
      <c r="C146" s="487">
        <f>SUM(D146:H146)</f>
        <v>35146</v>
      </c>
      <c r="D146" s="515">
        <v>5224</v>
      </c>
      <c r="E146" s="487">
        <v>32</v>
      </c>
      <c r="F146" s="487">
        <v>12601</v>
      </c>
      <c r="G146" s="487">
        <v>17236</v>
      </c>
      <c r="H146" s="487">
        <v>53</v>
      </c>
      <c r="I146" s="480"/>
      <c r="J146" s="487"/>
    </row>
    <row r="147" spans="1:10" s="475" customFormat="1" ht="8.65" customHeight="1">
      <c r="A147" s="476"/>
      <c r="B147" s="486" t="s">
        <v>342</v>
      </c>
      <c r="C147" s="487">
        <f>SUM(D147:H147)</f>
        <v>35225</v>
      </c>
      <c r="D147" s="515">
        <v>5383</v>
      </c>
      <c r="E147" s="487">
        <v>33</v>
      </c>
      <c r="F147" s="487">
        <v>12568</v>
      </c>
      <c r="G147" s="487">
        <v>17210</v>
      </c>
      <c r="H147" s="487">
        <v>31</v>
      </c>
      <c r="I147" s="480"/>
      <c r="J147" s="487"/>
    </row>
    <row r="148" spans="1:10" s="475" customFormat="1" ht="3.95" customHeight="1">
      <c r="A148" s="476"/>
      <c r="B148" s="486"/>
      <c r="C148" s="487"/>
      <c r="D148" s="515"/>
      <c r="E148" s="487"/>
      <c r="F148" s="487"/>
      <c r="G148" s="487"/>
      <c r="H148" s="487"/>
      <c r="I148" s="480"/>
      <c r="J148" s="487"/>
    </row>
    <row r="149" spans="1:10" s="475" customFormat="1" ht="8.25" customHeight="1">
      <c r="A149" s="476"/>
      <c r="B149" s="397">
        <v>2009</v>
      </c>
      <c r="C149" s="485">
        <f t="shared" ref="C149:H149" si="25">SUM(C150+C153)</f>
        <v>241923</v>
      </c>
      <c r="D149" s="485">
        <f t="shared" si="25"/>
        <v>39561</v>
      </c>
      <c r="E149" s="485">
        <f t="shared" si="25"/>
        <v>11632</v>
      </c>
      <c r="F149" s="485">
        <f t="shared" si="25"/>
        <v>54531</v>
      </c>
      <c r="G149" s="485">
        <f t="shared" si="25"/>
        <v>127287</v>
      </c>
      <c r="H149" s="485">
        <f t="shared" si="25"/>
        <v>8912</v>
      </c>
      <c r="I149" s="480"/>
      <c r="J149" s="487"/>
    </row>
    <row r="150" spans="1:10" s="475" customFormat="1" ht="8.25" customHeight="1">
      <c r="A150" s="476"/>
      <c r="B150" s="486" t="s">
        <v>248</v>
      </c>
      <c r="C150" s="487">
        <f t="shared" ref="C150:H150" si="26">SUM(C151:C152)</f>
        <v>173841</v>
      </c>
      <c r="D150" s="487">
        <f t="shared" si="26"/>
        <v>29503</v>
      </c>
      <c r="E150" s="487">
        <f t="shared" si="26"/>
        <v>10903</v>
      </c>
      <c r="F150" s="487">
        <f t="shared" si="26"/>
        <v>31307</v>
      </c>
      <c r="G150" s="487">
        <f t="shared" si="26"/>
        <v>93357</v>
      </c>
      <c r="H150" s="487">
        <f t="shared" si="26"/>
        <v>8771</v>
      </c>
      <c r="I150" s="480"/>
      <c r="J150" s="487"/>
    </row>
    <row r="151" spans="1:10" s="475" customFormat="1" ht="8.25" customHeight="1">
      <c r="A151" s="476"/>
      <c r="B151" s="486" t="s">
        <v>339</v>
      </c>
      <c r="C151" s="487">
        <f>SUM(D151:H151)</f>
        <v>60371</v>
      </c>
      <c r="D151" s="515">
        <v>15924</v>
      </c>
      <c r="E151" s="487">
        <v>9261</v>
      </c>
      <c r="F151" s="487">
        <v>11913</v>
      </c>
      <c r="G151" s="487">
        <v>15855</v>
      </c>
      <c r="H151" s="487">
        <v>7418</v>
      </c>
      <c r="I151" s="480"/>
      <c r="J151" s="487"/>
    </row>
    <row r="152" spans="1:10" s="475" customFormat="1" ht="8.25" customHeight="1">
      <c r="A152" s="476"/>
      <c r="B152" s="486" t="s">
        <v>340</v>
      </c>
      <c r="C152" s="487">
        <f>SUM(D152:H152)</f>
        <v>113470</v>
      </c>
      <c r="D152" s="515">
        <v>13579</v>
      </c>
      <c r="E152" s="487">
        <v>1642</v>
      </c>
      <c r="F152" s="487">
        <v>19394</v>
      </c>
      <c r="G152" s="487">
        <v>77502</v>
      </c>
      <c r="H152" s="487">
        <v>1353</v>
      </c>
      <c r="I152" s="480"/>
      <c r="J152" s="487"/>
    </row>
    <row r="153" spans="1:10" s="475" customFormat="1" ht="8.25" customHeight="1">
      <c r="A153" s="476"/>
      <c r="B153" s="486" t="s">
        <v>249</v>
      </c>
      <c r="C153" s="487">
        <f t="shared" ref="C153:H153" si="27">SUM(C154:C155)</f>
        <v>68082</v>
      </c>
      <c r="D153" s="487">
        <f t="shared" si="27"/>
        <v>10058</v>
      </c>
      <c r="E153" s="487">
        <f t="shared" si="27"/>
        <v>729</v>
      </c>
      <c r="F153" s="487">
        <f t="shared" si="27"/>
        <v>23224</v>
      </c>
      <c r="G153" s="487">
        <f t="shared" si="27"/>
        <v>33930</v>
      </c>
      <c r="H153" s="487">
        <f t="shared" si="27"/>
        <v>141</v>
      </c>
      <c r="I153" s="480"/>
      <c r="J153" s="487"/>
    </row>
    <row r="154" spans="1:10" s="475" customFormat="1" ht="8.25" customHeight="1">
      <c r="A154" s="476"/>
      <c r="B154" s="486" t="s">
        <v>341</v>
      </c>
      <c r="C154" s="487">
        <f>SUM(D154:H154)</f>
        <v>34223</v>
      </c>
      <c r="D154" s="515">
        <v>4562</v>
      </c>
      <c r="E154" s="487">
        <v>364</v>
      </c>
      <c r="F154" s="487">
        <v>11904</v>
      </c>
      <c r="G154" s="487">
        <v>17354</v>
      </c>
      <c r="H154" s="487">
        <v>39</v>
      </c>
      <c r="I154" s="480"/>
      <c r="J154" s="487"/>
    </row>
    <row r="155" spans="1:10" s="475" customFormat="1" ht="8.25" customHeight="1">
      <c r="A155" s="476"/>
      <c r="B155" s="486" t="s">
        <v>342</v>
      </c>
      <c r="C155" s="487">
        <f>SUM(D155:H155)</f>
        <v>33859</v>
      </c>
      <c r="D155" s="515">
        <v>5496</v>
      </c>
      <c r="E155" s="487">
        <v>365</v>
      </c>
      <c r="F155" s="487">
        <v>11320</v>
      </c>
      <c r="G155" s="487">
        <v>16576</v>
      </c>
      <c r="H155" s="487">
        <v>102</v>
      </c>
      <c r="I155" s="480"/>
      <c r="J155" s="487"/>
    </row>
    <row r="156" spans="1:10" s="475" customFormat="1" ht="3.95" customHeight="1">
      <c r="A156" s="476"/>
      <c r="B156" s="486"/>
      <c r="C156" s="487"/>
      <c r="D156" s="515"/>
      <c r="E156" s="487"/>
      <c r="F156" s="487"/>
      <c r="G156" s="487"/>
      <c r="H156" s="487"/>
      <c r="I156" s="480"/>
      <c r="J156" s="487"/>
    </row>
    <row r="157" spans="1:10" s="475" customFormat="1" ht="8.25" customHeight="1">
      <c r="A157" s="476"/>
      <c r="B157" s="397">
        <v>2010</v>
      </c>
      <c r="C157" s="485">
        <f t="shared" ref="C157:H157" si="28">SUM(C158+C161)</f>
        <v>272811</v>
      </c>
      <c r="D157" s="485">
        <f t="shared" si="28"/>
        <v>48343</v>
      </c>
      <c r="E157" s="485">
        <f t="shared" si="28"/>
        <v>11166</v>
      </c>
      <c r="F157" s="485">
        <f t="shared" si="28"/>
        <v>64709</v>
      </c>
      <c r="G157" s="485">
        <f t="shared" si="28"/>
        <v>138008</v>
      </c>
      <c r="H157" s="485">
        <f t="shared" si="28"/>
        <v>10585</v>
      </c>
      <c r="I157" s="480"/>
      <c r="J157" s="487"/>
    </row>
    <row r="158" spans="1:10" s="475" customFormat="1" ht="8.25" customHeight="1">
      <c r="A158" s="476"/>
      <c r="B158" s="486" t="s">
        <v>248</v>
      </c>
      <c r="C158" s="487">
        <f t="shared" ref="C158:H158" si="29">SUM(C159:C160)</f>
        <v>198325</v>
      </c>
      <c r="D158" s="487">
        <f t="shared" si="29"/>
        <v>37927</v>
      </c>
      <c r="E158" s="487">
        <f t="shared" si="29"/>
        <v>10672</v>
      </c>
      <c r="F158" s="487">
        <f t="shared" si="29"/>
        <v>36881</v>
      </c>
      <c r="G158" s="487">
        <f t="shared" si="29"/>
        <v>102374</v>
      </c>
      <c r="H158" s="487">
        <f t="shared" si="29"/>
        <v>10471</v>
      </c>
      <c r="I158" s="480"/>
      <c r="J158" s="487"/>
    </row>
    <row r="159" spans="1:10" s="475" customFormat="1" ht="8.25" customHeight="1">
      <c r="A159" s="476"/>
      <c r="B159" s="486" t="s">
        <v>339</v>
      </c>
      <c r="C159" s="487">
        <f>SUM(D159:H159)</f>
        <v>75560</v>
      </c>
      <c r="D159" s="515">
        <v>19958</v>
      </c>
      <c r="E159" s="487">
        <v>9568</v>
      </c>
      <c r="F159" s="487">
        <v>15832</v>
      </c>
      <c r="G159" s="487">
        <v>20923</v>
      </c>
      <c r="H159" s="487">
        <v>9279</v>
      </c>
      <c r="I159" s="480"/>
      <c r="J159" s="487"/>
    </row>
    <row r="160" spans="1:10" s="475" customFormat="1" ht="8.25" customHeight="1">
      <c r="A160" s="476"/>
      <c r="B160" s="486" t="s">
        <v>340</v>
      </c>
      <c r="C160" s="487">
        <f>SUM(D160:H160)</f>
        <v>122765</v>
      </c>
      <c r="D160" s="515">
        <v>17969</v>
      </c>
      <c r="E160" s="487">
        <v>1104</v>
      </c>
      <c r="F160" s="487">
        <v>21049</v>
      </c>
      <c r="G160" s="487">
        <v>81451</v>
      </c>
      <c r="H160" s="487">
        <v>1192</v>
      </c>
      <c r="I160" s="480"/>
      <c r="J160" s="487"/>
    </row>
    <row r="161" spans="1:14" s="475" customFormat="1" ht="8.25" customHeight="1">
      <c r="A161" s="476"/>
      <c r="B161" s="486" t="s">
        <v>249</v>
      </c>
      <c r="C161" s="487">
        <f t="shared" ref="C161:H161" si="30">SUM(C162:C163)</f>
        <v>74486</v>
      </c>
      <c r="D161" s="487">
        <f t="shared" si="30"/>
        <v>10416</v>
      </c>
      <c r="E161" s="487">
        <f t="shared" si="30"/>
        <v>494</v>
      </c>
      <c r="F161" s="487">
        <f t="shared" si="30"/>
        <v>27828</v>
      </c>
      <c r="G161" s="487">
        <f t="shared" si="30"/>
        <v>35634</v>
      </c>
      <c r="H161" s="487">
        <f t="shared" si="30"/>
        <v>114</v>
      </c>
      <c r="I161" s="480"/>
      <c r="J161" s="487"/>
    </row>
    <row r="162" spans="1:14" s="475" customFormat="1" ht="8.25" customHeight="1">
      <c r="A162" s="476"/>
      <c r="B162" s="486" t="s">
        <v>341</v>
      </c>
      <c r="C162" s="487">
        <f>SUM(D162:H162)</f>
        <v>37053</v>
      </c>
      <c r="D162" s="515">
        <v>4439</v>
      </c>
      <c r="E162" s="487">
        <v>247</v>
      </c>
      <c r="F162" s="487">
        <v>14206</v>
      </c>
      <c r="G162" s="487">
        <v>18107</v>
      </c>
      <c r="H162" s="487">
        <v>54</v>
      </c>
      <c r="I162" s="480"/>
      <c r="J162" s="487"/>
    </row>
    <row r="163" spans="1:14" s="475" customFormat="1" ht="8.25" customHeight="1">
      <c r="A163" s="476"/>
      <c r="B163" s="486" t="s">
        <v>342</v>
      </c>
      <c r="C163" s="487">
        <f>SUM(D163:H163)</f>
        <v>37433</v>
      </c>
      <c r="D163" s="515">
        <v>5977</v>
      </c>
      <c r="E163" s="487">
        <v>247</v>
      </c>
      <c r="F163" s="487">
        <v>13622</v>
      </c>
      <c r="G163" s="487">
        <v>17527</v>
      </c>
      <c r="H163" s="487">
        <v>60</v>
      </c>
      <c r="I163" s="480"/>
      <c r="J163" s="487"/>
    </row>
    <row r="164" spans="1:14" s="475" customFormat="1" ht="3.95" customHeight="1">
      <c r="A164" s="476"/>
      <c r="B164" s="486"/>
      <c r="C164" s="487"/>
      <c r="D164" s="515"/>
      <c r="E164" s="487"/>
      <c r="F164" s="487"/>
      <c r="G164" s="487"/>
      <c r="H164" s="487"/>
      <c r="I164" s="480"/>
      <c r="J164" s="487"/>
    </row>
    <row r="165" spans="1:14" s="475" customFormat="1" ht="8.25" customHeight="1">
      <c r="A165" s="476"/>
      <c r="B165" s="397">
        <v>2011</v>
      </c>
      <c r="C165" s="485">
        <f t="shared" ref="C165:H165" si="31">SUM(C166+C169)</f>
        <v>282903</v>
      </c>
      <c r="D165" s="485">
        <f t="shared" si="31"/>
        <v>55001</v>
      </c>
      <c r="E165" s="485">
        <f t="shared" si="31"/>
        <v>12184</v>
      </c>
      <c r="F165" s="485">
        <f t="shared" si="31"/>
        <v>69768</v>
      </c>
      <c r="G165" s="485">
        <f t="shared" si="31"/>
        <v>136417</v>
      </c>
      <c r="H165" s="485">
        <f t="shared" si="31"/>
        <v>9533</v>
      </c>
      <c r="I165" s="480"/>
      <c r="J165" s="487"/>
    </row>
    <row r="166" spans="1:14" s="475" customFormat="1" ht="8.25" customHeight="1">
      <c r="A166" s="476"/>
      <c r="B166" s="486" t="s">
        <v>248</v>
      </c>
      <c r="C166" s="487">
        <f t="shared" ref="C166:H166" si="32">SUM(C167:C168)</f>
        <v>208161</v>
      </c>
      <c r="D166" s="487">
        <f t="shared" si="32"/>
        <v>44564</v>
      </c>
      <c r="E166" s="487">
        <f t="shared" si="32"/>
        <v>12088</v>
      </c>
      <c r="F166" s="487">
        <f t="shared" si="32"/>
        <v>39823</v>
      </c>
      <c r="G166" s="487">
        <f t="shared" si="32"/>
        <v>102174</v>
      </c>
      <c r="H166" s="487">
        <f t="shared" si="32"/>
        <v>9512</v>
      </c>
      <c r="I166" s="480"/>
      <c r="J166" s="487"/>
    </row>
    <row r="167" spans="1:14" s="475" customFormat="1" ht="8.25" customHeight="1">
      <c r="A167" s="476"/>
      <c r="B167" s="486" t="s">
        <v>339</v>
      </c>
      <c r="C167" s="487">
        <f>SUM(D167:H167)</f>
        <v>81626</v>
      </c>
      <c r="D167" s="515">
        <v>23235</v>
      </c>
      <c r="E167" s="487">
        <v>10913</v>
      </c>
      <c r="F167" s="487">
        <v>16131</v>
      </c>
      <c r="G167" s="487">
        <v>23423</v>
      </c>
      <c r="H167" s="487">
        <v>7924</v>
      </c>
      <c r="I167" s="480">
        <v>58390360</v>
      </c>
      <c r="J167" s="487"/>
    </row>
    <row r="168" spans="1:14" s="475" customFormat="1" ht="8.25" customHeight="1">
      <c r="A168" s="476"/>
      <c r="B168" s="486" t="s">
        <v>340</v>
      </c>
      <c r="C168" s="487">
        <f>SUM(D168:H168)</f>
        <v>126535</v>
      </c>
      <c r="D168" s="515">
        <v>21329</v>
      </c>
      <c r="E168" s="487">
        <v>1175</v>
      </c>
      <c r="F168" s="487">
        <v>23692</v>
      </c>
      <c r="G168" s="487">
        <v>78751</v>
      </c>
      <c r="H168" s="487">
        <v>1588</v>
      </c>
      <c r="I168" s="480">
        <v>105205523</v>
      </c>
      <c r="J168" s="487"/>
    </row>
    <row r="169" spans="1:14" s="475" customFormat="1" ht="8.25" customHeight="1">
      <c r="A169" s="476"/>
      <c r="B169" s="486" t="s">
        <v>249</v>
      </c>
      <c r="C169" s="487">
        <f>SUM(C170:C171)</f>
        <v>74742</v>
      </c>
      <c r="D169" s="487">
        <f t="shared" ref="D169:H169" si="33">SUM(D170:D171)</f>
        <v>10437</v>
      </c>
      <c r="E169" s="487">
        <f t="shared" si="33"/>
        <v>96</v>
      </c>
      <c r="F169" s="487">
        <f t="shared" si="33"/>
        <v>29945</v>
      </c>
      <c r="G169" s="487">
        <f t="shared" si="33"/>
        <v>34243</v>
      </c>
      <c r="H169" s="487">
        <f t="shared" si="33"/>
        <v>21</v>
      </c>
      <c r="I169" s="480"/>
      <c r="J169" s="487"/>
    </row>
    <row r="170" spans="1:14" s="475" customFormat="1" ht="8.25" customHeight="1">
      <c r="A170" s="476"/>
      <c r="B170" s="486" t="s">
        <v>341</v>
      </c>
      <c r="C170" s="487">
        <f>SUM(D170:H170)</f>
        <v>37210</v>
      </c>
      <c r="D170" s="515">
        <v>4707</v>
      </c>
      <c r="E170" s="487">
        <v>51</v>
      </c>
      <c r="F170" s="487">
        <v>15090</v>
      </c>
      <c r="G170" s="487">
        <v>17357</v>
      </c>
      <c r="H170" s="487">
        <v>5</v>
      </c>
      <c r="I170" s="480">
        <v>32503466</v>
      </c>
      <c r="J170" s="487"/>
    </row>
    <row r="171" spans="1:14" s="475" customFormat="1" ht="8.25" customHeight="1">
      <c r="A171" s="476"/>
      <c r="B171" s="486" t="s">
        <v>342</v>
      </c>
      <c r="C171" s="487">
        <f>SUM(D171:H171)</f>
        <v>37532</v>
      </c>
      <c r="D171" s="515">
        <v>5730</v>
      </c>
      <c r="E171" s="487">
        <v>45</v>
      </c>
      <c r="F171" s="487">
        <v>14855</v>
      </c>
      <c r="G171" s="487">
        <v>16886</v>
      </c>
      <c r="H171" s="487">
        <v>16</v>
      </c>
      <c r="I171" s="480">
        <v>31802480</v>
      </c>
      <c r="J171" s="487"/>
    </row>
    <row r="172" spans="1:14" s="475" customFormat="1" ht="8.25" customHeight="1">
      <c r="A172" s="476"/>
      <c r="B172" s="486"/>
      <c r="C172" s="487"/>
      <c r="D172" s="515"/>
      <c r="E172" s="487"/>
      <c r="F172" s="487"/>
      <c r="G172" s="487"/>
      <c r="H172" s="487"/>
      <c r="I172" s="480"/>
      <c r="J172" s="487"/>
    </row>
    <row r="173" spans="1:14" s="475" customFormat="1" ht="8.25" customHeight="1">
      <c r="A173" s="476"/>
      <c r="B173" s="397" t="s">
        <v>12</v>
      </c>
      <c r="C173" s="485">
        <f t="shared" ref="C173:H173" si="34">SUM(C174+C177)</f>
        <v>283461</v>
      </c>
      <c r="D173" s="485">
        <f t="shared" si="34"/>
        <v>60720</v>
      </c>
      <c r="E173" s="485">
        <f t="shared" si="34"/>
        <v>13809</v>
      </c>
      <c r="F173" s="485">
        <f t="shared" si="34"/>
        <v>70141</v>
      </c>
      <c r="G173" s="485">
        <f t="shared" si="34"/>
        <v>128405</v>
      </c>
      <c r="H173" s="485">
        <f t="shared" si="34"/>
        <v>10386</v>
      </c>
      <c r="I173" s="480"/>
      <c r="J173" s="487"/>
    </row>
    <row r="174" spans="1:14" s="475" customFormat="1" ht="8.25" customHeight="1">
      <c r="A174" s="476"/>
      <c r="B174" s="486" t="s">
        <v>248</v>
      </c>
      <c r="C174" s="487">
        <f t="shared" ref="C174:H174" si="35">SUM(C175:C176)</f>
        <v>212573</v>
      </c>
      <c r="D174" s="487">
        <f t="shared" si="35"/>
        <v>50816</v>
      </c>
      <c r="E174" s="487">
        <f t="shared" si="35"/>
        <v>13566</v>
      </c>
      <c r="F174" s="487">
        <f t="shared" si="35"/>
        <v>41404</v>
      </c>
      <c r="G174" s="487">
        <f t="shared" si="35"/>
        <v>96472</v>
      </c>
      <c r="H174" s="487">
        <f t="shared" si="35"/>
        <v>10315</v>
      </c>
      <c r="I174" s="480"/>
      <c r="J174" s="487"/>
      <c r="K174" s="520"/>
      <c r="L174" s="520"/>
      <c r="M174" s="520"/>
      <c r="N174" s="520"/>
    </row>
    <row r="175" spans="1:14" s="475" customFormat="1" ht="8.25" customHeight="1">
      <c r="A175" s="476"/>
      <c r="B175" s="486" t="s">
        <v>339</v>
      </c>
      <c r="C175" s="487">
        <f>SUM(D175:H175)</f>
        <v>87727</v>
      </c>
      <c r="D175" s="515">
        <v>27242</v>
      </c>
      <c r="E175" s="487">
        <v>12329</v>
      </c>
      <c r="F175" s="487">
        <v>16338</v>
      </c>
      <c r="G175" s="487">
        <v>22877</v>
      </c>
      <c r="H175" s="487">
        <v>8941</v>
      </c>
      <c r="I175" s="480"/>
      <c r="J175" s="487"/>
    </row>
    <row r="176" spans="1:14" s="475" customFormat="1" ht="8.25" customHeight="1">
      <c r="A176" s="476"/>
      <c r="B176" s="486" t="s">
        <v>340</v>
      </c>
      <c r="C176" s="487">
        <f>SUM(D176:H176)</f>
        <v>124846</v>
      </c>
      <c r="D176" s="515">
        <v>23574</v>
      </c>
      <c r="E176" s="487">
        <v>1237</v>
      </c>
      <c r="F176" s="487">
        <v>25066</v>
      </c>
      <c r="G176" s="487">
        <v>73595</v>
      </c>
      <c r="H176" s="487">
        <v>1374</v>
      </c>
      <c r="I176" s="480"/>
      <c r="J176" s="487"/>
    </row>
    <row r="177" spans="1:14" s="475" customFormat="1" ht="8.25" customHeight="1">
      <c r="A177" s="476"/>
      <c r="B177" s="486" t="s">
        <v>249</v>
      </c>
      <c r="C177" s="487">
        <f t="shared" ref="C177:H177" si="36">SUM(C178:C179)</f>
        <v>70888</v>
      </c>
      <c r="D177" s="487">
        <f t="shared" si="36"/>
        <v>9904</v>
      </c>
      <c r="E177" s="487">
        <f t="shared" si="36"/>
        <v>243</v>
      </c>
      <c r="F177" s="487">
        <f t="shared" si="36"/>
        <v>28737</v>
      </c>
      <c r="G177" s="487">
        <f t="shared" si="36"/>
        <v>31933</v>
      </c>
      <c r="H177" s="487">
        <f t="shared" si="36"/>
        <v>71</v>
      </c>
      <c r="I177" s="480"/>
      <c r="J177" s="487"/>
      <c r="K177" s="520"/>
      <c r="L177" s="520"/>
      <c r="M177" s="520"/>
      <c r="N177" s="520"/>
    </row>
    <row r="178" spans="1:14" s="475" customFormat="1" ht="8.25" customHeight="1">
      <c r="A178" s="476"/>
      <c r="B178" s="486" t="s">
        <v>341</v>
      </c>
      <c r="C178" s="487">
        <f>SUM(D178:H178)</f>
        <v>35159</v>
      </c>
      <c r="D178" s="515">
        <v>4213</v>
      </c>
      <c r="E178" s="487">
        <v>121</v>
      </c>
      <c r="F178" s="487">
        <v>14567</v>
      </c>
      <c r="G178" s="487">
        <v>16254</v>
      </c>
      <c r="H178" s="487">
        <v>4</v>
      </c>
      <c r="I178" s="480"/>
      <c r="J178" s="487"/>
    </row>
    <row r="179" spans="1:14" s="475" customFormat="1" ht="8.25" customHeight="1">
      <c r="A179" s="476"/>
      <c r="B179" s="486" t="s">
        <v>342</v>
      </c>
      <c r="C179" s="487">
        <f>SUM(D179:H179)</f>
        <v>35729</v>
      </c>
      <c r="D179" s="515">
        <v>5691</v>
      </c>
      <c r="E179" s="487">
        <v>122</v>
      </c>
      <c r="F179" s="487">
        <v>14170</v>
      </c>
      <c r="G179" s="487">
        <v>15679</v>
      </c>
      <c r="H179" s="487">
        <v>67</v>
      </c>
      <c r="I179" s="480"/>
      <c r="J179" s="487"/>
    </row>
    <row r="180" spans="1:14" s="475" customFormat="1" ht="2.4500000000000002" customHeight="1">
      <c r="A180" s="476"/>
      <c r="B180" s="486"/>
      <c r="C180" s="487"/>
      <c r="D180" s="487"/>
      <c r="E180" s="515"/>
      <c r="F180" s="487"/>
      <c r="G180" s="490"/>
      <c r="H180" s="490"/>
      <c r="I180" s="480"/>
    </row>
    <row r="181" spans="1:14" s="475" customFormat="1" ht="2.4500000000000002" customHeight="1">
      <c r="A181" s="476"/>
      <c r="B181" s="473"/>
      <c r="C181" s="473"/>
      <c r="D181" s="473"/>
      <c r="E181" s="473"/>
      <c r="F181" s="473"/>
      <c r="G181" s="1174"/>
      <c r="H181" s="1174"/>
      <c r="I181" s="480"/>
    </row>
    <row r="182" spans="1:14" s="475" customFormat="1" ht="9" customHeight="1">
      <c r="A182" s="476"/>
      <c r="B182" s="505" t="s">
        <v>343</v>
      </c>
      <c r="C182" s="1174"/>
      <c r="D182" s="1174"/>
      <c r="E182" s="1174"/>
      <c r="F182" s="1174"/>
      <c r="G182" s="1174"/>
      <c r="H182" s="1174"/>
      <c r="I182" s="480"/>
    </row>
    <row r="183" spans="1:14" s="475" customFormat="1" ht="9" customHeight="1">
      <c r="A183" s="476"/>
      <c r="B183" s="505" t="s">
        <v>314</v>
      </c>
      <c r="C183" s="1174"/>
      <c r="D183" s="1174"/>
      <c r="E183" s="1174"/>
      <c r="F183" s="1174"/>
      <c r="G183" s="1174"/>
      <c r="H183" s="1174"/>
      <c r="I183" s="480"/>
    </row>
    <row r="184" spans="1:14" s="475" customFormat="1" ht="3" customHeight="1">
      <c r="A184" s="488"/>
      <c r="B184" s="492"/>
      <c r="C184" s="492"/>
      <c r="D184" s="492"/>
      <c r="E184" s="492"/>
      <c r="F184" s="492"/>
      <c r="G184" s="492"/>
      <c r="H184" s="492"/>
      <c r="I184" s="491"/>
    </row>
  </sheetData>
  <sheetProtection sheet="1" objects="1" scenarios="1"/>
  <mergeCells count="15">
    <mergeCell ref="B121:B122"/>
    <mergeCell ref="E121:E122"/>
    <mergeCell ref="F121:F122"/>
    <mergeCell ref="G121:G122"/>
    <mergeCell ref="H121:H122"/>
    <mergeCell ref="B8:B9"/>
    <mergeCell ref="E8:E9"/>
    <mergeCell ref="F8:F9"/>
    <mergeCell ref="G8:G9"/>
    <mergeCell ref="H8:H9"/>
    <mergeCell ref="B52:B53"/>
    <mergeCell ref="E52:E53"/>
    <mergeCell ref="F52:F53"/>
    <mergeCell ref="G52:G53"/>
    <mergeCell ref="H52:H53"/>
  </mergeCells>
  <hyperlinks>
    <hyperlink ref="H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  <rowBreaks count="2" manualBreakCount="2">
    <brk id="44" max="8" man="1"/>
    <brk id="113" max="8" man="1"/>
  </rowBreaks>
</worksheet>
</file>

<file path=xl/worksheets/sheet35.xml><?xml version="1.0" encoding="utf-8"?>
<worksheet xmlns="http://schemas.openxmlformats.org/spreadsheetml/2006/main" xmlns:r="http://schemas.openxmlformats.org/officeDocument/2006/relationships">
  <sheetPr codeName="Hoja30"/>
  <dimension ref="A1:M126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11.7109375" style="32" customWidth="1"/>
    <col min="3" max="3" width="6.140625" style="32" customWidth="1"/>
    <col min="4" max="5" width="7.5703125" style="32" customWidth="1"/>
    <col min="6" max="6" width="3.5703125" style="32" customWidth="1"/>
    <col min="7" max="7" width="5.85546875" style="32" customWidth="1"/>
    <col min="8" max="8" width="1.42578125" style="32" customWidth="1"/>
    <col min="9" max="9" width="6" style="32" customWidth="1"/>
    <col min="10" max="10" width="1.5703125" style="32" customWidth="1"/>
    <col min="11" max="11" width="6.28515625" style="32" customWidth="1"/>
    <col min="12" max="13" width="0.85546875" style="32" customWidth="1"/>
    <col min="14" max="16384" width="11.42578125" style="32" hidden="1"/>
  </cols>
  <sheetData>
    <row r="1" spans="1:12" s="475" customFormat="1" ht="3" customHeight="1">
      <c r="A1" s="472"/>
      <c r="B1" s="473"/>
      <c r="C1" s="473"/>
      <c r="D1" s="473"/>
      <c r="E1" s="473"/>
      <c r="F1" s="473"/>
      <c r="G1" s="473"/>
      <c r="H1" s="473"/>
      <c r="I1" s="473"/>
      <c r="J1" s="473"/>
      <c r="K1" s="473"/>
      <c r="L1" s="474"/>
    </row>
    <row r="2" spans="1:12" s="475" customFormat="1" ht="11.1" customHeight="1">
      <c r="A2" s="476"/>
      <c r="B2" s="477" t="s">
        <v>344</v>
      </c>
      <c r="C2" s="478"/>
      <c r="D2" s="478"/>
      <c r="E2" s="478"/>
      <c r="F2" s="478"/>
      <c r="G2" s="478"/>
      <c r="H2" s="478"/>
      <c r="I2" s="478"/>
      <c r="J2" s="478"/>
      <c r="K2" s="1317" t="s">
        <v>345</v>
      </c>
      <c r="L2" s="480"/>
    </row>
    <row r="3" spans="1:12" s="475" customFormat="1" ht="11.1" customHeight="1">
      <c r="A3" s="476"/>
      <c r="B3" s="477" t="s">
        <v>346</v>
      </c>
      <c r="C3" s="478"/>
      <c r="D3" s="478"/>
      <c r="E3" s="478"/>
      <c r="F3" s="478"/>
      <c r="G3" s="478"/>
      <c r="H3" s="478"/>
      <c r="I3" s="478"/>
      <c r="J3" s="478"/>
      <c r="K3" s="506"/>
      <c r="L3" s="480"/>
    </row>
    <row r="4" spans="1:12" s="475" customFormat="1" ht="11.1" customHeight="1">
      <c r="A4" s="476"/>
      <c r="B4" s="477" t="s">
        <v>4</v>
      </c>
      <c r="C4" s="478"/>
      <c r="D4" s="478"/>
      <c r="E4" s="478"/>
      <c r="F4" s="478"/>
      <c r="G4" s="478"/>
      <c r="H4" s="478"/>
      <c r="I4" s="478"/>
      <c r="J4" s="478"/>
      <c r="K4" s="478"/>
      <c r="L4" s="480"/>
    </row>
    <row r="5" spans="1:12" s="475" customFormat="1" ht="3" customHeight="1">
      <c r="A5" s="476"/>
      <c r="B5" s="482"/>
      <c r="C5" s="482"/>
      <c r="D5" s="482"/>
      <c r="E5" s="482"/>
      <c r="F5" s="482"/>
      <c r="G5" s="482"/>
      <c r="H5" s="482"/>
      <c r="I5" s="482"/>
      <c r="J5" s="482"/>
      <c r="K5" s="482"/>
      <c r="L5" s="480"/>
    </row>
    <row r="6" spans="1:12" s="475" customFormat="1" ht="3" customHeight="1">
      <c r="A6" s="476"/>
      <c r="B6" s="483"/>
      <c r="C6" s="483"/>
      <c r="D6" s="483"/>
      <c r="E6" s="483"/>
      <c r="F6" s="483"/>
      <c r="G6" s="483"/>
      <c r="H6" s="483"/>
      <c r="I6" s="483"/>
      <c r="J6" s="483"/>
      <c r="K6" s="483"/>
      <c r="L6" s="480"/>
    </row>
    <row r="7" spans="1:12" s="475" customFormat="1" ht="9" customHeight="1">
      <c r="A7" s="476"/>
      <c r="B7" s="1256" t="s">
        <v>312</v>
      </c>
      <c r="C7" s="1264" t="s">
        <v>347</v>
      </c>
      <c r="D7" s="1264"/>
      <c r="E7" s="1264"/>
      <c r="F7" s="483"/>
      <c r="G7" s="1264" t="s">
        <v>348</v>
      </c>
      <c r="H7" s="1264"/>
      <c r="I7" s="1264"/>
      <c r="J7" s="1264"/>
      <c r="K7" s="1264"/>
      <c r="L7" s="480"/>
    </row>
    <row r="8" spans="1:12" s="523" customFormat="1" ht="9" customHeight="1">
      <c r="A8" s="521"/>
      <c r="B8" s="1256"/>
      <c r="C8" s="1265"/>
      <c r="D8" s="1265"/>
      <c r="E8" s="1265"/>
      <c r="F8" s="479"/>
      <c r="G8" s="1265"/>
      <c r="H8" s="1265"/>
      <c r="I8" s="1265"/>
      <c r="J8" s="1265"/>
      <c r="K8" s="1265"/>
      <c r="L8" s="522"/>
    </row>
    <row r="9" spans="1:12" s="523" customFormat="1" ht="2.1" customHeight="1">
      <c r="A9" s="521"/>
      <c r="B9" s="1256"/>
      <c r="C9" s="1179"/>
      <c r="D9" s="1179"/>
      <c r="E9" s="1179"/>
      <c r="F9" s="479"/>
      <c r="G9" s="1179"/>
      <c r="H9" s="1179"/>
      <c r="I9" s="1179"/>
      <c r="J9" s="1179"/>
      <c r="K9" s="1179"/>
      <c r="L9" s="522"/>
    </row>
    <row r="10" spans="1:12" s="523" customFormat="1" ht="8.25" customHeight="1">
      <c r="A10" s="521"/>
      <c r="B10" s="1256"/>
      <c r="C10" s="1266" t="s">
        <v>349</v>
      </c>
      <c r="D10" s="1267" t="s">
        <v>350</v>
      </c>
      <c r="E10" s="524" t="s">
        <v>351</v>
      </c>
      <c r="F10" s="525"/>
      <c r="G10" s="1266" t="s">
        <v>352</v>
      </c>
      <c r="H10" s="1180"/>
      <c r="I10" s="1267" t="s">
        <v>353</v>
      </c>
      <c r="J10" s="1180"/>
      <c r="K10" s="1267" t="s">
        <v>354</v>
      </c>
      <c r="L10" s="522"/>
    </row>
    <row r="11" spans="1:12" s="523" customFormat="1" ht="9" customHeight="1">
      <c r="A11" s="521"/>
      <c r="B11" s="1256"/>
      <c r="C11" s="1267"/>
      <c r="D11" s="1267"/>
      <c r="E11" s="524"/>
      <c r="F11" s="525"/>
      <c r="G11" s="1267"/>
      <c r="H11" s="1180"/>
      <c r="I11" s="1267"/>
      <c r="J11" s="1180"/>
      <c r="K11" s="1267"/>
      <c r="L11" s="522"/>
    </row>
    <row r="12" spans="1:12" s="475" customFormat="1" ht="3" customHeight="1">
      <c r="A12" s="476"/>
      <c r="B12" s="482"/>
      <c r="C12" s="482"/>
      <c r="D12" s="482"/>
      <c r="E12" s="482"/>
      <c r="F12" s="482"/>
      <c r="G12" s="482"/>
      <c r="H12" s="482"/>
      <c r="I12" s="482"/>
      <c r="J12" s="482"/>
      <c r="K12" s="482"/>
      <c r="L12" s="480"/>
    </row>
    <row r="13" spans="1:12" s="475" customFormat="1" ht="3" customHeight="1">
      <c r="A13" s="476"/>
      <c r="B13" s="1174"/>
      <c r="C13" s="1174"/>
      <c r="D13" s="1174"/>
      <c r="E13" s="1174"/>
      <c r="F13" s="1174"/>
      <c r="G13" s="1174"/>
      <c r="H13" s="1174"/>
      <c r="I13" s="1174"/>
      <c r="J13" s="1174"/>
      <c r="K13" s="1174"/>
      <c r="L13" s="480"/>
    </row>
    <row r="14" spans="1:12" s="475" customFormat="1" ht="8.25" customHeight="1">
      <c r="A14" s="476"/>
      <c r="B14" s="484">
        <v>1995</v>
      </c>
      <c r="C14" s="485">
        <f>SUM(D14:E14)</f>
        <v>569970</v>
      </c>
      <c r="D14" s="485">
        <f>SUM(D15:D17)</f>
        <v>386926</v>
      </c>
      <c r="E14" s="485">
        <f>SUM(E15:E17)</f>
        <v>183044</v>
      </c>
      <c r="F14" s="485"/>
      <c r="G14" s="485">
        <f>SUM(G15:G17)</f>
        <v>5358</v>
      </c>
      <c r="H14" s="485"/>
      <c r="I14" s="514">
        <f>SUM(I15:I17)</f>
        <v>2165</v>
      </c>
      <c r="J14" s="514"/>
      <c r="K14" s="485">
        <f>SUM(K15:K17)</f>
        <v>3186</v>
      </c>
      <c r="L14" s="480"/>
    </row>
    <row r="15" spans="1:12" s="475" customFormat="1" ht="8.25" customHeight="1">
      <c r="A15" s="476"/>
      <c r="B15" s="486" t="s">
        <v>256</v>
      </c>
      <c r="C15" s="487">
        <f>SUM(D15:E15)</f>
        <v>168338</v>
      </c>
      <c r="D15" s="487">
        <v>120933</v>
      </c>
      <c r="E15" s="487">
        <v>47405</v>
      </c>
      <c r="F15" s="487"/>
      <c r="G15" s="487">
        <v>1591</v>
      </c>
      <c r="H15" s="487"/>
      <c r="I15" s="515">
        <v>564</v>
      </c>
      <c r="J15" s="515"/>
      <c r="K15" s="487">
        <v>1020</v>
      </c>
      <c r="L15" s="526"/>
    </row>
    <row r="16" spans="1:12" s="475" customFormat="1" ht="8.25" customHeight="1">
      <c r="A16" s="476"/>
      <c r="B16" s="486" t="s">
        <v>355</v>
      </c>
      <c r="L16" s="526"/>
    </row>
    <row r="17" spans="1:12" s="475" customFormat="1" ht="8.25" customHeight="1">
      <c r="A17" s="476"/>
      <c r="B17" s="486" t="s">
        <v>313</v>
      </c>
      <c r="C17" s="487">
        <f>SUM(D17:E17)</f>
        <v>401632</v>
      </c>
      <c r="D17" s="487">
        <v>265993</v>
      </c>
      <c r="E17" s="487">
        <v>135639</v>
      </c>
      <c r="F17" s="487"/>
      <c r="G17" s="487">
        <f>SUM(I17:K17)</f>
        <v>3767</v>
      </c>
      <c r="H17" s="487"/>
      <c r="I17" s="515">
        <v>1601</v>
      </c>
      <c r="J17" s="515"/>
      <c r="K17" s="487">
        <v>2166</v>
      </c>
      <c r="L17" s="480"/>
    </row>
    <row r="18" spans="1:12" s="475" customFormat="1" ht="2.4500000000000002" customHeight="1">
      <c r="A18" s="476"/>
      <c r="B18" s="486"/>
      <c r="C18" s="487"/>
      <c r="D18" s="487"/>
      <c r="E18" s="487"/>
      <c r="F18" s="487"/>
      <c r="G18" s="487"/>
      <c r="H18" s="487"/>
      <c r="I18" s="515"/>
      <c r="J18" s="515"/>
      <c r="L18" s="480"/>
    </row>
    <row r="19" spans="1:12" s="475" customFormat="1" ht="8.25" customHeight="1">
      <c r="A19" s="476"/>
      <c r="B19" s="484">
        <v>1996</v>
      </c>
      <c r="C19" s="485">
        <f>SUM(D19:E19)</f>
        <v>684362</v>
      </c>
      <c r="D19" s="485">
        <f>SUM(D20:D22)</f>
        <v>474295</v>
      </c>
      <c r="E19" s="485">
        <f>SUM(E20:E22)</f>
        <v>210067</v>
      </c>
      <c r="F19" s="485"/>
      <c r="G19" s="485">
        <f>SUM(G20:G22)</f>
        <v>6039</v>
      </c>
      <c r="H19" s="485"/>
      <c r="I19" s="514">
        <f>SUM(I20:I22)</f>
        <v>2534</v>
      </c>
      <c r="J19" s="514"/>
      <c r="K19" s="485">
        <f>SUM(K20:K22)</f>
        <v>3505</v>
      </c>
      <c r="L19" s="480"/>
    </row>
    <row r="20" spans="1:12" s="475" customFormat="1" ht="8.25" customHeight="1">
      <c r="A20" s="476"/>
      <c r="B20" s="486" t="s">
        <v>256</v>
      </c>
      <c r="C20" s="487">
        <f>SUM(D20:E20)</f>
        <v>218697</v>
      </c>
      <c r="D20" s="515">
        <v>161154</v>
      </c>
      <c r="E20" s="515">
        <v>57543</v>
      </c>
      <c r="F20" s="515"/>
      <c r="G20" s="487">
        <v>2084</v>
      </c>
      <c r="H20" s="487"/>
      <c r="I20" s="515">
        <v>702</v>
      </c>
      <c r="J20" s="515"/>
      <c r="K20" s="487">
        <v>1382</v>
      </c>
      <c r="L20" s="480"/>
    </row>
    <row r="21" spans="1:12" s="475" customFormat="1" ht="8.25" customHeight="1">
      <c r="A21" s="476"/>
      <c r="B21" s="486" t="s">
        <v>355</v>
      </c>
      <c r="L21" s="480"/>
    </row>
    <row r="22" spans="1:12" s="475" customFormat="1" ht="8.25" customHeight="1">
      <c r="A22" s="476"/>
      <c r="B22" s="486" t="s">
        <v>313</v>
      </c>
      <c r="C22" s="487">
        <f>SUM(D22:E22)</f>
        <v>465665</v>
      </c>
      <c r="D22" s="515">
        <v>313141</v>
      </c>
      <c r="E22" s="515">
        <v>152524</v>
      </c>
      <c r="F22" s="515"/>
      <c r="G22" s="487">
        <v>3955</v>
      </c>
      <c r="H22" s="487"/>
      <c r="I22" s="515">
        <v>1832</v>
      </c>
      <c r="J22" s="515"/>
      <c r="K22" s="487">
        <v>2123</v>
      </c>
      <c r="L22" s="480"/>
    </row>
    <row r="23" spans="1:12" s="475" customFormat="1" ht="2.4500000000000002" customHeight="1">
      <c r="A23" s="476"/>
      <c r="B23" s="486"/>
      <c r="C23" s="487"/>
      <c r="D23" s="487"/>
      <c r="E23" s="487"/>
      <c r="F23" s="487"/>
      <c r="G23" s="487"/>
      <c r="H23" s="487"/>
      <c r="I23" s="515"/>
      <c r="J23" s="515"/>
      <c r="K23" s="515"/>
      <c r="L23" s="480"/>
    </row>
    <row r="24" spans="1:12" s="475" customFormat="1" ht="8.25" customHeight="1">
      <c r="A24" s="476"/>
      <c r="B24" s="484">
        <v>1997</v>
      </c>
      <c r="C24" s="485">
        <f>SUM(C25:C27)</f>
        <v>902875</v>
      </c>
      <c r="D24" s="485">
        <f>SUM(D25:D27)</f>
        <v>630790</v>
      </c>
      <c r="E24" s="485">
        <f>SUM(E25:E27)</f>
        <v>272085</v>
      </c>
      <c r="F24" s="485"/>
      <c r="G24" s="485">
        <f>SUM(G25:G27)</f>
        <v>6663</v>
      </c>
      <c r="H24" s="485"/>
      <c r="I24" s="514">
        <f>SUM(I25:I27)</f>
        <v>2963</v>
      </c>
      <c r="J24" s="514"/>
      <c r="K24" s="485">
        <f>SUM(K25:K27)</f>
        <v>3700</v>
      </c>
      <c r="L24" s="480"/>
    </row>
    <row r="25" spans="1:12" s="475" customFormat="1" ht="8.25" customHeight="1">
      <c r="A25" s="476"/>
      <c r="B25" s="486" t="s">
        <v>256</v>
      </c>
      <c r="C25" s="487">
        <f>SUM(D25:E25)</f>
        <v>302560</v>
      </c>
      <c r="D25" s="515">
        <v>228508</v>
      </c>
      <c r="E25" s="515">
        <v>74052</v>
      </c>
      <c r="F25" s="515"/>
      <c r="G25" s="487">
        <f>SUM(I25:K25)</f>
        <v>2552</v>
      </c>
      <c r="H25" s="487"/>
      <c r="I25" s="515">
        <v>921</v>
      </c>
      <c r="J25" s="515"/>
      <c r="K25" s="487">
        <v>1631</v>
      </c>
      <c r="L25" s="480"/>
    </row>
    <row r="26" spans="1:12" s="475" customFormat="1" ht="8.25" customHeight="1">
      <c r="A26" s="476"/>
      <c r="B26" s="486" t="s">
        <v>355</v>
      </c>
      <c r="L26" s="480"/>
    </row>
    <row r="27" spans="1:12" s="475" customFormat="1" ht="8.25" customHeight="1">
      <c r="A27" s="476"/>
      <c r="B27" s="486" t="s">
        <v>313</v>
      </c>
      <c r="C27" s="487">
        <f>SUM(D27:E27)</f>
        <v>600315</v>
      </c>
      <c r="D27" s="515">
        <v>402282</v>
      </c>
      <c r="E27" s="515">
        <v>198033</v>
      </c>
      <c r="F27" s="515"/>
      <c r="G27" s="487">
        <f>SUM(I27:K27)</f>
        <v>4111</v>
      </c>
      <c r="H27" s="487"/>
      <c r="I27" s="515">
        <v>2042</v>
      </c>
      <c r="J27" s="515"/>
      <c r="K27" s="487">
        <v>2069</v>
      </c>
      <c r="L27" s="480"/>
    </row>
    <row r="28" spans="1:12" s="475" customFormat="1" ht="2.4500000000000002" customHeight="1">
      <c r="A28" s="476"/>
      <c r="B28" s="486"/>
      <c r="C28" s="487"/>
      <c r="D28" s="487"/>
      <c r="E28" s="487"/>
      <c r="F28" s="487"/>
      <c r="G28" s="487"/>
      <c r="H28" s="487"/>
      <c r="I28" s="515"/>
      <c r="J28" s="515"/>
      <c r="L28" s="480"/>
    </row>
    <row r="29" spans="1:12" s="475" customFormat="1" ht="8.25" customHeight="1">
      <c r="A29" s="476"/>
      <c r="B29" s="484">
        <v>1998</v>
      </c>
      <c r="C29" s="527">
        <f>SUM(C30:C32)</f>
        <v>1010124</v>
      </c>
      <c r="D29" s="485">
        <f>SUM(D30:D32)</f>
        <v>694709</v>
      </c>
      <c r="E29" s="485">
        <f>SUM(E30:E32)</f>
        <v>315415</v>
      </c>
      <c r="F29" s="485"/>
      <c r="G29" s="485">
        <f>SUM(I29:K29)</f>
        <v>7247</v>
      </c>
      <c r="H29" s="485"/>
      <c r="I29" s="514">
        <f>SUM(I30:I32)</f>
        <v>3740</v>
      </c>
      <c r="J29" s="514"/>
      <c r="K29" s="485">
        <f>SUM(K30:K32)</f>
        <v>3507</v>
      </c>
      <c r="L29" s="480"/>
    </row>
    <row r="30" spans="1:12" s="475" customFormat="1" ht="8.25" customHeight="1">
      <c r="A30" s="476"/>
      <c r="B30" s="486" t="s">
        <v>256</v>
      </c>
      <c r="C30" s="487">
        <f>SUM(D30:E30)</f>
        <v>317891</v>
      </c>
      <c r="D30" s="515">
        <v>222700</v>
      </c>
      <c r="E30" s="515">
        <v>95191</v>
      </c>
      <c r="F30" s="515"/>
      <c r="G30" s="487">
        <f>SUM(I30:K30)</f>
        <v>2422</v>
      </c>
      <c r="H30" s="487"/>
      <c r="I30" s="515">
        <v>1256</v>
      </c>
      <c r="J30" s="515"/>
      <c r="K30" s="487">
        <v>1166</v>
      </c>
      <c r="L30" s="480"/>
    </row>
    <row r="31" spans="1:12" s="475" customFormat="1" ht="8.25" customHeight="1">
      <c r="A31" s="476"/>
      <c r="B31" s="486" t="s">
        <v>355</v>
      </c>
      <c r="L31" s="480"/>
    </row>
    <row r="32" spans="1:12" s="475" customFormat="1" ht="8.25" customHeight="1">
      <c r="A32" s="476"/>
      <c r="B32" s="486" t="s">
        <v>313</v>
      </c>
      <c r="C32" s="487">
        <f>SUM(D32:E32)</f>
        <v>692233</v>
      </c>
      <c r="D32" s="515">
        <v>472009</v>
      </c>
      <c r="E32" s="515">
        <v>220224</v>
      </c>
      <c r="F32" s="515"/>
      <c r="G32" s="487">
        <f>SUM(I32:K32)</f>
        <v>4825</v>
      </c>
      <c r="H32" s="487"/>
      <c r="I32" s="515">
        <v>2484</v>
      </c>
      <c r="J32" s="515"/>
      <c r="K32" s="487">
        <v>2341</v>
      </c>
      <c r="L32" s="480"/>
    </row>
    <row r="33" spans="1:12" s="475" customFormat="1" ht="2.4500000000000002" customHeight="1">
      <c r="A33" s="476"/>
      <c r="B33" s="486"/>
      <c r="C33" s="487"/>
      <c r="D33" s="487"/>
      <c r="E33" s="487"/>
      <c r="F33" s="487"/>
      <c r="G33" s="487"/>
      <c r="H33" s="487"/>
      <c r="I33" s="515"/>
      <c r="J33" s="515"/>
      <c r="L33" s="480"/>
    </row>
    <row r="34" spans="1:12" s="475" customFormat="1" ht="8.25" customHeight="1">
      <c r="A34" s="476"/>
      <c r="B34" s="484">
        <v>1999</v>
      </c>
      <c r="C34" s="528">
        <f>SUM(C35:C37)</f>
        <v>1117763</v>
      </c>
      <c r="D34" s="528">
        <f>SUM(D35:D37)</f>
        <v>806473</v>
      </c>
      <c r="E34" s="528">
        <f>SUM(E35:E37)</f>
        <v>311290</v>
      </c>
      <c r="F34" s="515"/>
      <c r="G34" s="528">
        <f>SUM(G35:G37)</f>
        <v>8416.4279999999999</v>
      </c>
      <c r="H34" s="528"/>
      <c r="I34" s="528">
        <f>SUM(I35:I37)</f>
        <v>4448.8420000000006</v>
      </c>
      <c r="J34" s="528"/>
      <c r="K34" s="528">
        <f>SUM(K35:K37)</f>
        <v>3967.5860000000002</v>
      </c>
      <c r="L34" s="480"/>
    </row>
    <row r="35" spans="1:12" s="475" customFormat="1" ht="8.25" customHeight="1">
      <c r="A35" s="476"/>
      <c r="B35" s="486" t="s">
        <v>256</v>
      </c>
      <c r="C35" s="487">
        <f>SUM(D35:E35)</f>
        <v>368283</v>
      </c>
      <c r="D35" s="487">
        <v>270329</v>
      </c>
      <c r="E35" s="515">
        <v>97954</v>
      </c>
      <c r="F35" s="515"/>
      <c r="G35" s="487">
        <f>SUM(I35:K35)</f>
        <v>2968.6660000000002</v>
      </c>
      <c r="H35" s="487"/>
      <c r="I35" s="515">
        <f>1708080/1000</f>
        <v>1708.08</v>
      </c>
      <c r="J35" s="515"/>
      <c r="K35" s="487">
        <f>1260586/1000</f>
        <v>1260.586</v>
      </c>
      <c r="L35" s="480"/>
    </row>
    <row r="36" spans="1:12" s="475" customFormat="1" ht="8.25" customHeight="1">
      <c r="A36" s="476"/>
      <c r="B36" s="486" t="s">
        <v>355</v>
      </c>
      <c r="L36" s="480"/>
    </row>
    <row r="37" spans="1:12" s="475" customFormat="1" ht="8.25" customHeight="1">
      <c r="A37" s="476"/>
      <c r="B37" s="486" t="s">
        <v>313</v>
      </c>
      <c r="C37" s="487">
        <f>SUM(D37:E37)</f>
        <v>749480</v>
      </c>
      <c r="D37" s="487">
        <v>536144</v>
      </c>
      <c r="E37" s="515">
        <v>213336</v>
      </c>
      <c r="G37" s="487">
        <f>SUM(I37:K37)</f>
        <v>5447.7620000000006</v>
      </c>
      <c r="I37" s="515">
        <f>2740762/1000</f>
        <v>2740.7620000000002</v>
      </c>
      <c r="J37" s="515"/>
      <c r="K37" s="515">
        <v>2707</v>
      </c>
      <c r="L37" s="480"/>
    </row>
    <row r="38" spans="1:12" s="475" customFormat="1" ht="3" customHeight="1">
      <c r="A38" s="476"/>
      <c r="B38" s="486"/>
      <c r="L38" s="480"/>
    </row>
    <row r="39" spans="1:12" s="475" customFormat="1" ht="8.25" customHeight="1">
      <c r="A39" s="476"/>
      <c r="B39" s="484">
        <v>2000</v>
      </c>
      <c r="C39" s="528">
        <f>SUM(C40:C42)</f>
        <v>1315749</v>
      </c>
      <c r="D39" s="514">
        <f>SUM(D40:D42)</f>
        <v>950913</v>
      </c>
      <c r="E39" s="514">
        <f>SUM(E40:E42)</f>
        <v>364836</v>
      </c>
      <c r="F39" s="515"/>
      <c r="G39" s="485">
        <f>SUM(G40:G42)</f>
        <v>9967</v>
      </c>
      <c r="H39" s="529"/>
      <c r="I39" s="514">
        <f>SUM(I40:I42)</f>
        <v>5485</v>
      </c>
      <c r="J39" s="514"/>
      <c r="K39" s="514">
        <f>SUM(K40:K42)</f>
        <v>4459</v>
      </c>
      <c r="L39" s="480"/>
    </row>
    <row r="40" spans="1:12" s="475" customFormat="1" ht="8.25" customHeight="1">
      <c r="A40" s="476"/>
      <c r="B40" s="486" t="s">
        <v>256</v>
      </c>
      <c r="C40" s="487">
        <f>SUM(D40:E40)</f>
        <v>477297</v>
      </c>
      <c r="D40" s="487">
        <v>344058</v>
      </c>
      <c r="E40" s="515">
        <v>133239</v>
      </c>
      <c r="F40" s="515"/>
      <c r="G40" s="487">
        <f>SUM(I40:K40)</f>
        <v>3708</v>
      </c>
      <c r="H40" s="487"/>
      <c r="I40" s="515">
        <v>2289</v>
      </c>
      <c r="J40" s="515"/>
      <c r="K40" s="515">
        <v>1419</v>
      </c>
      <c r="L40" s="480"/>
    </row>
    <row r="41" spans="1:12" s="475" customFormat="1" ht="8.25" customHeight="1">
      <c r="A41" s="476"/>
      <c r="B41" s="486" t="s">
        <v>355</v>
      </c>
      <c r="K41" s="515"/>
      <c r="L41" s="480"/>
    </row>
    <row r="42" spans="1:12" s="475" customFormat="1" ht="8.25" customHeight="1">
      <c r="A42" s="476"/>
      <c r="B42" s="486" t="s">
        <v>313</v>
      </c>
      <c r="C42" s="487">
        <f>SUM(D42:E42)</f>
        <v>838452</v>
      </c>
      <c r="D42" s="487">
        <v>606855</v>
      </c>
      <c r="E42" s="515">
        <v>231597</v>
      </c>
      <c r="F42" s="515"/>
      <c r="G42" s="487">
        <v>6259</v>
      </c>
      <c r="H42" s="487"/>
      <c r="I42" s="515">
        <v>3196</v>
      </c>
      <c r="J42" s="515"/>
      <c r="K42" s="515">
        <v>3040</v>
      </c>
      <c r="L42" s="480"/>
    </row>
    <row r="43" spans="1:12" s="475" customFormat="1" ht="3" customHeight="1">
      <c r="A43" s="476"/>
      <c r="B43" s="486"/>
      <c r="C43" s="487"/>
      <c r="D43" s="487"/>
      <c r="E43" s="515"/>
      <c r="F43" s="515"/>
      <c r="G43" s="487"/>
      <c r="H43" s="487"/>
      <c r="I43" s="515"/>
      <c r="J43" s="515"/>
      <c r="K43" s="515"/>
      <c r="L43" s="480"/>
    </row>
    <row r="44" spans="1:12" s="475" customFormat="1" ht="8.65" customHeight="1">
      <c r="A44" s="476"/>
      <c r="B44" s="484">
        <v>2001</v>
      </c>
      <c r="C44" s="528">
        <f>SUM(C45:C47)</f>
        <v>1358662</v>
      </c>
      <c r="D44" s="514">
        <f>SUM(D45:D47)</f>
        <v>962297</v>
      </c>
      <c r="E44" s="514">
        <f>SUM(E45:E47)</f>
        <v>396365</v>
      </c>
      <c r="F44" s="515"/>
      <c r="G44" s="485">
        <f>SUM(G45:G47)</f>
        <v>10145</v>
      </c>
      <c r="H44" s="529"/>
      <c r="I44" s="514">
        <f>SUM(I45:I47)</f>
        <v>5845</v>
      </c>
      <c r="J44" s="514"/>
      <c r="K44" s="514">
        <f>SUM(K45:K47)</f>
        <v>4245</v>
      </c>
      <c r="L44" s="480"/>
    </row>
    <row r="45" spans="1:12" s="475" customFormat="1" ht="8.65" customHeight="1">
      <c r="A45" s="476"/>
      <c r="B45" s="486" t="s">
        <v>256</v>
      </c>
      <c r="C45" s="487">
        <f>SUM(D45:E45)</f>
        <v>505996</v>
      </c>
      <c r="D45" s="487">
        <v>357339</v>
      </c>
      <c r="E45" s="515">
        <v>148657</v>
      </c>
      <c r="F45" s="515"/>
      <c r="G45" s="487">
        <v>3853</v>
      </c>
      <c r="H45" s="487"/>
      <c r="I45" s="515">
        <v>2437</v>
      </c>
      <c r="J45" s="515"/>
      <c r="K45" s="515">
        <v>1415</v>
      </c>
      <c r="L45" s="480"/>
    </row>
    <row r="46" spans="1:12" s="475" customFormat="1" ht="8.65" customHeight="1">
      <c r="A46" s="476"/>
      <c r="B46" s="486" t="s">
        <v>355</v>
      </c>
      <c r="K46" s="515"/>
      <c r="L46" s="480"/>
    </row>
    <row r="47" spans="1:12" s="475" customFormat="1" ht="8.65" customHeight="1">
      <c r="A47" s="476"/>
      <c r="B47" s="486" t="s">
        <v>313</v>
      </c>
      <c r="C47" s="487">
        <f>SUM(D47:E47)</f>
        <v>852666</v>
      </c>
      <c r="D47" s="487">
        <v>604958</v>
      </c>
      <c r="E47" s="515">
        <v>247708</v>
      </c>
      <c r="F47" s="515"/>
      <c r="G47" s="487">
        <v>6292</v>
      </c>
      <c r="H47" s="487"/>
      <c r="I47" s="515">
        <v>3408</v>
      </c>
      <c r="J47" s="515"/>
      <c r="K47" s="515">
        <v>2830</v>
      </c>
      <c r="L47" s="480"/>
    </row>
    <row r="48" spans="1:12" s="475" customFormat="1" ht="3" customHeight="1">
      <c r="A48" s="476"/>
      <c r="B48" s="486"/>
      <c r="C48" s="487"/>
      <c r="D48" s="487"/>
      <c r="E48" s="515"/>
      <c r="F48" s="515"/>
      <c r="G48" s="487"/>
      <c r="H48" s="487"/>
      <c r="I48" s="515"/>
      <c r="J48" s="515"/>
      <c r="K48" s="515"/>
      <c r="L48" s="480"/>
    </row>
    <row r="49" spans="1:12" s="475" customFormat="1" ht="8.65" customHeight="1">
      <c r="A49" s="476"/>
      <c r="B49" s="484">
        <v>2002</v>
      </c>
      <c r="C49" s="528">
        <f>SUM(C50:C52)</f>
        <v>1564673</v>
      </c>
      <c r="D49" s="528">
        <f>SUM(D50:D52)</f>
        <v>1122613</v>
      </c>
      <c r="E49" s="528">
        <f>SUM(E50:E52)</f>
        <v>442060</v>
      </c>
      <c r="F49" s="530"/>
      <c r="G49" s="527">
        <f>SUM(G50:G52)</f>
        <v>11815</v>
      </c>
      <c r="H49" s="531"/>
      <c r="I49" s="528">
        <f>SUM(I50:I52)</f>
        <v>7256</v>
      </c>
      <c r="J49" s="528"/>
      <c r="K49" s="528">
        <f>SUM(K50:K52)</f>
        <v>4551</v>
      </c>
      <c r="L49" s="480"/>
    </row>
    <row r="50" spans="1:12" s="475" customFormat="1" ht="8.65" customHeight="1">
      <c r="A50" s="476"/>
      <c r="B50" s="486" t="s">
        <v>256</v>
      </c>
      <c r="C50" s="532">
        <f>SUM(D50:E50)</f>
        <v>705082</v>
      </c>
      <c r="D50" s="532">
        <v>505722</v>
      </c>
      <c r="E50" s="530">
        <v>199360</v>
      </c>
      <c r="F50" s="530"/>
      <c r="G50" s="532">
        <f>SUM(I50:K50)</f>
        <v>5260</v>
      </c>
      <c r="H50" s="532"/>
      <c r="I50" s="530">
        <v>3307</v>
      </c>
      <c r="J50" s="530"/>
      <c r="K50" s="530">
        <v>1953</v>
      </c>
      <c r="L50" s="480"/>
    </row>
    <row r="51" spans="1:12" s="475" customFormat="1" ht="8.65" customHeight="1">
      <c r="A51" s="476"/>
      <c r="B51" s="486" t="s">
        <v>355</v>
      </c>
      <c r="C51" s="533"/>
      <c r="D51" s="533"/>
      <c r="E51" s="533"/>
      <c r="F51" s="533"/>
      <c r="G51" s="533"/>
      <c r="H51" s="533"/>
      <c r="I51" s="533"/>
      <c r="J51" s="533"/>
      <c r="K51" s="530"/>
      <c r="L51" s="480"/>
    </row>
    <row r="52" spans="1:12" s="475" customFormat="1" ht="8.65" customHeight="1">
      <c r="A52" s="476"/>
      <c r="B52" s="486" t="s">
        <v>313</v>
      </c>
      <c r="C52" s="532">
        <f>SUM(D52:E52)</f>
        <v>859591</v>
      </c>
      <c r="D52" s="532">
        <v>616891</v>
      </c>
      <c r="E52" s="530">
        <v>242700</v>
      </c>
      <c r="F52" s="530"/>
      <c r="G52" s="532">
        <v>6555</v>
      </c>
      <c r="H52" s="532"/>
      <c r="I52" s="530">
        <v>3949</v>
      </c>
      <c r="J52" s="530"/>
      <c r="K52" s="530">
        <v>2598</v>
      </c>
      <c r="L52" s="480"/>
    </row>
    <row r="53" spans="1:12" s="475" customFormat="1" ht="3" customHeight="1">
      <c r="A53" s="476"/>
      <c r="B53" s="486"/>
      <c r="C53" s="487"/>
      <c r="D53" s="487"/>
      <c r="E53" s="515"/>
      <c r="F53" s="515"/>
      <c r="G53" s="487"/>
      <c r="H53" s="487"/>
      <c r="I53" s="515"/>
      <c r="J53" s="515"/>
      <c r="K53" s="515"/>
      <c r="L53" s="480"/>
    </row>
    <row r="54" spans="1:12" s="475" customFormat="1" ht="8.65" customHeight="1">
      <c r="A54" s="476"/>
      <c r="B54" s="484">
        <v>2003</v>
      </c>
      <c r="C54" s="528">
        <f>SUM(C55:C57)</f>
        <v>1685367</v>
      </c>
      <c r="D54" s="528">
        <f>SUM(D55:D57)</f>
        <v>1206821</v>
      </c>
      <c r="E54" s="528">
        <f>SUM(E55:E57)</f>
        <v>478546</v>
      </c>
      <c r="F54" s="530"/>
      <c r="G54" s="527">
        <f>SUM(G55:G57)</f>
        <v>12742</v>
      </c>
      <c r="H54" s="531"/>
      <c r="I54" s="528">
        <f>SUM(I55:I57)</f>
        <v>7784</v>
      </c>
      <c r="J54" s="528"/>
      <c r="K54" s="528">
        <f>SUM(K55:K57)</f>
        <v>4945</v>
      </c>
      <c r="L54" s="480"/>
    </row>
    <row r="55" spans="1:12" s="475" customFormat="1" ht="8.65" customHeight="1">
      <c r="A55" s="476"/>
      <c r="B55" s="486" t="s">
        <v>256</v>
      </c>
      <c r="C55" s="532">
        <f>SUM(D55:E55)</f>
        <v>774687</v>
      </c>
      <c r="D55" s="532">
        <v>546333</v>
      </c>
      <c r="E55" s="530">
        <v>228354</v>
      </c>
      <c r="F55" s="530"/>
      <c r="G55" s="532">
        <v>5650</v>
      </c>
      <c r="H55" s="532"/>
      <c r="I55" s="530">
        <v>3542</v>
      </c>
      <c r="J55" s="530"/>
      <c r="K55" s="530">
        <v>2096</v>
      </c>
      <c r="L55" s="480"/>
    </row>
    <row r="56" spans="1:12" s="475" customFormat="1" ht="8.65" customHeight="1">
      <c r="A56" s="476"/>
      <c r="B56" s="486" t="s">
        <v>355</v>
      </c>
      <c r="C56" s="533"/>
      <c r="D56" s="533"/>
      <c r="E56" s="533"/>
      <c r="F56" s="533"/>
      <c r="G56" s="533"/>
      <c r="H56" s="533"/>
      <c r="I56" s="533"/>
      <c r="J56" s="533"/>
      <c r="K56" s="530"/>
      <c r="L56" s="480"/>
    </row>
    <row r="57" spans="1:12" s="475" customFormat="1" ht="8.65" customHeight="1">
      <c r="A57" s="476"/>
      <c r="B57" s="486" t="s">
        <v>313</v>
      </c>
      <c r="C57" s="532">
        <f>SUM(D57:E57)</f>
        <v>910680</v>
      </c>
      <c r="D57" s="532">
        <v>660488</v>
      </c>
      <c r="E57" s="530">
        <v>250192</v>
      </c>
      <c r="F57" s="530"/>
      <c r="G57" s="532">
        <f>SUM(I57:K57)+1</f>
        <v>7092</v>
      </c>
      <c r="H57" s="532"/>
      <c r="I57" s="530">
        <v>4242</v>
      </c>
      <c r="J57" s="530"/>
      <c r="K57" s="530">
        <v>2849</v>
      </c>
      <c r="L57" s="480"/>
    </row>
    <row r="58" spans="1:12" s="475" customFormat="1" ht="3" customHeight="1">
      <c r="A58" s="476"/>
      <c r="B58" s="486"/>
      <c r="C58" s="487"/>
      <c r="D58" s="487"/>
      <c r="E58" s="515"/>
      <c r="F58" s="515"/>
      <c r="G58" s="487"/>
      <c r="H58" s="487"/>
      <c r="I58" s="515"/>
      <c r="J58" s="515"/>
      <c r="K58" s="515"/>
      <c r="L58" s="480"/>
    </row>
    <row r="59" spans="1:12" s="475" customFormat="1" ht="8.65" customHeight="1">
      <c r="A59" s="476"/>
      <c r="B59" s="484">
        <v>2004</v>
      </c>
      <c r="C59" s="528">
        <f>SUM(C60:C62)</f>
        <v>1903845</v>
      </c>
      <c r="D59" s="528">
        <f>SUM(D60:D62)</f>
        <v>1385579</v>
      </c>
      <c r="E59" s="528">
        <f>SUM(E60:E62)</f>
        <v>518266</v>
      </c>
      <c r="F59" s="530"/>
      <c r="G59" s="527">
        <f>SUM(G60:G62)</f>
        <v>14552</v>
      </c>
      <c r="H59" s="534"/>
      <c r="I59" s="528">
        <f>SUM(I60:I62)</f>
        <v>8776</v>
      </c>
      <c r="J59" s="528"/>
      <c r="K59" s="528">
        <f>SUM(K60:K62)</f>
        <v>5761</v>
      </c>
      <c r="L59" s="480"/>
    </row>
    <row r="60" spans="1:12" s="475" customFormat="1" ht="8.65" customHeight="1">
      <c r="A60" s="476"/>
      <c r="B60" s="486" t="s">
        <v>256</v>
      </c>
      <c r="C60" s="532">
        <f>SUM(D60:E60)</f>
        <v>929411</v>
      </c>
      <c r="D60" s="532">
        <v>661205</v>
      </c>
      <c r="E60" s="530">
        <v>268206</v>
      </c>
      <c r="F60" s="530"/>
      <c r="G60" s="532">
        <v>6889</v>
      </c>
      <c r="H60" s="532"/>
      <c r="I60" s="530">
        <v>4344</v>
      </c>
      <c r="J60" s="530"/>
      <c r="K60" s="530">
        <v>2530</v>
      </c>
      <c r="L60" s="480"/>
    </row>
    <row r="61" spans="1:12" s="475" customFormat="1" ht="8.65" customHeight="1">
      <c r="A61" s="476"/>
      <c r="B61" s="486" t="s">
        <v>355</v>
      </c>
      <c r="C61" s="533"/>
      <c r="D61" s="533"/>
      <c r="E61" s="533"/>
      <c r="F61" s="533"/>
      <c r="G61" s="533"/>
      <c r="H61" s="533"/>
      <c r="I61" s="533"/>
      <c r="J61" s="533"/>
      <c r="K61" s="530"/>
      <c r="L61" s="480"/>
    </row>
    <row r="62" spans="1:12" s="475" customFormat="1" ht="8.65" customHeight="1">
      <c r="A62" s="476"/>
      <c r="B62" s="486" t="s">
        <v>313</v>
      </c>
      <c r="C62" s="532">
        <f>SUM(D62:E62)</f>
        <v>974434</v>
      </c>
      <c r="D62" s="532">
        <v>724374</v>
      </c>
      <c r="E62" s="530">
        <v>250060</v>
      </c>
      <c r="F62" s="530"/>
      <c r="G62" s="532">
        <f>SUM(I62:K62)</f>
        <v>7663</v>
      </c>
      <c r="H62" s="532"/>
      <c r="I62" s="530">
        <v>4432</v>
      </c>
      <c r="J62" s="530"/>
      <c r="K62" s="530">
        <v>3231</v>
      </c>
      <c r="L62" s="480"/>
    </row>
    <row r="63" spans="1:12" s="475" customFormat="1" ht="3" customHeight="1">
      <c r="A63" s="476"/>
      <c r="B63" s="486"/>
      <c r="C63" s="487"/>
      <c r="D63" s="487"/>
      <c r="E63" s="515"/>
      <c r="F63" s="515"/>
      <c r="G63" s="487"/>
      <c r="H63" s="487"/>
      <c r="I63" s="515"/>
      <c r="J63" s="515"/>
      <c r="K63" s="515"/>
      <c r="L63" s="480"/>
    </row>
    <row r="64" spans="1:12" s="475" customFormat="1" ht="8.65" customHeight="1">
      <c r="A64" s="476"/>
      <c r="B64" s="484">
        <v>2005</v>
      </c>
      <c r="C64" s="528">
        <f>SUM(C65:C67)</f>
        <v>2133476</v>
      </c>
      <c r="D64" s="528">
        <f>SUM(D65:D67)</f>
        <v>1555268</v>
      </c>
      <c r="E64" s="528">
        <f>SUM(E65:E67)</f>
        <v>578208</v>
      </c>
      <c r="F64" s="530"/>
      <c r="G64" s="527">
        <f>SUM(G65:G67)</f>
        <v>15872</v>
      </c>
      <c r="H64" s="534"/>
      <c r="I64" s="528">
        <f>SUM(I65:I67)</f>
        <v>9697</v>
      </c>
      <c r="J64" s="528"/>
      <c r="K64" s="528">
        <f>SUM(K65:K67)</f>
        <v>6173</v>
      </c>
      <c r="L64" s="480"/>
    </row>
    <row r="65" spans="1:12" s="475" customFormat="1" ht="8.65" customHeight="1">
      <c r="A65" s="476"/>
      <c r="B65" s="486" t="s">
        <v>256</v>
      </c>
      <c r="C65" s="532">
        <f>SUM(D65:E65)</f>
        <v>1098638</v>
      </c>
      <c r="D65" s="532">
        <v>775129</v>
      </c>
      <c r="E65" s="530">
        <v>323509</v>
      </c>
      <c r="F65" s="530"/>
      <c r="G65" s="532">
        <f>SUM(I65:K65)+2</f>
        <v>7772</v>
      </c>
      <c r="H65" s="532"/>
      <c r="I65" s="530">
        <v>4897</v>
      </c>
      <c r="J65" s="530"/>
      <c r="K65" s="530">
        <v>2873</v>
      </c>
      <c r="L65" s="480"/>
    </row>
    <row r="66" spans="1:12" s="475" customFormat="1" ht="8.65" customHeight="1">
      <c r="A66" s="476"/>
      <c r="B66" s="486" t="s">
        <v>355</v>
      </c>
      <c r="C66" s="533"/>
      <c r="D66" s="533"/>
      <c r="E66" s="533"/>
      <c r="F66" s="533"/>
      <c r="G66" s="533"/>
      <c r="H66" s="533"/>
      <c r="I66" s="533"/>
      <c r="J66" s="533"/>
      <c r="K66" s="530"/>
      <c r="L66" s="480"/>
    </row>
    <row r="67" spans="1:12" s="475" customFormat="1" ht="8.65" customHeight="1">
      <c r="A67" s="476"/>
      <c r="B67" s="486" t="s">
        <v>313</v>
      </c>
      <c r="C67" s="532">
        <f>SUM(D67:E67)</f>
        <v>1034838</v>
      </c>
      <c r="D67" s="532">
        <v>780139</v>
      </c>
      <c r="E67" s="530">
        <v>254699</v>
      </c>
      <c r="F67" s="530"/>
      <c r="G67" s="532">
        <f>SUM(I67:K67)</f>
        <v>8100</v>
      </c>
      <c r="H67" s="532"/>
      <c r="I67" s="530">
        <v>4800</v>
      </c>
      <c r="J67" s="530"/>
      <c r="K67" s="530">
        <v>3300</v>
      </c>
      <c r="L67" s="480"/>
    </row>
    <row r="68" spans="1:12" s="475" customFormat="1" ht="3" customHeight="1">
      <c r="A68" s="476"/>
      <c r="B68" s="486"/>
      <c r="C68" s="487"/>
      <c r="D68" s="487"/>
      <c r="E68" s="515"/>
      <c r="F68" s="515"/>
      <c r="G68" s="487"/>
      <c r="H68" s="487"/>
      <c r="I68" s="515"/>
      <c r="J68" s="515"/>
      <c r="K68" s="515"/>
      <c r="L68" s="480"/>
    </row>
    <row r="69" spans="1:12" s="475" customFormat="1" ht="8.65" customHeight="1">
      <c r="A69" s="476"/>
      <c r="B69" s="484">
        <v>2006</v>
      </c>
      <c r="C69" s="528">
        <f>SUM(C70:C72)</f>
        <v>2676774</v>
      </c>
      <c r="D69" s="528">
        <f>SUM(D70:D72)</f>
        <v>1994908</v>
      </c>
      <c r="E69" s="528">
        <f>SUM(E70:E72)</f>
        <v>681866</v>
      </c>
      <c r="F69" s="530"/>
      <c r="G69" s="527">
        <f>SUM(G70:G72)</f>
        <v>20355</v>
      </c>
      <c r="H69" s="531"/>
      <c r="I69" s="528">
        <f>SUM(I70:I72)</f>
        <v>12245</v>
      </c>
      <c r="J69" s="528"/>
      <c r="K69" s="528">
        <f>SUM(K70:K72)</f>
        <v>8110</v>
      </c>
      <c r="L69" s="480"/>
    </row>
    <row r="70" spans="1:12" s="475" customFormat="1" ht="8.65" customHeight="1">
      <c r="A70" s="476"/>
      <c r="B70" s="486" t="s">
        <v>256</v>
      </c>
      <c r="C70" s="532">
        <f>SUM(D70:E70)</f>
        <v>1564193</v>
      </c>
      <c r="D70" s="532">
        <v>1145425</v>
      </c>
      <c r="E70" s="530">
        <v>418768</v>
      </c>
      <c r="F70" s="530"/>
      <c r="G70" s="532">
        <v>11628</v>
      </c>
      <c r="H70" s="532"/>
      <c r="I70" s="530">
        <v>7199</v>
      </c>
      <c r="J70" s="530"/>
      <c r="K70" s="530">
        <v>4430</v>
      </c>
      <c r="L70" s="480"/>
    </row>
    <row r="71" spans="1:12" s="475" customFormat="1" ht="8.65" customHeight="1">
      <c r="A71" s="476"/>
      <c r="B71" s="486" t="s">
        <v>355</v>
      </c>
      <c r="C71" s="533"/>
      <c r="D71" s="533"/>
      <c r="E71" s="533"/>
      <c r="F71" s="533"/>
      <c r="G71" s="533"/>
      <c r="H71" s="533"/>
      <c r="I71" s="533"/>
      <c r="J71" s="533"/>
      <c r="K71" s="530"/>
      <c r="L71" s="480"/>
    </row>
    <row r="72" spans="1:12" s="475" customFormat="1" ht="8.65" customHeight="1">
      <c r="A72" s="476"/>
      <c r="B72" s="486" t="s">
        <v>313</v>
      </c>
      <c r="C72" s="532">
        <f>SUM(D72:E72)</f>
        <v>1112581</v>
      </c>
      <c r="D72" s="533">
        <v>849483</v>
      </c>
      <c r="E72" s="533">
        <v>263098</v>
      </c>
      <c r="F72" s="530"/>
      <c r="G72" s="532">
        <v>8727</v>
      </c>
      <c r="H72" s="532"/>
      <c r="I72" s="530">
        <v>5046</v>
      </c>
      <c r="J72" s="530"/>
      <c r="K72" s="530">
        <v>3680</v>
      </c>
      <c r="L72" s="480"/>
    </row>
    <row r="73" spans="1:12" s="475" customFormat="1" ht="5.0999999999999996" customHeight="1">
      <c r="A73" s="476"/>
      <c r="B73" s="486"/>
      <c r="C73" s="532"/>
      <c r="D73" s="533"/>
      <c r="E73" s="533"/>
      <c r="F73" s="530"/>
      <c r="G73" s="532"/>
      <c r="H73" s="532"/>
      <c r="I73" s="530"/>
      <c r="J73" s="530"/>
      <c r="K73" s="530"/>
      <c r="L73" s="480"/>
    </row>
    <row r="74" spans="1:12" s="475" customFormat="1" ht="8.65" customHeight="1">
      <c r="A74" s="476"/>
      <c r="B74" s="484" t="s">
        <v>234</v>
      </c>
      <c r="C74" s="532"/>
      <c r="D74" s="533"/>
      <c r="E74" s="533"/>
      <c r="F74" s="530"/>
      <c r="G74" s="532"/>
      <c r="H74" s="532"/>
      <c r="I74" s="530"/>
      <c r="J74" s="530"/>
      <c r="K74" s="530"/>
      <c r="L74" s="480"/>
    </row>
    <row r="75" spans="1:12" s="475" customFormat="1" ht="4.7" customHeight="1">
      <c r="A75" s="488"/>
      <c r="B75" s="489"/>
      <c r="C75" s="490"/>
      <c r="D75" s="490"/>
      <c r="E75" s="519"/>
      <c r="F75" s="519"/>
      <c r="G75" s="490"/>
      <c r="H75" s="490"/>
      <c r="I75" s="519"/>
      <c r="J75" s="519"/>
      <c r="K75" s="519"/>
      <c r="L75" s="491"/>
    </row>
    <row r="76" spans="1:12" s="475" customFormat="1" ht="4.7" customHeight="1">
      <c r="A76" s="472"/>
      <c r="B76" s="473"/>
      <c r="C76" s="473"/>
      <c r="D76" s="473"/>
      <c r="E76" s="473"/>
      <c r="F76" s="473"/>
      <c r="G76" s="473"/>
      <c r="H76" s="473"/>
      <c r="I76" s="473"/>
      <c r="J76" s="473"/>
      <c r="K76" s="473"/>
      <c r="L76" s="474"/>
    </row>
    <row r="77" spans="1:12" s="475" customFormat="1" ht="11.1" customHeight="1">
      <c r="A77" s="476"/>
      <c r="B77" s="477" t="s">
        <v>344</v>
      </c>
      <c r="C77" s="478"/>
      <c r="D77" s="478"/>
      <c r="E77" s="478"/>
      <c r="F77" s="478"/>
      <c r="G77" s="478"/>
      <c r="H77" s="478"/>
      <c r="I77" s="478"/>
      <c r="J77" s="478"/>
      <c r="K77" s="380" t="s">
        <v>345</v>
      </c>
      <c r="L77" s="480"/>
    </row>
    <row r="78" spans="1:12" s="475" customFormat="1" ht="11.1" customHeight="1">
      <c r="A78" s="476"/>
      <c r="B78" s="477" t="s">
        <v>346</v>
      </c>
      <c r="C78" s="478"/>
      <c r="D78" s="478"/>
      <c r="E78" s="478"/>
      <c r="F78" s="478"/>
      <c r="G78" s="478"/>
      <c r="H78" s="478"/>
      <c r="I78" s="478"/>
      <c r="J78" s="478"/>
      <c r="K78" s="506"/>
      <c r="L78" s="480"/>
    </row>
    <row r="79" spans="1:12" s="475" customFormat="1" ht="11.1" customHeight="1">
      <c r="A79" s="476"/>
      <c r="B79" s="477" t="s">
        <v>4</v>
      </c>
      <c r="C79" s="478"/>
      <c r="D79" s="478"/>
      <c r="E79" s="478"/>
      <c r="F79" s="478"/>
      <c r="G79" s="478"/>
      <c r="H79" s="478"/>
      <c r="I79" s="478"/>
      <c r="J79" s="478"/>
      <c r="K79" s="478"/>
      <c r="L79" s="480"/>
    </row>
    <row r="80" spans="1:12" s="475" customFormat="1" ht="3.6" customHeight="1">
      <c r="A80" s="476"/>
      <c r="B80" s="482"/>
      <c r="C80" s="482"/>
      <c r="D80" s="482"/>
      <c r="E80" s="482"/>
      <c r="F80" s="482"/>
      <c r="G80" s="482"/>
      <c r="H80" s="482"/>
      <c r="I80" s="482"/>
      <c r="J80" s="482"/>
      <c r="K80" s="482"/>
      <c r="L80" s="480"/>
    </row>
    <row r="81" spans="1:12" s="475" customFormat="1" ht="3.6" customHeight="1">
      <c r="A81" s="476"/>
      <c r="B81" s="483"/>
      <c r="C81" s="483"/>
      <c r="D81" s="483"/>
      <c r="E81" s="483"/>
      <c r="F81" s="483"/>
      <c r="G81" s="483"/>
      <c r="H81" s="483"/>
      <c r="I81" s="483"/>
      <c r="J81" s="483"/>
      <c r="K81" s="483"/>
      <c r="L81" s="480"/>
    </row>
    <row r="82" spans="1:12" s="475" customFormat="1" ht="9" customHeight="1">
      <c r="A82" s="476"/>
      <c r="B82" s="1256" t="s">
        <v>312</v>
      </c>
      <c r="C82" s="1264" t="s">
        <v>347</v>
      </c>
      <c r="D82" s="1264"/>
      <c r="E82" s="1264"/>
      <c r="F82" s="483"/>
      <c r="G82" s="1264" t="s">
        <v>348</v>
      </c>
      <c r="H82" s="1264"/>
      <c r="I82" s="1264"/>
      <c r="J82" s="1264"/>
      <c r="K82" s="1264"/>
      <c r="L82" s="480"/>
    </row>
    <row r="83" spans="1:12" s="523" customFormat="1" ht="9" customHeight="1">
      <c r="A83" s="521"/>
      <c r="B83" s="1256"/>
      <c r="C83" s="1265"/>
      <c r="D83" s="1265"/>
      <c r="E83" s="1265"/>
      <c r="F83" s="479"/>
      <c r="G83" s="1265"/>
      <c r="H83" s="1265"/>
      <c r="I83" s="1265"/>
      <c r="J83" s="1265"/>
      <c r="K83" s="1265"/>
      <c r="L83" s="522"/>
    </row>
    <row r="84" spans="1:12" s="523" customFormat="1" ht="2.1" customHeight="1">
      <c r="A84" s="521"/>
      <c r="B84" s="1256"/>
      <c r="C84" s="1179"/>
      <c r="D84" s="1179"/>
      <c r="E84" s="1179"/>
      <c r="F84" s="479"/>
      <c r="G84" s="1179"/>
      <c r="H84" s="1179"/>
      <c r="I84" s="1179"/>
      <c r="J84" s="1179"/>
      <c r="K84" s="1179"/>
      <c r="L84" s="522"/>
    </row>
    <row r="85" spans="1:12" s="523" customFormat="1" ht="8.25" customHeight="1">
      <c r="A85" s="521"/>
      <c r="B85" s="1256"/>
      <c r="C85" s="1266" t="s">
        <v>349</v>
      </c>
      <c r="D85" s="1267" t="s">
        <v>350</v>
      </c>
      <c r="E85" s="524" t="s">
        <v>351</v>
      </c>
      <c r="F85" s="525"/>
      <c r="G85" s="1266" t="s">
        <v>352</v>
      </c>
      <c r="H85" s="1180"/>
      <c r="I85" s="1267" t="s">
        <v>353</v>
      </c>
      <c r="J85" s="1180"/>
      <c r="K85" s="1267" t="s">
        <v>354</v>
      </c>
      <c r="L85" s="522"/>
    </row>
    <row r="86" spans="1:12" s="523" customFormat="1" ht="9" customHeight="1">
      <c r="A86" s="521"/>
      <c r="B86" s="1256"/>
      <c r="C86" s="1267"/>
      <c r="D86" s="1267"/>
      <c r="E86" s="524"/>
      <c r="F86" s="525"/>
      <c r="G86" s="1267"/>
      <c r="H86" s="1180"/>
      <c r="I86" s="1267"/>
      <c r="J86" s="1180"/>
      <c r="K86" s="1267"/>
      <c r="L86" s="522"/>
    </row>
    <row r="87" spans="1:12" s="475" customFormat="1" ht="3.6" customHeight="1">
      <c r="A87" s="476"/>
      <c r="B87" s="482"/>
      <c r="C87" s="482"/>
      <c r="D87" s="482"/>
      <c r="E87" s="482"/>
      <c r="F87" s="482"/>
      <c r="G87" s="482"/>
      <c r="H87" s="482"/>
      <c r="I87" s="482"/>
      <c r="J87" s="482"/>
      <c r="K87" s="482"/>
      <c r="L87" s="480"/>
    </row>
    <row r="88" spans="1:12" s="475" customFormat="1" ht="3.6" customHeight="1">
      <c r="A88" s="476"/>
      <c r="B88" s="1174"/>
      <c r="C88" s="1174"/>
      <c r="D88" s="1174"/>
      <c r="E88" s="1174"/>
      <c r="F88" s="1174"/>
      <c r="G88" s="1174"/>
      <c r="H88" s="1174"/>
      <c r="I88" s="1174"/>
      <c r="J88" s="1174"/>
      <c r="K88" s="1174"/>
      <c r="L88" s="480"/>
    </row>
    <row r="89" spans="1:12" s="475" customFormat="1" ht="9" customHeight="1">
      <c r="A89" s="476"/>
      <c r="B89" s="484">
        <v>2007</v>
      </c>
      <c r="C89" s="528">
        <f>SUM(C90:C92)</f>
        <v>3062442</v>
      </c>
      <c r="D89" s="528">
        <f>SUM(D90:D92)</f>
        <v>2234196</v>
      </c>
      <c r="E89" s="528">
        <f>SUM(E90:E92)</f>
        <v>828246</v>
      </c>
      <c r="F89" s="530"/>
      <c r="G89" s="527">
        <f>SUM(G90:G92)</f>
        <v>22940</v>
      </c>
      <c r="H89" s="531"/>
      <c r="I89" s="528">
        <f>SUM(I90:I92)</f>
        <v>12952</v>
      </c>
      <c r="J89" s="528"/>
      <c r="K89" s="528">
        <f>SUM(K90:K92)</f>
        <v>9988</v>
      </c>
      <c r="L89" s="480"/>
    </row>
    <row r="90" spans="1:12" s="475" customFormat="1" ht="9" customHeight="1">
      <c r="A90" s="476"/>
      <c r="B90" s="486" t="s">
        <v>256</v>
      </c>
      <c r="C90" s="532">
        <f>SUM(D90:E90)</f>
        <v>1830387</v>
      </c>
      <c r="D90" s="532">
        <v>1308780</v>
      </c>
      <c r="E90" s="530">
        <v>521607</v>
      </c>
      <c r="F90" s="530"/>
      <c r="G90" s="532">
        <f>SUM(I90:K90)</f>
        <v>13263</v>
      </c>
      <c r="H90" s="532"/>
      <c r="I90" s="530">
        <v>7898</v>
      </c>
      <c r="J90" s="530"/>
      <c r="K90" s="530">
        <v>5365</v>
      </c>
      <c r="L90" s="480"/>
    </row>
    <row r="91" spans="1:12" s="475" customFormat="1" ht="9" customHeight="1">
      <c r="A91" s="476"/>
      <c r="B91" s="486" t="s">
        <v>355</v>
      </c>
      <c r="C91" s="533"/>
      <c r="D91" s="533"/>
      <c r="E91" s="533"/>
      <c r="F91" s="533"/>
      <c r="G91" s="533"/>
      <c r="H91" s="533"/>
      <c r="I91" s="533"/>
      <c r="J91" s="533"/>
      <c r="K91" s="530"/>
      <c r="L91" s="480"/>
    </row>
    <row r="92" spans="1:12" s="475" customFormat="1" ht="9" customHeight="1">
      <c r="A92" s="476"/>
      <c r="B92" s="486" t="s">
        <v>313</v>
      </c>
      <c r="C92" s="532">
        <f>SUM(D92:E92)</f>
        <v>1232055</v>
      </c>
      <c r="D92" s="533">
        <v>925416</v>
      </c>
      <c r="E92" s="533">
        <v>306639</v>
      </c>
      <c r="F92" s="530"/>
      <c r="G92" s="532">
        <f>SUM(I92:K92)</f>
        <v>9677</v>
      </c>
      <c r="H92" s="532"/>
      <c r="I92" s="533">
        <v>5054</v>
      </c>
      <c r="J92" s="533"/>
      <c r="K92" s="530">
        <v>4623</v>
      </c>
      <c r="L92" s="480"/>
    </row>
    <row r="93" spans="1:12" s="475" customFormat="1" ht="9" customHeight="1">
      <c r="A93" s="476"/>
      <c r="B93" s="486"/>
      <c r="C93" s="487"/>
      <c r="D93" s="487"/>
      <c r="E93" s="515"/>
      <c r="F93" s="515"/>
      <c r="G93" s="487"/>
      <c r="H93" s="487"/>
      <c r="I93" s="515"/>
      <c r="J93" s="515"/>
      <c r="K93" s="515"/>
      <c r="L93" s="480"/>
    </row>
    <row r="94" spans="1:12" s="475" customFormat="1" ht="9" customHeight="1">
      <c r="A94" s="476"/>
      <c r="B94" s="484">
        <v>2008</v>
      </c>
      <c r="C94" s="527">
        <f>SUM(C95:C97)</f>
        <v>3316087</v>
      </c>
      <c r="D94" s="527">
        <f>SUM(D95:D97)</f>
        <v>2485160</v>
      </c>
      <c r="E94" s="527">
        <f>SUM(E95:E97)</f>
        <v>830927</v>
      </c>
      <c r="F94" s="527"/>
      <c r="G94" s="527">
        <f>SUM(G95:G97)</f>
        <v>25764</v>
      </c>
      <c r="H94" s="527"/>
      <c r="I94" s="527">
        <f>SUM(I95:I97)</f>
        <v>13779</v>
      </c>
      <c r="J94" s="527"/>
      <c r="K94" s="527">
        <f>SUM(K95:K97)</f>
        <v>11985</v>
      </c>
      <c r="L94" s="535"/>
    </row>
    <row r="95" spans="1:12" s="475" customFormat="1" ht="9" customHeight="1">
      <c r="A95" s="476"/>
      <c r="B95" s="486" t="s">
        <v>256</v>
      </c>
      <c r="C95" s="532">
        <f>SUM(D95:E95)</f>
        <v>2078519</v>
      </c>
      <c r="D95" s="533">
        <v>1552432</v>
      </c>
      <c r="E95" s="533">
        <v>526087</v>
      </c>
      <c r="F95" s="530"/>
      <c r="G95" s="532">
        <f>SUM(I95:K95)</f>
        <v>16113</v>
      </c>
      <c r="H95" s="532"/>
      <c r="I95" s="533">
        <v>9154</v>
      </c>
      <c r="J95" s="533"/>
      <c r="K95" s="530">
        <v>6959</v>
      </c>
      <c r="L95" s="480"/>
    </row>
    <row r="96" spans="1:12" s="475" customFormat="1" ht="9" customHeight="1">
      <c r="A96" s="476"/>
      <c r="B96" s="486" t="s">
        <v>355</v>
      </c>
      <c r="C96" s="532"/>
      <c r="D96" s="533"/>
      <c r="F96" s="530"/>
      <c r="G96" s="532"/>
      <c r="H96" s="532"/>
      <c r="I96" s="533"/>
      <c r="J96" s="533"/>
      <c r="K96" s="530"/>
      <c r="L96" s="480"/>
    </row>
    <row r="97" spans="1:12" s="475" customFormat="1" ht="9" customHeight="1">
      <c r="A97" s="476"/>
      <c r="B97" s="486" t="s">
        <v>313</v>
      </c>
      <c r="C97" s="532">
        <f>SUM(D97:E97)</f>
        <v>1237568</v>
      </c>
      <c r="D97" s="533">
        <v>932728</v>
      </c>
      <c r="E97" s="533">
        <v>304840</v>
      </c>
      <c r="F97" s="530"/>
      <c r="G97" s="532">
        <f>SUM(I97:K97)</f>
        <v>9651</v>
      </c>
      <c r="H97" s="532"/>
      <c r="I97" s="533">
        <v>4625</v>
      </c>
      <c r="J97" s="533"/>
      <c r="K97" s="530">
        <v>5026</v>
      </c>
      <c r="L97" s="480"/>
    </row>
    <row r="98" spans="1:12" s="475" customFormat="1" ht="9" customHeight="1">
      <c r="A98" s="476"/>
      <c r="B98" s="486"/>
      <c r="C98" s="487"/>
      <c r="D98" s="487"/>
      <c r="E98" s="515"/>
      <c r="F98" s="515"/>
      <c r="G98" s="487"/>
      <c r="H98" s="487"/>
      <c r="I98" s="515"/>
      <c r="J98" s="515"/>
      <c r="K98" s="515"/>
      <c r="L98" s="480"/>
    </row>
    <row r="99" spans="1:12" s="475" customFormat="1" ht="9" customHeight="1">
      <c r="A99" s="476"/>
      <c r="B99" s="484">
        <v>2009</v>
      </c>
      <c r="C99" s="527">
        <f>SUM(C100:C102)</f>
        <v>2884487</v>
      </c>
      <c r="D99" s="527">
        <f>SUM(D100:D102)</f>
        <v>2177188</v>
      </c>
      <c r="E99" s="527">
        <f>SUM(E100:E102)</f>
        <v>707299</v>
      </c>
      <c r="F99" s="527"/>
      <c r="G99" s="527">
        <f>SUM(G100:G102)</f>
        <v>23589</v>
      </c>
      <c r="H99" s="527"/>
      <c r="I99" s="527">
        <f>SUM(I100:I102)</f>
        <v>12632</v>
      </c>
      <c r="J99" s="527"/>
      <c r="K99" s="527">
        <f>SUM(K100:K102)</f>
        <v>10957</v>
      </c>
      <c r="L99" s="535"/>
    </row>
    <row r="100" spans="1:12" s="475" customFormat="1" ht="9" customHeight="1">
      <c r="A100" s="476"/>
      <c r="B100" s="486" t="s">
        <v>256</v>
      </c>
      <c r="C100" s="532">
        <f>SUM(D100:E100)</f>
        <v>1855213</v>
      </c>
      <c r="D100" s="533">
        <v>1399971</v>
      </c>
      <c r="E100" s="533">
        <v>455242</v>
      </c>
      <c r="F100" s="530"/>
      <c r="G100" s="532">
        <f>SUM(I100:K100)</f>
        <v>15072</v>
      </c>
      <c r="H100" s="532"/>
      <c r="I100" s="533">
        <v>8487</v>
      </c>
      <c r="J100" s="533"/>
      <c r="K100" s="530">
        <v>6585</v>
      </c>
      <c r="L100" s="480"/>
    </row>
    <row r="101" spans="1:12" s="475" customFormat="1" ht="9" customHeight="1">
      <c r="A101" s="476"/>
      <c r="B101" s="486" t="s">
        <v>355</v>
      </c>
      <c r="C101" s="532"/>
      <c r="D101" s="533"/>
      <c r="F101" s="530"/>
      <c r="G101" s="532"/>
      <c r="H101" s="532"/>
      <c r="I101" s="533"/>
      <c r="J101" s="533"/>
      <c r="K101" s="530"/>
      <c r="L101" s="480"/>
    </row>
    <row r="102" spans="1:12" s="475" customFormat="1" ht="9" customHeight="1">
      <c r="A102" s="476"/>
      <c r="B102" s="486" t="s">
        <v>313</v>
      </c>
      <c r="C102" s="532">
        <f>SUM(D102:E102)</f>
        <v>1029274</v>
      </c>
      <c r="D102" s="533">
        <v>777217</v>
      </c>
      <c r="E102" s="533">
        <v>252057</v>
      </c>
      <c r="F102" s="530"/>
      <c r="G102" s="532">
        <f>SUM(I102:K102)</f>
        <v>8517</v>
      </c>
      <c r="H102" s="532"/>
      <c r="I102" s="533">
        <v>4145</v>
      </c>
      <c r="J102" s="533"/>
      <c r="K102" s="530">
        <v>4372</v>
      </c>
      <c r="L102" s="480"/>
    </row>
    <row r="103" spans="1:12" s="475" customFormat="1" ht="9" customHeight="1">
      <c r="A103" s="476"/>
      <c r="B103" s="486"/>
      <c r="C103" s="487"/>
      <c r="D103" s="487"/>
      <c r="E103" s="515"/>
      <c r="F103" s="515"/>
      <c r="G103" s="487"/>
      <c r="H103" s="487"/>
      <c r="I103" s="515"/>
      <c r="J103" s="515"/>
      <c r="K103" s="515"/>
      <c r="L103" s="480"/>
    </row>
    <row r="104" spans="1:12" s="475" customFormat="1" ht="9" customHeight="1">
      <c r="A104" s="476"/>
      <c r="B104" s="484">
        <v>2010</v>
      </c>
      <c r="C104" s="527">
        <f>SUM(C105:C107)</f>
        <v>3691374</v>
      </c>
      <c r="D104" s="527">
        <f>SUM(D105:D107)</f>
        <v>2723625</v>
      </c>
      <c r="E104" s="527">
        <f>SUM(E105:E107)</f>
        <v>967749</v>
      </c>
      <c r="F104" s="527"/>
      <c r="G104" s="527">
        <f>SUM(G105:G107)</f>
        <v>29582</v>
      </c>
      <c r="H104" s="527"/>
      <c r="I104" s="527">
        <f>SUM(I105:I107)</f>
        <v>15613</v>
      </c>
      <c r="J104" s="527"/>
      <c r="K104" s="527">
        <f>SUM(K105:K107)</f>
        <v>13963</v>
      </c>
      <c r="L104" s="535"/>
    </row>
    <row r="105" spans="1:12" s="475" customFormat="1" ht="9" customHeight="1">
      <c r="A105" s="476"/>
      <c r="B105" s="486" t="s">
        <v>256</v>
      </c>
      <c r="C105" s="532">
        <f>SUM(D105:E105)</f>
        <v>2477486</v>
      </c>
      <c r="D105" s="533">
        <v>1828829</v>
      </c>
      <c r="E105" s="533">
        <v>648657</v>
      </c>
      <c r="F105" s="530"/>
      <c r="G105" s="532">
        <v>19938</v>
      </c>
      <c r="H105" s="532"/>
      <c r="I105" s="533">
        <v>11080</v>
      </c>
      <c r="J105" s="533"/>
      <c r="K105" s="530">
        <v>8857</v>
      </c>
      <c r="L105" s="480"/>
    </row>
    <row r="106" spans="1:12" s="475" customFormat="1" ht="9" customHeight="1">
      <c r="A106" s="476"/>
      <c r="B106" s="486" t="s">
        <v>355</v>
      </c>
      <c r="C106" s="532"/>
      <c r="D106" s="533"/>
      <c r="F106" s="530"/>
      <c r="G106" s="532"/>
      <c r="H106" s="532"/>
      <c r="I106" s="533"/>
      <c r="J106" s="533"/>
      <c r="K106" s="530"/>
      <c r="L106" s="480"/>
    </row>
    <row r="107" spans="1:12" s="475" customFormat="1" ht="9" customHeight="1">
      <c r="A107" s="476"/>
      <c r="B107" s="486" t="s">
        <v>313</v>
      </c>
      <c r="C107" s="532">
        <f>SUM(D107:E107)</f>
        <v>1213888</v>
      </c>
      <c r="D107" s="533">
        <v>894796</v>
      </c>
      <c r="E107" s="533">
        <v>319092</v>
      </c>
      <c r="F107" s="530"/>
      <c r="G107" s="532">
        <v>9644</v>
      </c>
      <c r="H107" s="532"/>
      <c r="I107" s="533">
        <v>4533</v>
      </c>
      <c r="J107" s="533"/>
      <c r="K107" s="530">
        <v>5106</v>
      </c>
      <c r="L107" s="480"/>
    </row>
    <row r="108" spans="1:12" s="475" customFormat="1" ht="9" customHeight="1">
      <c r="A108" s="476"/>
      <c r="B108" s="486"/>
      <c r="C108" s="487"/>
      <c r="D108" s="487"/>
      <c r="E108" s="515"/>
      <c r="F108" s="515"/>
      <c r="G108" s="487"/>
      <c r="H108" s="487"/>
      <c r="I108" s="515"/>
      <c r="J108" s="515"/>
      <c r="K108" s="515"/>
      <c r="L108" s="480"/>
    </row>
    <row r="109" spans="1:12" s="475" customFormat="1" ht="9" customHeight="1">
      <c r="A109" s="476"/>
      <c r="B109" s="484">
        <v>2011</v>
      </c>
      <c r="C109" s="527">
        <f>SUM(C110:C112)</f>
        <v>4223631</v>
      </c>
      <c r="D109" s="527">
        <f>SUM(D110:D112)</f>
        <v>3150701</v>
      </c>
      <c r="E109" s="527">
        <f>SUM(E110:E112)</f>
        <v>1072930</v>
      </c>
      <c r="F109" s="527"/>
      <c r="G109" s="527">
        <f>SUM(G110:G112)</f>
        <v>34930</v>
      </c>
      <c r="H109" s="527"/>
      <c r="I109" s="527">
        <f>SUM(I110:I112)</f>
        <v>18666</v>
      </c>
      <c r="J109" s="527"/>
      <c r="K109" s="527">
        <f>SUM(K110:K112)</f>
        <v>16264</v>
      </c>
      <c r="L109" s="535"/>
    </row>
    <row r="110" spans="1:12" s="475" customFormat="1" ht="9" customHeight="1">
      <c r="A110" s="476"/>
      <c r="B110" s="486" t="s">
        <v>256</v>
      </c>
      <c r="C110" s="532">
        <f>SUM(D110:E110)</f>
        <v>2877967</v>
      </c>
      <c r="D110" s="533">
        <v>2155321</v>
      </c>
      <c r="E110" s="533">
        <v>722646</v>
      </c>
      <c r="F110" s="530"/>
      <c r="G110" s="532">
        <v>24050</v>
      </c>
      <c r="H110" s="532"/>
      <c r="I110" s="533">
        <v>13589</v>
      </c>
      <c r="J110" s="533"/>
      <c r="K110" s="530">
        <v>10461</v>
      </c>
      <c r="L110" s="480"/>
    </row>
    <row r="111" spans="1:12" s="475" customFormat="1" ht="9" customHeight="1">
      <c r="A111" s="476"/>
      <c r="B111" s="486" t="s">
        <v>355</v>
      </c>
      <c r="C111" s="532"/>
      <c r="D111" s="533"/>
      <c r="F111" s="530"/>
      <c r="G111" s="532"/>
      <c r="H111" s="532"/>
      <c r="I111" s="533"/>
      <c r="J111" s="533"/>
      <c r="K111" s="530"/>
      <c r="L111" s="480"/>
    </row>
    <row r="112" spans="1:12" s="475" customFormat="1" ht="9" customHeight="1">
      <c r="A112" s="476"/>
      <c r="B112" s="486" t="s">
        <v>313</v>
      </c>
      <c r="C112" s="532">
        <f>SUM(D112:E112)</f>
        <v>1345664</v>
      </c>
      <c r="D112" s="533">
        <v>995380</v>
      </c>
      <c r="E112" s="533">
        <v>350284</v>
      </c>
      <c r="F112" s="530"/>
      <c r="G112" s="532">
        <v>10880</v>
      </c>
      <c r="H112" s="532"/>
      <c r="I112" s="533">
        <v>5077</v>
      </c>
      <c r="J112" s="533"/>
      <c r="K112" s="530">
        <v>5803</v>
      </c>
      <c r="L112" s="480"/>
    </row>
    <row r="113" spans="1:13" s="475" customFormat="1" ht="9" customHeight="1">
      <c r="A113" s="476"/>
      <c r="B113" s="486"/>
      <c r="C113" s="532"/>
      <c r="D113" s="533"/>
      <c r="E113" s="533"/>
      <c r="F113" s="530"/>
      <c r="G113" s="532"/>
      <c r="H113" s="532"/>
      <c r="I113" s="533"/>
      <c r="J113" s="533"/>
      <c r="K113" s="530"/>
      <c r="L113" s="480"/>
    </row>
    <row r="114" spans="1:13" s="475" customFormat="1" ht="9" customHeight="1">
      <c r="A114" s="476"/>
      <c r="B114" s="484" t="s">
        <v>12</v>
      </c>
      <c r="C114" s="527">
        <f>SUM(C115:C117)</f>
        <v>4878097</v>
      </c>
      <c r="D114" s="527">
        <f>SUM(D115:D117)</f>
        <v>3585083</v>
      </c>
      <c r="E114" s="527">
        <f>SUM(E115:E117)</f>
        <v>1293014</v>
      </c>
      <c r="F114" s="527"/>
      <c r="G114" s="527">
        <f>SUM(G115:G117)</f>
        <v>40682</v>
      </c>
      <c r="H114" s="527"/>
      <c r="I114" s="527">
        <f>SUM(I115:I117)</f>
        <v>21866</v>
      </c>
      <c r="J114" s="527"/>
      <c r="K114" s="527">
        <f>SUM(K115:K117)</f>
        <v>18816</v>
      </c>
      <c r="L114" s="480"/>
    </row>
    <row r="115" spans="1:13" s="475" customFormat="1" ht="9" customHeight="1">
      <c r="A115" s="476"/>
      <c r="B115" s="486" t="s">
        <v>256</v>
      </c>
      <c r="C115" s="532">
        <f>SUM(D115:E115)</f>
        <v>3422170</v>
      </c>
      <c r="D115" s="533">
        <v>2524463</v>
      </c>
      <c r="E115" s="533">
        <v>897707</v>
      </c>
      <c r="F115" s="530"/>
      <c r="G115" s="532">
        <f>SUM(I115:K115)</f>
        <v>27800</v>
      </c>
      <c r="H115" s="532"/>
      <c r="I115" s="533">
        <v>15508</v>
      </c>
      <c r="J115" s="533"/>
      <c r="K115" s="530">
        <v>12292</v>
      </c>
      <c r="L115" s="480"/>
    </row>
    <row r="116" spans="1:13" s="475" customFormat="1" ht="9" customHeight="1">
      <c r="A116" s="476"/>
      <c r="B116" s="486" t="s">
        <v>355</v>
      </c>
      <c r="C116" s="532"/>
      <c r="D116" s="533"/>
      <c r="F116" s="530"/>
      <c r="G116" s="532"/>
      <c r="H116" s="532"/>
      <c r="I116" s="533"/>
      <c r="J116" s="533"/>
      <c r="K116" s="530"/>
      <c r="L116" s="480"/>
    </row>
    <row r="117" spans="1:13" s="475" customFormat="1" ht="9" customHeight="1">
      <c r="A117" s="476"/>
      <c r="B117" s="486" t="s">
        <v>313</v>
      </c>
      <c r="C117" s="532">
        <f>SUM(D117:E117)</f>
        <v>1455927</v>
      </c>
      <c r="D117" s="533">
        <v>1060620</v>
      </c>
      <c r="E117" s="533">
        <v>395307</v>
      </c>
      <c r="F117" s="530"/>
      <c r="G117" s="532">
        <f>SUM(I117:K117)</f>
        <v>12882</v>
      </c>
      <c r="H117" s="532"/>
      <c r="I117" s="533">
        <v>6358</v>
      </c>
      <c r="J117" s="533"/>
      <c r="K117" s="530">
        <v>6524</v>
      </c>
      <c r="L117" s="480"/>
    </row>
    <row r="118" spans="1:13" s="475" customFormat="1" ht="3.6" customHeight="1">
      <c r="A118" s="476"/>
      <c r="B118" s="492"/>
      <c r="C118" s="492"/>
      <c r="D118" s="492"/>
      <c r="E118" s="492"/>
      <c r="F118" s="492"/>
      <c r="G118" s="492"/>
      <c r="H118" s="492"/>
      <c r="I118" s="492"/>
      <c r="J118" s="492"/>
      <c r="K118" s="492"/>
      <c r="L118" s="480"/>
    </row>
    <row r="119" spans="1:13" s="475" customFormat="1" ht="3.6" customHeight="1">
      <c r="A119" s="476"/>
      <c r="B119" s="1174"/>
      <c r="C119" s="1174"/>
      <c r="D119" s="1174"/>
      <c r="E119" s="1174"/>
      <c r="F119" s="1174"/>
      <c r="G119" s="1174"/>
      <c r="H119" s="1174"/>
      <c r="I119" s="1174"/>
      <c r="J119" s="1174"/>
      <c r="K119" s="1174"/>
      <c r="L119" s="480"/>
    </row>
    <row r="120" spans="1:13" s="475" customFormat="1" ht="9" customHeight="1">
      <c r="A120" s="476"/>
      <c r="B120" s="505" t="s">
        <v>356</v>
      </c>
      <c r="C120" s="1174"/>
      <c r="D120" s="1174"/>
      <c r="E120" s="1174"/>
      <c r="F120" s="1174"/>
      <c r="G120" s="1174"/>
      <c r="H120" s="1174"/>
      <c r="I120" s="1174"/>
      <c r="J120" s="1174"/>
      <c r="K120" s="1174"/>
      <c r="L120" s="480"/>
    </row>
    <row r="121" spans="1:13" s="475" customFormat="1" ht="9" customHeight="1">
      <c r="A121" s="476"/>
      <c r="B121" s="505" t="s">
        <v>357</v>
      </c>
      <c r="C121" s="1174"/>
      <c r="D121" s="1174"/>
      <c r="E121" s="1174"/>
      <c r="F121" s="1174"/>
      <c r="G121" s="1174"/>
      <c r="H121" s="1174"/>
      <c r="I121" s="1174"/>
      <c r="J121" s="1174"/>
      <c r="K121" s="1174"/>
      <c r="L121" s="480"/>
    </row>
    <row r="122" spans="1:13" s="475" customFormat="1" ht="9" customHeight="1">
      <c r="A122" s="476"/>
      <c r="B122" s="505" t="s">
        <v>358</v>
      </c>
      <c r="C122" s="1174"/>
      <c r="D122" s="1174"/>
      <c r="E122" s="1174"/>
      <c r="F122" s="1174"/>
      <c r="G122" s="1174"/>
      <c r="H122" s="1174"/>
      <c r="I122" s="1174"/>
      <c r="J122" s="1174"/>
      <c r="K122" s="1174"/>
      <c r="L122" s="480"/>
    </row>
    <row r="123" spans="1:13" s="475" customFormat="1" ht="9" customHeight="1">
      <c r="A123" s="476"/>
      <c r="B123" s="505" t="s">
        <v>359</v>
      </c>
      <c r="C123" s="1174"/>
      <c r="D123" s="1174"/>
      <c r="E123" s="1174"/>
      <c r="F123" s="1174"/>
      <c r="G123" s="1174"/>
      <c r="H123" s="1174"/>
      <c r="I123" s="1174"/>
      <c r="J123" s="1174"/>
      <c r="K123" s="1174"/>
      <c r="L123" s="480"/>
    </row>
    <row r="124" spans="1:13" s="475" customFormat="1" ht="9" customHeight="1">
      <c r="A124" s="476"/>
      <c r="B124" s="505" t="s">
        <v>310</v>
      </c>
      <c r="C124" s="1174"/>
      <c r="D124" s="1174"/>
      <c r="E124" s="1174"/>
      <c r="F124" s="1174"/>
      <c r="G124" s="1174"/>
      <c r="H124" s="1174"/>
      <c r="I124" s="1174"/>
      <c r="J124" s="1174"/>
      <c r="K124" s="1174"/>
      <c r="L124" s="480"/>
    </row>
    <row r="125" spans="1:13" s="475" customFormat="1" ht="4.7" customHeight="1">
      <c r="A125" s="488"/>
      <c r="B125" s="492"/>
      <c r="C125" s="492"/>
      <c r="D125" s="492"/>
      <c r="E125" s="492"/>
      <c r="F125" s="492"/>
      <c r="G125" s="492"/>
      <c r="H125" s="492"/>
      <c r="I125" s="492"/>
      <c r="J125" s="492"/>
      <c r="K125" s="492"/>
      <c r="L125" s="491"/>
    </row>
    <row r="126" spans="1:13" hidden="1">
      <c r="M126" s="32" t="s">
        <v>17</v>
      </c>
    </row>
  </sheetData>
  <sheetProtection sheet="1" objects="1" scenarios="1"/>
  <mergeCells count="16">
    <mergeCell ref="B82:B86"/>
    <mergeCell ref="C82:E83"/>
    <mergeCell ref="G82:K83"/>
    <mergeCell ref="C85:C86"/>
    <mergeCell ref="D85:D86"/>
    <mergeCell ref="G85:G86"/>
    <mergeCell ref="I85:I86"/>
    <mergeCell ref="K85:K86"/>
    <mergeCell ref="B7:B11"/>
    <mergeCell ref="C7:E8"/>
    <mergeCell ref="G7:K8"/>
    <mergeCell ref="C10:C11"/>
    <mergeCell ref="D10:D11"/>
    <mergeCell ref="G10:G11"/>
    <mergeCell ref="I10:I11"/>
    <mergeCell ref="K10:K11"/>
  </mergeCells>
  <hyperlinks>
    <hyperlink ref="K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codeName="Hoja31"/>
  <dimension ref="A1:L72"/>
  <sheetViews>
    <sheetView showGridLines="0" showRowColHeaders="0" zoomScale="140" zoomScaleNormal="140" workbookViewId="0"/>
  </sheetViews>
  <sheetFormatPr baseColWidth="10" defaultColWidth="0" defaultRowHeight="12.75" customHeight="1" zeroHeight="1"/>
  <cols>
    <col min="1" max="1" width="0.85546875" style="811" customWidth="1"/>
    <col min="2" max="2" width="8" style="811" customWidth="1"/>
    <col min="3" max="3" width="5.140625" style="811" customWidth="1"/>
    <col min="4" max="4" width="9.5703125" style="811" customWidth="1"/>
    <col min="5" max="5" width="2" style="811" customWidth="1"/>
    <col min="6" max="6" width="6.85546875" style="811" customWidth="1"/>
    <col min="7" max="7" width="9.28515625" style="811" customWidth="1"/>
    <col min="8" max="8" width="2.7109375" style="811" customWidth="1"/>
    <col min="9" max="9" width="5.28515625" style="811" customWidth="1"/>
    <col min="10" max="10" width="8.85546875" style="811" customWidth="1"/>
    <col min="11" max="12" width="0.85546875" style="811" customWidth="1"/>
    <col min="13" max="16384" width="11.42578125" style="811" hidden="1"/>
  </cols>
  <sheetData>
    <row r="1" spans="1:11" s="785" customFormat="1" ht="4.5" customHeight="1">
      <c r="A1" s="782"/>
      <c r="B1" s="783"/>
      <c r="C1" s="783"/>
      <c r="D1" s="783"/>
      <c r="E1" s="783"/>
      <c r="F1" s="783"/>
      <c r="G1" s="783"/>
      <c r="H1" s="783"/>
      <c r="I1" s="783"/>
      <c r="J1" s="783"/>
      <c r="K1" s="784"/>
    </row>
    <row r="2" spans="1:11" s="785" customFormat="1" ht="11.1" customHeight="1">
      <c r="A2" s="786"/>
      <c r="B2" s="787" t="s">
        <v>512</v>
      </c>
      <c r="C2" s="1181"/>
      <c r="D2" s="1181"/>
      <c r="E2" s="1181"/>
      <c r="F2" s="1181"/>
      <c r="G2" s="1181"/>
      <c r="H2" s="1181"/>
      <c r="I2" s="1181"/>
      <c r="J2" s="1317" t="s">
        <v>513</v>
      </c>
      <c r="K2" s="788"/>
    </row>
    <row r="3" spans="1:11" s="785" customFormat="1" ht="11.1" customHeight="1">
      <c r="A3" s="786"/>
      <c r="B3" s="787" t="s">
        <v>514</v>
      </c>
      <c r="C3" s="1181"/>
      <c r="D3" s="1181"/>
      <c r="E3" s="1181"/>
      <c r="F3" s="1181"/>
      <c r="G3" s="1181"/>
      <c r="H3" s="1181"/>
      <c r="I3" s="1181"/>
      <c r="J3" s="506" t="s">
        <v>21</v>
      </c>
      <c r="K3" s="788"/>
    </row>
    <row r="4" spans="1:11" s="785" customFormat="1" ht="11.1" customHeight="1">
      <c r="A4" s="786"/>
      <c r="B4" s="787" t="s">
        <v>4</v>
      </c>
      <c r="C4" s="1181"/>
      <c r="D4" s="1181"/>
      <c r="E4" s="1181"/>
      <c r="F4" s="1181"/>
      <c r="G4" s="1181"/>
      <c r="H4" s="1181"/>
      <c r="I4" s="1181"/>
      <c r="J4" s="1181"/>
      <c r="K4" s="788"/>
    </row>
    <row r="5" spans="1:11" s="785" customFormat="1" ht="3" customHeight="1">
      <c r="A5" s="786"/>
      <c r="B5" s="789"/>
      <c r="C5" s="789"/>
      <c r="D5" s="789"/>
      <c r="E5" s="789"/>
      <c r="F5" s="789"/>
      <c r="G5" s="789"/>
      <c r="H5" s="789"/>
      <c r="I5" s="789"/>
      <c r="J5" s="789"/>
      <c r="K5" s="788"/>
    </row>
    <row r="6" spans="1:11" s="785" customFormat="1" ht="3" customHeight="1">
      <c r="A6" s="786"/>
      <c r="B6" s="1181"/>
      <c r="C6" s="1181"/>
      <c r="D6" s="1181"/>
      <c r="E6" s="1181"/>
      <c r="F6" s="1181"/>
      <c r="G6" s="1181"/>
      <c r="H6" s="1181"/>
      <c r="I6" s="1181"/>
      <c r="J6" s="1181"/>
      <c r="K6" s="788"/>
    </row>
    <row r="7" spans="1:11" s="785" customFormat="1">
      <c r="A7" s="786"/>
      <c r="B7" s="1270" t="s">
        <v>6</v>
      </c>
      <c r="C7" s="790" t="s">
        <v>515</v>
      </c>
      <c r="D7" s="791"/>
      <c r="E7" s="1181"/>
      <c r="F7" s="790" t="s">
        <v>516</v>
      </c>
      <c r="G7" s="791"/>
      <c r="H7" s="1181"/>
      <c r="I7" s="790" t="s">
        <v>517</v>
      </c>
      <c r="J7" s="790"/>
      <c r="K7" s="792"/>
    </row>
    <row r="8" spans="1:11" s="785" customFormat="1" ht="8.4499999999999993" customHeight="1">
      <c r="A8" s="786"/>
      <c r="B8" s="1270"/>
      <c r="C8" s="1268" t="s">
        <v>518</v>
      </c>
      <c r="D8" s="1268" t="s">
        <v>519</v>
      </c>
      <c r="E8" s="793"/>
      <c r="F8" s="1268" t="s">
        <v>518</v>
      </c>
      <c r="G8" s="1268" t="s">
        <v>519</v>
      </c>
      <c r="H8" s="793"/>
      <c r="I8" s="1268" t="s">
        <v>518</v>
      </c>
      <c r="J8" s="1268" t="s">
        <v>519</v>
      </c>
      <c r="K8" s="792"/>
    </row>
    <row r="9" spans="1:11" s="785" customFormat="1" ht="12" customHeight="1">
      <c r="A9" s="786"/>
      <c r="B9" s="1270"/>
      <c r="C9" s="1269"/>
      <c r="D9" s="1269"/>
      <c r="E9" s="793"/>
      <c r="F9" s="1269"/>
      <c r="G9" s="1269"/>
      <c r="H9" s="793"/>
      <c r="I9" s="1269"/>
      <c r="J9" s="1269"/>
      <c r="K9" s="794"/>
    </row>
    <row r="10" spans="1:11" s="785" customFormat="1" ht="3" customHeight="1">
      <c r="A10" s="786"/>
      <c r="B10" s="795"/>
      <c r="C10" s="796"/>
      <c r="D10" s="796"/>
      <c r="E10" s="796"/>
      <c r="F10" s="796"/>
      <c r="G10" s="796"/>
      <c r="H10" s="796"/>
      <c r="I10" s="796"/>
      <c r="J10" s="796"/>
      <c r="K10" s="794"/>
    </row>
    <row r="11" spans="1:11" s="785" customFormat="1" ht="2.25" customHeight="1">
      <c r="A11" s="786"/>
      <c r="B11" s="797"/>
      <c r="C11" s="793"/>
      <c r="D11" s="793"/>
      <c r="E11" s="793"/>
      <c r="F11" s="793"/>
      <c r="G11" s="793"/>
      <c r="H11" s="793"/>
      <c r="I11" s="793"/>
      <c r="J11" s="793"/>
      <c r="K11" s="794"/>
    </row>
    <row r="12" spans="1:11" s="785" customFormat="1" ht="8.4499999999999993" customHeight="1">
      <c r="A12" s="786"/>
      <c r="B12" s="797">
        <v>1995</v>
      </c>
      <c r="C12" s="798">
        <v>28</v>
      </c>
      <c r="D12" s="799">
        <v>605583</v>
      </c>
      <c r="E12" s="798"/>
      <c r="F12" s="798">
        <v>22</v>
      </c>
      <c r="G12" s="799">
        <v>7536</v>
      </c>
      <c r="H12" s="798"/>
      <c r="I12" s="798">
        <v>46</v>
      </c>
      <c r="J12" s="799">
        <v>4136</v>
      </c>
      <c r="K12" s="794"/>
    </row>
    <row r="13" spans="1:11" s="785" customFormat="1" ht="8.4499999999999993" customHeight="1">
      <c r="A13" s="786"/>
      <c r="B13" s="797">
        <v>1996</v>
      </c>
      <c r="C13" s="798">
        <v>27</v>
      </c>
      <c r="D13" s="799">
        <v>570967</v>
      </c>
      <c r="E13" s="798"/>
      <c r="F13" s="798">
        <v>22</v>
      </c>
      <c r="G13" s="799">
        <v>7204</v>
      </c>
      <c r="H13" s="798"/>
      <c r="I13" s="798">
        <v>45</v>
      </c>
      <c r="J13" s="799">
        <v>3377</v>
      </c>
      <c r="K13" s="794"/>
    </row>
    <row r="14" spans="1:11" s="785" customFormat="1" ht="8.4499999999999993" customHeight="1">
      <c r="A14" s="786"/>
      <c r="B14" s="797">
        <v>1997</v>
      </c>
      <c r="C14" s="798">
        <v>27</v>
      </c>
      <c r="D14" s="799">
        <v>570967</v>
      </c>
      <c r="E14" s="798"/>
      <c r="F14" s="798">
        <v>22</v>
      </c>
      <c r="G14" s="799">
        <v>7204</v>
      </c>
      <c r="H14" s="798"/>
      <c r="I14" s="798">
        <v>45</v>
      </c>
      <c r="J14" s="799">
        <v>3377</v>
      </c>
      <c r="K14" s="794"/>
    </row>
    <row r="15" spans="1:11" s="785" customFormat="1" ht="8.4499999999999993" customHeight="1">
      <c r="A15" s="786"/>
      <c r="B15" s="797">
        <v>1998</v>
      </c>
      <c r="C15" s="798">
        <v>26</v>
      </c>
      <c r="D15" s="799">
        <v>586125</v>
      </c>
      <c r="E15" s="798"/>
      <c r="F15" s="798">
        <v>19</v>
      </c>
      <c r="G15" s="799">
        <v>6359</v>
      </c>
      <c r="H15" s="798"/>
      <c r="I15" s="798">
        <v>46</v>
      </c>
      <c r="J15" s="799">
        <v>3488</v>
      </c>
      <c r="K15" s="794"/>
    </row>
    <row r="16" spans="1:11" s="785" customFormat="1" ht="8.4499999999999993" customHeight="1">
      <c r="A16" s="786"/>
      <c r="B16" s="797">
        <v>1999</v>
      </c>
      <c r="C16" s="798">
        <v>26</v>
      </c>
      <c r="D16" s="799">
        <v>586125</v>
      </c>
      <c r="E16" s="798"/>
      <c r="F16" s="798">
        <v>19</v>
      </c>
      <c r="G16" s="799">
        <v>6359</v>
      </c>
      <c r="H16" s="798"/>
      <c r="I16" s="798">
        <v>46</v>
      </c>
      <c r="J16" s="799">
        <v>3488</v>
      </c>
      <c r="K16" s="794"/>
    </row>
    <row r="17" spans="1:11" s="785" customFormat="1" ht="5.0999999999999996" customHeight="1">
      <c r="A17" s="786"/>
      <c r="B17" s="797"/>
      <c r="C17" s="798"/>
      <c r="D17" s="799"/>
      <c r="E17" s="798"/>
      <c r="F17" s="798"/>
      <c r="G17" s="799"/>
      <c r="H17" s="798"/>
      <c r="I17" s="798"/>
      <c r="J17" s="799"/>
      <c r="K17" s="794"/>
    </row>
    <row r="18" spans="1:11" s="785" customFormat="1" ht="8.4499999999999993" customHeight="1">
      <c r="A18" s="786"/>
      <c r="B18" s="797" t="s">
        <v>520</v>
      </c>
      <c r="C18" s="798">
        <v>21</v>
      </c>
      <c r="D18" s="799">
        <v>430325</v>
      </c>
      <c r="E18" s="798"/>
      <c r="F18" s="798">
        <v>18</v>
      </c>
      <c r="G18" s="799">
        <v>6301</v>
      </c>
      <c r="H18" s="798"/>
      <c r="I18" s="798">
        <v>38</v>
      </c>
      <c r="J18" s="799">
        <v>3322</v>
      </c>
      <c r="K18" s="794"/>
    </row>
    <row r="19" spans="1:11" s="785" customFormat="1" ht="8.4499999999999993" customHeight="1">
      <c r="A19" s="786"/>
      <c r="B19" s="797">
        <v>2001</v>
      </c>
      <c r="C19" s="798">
        <v>21</v>
      </c>
      <c r="D19" s="799">
        <v>430325</v>
      </c>
      <c r="E19" s="798"/>
      <c r="F19" s="798">
        <v>19</v>
      </c>
      <c r="G19" s="799">
        <v>6591</v>
      </c>
      <c r="H19" s="798"/>
      <c r="I19" s="798">
        <v>41</v>
      </c>
      <c r="J19" s="799">
        <v>3356</v>
      </c>
      <c r="K19" s="794"/>
    </row>
    <row r="20" spans="1:11" s="785" customFormat="1" ht="8.4499999999999993" customHeight="1">
      <c r="A20" s="786"/>
      <c r="B20" s="797">
        <v>2002</v>
      </c>
      <c r="C20" s="798">
        <v>21</v>
      </c>
      <c r="D20" s="799">
        <v>430325</v>
      </c>
      <c r="E20" s="798"/>
      <c r="F20" s="798">
        <v>19</v>
      </c>
      <c r="G20" s="799">
        <v>6813</v>
      </c>
      <c r="H20" s="798"/>
      <c r="I20" s="798">
        <v>38</v>
      </c>
      <c r="J20" s="799">
        <v>3322</v>
      </c>
      <c r="K20" s="794"/>
    </row>
    <row r="21" spans="1:11" s="785" customFormat="1" ht="8.4499999999999993" customHeight="1">
      <c r="A21" s="786"/>
      <c r="B21" s="797">
        <v>2003</v>
      </c>
      <c r="C21" s="798">
        <v>21</v>
      </c>
      <c r="D21" s="799">
        <v>430325</v>
      </c>
      <c r="E21" s="798"/>
      <c r="F21" s="798">
        <v>20</v>
      </c>
      <c r="G21" s="799">
        <v>6726</v>
      </c>
      <c r="H21" s="798"/>
      <c r="I21" s="798">
        <v>41</v>
      </c>
      <c r="J21" s="799">
        <v>3356</v>
      </c>
      <c r="K21" s="794"/>
    </row>
    <row r="22" spans="1:11" s="785" customFormat="1" ht="8.4499999999999993" customHeight="1">
      <c r="A22" s="786"/>
      <c r="B22" s="797">
        <v>2004</v>
      </c>
      <c r="C22" s="798">
        <v>18</v>
      </c>
      <c r="D22" s="799">
        <v>386099</v>
      </c>
      <c r="E22" s="798"/>
      <c r="F22" s="798">
        <v>18</v>
      </c>
      <c r="G22" s="799">
        <v>6107</v>
      </c>
      <c r="H22" s="798"/>
      <c r="I22" s="798">
        <v>39</v>
      </c>
      <c r="J22" s="798">
        <v>3229</v>
      </c>
      <c r="K22" s="794"/>
    </row>
    <row r="23" spans="1:11" s="785" customFormat="1" ht="5.0999999999999996" customHeight="1">
      <c r="A23" s="786"/>
      <c r="B23" s="797"/>
      <c r="C23" s="798"/>
      <c r="D23" s="799"/>
      <c r="E23" s="798"/>
      <c r="F23" s="798"/>
      <c r="G23" s="799"/>
      <c r="H23" s="798"/>
      <c r="I23" s="798"/>
      <c r="J23" s="798"/>
      <c r="K23" s="794"/>
    </row>
    <row r="24" spans="1:11" s="785" customFormat="1" ht="8.4499999999999993" customHeight="1">
      <c r="A24" s="786"/>
      <c r="B24" s="797">
        <v>2005</v>
      </c>
      <c r="C24" s="798">
        <v>20</v>
      </c>
      <c r="D24" s="799">
        <v>465253</v>
      </c>
      <c r="E24" s="798"/>
      <c r="F24" s="798">
        <v>18</v>
      </c>
      <c r="G24" s="799">
        <v>6129</v>
      </c>
      <c r="H24" s="798"/>
      <c r="I24" s="798">
        <v>36</v>
      </c>
      <c r="J24" s="798">
        <v>3075</v>
      </c>
      <c r="K24" s="794"/>
    </row>
    <row r="25" spans="1:11" s="785" customFormat="1" ht="8.4499999999999993" customHeight="1">
      <c r="A25" s="786"/>
      <c r="B25" s="797">
        <v>2006</v>
      </c>
      <c r="C25" s="798">
        <v>16</v>
      </c>
      <c r="D25" s="799">
        <v>408371</v>
      </c>
      <c r="E25" s="798"/>
      <c r="F25" s="798">
        <v>18</v>
      </c>
      <c r="G25" s="799">
        <v>6129</v>
      </c>
      <c r="H25" s="798"/>
      <c r="I25" s="798">
        <v>36</v>
      </c>
      <c r="J25" s="798">
        <v>3075</v>
      </c>
      <c r="K25" s="794"/>
    </row>
    <row r="26" spans="1:11" s="801" customFormat="1" ht="8.4499999999999993" customHeight="1">
      <c r="A26" s="800"/>
      <c r="B26" s="797">
        <v>2007</v>
      </c>
      <c r="C26" s="798">
        <v>20</v>
      </c>
      <c r="D26" s="799">
        <v>499032</v>
      </c>
      <c r="E26" s="798"/>
      <c r="F26" s="798">
        <v>18</v>
      </c>
      <c r="G26" s="799">
        <v>6129</v>
      </c>
      <c r="H26" s="798"/>
      <c r="I26" s="798">
        <v>36</v>
      </c>
      <c r="J26" s="798">
        <v>3075</v>
      </c>
      <c r="K26" s="794"/>
    </row>
    <row r="27" spans="1:11" s="785" customFormat="1" ht="8.4499999999999993" customHeight="1">
      <c r="A27" s="786"/>
      <c r="B27" s="802">
        <v>2008</v>
      </c>
      <c r="C27" s="798">
        <v>22</v>
      </c>
      <c r="D27" s="799">
        <v>577016</v>
      </c>
      <c r="E27" s="798"/>
      <c r="F27" s="798">
        <v>18</v>
      </c>
      <c r="G27" s="799">
        <v>6129</v>
      </c>
      <c r="H27" s="798"/>
      <c r="I27" s="798">
        <v>36</v>
      </c>
      <c r="J27" s="798">
        <v>3075</v>
      </c>
      <c r="K27" s="794"/>
    </row>
    <row r="28" spans="1:11" s="785" customFormat="1" ht="8.4499999999999993" customHeight="1">
      <c r="A28" s="786"/>
      <c r="B28" s="802">
        <v>2009</v>
      </c>
      <c r="C28" s="798">
        <v>20</v>
      </c>
      <c r="D28" s="799">
        <v>518087</v>
      </c>
      <c r="E28" s="798"/>
      <c r="F28" s="798">
        <v>18</v>
      </c>
      <c r="G28" s="799">
        <v>6108</v>
      </c>
      <c r="H28" s="798"/>
      <c r="I28" s="798">
        <v>36</v>
      </c>
      <c r="J28" s="798">
        <v>3599</v>
      </c>
      <c r="K28" s="794"/>
    </row>
    <row r="29" spans="1:11" s="785" customFormat="1" ht="5.0999999999999996" customHeight="1">
      <c r="A29" s="786"/>
      <c r="B29" s="802"/>
      <c r="C29" s="798"/>
      <c r="D29" s="799"/>
      <c r="E29" s="798"/>
      <c r="F29" s="798"/>
      <c r="G29" s="799"/>
      <c r="H29" s="798"/>
      <c r="I29" s="798"/>
      <c r="J29" s="798"/>
      <c r="K29" s="794"/>
    </row>
    <row r="30" spans="1:11" s="785" customFormat="1" ht="8.4499999999999993" customHeight="1">
      <c r="A30" s="786"/>
      <c r="B30" s="797">
        <v>2010</v>
      </c>
      <c r="C30" s="798">
        <v>27</v>
      </c>
      <c r="D30" s="799">
        <v>693348</v>
      </c>
      <c r="E30" s="798"/>
      <c r="F30" s="798">
        <v>18</v>
      </c>
      <c r="G30" s="799">
        <v>6108</v>
      </c>
      <c r="H30" s="798"/>
      <c r="I30" s="798">
        <v>35</v>
      </c>
      <c r="J30" s="798">
        <v>3599</v>
      </c>
      <c r="K30" s="794"/>
    </row>
    <row r="31" spans="1:11" s="785" customFormat="1" ht="8.4499999999999993" customHeight="1">
      <c r="A31" s="786"/>
      <c r="B31" s="797">
        <v>2011</v>
      </c>
      <c r="C31" s="798">
        <v>24</v>
      </c>
      <c r="D31" s="799">
        <v>660428</v>
      </c>
      <c r="E31" s="798"/>
      <c r="F31" s="798">
        <v>17</v>
      </c>
      <c r="G31" s="799">
        <v>5958</v>
      </c>
      <c r="H31" s="798"/>
      <c r="I31" s="798">
        <v>36</v>
      </c>
      <c r="J31" s="798">
        <v>3088</v>
      </c>
      <c r="K31" s="794"/>
    </row>
    <row r="32" spans="1:11" s="785" customFormat="1" ht="8.4499999999999993" customHeight="1">
      <c r="A32" s="786"/>
      <c r="B32" s="797">
        <v>2012</v>
      </c>
      <c r="C32" s="798">
        <v>21</v>
      </c>
      <c r="D32" s="799">
        <v>565639</v>
      </c>
      <c r="E32" s="798"/>
      <c r="F32" s="798">
        <v>17</v>
      </c>
      <c r="G32" s="799">
        <v>5817</v>
      </c>
      <c r="H32" s="798"/>
      <c r="I32" s="798">
        <v>35</v>
      </c>
      <c r="J32" s="798">
        <v>3088</v>
      </c>
      <c r="K32" s="794"/>
    </row>
    <row r="33" spans="1:11" s="785" customFormat="1" ht="6" customHeight="1">
      <c r="A33" s="786"/>
      <c r="B33" s="797"/>
      <c r="C33" s="798"/>
      <c r="D33" s="799"/>
      <c r="E33" s="798"/>
      <c r="F33" s="798"/>
      <c r="G33" s="799"/>
      <c r="H33" s="798"/>
      <c r="I33" s="798"/>
      <c r="J33" s="798"/>
      <c r="K33" s="794"/>
    </row>
    <row r="34" spans="1:11" s="785" customFormat="1" ht="9" customHeight="1">
      <c r="A34" s="786"/>
      <c r="B34" s="802"/>
      <c r="C34" s="798"/>
      <c r="D34" s="799"/>
      <c r="E34" s="798"/>
      <c r="F34" s="798"/>
      <c r="G34" s="799"/>
      <c r="H34" s="798"/>
      <c r="I34" s="798"/>
      <c r="J34" s="380" t="s">
        <v>513</v>
      </c>
      <c r="K34" s="794"/>
    </row>
    <row r="35" spans="1:11" s="785" customFormat="1" ht="9" customHeight="1">
      <c r="A35" s="786"/>
      <c r="B35" s="802"/>
      <c r="C35" s="798"/>
      <c r="D35" s="799"/>
      <c r="E35" s="798"/>
      <c r="F35" s="798"/>
      <c r="G35" s="799"/>
      <c r="H35" s="798"/>
      <c r="I35" s="798"/>
      <c r="J35" s="506" t="s">
        <v>61</v>
      </c>
      <c r="K35" s="794"/>
    </row>
    <row r="36" spans="1:11" s="785" customFormat="1" ht="3" customHeight="1">
      <c r="A36" s="786"/>
      <c r="B36" s="789"/>
      <c r="C36" s="789"/>
      <c r="D36" s="789"/>
      <c r="E36" s="789"/>
      <c r="F36" s="789"/>
      <c r="G36" s="789"/>
      <c r="H36" s="789"/>
      <c r="I36" s="789"/>
      <c r="J36" s="789"/>
      <c r="K36" s="788"/>
    </row>
    <row r="37" spans="1:11" s="785" customFormat="1" ht="3" customHeight="1">
      <c r="A37" s="786"/>
      <c r="B37" s="1181"/>
      <c r="C37" s="1181"/>
      <c r="D37" s="1181"/>
      <c r="E37" s="1181"/>
      <c r="F37" s="1181"/>
      <c r="G37" s="1181"/>
      <c r="H37" s="1181"/>
      <c r="I37" s="1181"/>
      <c r="J37" s="1181"/>
      <c r="K37" s="788"/>
    </row>
    <row r="38" spans="1:11" s="785" customFormat="1" ht="12.75" customHeight="1">
      <c r="A38" s="786"/>
      <c r="B38" s="1270" t="s">
        <v>6</v>
      </c>
      <c r="C38" s="803"/>
      <c r="D38" s="803"/>
      <c r="E38" s="1181"/>
      <c r="F38" s="790" t="s">
        <v>521</v>
      </c>
      <c r="G38" s="791"/>
      <c r="H38" s="1181"/>
      <c r="I38" s="791" t="s">
        <v>522</v>
      </c>
      <c r="J38" s="791"/>
      <c r="K38" s="792"/>
    </row>
    <row r="39" spans="1:11" s="785" customFormat="1" ht="8.4499999999999993" customHeight="1">
      <c r="A39" s="786"/>
      <c r="B39" s="1270"/>
      <c r="C39" s="803"/>
      <c r="D39" s="803"/>
      <c r="E39" s="793"/>
      <c r="F39" s="1268" t="s">
        <v>518</v>
      </c>
      <c r="G39" s="1268" t="s">
        <v>519</v>
      </c>
      <c r="H39" s="793"/>
      <c r="I39" s="1268" t="s">
        <v>518</v>
      </c>
      <c r="J39" s="1268" t="s">
        <v>519</v>
      </c>
      <c r="K39" s="792"/>
    </row>
    <row r="40" spans="1:11" s="785" customFormat="1" ht="9" customHeight="1">
      <c r="A40" s="786"/>
      <c r="B40" s="1270"/>
      <c r="C40" s="803"/>
      <c r="D40" s="803"/>
      <c r="E40" s="793"/>
      <c r="F40" s="1271"/>
      <c r="G40" s="1271"/>
      <c r="H40" s="793"/>
      <c r="I40" s="1271"/>
      <c r="J40" s="1269"/>
      <c r="K40" s="794"/>
    </row>
    <row r="41" spans="1:11" s="785" customFormat="1" ht="3" customHeight="1">
      <c r="A41" s="786"/>
      <c r="B41" s="795"/>
      <c r="C41" s="789"/>
      <c r="D41" s="789"/>
      <c r="E41" s="796"/>
      <c r="F41" s="796"/>
      <c r="G41" s="796"/>
      <c r="H41" s="796"/>
      <c r="I41" s="796"/>
      <c r="J41" s="796"/>
      <c r="K41" s="794"/>
    </row>
    <row r="42" spans="1:11" s="785" customFormat="1" ht="2.25" customHeight="1">
      <c r="A42" s="786"/>
      <c r="B42" s="797"/>
      <c r="C42" s="803"/>
      <c r="D42" s="803"/>
      <c r="E42" s="793"/>
      <c r="F42" s="793"/>
      <c r="G42" s="793"/>
      <c r="H42" s="793"/>
      <c r="I42" s="793"/>
      <c r="J42" s="793"/>
      <c r="K42" s="794"/>
    </row>
    <row r="43" spans="1:11" s="785" customFormat="1" ht="8.4499999999999993" customHeight="1">
      <c r="A43" s="786"/>
      <c r="B43" s="797">
        <v>1995</v>
      </c>
      <c r="C43" s="803"/>
      <c r="D43" s="803"/>
      <c r="E43" s="798"/>
      <c r="F43" s="798">
        <v>45</v>
      </c>
      <c r="G43" s="799">
        <v>26932</v>
      </c>
      <c r="H43" s="799"/>
      <c r="I43" s="799">
        <v>6</v>
      </c>
      <c r="J43" s="799">
        <v>3156</v>
      </c>
      <c r="K43" s="794"/>
    </row>
    <row r="44" spans="1:11" s="785" customFormat="1" ht="8.4499999999999993" customHeight="1">
      <c r="A44" s="786"/>
      <c r="B44" s="797">
        <v>1996</v>
      </c>
      <c r="C44" s="803"/>
      <c r="D44" s="803"/>
      <c r="E44" s="798"/>
      <c r="F44" s="798">
        <v>42</v>
      </c>
      <c r="G44" s="799">
        <v>24703</v>
      </c>
      <c r="H44" s="799"/>
      <c r="I44" s="799">
        <v>5</v>
      </c>
      <c r="J44" s="799">
        <v>1918</v>
      </c>
      <c r="K44" s="794"/>
    </row>
    <row r="45" spans="1:11" s="785" customFormat="1" ht="8.4499999999999993" customHeight="1">
      <c r="A45" s="786"/>
      <c r="B45" s="797">
        <v>1997</v>
      </c>
      <c r="C45" s="803"/>
      <c r="D45" s="803"/>
      <c r="E45" s="798"/>
      <c r="F45" s="798">
        <v>42</v>
      </c>
      <c r="G45" s="799">
        <v>24703</v>
      </c>
      <c r="H45" s="799"/>
      <c r="I45" s="799">
        <v>5</v>
      </c>
      <c r="J45" s="799">
        <v>1918</v>
      </c>
      <c r="K45" s="794"/>
    </row>
    <row r="46" spans="1:11" s="785" customFormat="1" ht="8.4499999999999993" customHeight="1">
      <c r="A46" s="786"/>
      <c r="B46" s="797">
        <v>1998</v>
      </c>
      <c r="C46" s="803"/>
      <c r="D46" s="803"/>
      <c r="E46" s="798"/>
      <c r="F46" s="798">
        <v>45</v>
      </c>
      <c r="G46" s="799">
        <v>25184</v>
      </c>
      <c r="H46" s="799"/>
      <c r="I46" s="799">
        <v>6</v>
      </c>
      <c r="J46" s="799">
        <v>2106</v>
      </c>
      <c r="K46" s="794"/>
    </row>
    <row r="47" spans="1:11" s="785" customFormat="1" ht="8.4499999999999993" customHeight="1">
      <c r="A47" s="786"/>
      <c r="B47" s="797">
        <v>1999</v>
      </c>
      <c r="C47" s="803"/>
      <c r="D47" s="803"/>
      <c r="E47" s="798"/>
      <c r="F47" s="798">
        <v>45</v>
      </c>
      <c r="G47" s="799">
        <v>25184</v>
      </c>
      <c r="H47" s="799"/>
      <c r="I47" s="799">
        <v>6</v>
      </c>
      <c r="J47" s="799">
        <v>2226</v>
      </c>
      <c r="K47" s="794"/>
    </row>
    <row r="48" spans="1:11" s="785" customFormat="1" ht="5.0999999999999996" customHeight="1">
      <c r="A48" s="786"/>
      <c r="B48" s="797"/>
      <c r="C48" s="803"/>
      <c r="D48" s="803"/>
      <c r="E48" s="798"/>
      <c r="F48" s="798"/>
      <c r="G48" s="799"/>
      <c r="H48" s="799"/>
      <c r="I48" s="799"/>
      <c r="J48" s="799"/>
      <c r="K48" s="794"/>
    </row>
    <row r="49" spans="1:11" s="785" customFormat="1" ht="8.4499999999999993" customHeight="1">
      <c r="A49" s="786"/>
      <c r="B49" s="797" t="s">
        <v>523</v>
      </c>
      <c r="C49" s="803"/>
      <c r="D49" s="803"/>
      <c r="E49" s="798"/>
      <c r="F49" s="798">
        <v>28</v>
      </c>
      <c r="G49" s="799">
        <v>22035</v>
      </c>
      <c r="H49" s="799"/>
      <c r="I49" s="799">
        <v>5</v>
      </c>
      <c r="J49" s="799">
        <v>2106</v>
      </c>
      <c r="K49" s="794"/>
    </row>
    <row r="50" spans="1:11" s="785" customFormat="1" ht="8.4499999999999993" customHeight="1">
      <c r="A50" s="786"/>
      <c r="B50" s="797">
        <v>2001</v>
      </c>
      <c r="C50" s="803"/>
      <c r="D50" s="803"/>
      <c r="E50" s="798"/>
      <c r="F50" s="798">
        <v>31</v>
      </c>
      <c r="G50" s="799">
        <v>22330</v>
      </c>
      <c r="H50" s="799"/>
      <c r="I50" s="799">
        <v>5</v>
      </c>
      <c r="J50" s="799">
        <v>2082</v>
      </c>
      <c r="K50" s="794"/>
    </row>
    <row r="51" spans="1:11" s="785" customFormat="1" ht="8.4499999999999993" customHeight="1">
      <c r="A51" s="786"/>
      <c r="B51" s="797">
        <v>2002</v>
      </c>
      <c r="C51" s="803"/>
      <c r="D51" s="803"/>
      <c r="E51" s="798"/>
      <c r="F51" s="798">
        <v>27</v>
      </c>
      <c r="G51" s="799">
        <v>20663</v>
      </c>
      <c r="H51" s="799"/>
      <c r="I51" s="799">
        <v>4</v>
      </c>
      <c r="J51" s="799">
        <v>1551</v>
      </c>
      <c r="K51" s="794"/>
    </row>
    <row r="52" spans="1:11" s="785" customFormat="1" ht="8.4499999999999993" customHeight="1">
      <c r="A52" s="786"/>
      <c r="B52" s="797">
        <v>2003</v>
      </c>
      <c r="C52" s="803"/>
      <c r="D52" s="803"/>
      <c r="E52" s="798"/>
      <c r="F52" s="798">
        <v>31</v>
      </c>
      <c r="G52" s="799">
        <v>22330</v>
      </c>
      <c r="H52" s="799"/>
      <c r="I52" s="799">
        <v>5</v>
      </c>
      <c r="J52" s="799">
        <v>2082</v>
      </c>
      <c r="K52" s="794"/>
    </row>
    <row r="53" spans="1:11" s="785" customFormat="1" ht="8.4499999999999993" customHeight="1">
      <c r="A53" s="786"/>
      <c r="B53" s="797">
        <v>2004</v>
      </c>
      <c r="C53" s="803"/>
      <c r="D53" s="803"/>
      <c r="E53" s="798"/>
      <c r="F53" s="798">
        <v>28</v>
      </c>
      <c r="G53" s="799">
        <v>20612</v>
      </c>
      <c r="H53" s="799"/>
      <c r="I53" s="799">
        <v>5</v>
      </c>
      <c r="J53" s="799">
        <v>2082</v>
      </c>
      <c r="K53" s="794"/>
    </row>
    <row r="54" spans="1:11" s="785" customFormat="1" ht="5.0999999999999996" customHeight="1">
      <c r="A54" s="786"/>
      <c r="B54" s="797"/>
      <c r="C54" s="803"/>
      <c r="D54" s="803"/>
      <c r="E54" s="798"/>
      <c r="F54" s="798"/>
      <c r="G54" s="799"/>
      <c r="H54" s="799"/>
      <c r="I54" s="799"/>
      <c r="J54" s="799"/>
      <c r="K54" s="794"/>
    </row>
    <row r="55" spans="1:11" s="785" customFormat="1" ht="8.4499999999999993" customHeight="1">
      <c r="A55" s="786"/>
      <c r="B55" s="797">
        <v>2005</v>
      </c>
      <c r="C55" s="803"/>
      <c r="D55" s="803"/>
      <c r="E55" s="798"/>
      <c r="F55" s="798">
        <v>25</v>
      </c>
      <c r="G55" s="799">
        <v>19514</v>
      </c>
      <c r="H55" s="799"/>
      <c r="I55" s="799">
        <v>4</v>
      </c>
      <c r="J55" s="799">
        <v>1191</v>
      </c>
      <c r="K55" s="794"/>
    </row>
    <row r="56" spans="1:11" s="785" customFormat="1" ht="8.4499999999999993" customHeight="1">
      <c r="A56" s="786"/>
      <c r="B56" s="797">
        <v>2006</v>
      </c>
      <c r="C56" s="803"/>
      <c r="D56" s="803"/>
      <c r="E56" s="798"/>
      <c r="F56" s="798">
        <v>24</v>
      </c>
      <c r="G56" s="799">
        <v>18795</v>
      </c>
      <c r="H56" s="799"/>
      <c r="I56" s="799">
        <v>4</v>
      </c>
      <c r="J56" s="799">
        <v>1191</v>
      </c>
      <c r="K56" s="794"/>
    </row>
    <row r="57" spans="1:11" s="801" customFormat="1" ht="8.4499999999999993" customHeight="1">
      <c r="A57" s="800"/>
      <c r="B57" s="797">
        <v>2007</v>
      </c>
      <c r="C57" s="804"/>
      <c r="D57" s="804"/>
      <c r="E57" s="798"/>
      <c r="F57" s="798">
        <v>23</v>
      </c>
      <c r="G57" s="799">
        <v>18074</v>
      </c>
      <c r="H57" s="799"/>
      <c r="I57" s="799">
        <v>4</v>
      </c>
      <c r="J57" s="799">
        <v>1191</v>
      </c>
      <c r="K57" s="794"/>
    </row>
    <row r="58" spans="1:11" s="801" customFormat="1" ht="8.4499999999999993" customHeight="1">
      <c r="A58" s="800"/>
      <c r="B58" s="797">
        <v>2008</v>
      </c>
      <c r="C58" s="804"/>
      <c r="D58" s="804"/>
      <c r="E58" s="798"/>
      <c r="F58" s="798">
        <v>23</v>
      </c>
      <c r="G58" s="799">
        <v>18074</v>
      </c>
      <c r="H58" s="799"/>
      <c r="I58" s="799">
        <v>4</v>
      </c>
      <c r="J58" s="799">
        <v>1191</v>
      </c>
      <c r="K58" s="794"/>
    </row>
    <row r="59" spans="1:11" s="801" customFormat="1" ht="8.4499999999999993" customHeight="1">
      <c r="A59" s="800"/>
      <c r="B59" s="797">
        <v>2009</v>
      </c>
      <c r="C59" s="804"/>
      <c r="D59" s="804"/>
      <c r="E59" s="798"/>
      <c r="F59" s="798">
        <v>23</v>
      </c>
      <c r="G59" s="799">
        <v>18074</v>
      </c>
      <c r="H59" s="799"/>
      <c r="I59" s="799">
        <v>4</v>
      </c>
      <c r="J59" s="799">
        <v>1191</v>
      </c>
      <c r="K59" s="794"/>
    </row>
    <row r="60" spans="1:11" s="801" customFormat="1" ht="5.0999999999999996" customHeight="1">
      <c r="A60" s="800"/>
      <c r="B60" s="797"/>
      <c r="C60" s="804"/>
      <c r="D60" s="804"/>
      <c r="E60" s="798"/>
      <c r="F60" s="798"/>
      <c r="G60" s="799"/>
      <c r="H60" s="799"/>
      <c r="I60" s="799"/>
      <c r="J60" s="799"/>
      <c r="K60" s="794"/>
    </row>
    <row r="61" spans="1:11" s="801" customFormat="1" ht="8.4499999999999993" customHeight="1">
      <c r="A61" s="800"/>
      <c r="B61" s="797">
        <v>2010</v>
      </c>
      <c r="C61" s="804"/>
      <c r="D61" s="804"/>
      <c r="E61" s="798"/>
      <c r="F61" s="798">
        <v>23</v>
      </c>
      <c r="G61" s="799">
        <v>18074</v>
      </c>
      <c r="H61" s="799"/>
      <c r="I61" s="799">
        <v>4</v>
      </c>
      <c r="J61" s="799">
        <v>1191</v>
      </c>
      <c r="K61" s="794"/>
    </row>
    <row r="62" spans="1:11" s="785" customFormat="1" ht="8.4499999999999993" customHeight="1">
      <c r="A62" s="786"/>
      <c r="B62" s="797">
        <v>2011</v>
      </c>
      <c r="C62" s="1181"/>
      <c r="D62" s="1181"/>
      <c r="E62" s="1181"/>
      <c r="F62" s="798">
        <v>22</v>
      </c>
      <c r="G62" s="799">
        <v>17008</v>
      </c>
      <c r="H62" s="799"/>
      <c r="I62" s="799">
        <v>4</v>
      </c>
      <c r="J62" s="799">
        <v>1191</v>
      </c>
      <c r="K62" s="805"/>
    </row>
    <row r="63" spans="1:11" s="785" customFormat="1" ht="8.4499999999999993" customHeight="1">
      <c r="A63" s="786"/>
      <c r="B63" s="797">
        <v>2012</v>
      </c>
      <c r="C63" s="1181"/>
      <c r="D63" s="1181"/>
      <c r="E63" s="1181"/>
      <c r="F63" s="798">
        <v>21</v>
      </c>
      <c r="G63" s="799">
        <v>17008</v>
      </c>
      <c r="H63" s="799"/>
      <c r="I63" s="799">
        <v>4</v>
      </c>
      <c r="J63" s="799">
        <v>1191</v>
      </c>
      <c r="K63" s="805"/>
    </row>
    <row r="64" spans="1:11" s="785" customFormat="1" ht="3" customHeight="1">
      <c r="A64" s="786"/>
      <c r="B64" s="789"/>
      <c r="C64" s="789"/>
      <c r="D64" s="789"/>
      <c r="E64" s="789"/>
      <c r="F64" s="789"/>
      <c r="G64" s="789"/>
      <c r="H64" s="789"/>
      <c r="I64" s="789"/>
      <c r="J64" s="789"/>
      <c r="K64" s="805"/>
    </row>
    <row r="65" spans="1:12" s="785" customFormat="1" ht="3" customHeight="1">
      <c r="A65" s="786"/>
      <c r="B65" s="806"/>
      <c r="C65" s="806"/>
      <c r="D65" s="806"/>
      <c r="E65" s="806"/>
      <c r="F65" s="806"/>
      <c r="G65" s="806"/>
      <c r="H65" s="806"/>
      <c r="I65" s="806"/>
      <c r="J65" s="806"/>
      <c r="K65" s="805"/>
    </row>
    <row r="66" spans="1:12" s="785" customFormat="1" ht="9" customHeight="1">
      <c r="A66" s="786"/>
      <c r="B66" s="1181" t="s">
        <v>524</v>
      </c>
      <c r="C66" s="1181"/>
      <c r="D66" s="1181"/>
      <c r="E66" s="1181"/>
      <c r="F66" s="1181"/>
      <c r="G66" s="1181"/>
      <c r="H66" s="1181"/>
      <c r="I66" s="1181"/>
      <c r="J66" s="1181"/>
      <c r="K66" s="805"/>
    </row>
    <row r="67" spans="1:12" s="785" customFormat="1" ht="9" customHeight="1">
      <c r="A67" s="786"/>
      <c r="B67" s="1181" t="s">
        <v>525</v>
      </c>
      <c r="C67" s="1181"/>
      <c r="D67" s="1181"/>
      <c r="E67" s="1181"/>
      <c r="F67" s="1181"/>
      <c r="G67" s="1181"/>
      <c r="H67" s="1181"/>
      <c r="I67" s="1181"/>
      <c r="J67" s="1181"/>
      <c r="K67" s="805"/>
    </row>
    <row r="68" spans="1:12" s="785" customFormat="1" ht="9" customHeight="1">
      <c r="A68" s="786"/>
      <c r="B68" s="1181" t="s">
        <v>526</v>
      </c>
      <c r="C68" s="1181"/>
      <c r="D68" s="1181"/>
      <c r="E68" s="1181"/>
      <c r="F68" s="1181"/>
      <c r="G68" s="1181"/>
      <c r="H68" s="1181"/>
      <c r="I68" s="1181"/>
      <c r="J68" s="1181"/>
      <c r="K68" s="805"/>
    </row>
    <row r="69" spans="1:12" s="785" customFormat="1" ht="9" customHeight="1">
      <c r="A69" s="786"/>
      <c r="B69" s="797" t="s">
        <v>527</v>
      </c>
      <c r="C69" s="1181"/>
      <c r="D69" s="1181"/>
      <c r="E69" s="1181"/>
      <c r="F69" s="1181"/>
      <c r="G69" s="1181"/>
      <c r="H69" s="1181"/>
      <c r="I69" s="1181"/>
      <c r="J69" s="1181"/>
      <c r="K69" s="805"/>
    </row>
    <row r="70" spans="1:12" s="785" customFormat="1" ht="9" customHeight="1">
      <c r="A70" s="786"/>
      <c r="B70" s="797" t="s">
        <v>678</v>
      </c>
      <c r="C70" s="1181"/>
      <c r="D70" s="1181"/>
      <c r="E70" s="1181"/>
      <c r="F70" s="1181"/>
      <c r="G70" s="1181"/>
      <c r="H70" s="1181"/>
      <c r="I70" s="1181"/>
      <c r="J70" s="1181"/>
      <c r="K70" s="805"/>
    </row>
    <row r="71" spans="1:12" s="785" customFormat="1" ht="4.5" customHeight="1">
      <c r="A71" s="807"/>
      <c r="B71" s="808"/>
      <c r="C71" s="809"/>
      <c r="D71" s="809"/>
      <c r="E71" s="809"/>
      <c r="F71" s="809"/>
      <c r="G71" s="809"/>
      <c r="H71" s="809"/>
      <c r="I71" s="809"/>
      <c r="J71" s="809"/>
      <c r="K71" s="810"/>
    </row>
    <row r="72" spans="1:12" hidden="1">
      <c r="L72" s="811" t="s">
        <v>17</v>
      </c>
    </row>
  </sheetData>
  <sheetProtection sheet="1" objects="1" scenarios="1"/>
  <mergeCells count="12">
    <mergeCell ref="J8:J9"/>
    <mergeCell ref="B38:B40"/>
    <mergeCell ref="F39:F40"/>
    <mergeCell ref="G39:G40"/>
    <mergeCell ref="I39:I40"/>
    <mergeCell ref="J39:J40"/>
    <mergeCell ref="B7:B9"/>
    <mergeCell ref="C8:C9"/>
    <mergeCell ref="D8:D9"/>
    <mergeCell ref="F8:F9"/>
    <mergeCell ref="G8:G9"/>
    <mergeCell ref="I8:I9"/>
  </mergeCells>
  <hyperlinks>
    <hyperlink ref="J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codeName="Hoja32"/>
  <dimension ref="A1:I35"/>
  <sheetViews>
    <sheetView showGridLines="0" showRowColHeaders="0" zoomScale="140" zoomScaleNormal="140" workbookViewId="0"/>
  </sheetViews>
  <sheetFormatPr baseColWidth="10" defaultColWidth="0" defaultRowHeight="12.75" customHeight="1" zeroHeight="1"/>
  <cols>
    <col min="1" max="1" width="0.85546875" style="811" customWidth="1"/>
    <col min="2" max="2" width="9" style="811" customWidth="1"/>
    <col min="3" max="3" width="10" style="811" customWidth="1"/>
    <col min="4" max="4" width="5" style="811" customWidth="1"/>
    <col min="5" max="5" width="8.28515625" style="811" customWidth="1"/>
    <col min="6" max="6" width="12.28515625" style="811" customWidth="1"/>
    <col min="7" max="7" width="13.28515625" style="811" customWidth="1"/>
    <col min="8" max="9" width="0.85546875" style="811" customWidth="1"/>
    <col min="10" max="16384" width="11.42578125" style="811" hidden="1"/>
  </cols>
  <sheetData>
    <row r="1" spans="1:8" s="815" customFormat="1" ht="4.5" customHeight="1">
      <c r="A1" s="812"/>
      <c r="B1" s="813"/>
      <c r="C1" s="813"/>
      <c r="D1" s="813"/>
      <c r="E1" s="813"/>
      <c r="F1" s="813"/>
      <c r="G1" s="813"/>
      <c r="H1" s="814"/>
    </row>
    <row r="2" spans="1:8" s="815" customFormat="1" ht="11.1" customHeight="1">
      <c r="A2" s="816"/>
      <c r="B2" s="817" t="s">
        <v>528</v>
      </c>
      <c r="C2" s="818"/>
      <c r="D2" s="818"/>
      <c r="E2" s="818"/>
      <c r="F2" s="818"/>
      <c r="G2" s="1317" t="s">
        <v>529</v>
      </c>
      <c r="H2" s="819"/>
    </row>
    <row r="3" spans="1:8" s="815" customFormat="1" ht="11.1" customHeight="1">
      <c r="A3" s="816"/>
      <c r="B3" s="817" t="s">
        <v>530</v>
      </c>
      <c r="C3" s="818"/>
      <c r="D3" s="818"/>
      <c r="E3" s="818"/>
      <c r="F3" s="818"/>
      <c r="G3" s="820"/>
      <c r="H3" s="819"/>
    </row>
    <row r="4" spans="1:8" s="815" customFormat="1" ht="11.1" customHeight="1">
      <c r="A4" s="816"/>
      <c r="B4" s="787" t="s">
        <v>4</v>
      </c>
      <c r="C4" s="818"/>
      <c r="D4" s="818"/>
      <c r="E4" s="818"/>
      <c r="F4" s="818"/>
      <c r="G4" s="818"/>
      <c r="H4" s="821"/>
    </row>
    <row r="5" spans="1:8" s="815" customFormat="1" ht="3" customHeight="1">
      <c r="A5" s="816"/>
      <c r="B5" s="822"/>
      <c r="C5" s="822"/>
      <c r="D5" s="822"/>
      <c r="E5" s="822"/>
      <c r="F5" s="822"/>
      <c r="G5" s="822"/>
      <c r="H5" s="821"/>
    </row>
    <row r="6" spans="1:8" s="815" customFormat="1" ht="3" customHeight="1">
      <c r="A6" s="816"/>
      <c r="B6" s="823"/>
      <c r="C6" s="823"/>
      <c r="D6" s="823"/>
      <c r="E6" s="823"/>
      <c r="F6" s="823"/>
      <c r="G6" s="823"/>
      <c r="H6" s="824"/>
    </row>
    <row r="7" spans="1:8" s="815" customFormat="1" ht="12.75" customHeight="1">
      <c r="A7" s="816"/>
      <c r="B7" s="1272" t="s">
        <v>6</v>
      </c>
      <c r="C7" s="1273" t="s">
        <v>531</v>
      </c>
      <c r="D7" s="825"/>
      <c r="E7" s="826" t="s">
        <v>532</v>
      </c>
      <c r="F7" s="827"/>
      <c r="G7" s="1273" t="s">
        <v>533</v>
      </c>
      <c r="H7" s="824"/>
    </row>
    <row r="8" spans="1:8" s="815" customFormat="1">
      <c r="A8" s="816"/>
      <c r="B8" s="1272"/>
      <c r="C8" s="1273"/>
      <c r="D8" s="825"/>
      <c r="E8" s="825" t="s">
        <v>534</v>
      </c>
      <c r="F8" s="825" t="s">
        <v>535</v>
      </c>
      <c r="G8" s="1273"/>
      <c r="H8" s="824"/>
    </row>
    <row r="9" spans="1:8" s="815" customFormat="1" ht="3" customHeight="1">
      <c r="A9" s="816"/>
      <c r="B9" s="822"/>
      <c r="C9" s="822"/>
      <c r="D9" s="822"/>
      <c r="E9" s="822"/>
      <c r="F9" s="822"/>
      <c r="G9" s="822"/>
      <c r="H9" s="821"/>
    </row>
    <row r="10" spans="1:8" s="815" customFormat="1" ht="3" customHeight="1">
      <c r="A10" s="816"/>
      <c r="B10" s="823"/>
      <c r="C10" s="823"/>
      <c r="D10" s="823"/>
      <c r="E10" s="823"/>
      <c r="F10" s="823"/>
      <c r="G10" s="823"/>
      <c r="H10" s="824"/>
    </row>
    <row r="11" spans="1:8" s="815" customFormat="1" ht="9" customHeight="1">
      <c r="A11" s="816"/>
      <c r="B11" s="828">
        <v>1995</v>
      </c>
      <c r="C11" s="829">
        <v>158</v>
      </c>
      <c r="D11" s="829"/>
      <c r="E11" s="829">
        <v>683820</v>
      </c>
      <c r="F11" s="829">
        <v>388102</v>
      </c>
      <c r="G11" s="829">
        <v>6898570</v>
      </c>
      <c r="H11" s="824"/>
    </row>
    <row r="12" spans="1:8" s="815" customFormat="1" ht="9" customHeight="1">
      <c r="A12" s="816"/>
      <c r="B12" s="828">
        <v>1996</v>
      </c>
      <c r="C12" s="829">
        <v>155</v>
      </c>
      <c r="D12" s="829"/>
      <c r="E12" s="829">
        <v>667115</v>
      </c>
      <c r="F12" s="829">
        <v>305217</v>
      </c>
      <c r="G12" s="829">
        <v>9236617</v>
      </c>
      <c r="H12" s="824"/>
    </row>
    <row r="13" spans="1:8" s="815" customFormat="1" ht="9" customHeight="1">
      <c r="A13" s="816"/>
      <c r="B13" s="828">
        <v>1997</v>
      </c>
      <c r="C13" s="829">
        <v>155</v>
      </c>
      <c r="D13" s="829"/>
      <c r="E13" s="829">
        <v>667115</v>
      </c>
      <c r="F13" s="829">
        <v>305217</v>
      </c>
      <c r="G13" s="829">
        <v>3561117</v>
      </c>
      <c r="H13" s="824"/>
    </row>
    <row r="14" spans="1:8" s="815" customFormat="1" ht="9" customHeight="1">
      <c r="A14" s="816"/>
      <c r="B14" s="828">
        <v>1998</v>
      </c>
      <c r="C14" s="829">
        <v>165</v>
      </c>
      <c r="D14" s="829"/>
      <c r="E14" s="829">
        <v>632868</v>
      </c>
      <c r="F14" s="829">
        <v>373278</v>
      </c>
      <c r="G14" s="829">
        <v>6362106</v>
      </c>
      <c r="H14" s="824"/>
    </row>
    <row r="15" spans="1:8" s="815" customFormat="1" ht="9" customHeight="1">
      <c r="A15" s="816"/>
      <c r="B15" s="828">
        <v>1999</v>
      </c>
      <c r="C15" s="829">
        <v>165</v>
      </c>
      <c r="D15" s="829"/>
      <c r="E15" s="829">
        <v>632868</v>
      </c>
      <c r="F15" s="829">
        <v>373278</v>
      </c>
      <c r="G15" s="829">
        <v>6362106</v>
      </c>
      <c r="H15" s="824"/>
    </row>
    <row r="16" spans="1:8" s="815" customFormat="1" ht="9" customHeight="1">
      <c r="A16" s="816"/>
      <c r="B16" s="828"/>
      <c r="C16" s="829"/>
      <c r="D16" s="829"/>
      <c r="E16" s="829"/>
      <c r="F16" s="829"/>
      <c r="G16" s="829"/>
      <c r="H16" s="824"/>
    </row>
    <row r="17" spans="1:8" s="815" customFormat="1" ht="9" customHeight="1">
      <c r="A17" s="816"/>
      <c r="B17" s="828">
        <v>2000</v>
      </c>
      <c r="C17" s="829">
        <v>133</v>
      </c>
      <c r="D17" s="829"/>
      <c r="E17" s="829">
        <v>473575</v>
      </c>
      <c r="F17" s="829">
        <v>272108</v>
      </c>
      <c r="G17" s="829">
        <v>4866800</v>
      </c>
      <c r="H17" s="824"/>
    </row>
    <row r="18" spans="1:8" s="815" customFormat="1" ht="9" customHeight="1">
      <c r="A18" s="816"/>
      <c r="B18" s="828">
        <v>2001</v>
      </c>
      <c r="C18" s="829">
        <v>140</v>
      </c>
      <c r="D18" s="829"/>
      <c r="E18" s="829">
        <v>474170</v>
      </c>
      <c r="F18" s="829">
        <v>272334</v>
      </c>
      <c r="G18" s="829">
        <v>4866800</v>
      </c>
      <c r="H18" s="824"/>
    </row>
    <row r="19" spans="1:8" s="815" customFormat="1" ht="9" customHeight="1">
      <c r="A19" s="816"/>
      <c r="B19" s="828">
        <v>2002</v>
      </c>
      <c r="C19" s="829">
        <v>131</v>
      </c>
      <c r="D19" s="829"/>
      <c r="E19" s="829">
        <v>472161</v>
      </c>
      <c r="F19" s="829">
        <v>271183</v>
      </c>
      <c r="G19" s="829">
        <v>4866800</v>
      </c>
      <c r="H19" s="824"/>
    </row>
    <row r="20" spans="1:8" s="815" customFormat="1" ht="9" customHeight="1">
      <c r="A20" s="816"/>
      <c r="B20" s="828">
        <v>2003</v>
      </c>
      <c r="C20" s="829">
        <v>141</v>
      </c>
      <c r="D20" s="829"/>
      <c r="E20" s="829">
        <v>474305</v>
      </c>
      <c r="F20" s="829">
        <v>272388</v>
      </c>
      <c r="G20" s="829">
        <v>4866800</v>
      </c>
      <c r="H20" s="824"/>
    </row>
    <row r="21" spans="1:8" s="815" customFormat="1" ht="9" customHeight="1">
      <c r="A21" s="816"/>
      <c r="B21" s="828">
        <v>2004</v>
      </c>
      <c r="C21" s="829">
        <v>131</v>
      </c>
      <c r="D21" s="829"/>
      <c r="E21" s="829">
        <v>427616</v>
      </c>
      <c r="F21" s="829">
        <v>244608</v>
      </c>
      <c r="G21" s="829">
        <v>4440790</v>
      </c>
      <c r="H21" s="824"/>
    </row>
    <row r="22" spans="1:8" s="815" customFormat="1" ht="9" customHeight="1">
      <c r="A22" s="816"/>
      <c r="B22" s="828"/>
      <c r="C22" s="829"/>
      <c r="D22" s="829"/>
      <c r="E22" s="829"/>
      <c r="F22" s="829"/>
      <c r="G22" s="829"/>
      <c r="H22" s="824"/>
    </row>
    <row r="23" spans="1:8" s="815" customFormat="1" ht="9" customHeight="1">
      <c r="A23" s="816"/>
      <c r="B23" s="828">
        <v>2005</v>
      </c>
      <c r="C23" s="829">
        <v>126</v>
      </c>
      <c r="D23" s="829"/>
      <c r="E23" s="829">
        <v>504648</v>
      </c>
      <c r="F23" s="829">
        <v>268611</v>
      </c>
      <c r="G23" s="829">
        <v>4992735</v>
      </c>
      <c r="H23" s="824"/>
    </row>
    <row r="24" spans="1:8" s="815" customFormat="1" ht="9" customHeight="1">
      <c r="A24" s="816"/>
      <c r="B24" s="828">
        <v>2006</v>
      </c>
      <c r="C24" s="829">
        <v>115</v>
      </c>
      <c r="D24" s="829"/>
      <c r="E24" s="829">
        <v>445918</v>
      </c>
      <c r="F24" s="829">
        <v>233044</v>
      </c>
      <c r="G24" s="829">
        <v>4272171</v>
      </c>
      <c r="H24" s="824"/>
    </row>
    <row r="25" spans="1:8" s="831" customFormat="1" ht="9" customHeight="1">
      <c r="A25" s="830"/>
      <c r="B25" s="828">
        <v>2007</v>
      </c>
      <c r="C25" s="829">
        <v>118</v>
      </c>
      <c r="D25" s="829"/>
      <c r="E25" s="829">
        <v>536212</v>
      </c>
      <c r="F25" s="829">
        <v>255426</v>
      </c>
      <c r="G25" s="829">
        <v>5728080</v>
      </c>
      <c r="H25" s="824"/>
    </row>
    <row r="26" spans="1:8" s="831" customFormat="1" ht="9" customHeight="1">
      <c r="A26" s="830"/>
      <c r="B26" s="828">
        <v>2008</v>
      </c>
      <c r="C26" s="829">
        <v>118</v>
      </c>
      <c r="D26" s="829"/>
      <c r="E26" s="829">
        <v>613894</v>
      </c>
      <c r="F26" s="829">
        <v>287583</v>
      </c>
      <c r="G26" s="829">
        <v>6087800</v>
      </c>
      <c r="H26" s="824"/>
    </row>
    <row r="27" spans="1:8" s="831" customFormat="1" ht="9" customHeight="1">
      <c r="A27" s="830"/>
      <c r="B27" s="828">
        <v>2009</v>
      </c>
      <c r="C27" s="829">
        <v>116</v>
      </c>
      <c r="D27" s="829"/>
      <c r="E27" s="829">
        <v>555468</v>
      </c>
      <c r="F27" s="829">
        <v>259842</v>
      </c>
      <c r="G27" s="829">
        <v>5098753</v>
      </c>
      <c r="H27" s="824"/>
    </row>
    <row r="28" spans="1:8" s="831" customFormat="1" ht="9" customHeight="1">
      <c r="A28" s="830"/>
      <c r="B28" s="828"/>
      <c r="C28" s="829"/>
      <c r="D28" s="829"/>
      <c r="E28" s="829"/>
      <c r="F28" s="829"/>
      <c r="G28" s="829"/>
      <c r="H28" s="824"/>
    </row>
    <row r="29" spans="1:8" s="815" customFormat="1" ht="9" customHeight="1">
      <c r="A29" s="816"/>
      <c r="B29" s="832">
        <v>2010</v>
      </c>
      <c r="C29" s="829">
        <v>122</v>
      </c>
      <c r="D29" s="829"/>
      <c r="E29" s="829">
        <v>730729</v>
      </c>
      <c r="F29" s="829">
        <v>348298</v>
      </c>
      <c r="G29" s="829">
        <v>7514626</v>
      </c>
      <c r="H29" s="821"/>
    </row>
    <row r="30" spans="1:8" s="815" customFormat="1" ht="9" customHeight="1">
      <c r="A30" s="816"/>
      <c r="B30" s="832">
        <v>2011</v>
      </c>
      <c r="C30" s="829">
        <v>118</v>
      </c>
      <c r="D30" s="829"/>
      <c r="E30" s="829">
        <v>691606</v>
      </c>
      <c r="F30" s="829">
        <f>305013-2950</f>
        <v>302063</v>
      </c>
      <c r="G30" s="829">
        <v>7083038</v>
      </c>
      <c r="H30" s="821"/>
    </row>
    <row r="31" spans="1:8" s="815" customFormat="1" ht="9" customHeight="1">
      <c r="A31" s="816"/>
      <c r="B31" s="832">
        <v>2012</v>
      </c>
      <c r="C31" s="829">
        <v>113</v>
      </c>
      <c r="D31" s="829"/>
      <c r="E31" s="829">
        <v>596676</v>
      </c>
      <c r="F31" s="829">
        <v>262011</v>
      </c>
      <c r="G31" s="829">
        <v>6207066</v>
      </c>
      <c r="H31" s="821"/>
    </row>
    <row r="32" spans="1:8" s="815" customFormat="1" ht="3" customHeight="1">
      <c r="A32" s="816"/>
      <c r="B32" s="833"/>
      <c r="C32" s="834"/>
      <c r="D32" s="834"/>
      <c r="E32" s="834"/>
      <c r="F32" s="834"/>
      <c r="G32" s="834"/>
      <c r="H32" s="821"/>
    </row>
    <row r="33" spans="1:8" s="815" customFormat="1" ht="3" customHeight="1">
      <c r="A33" s="816"/>
      <c r="B33" s="835"/>
      <c r="C33" s="836"/>
      <c r="D33" s="836"/>
      <c r="E33" s="836"/>
      <c r="F33" s="836"/>
      <c r="G33" s="836"/>
      <c r="H33" s="821"/>
    </row>
    <row r="34" spans="1:8" ht="9" customHeight="1">
      <c r="A34" s="837"/>
      <c r="B34" s="797" t="s">
        <v>536</v>
      </c>
      <c r="C34" s="838"/>
      <c r="D34" s="838"/>
      <c r="E34" s="838"/>
      <c r="F34" s="838"/>
      <c r="G34" s="838"/>
      <c r="H34" s="839"/>
    </row>
    <row r="35" spans="1:8" ht="4.5" customHeight="1">
      <c r="A35" s="840"/>
      <c r="B35" s="841"/>
      <c r="C35" s="841"/>
      <c r="D35" s="841"/>
      <c r="E35" s="841"/>
      <c r="F35" s="841"/>
      <c r="G35" s="841"/>
      <c r="H35" s="842"/>
    </row>
  </sheetData>
  <sheetProtection sheet="1" objects="1" scenarios="1"/>
  <mergeCells count="3">
    <mergeCell ref="B7:B8"/>
    <mergeCell ref="C7:C8"/>
    <mergeCell ref="G7:G8"/>
  </mergeCells>
  <hyperlinks>
    <hyperlink ref="G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>
  <dimension ref="A1:I42"/>
  <sheetViews>
    <sheetView showGridLines="0" showRowColHeaders="0" zoomScale="140" zoomScaleNormal="140" workbookViewId="0"/>
  </sheetViews>
  <sheetFormatPr baseColWidth="10" defaultColWidth="0" defaultRowHeight="12.75" customHeight="1" zeroHeight="1"/>
  <cols>
    <col min="1" max="1" width="0.85546875" style="922" customWidth="1"/>
    <col min="2" max="2" width="6.28515625" style="922" customWidth="1"/>
    <col min="3" max="3" width="8.5703125" style="922" customWidth="1"/>
    <col min="4" max="4" width="10.5703125" style="922" customWidth="1"/>
    <col min="5" max="5" width="11.42578125" style="922" customWidth="1"/>
    <col min="6" max="6" width="11" style="922" customWidth="1"/>
    <col min="7" max="7" width="9.85546875" style="922" customWidth="1"/>
    <col min="8" max="9" width="0.85546875" style="922" customWidth="1"/>
    <col min="10" max="16384" width="11.42578125" style="922" hidden="1"/>
  </cols>
  <sheetData>
    <row r="1" spans="1:8" s="1102" customFormat="1" ht="3.95" customHeight="1">
      <c r="A1" s="1099"/>
      <c r="B1" s="1100"/>
      <c r="C1" s="1100"/>
      <c r="D1" s="1100"/>
      <c r="E1" s="1100"/>
      <c r="F1" s="1100"/>
      <c r="G1" s="1100"/>
      <c r="H1" s="1101"/>
    </row>
    <row r="2" spans="1:8" s="1102" customFormat="1" ht="10.7" customHeight="1">
      <c r="A2" s="1103"/>
      <c r="B2" s="1104" t="s">
        <v>728</v>
      </c>
      <c r="C2" s="1105"/>
      <c r="D2" s="1105"/>
      <c r="E2" s="1105"/>
      <c r="F2" s="1105"/>
      <c r="G2" s="1317" t="s">
        <v>729</v>
      </c>
      <c r="H2" s="1106"/>
    </row>
    <row r="3" spans="1:8" s="1102" customFormat="1" ht="10.7" customHeight="1">
      <c r="A3" s="1103"/>
      <c r="B3" s="1104" t="s">
        <v>730</v>
      </c>
      <c r="C3" s="1105"/>
      <c r="D3" s="1105"/>
      <c r="E3" s="1105"/>
      <c r="F3" s="1105"/>
      <c r="G3" s="1107"/>
      <c r="H3" s="1106"/>
    </row>
    <row r="4" spans="1:8" s="1102" customFormat="1" ht="10.7" customHeight="1">
      <c r="A4" s="1103"/>
      <c r="B4" s="1104" t="s">
        <v>4</v>
      </c>
      <c r="C4" s="1105"/>
      <c r="D4" s="1105"/>
      <c r="E4" s="1105"/>
      <c r="F4" s="1105"/>
      <c r="G4" s="1105"/>
      <c r="H4" s="1106"/>
    </row>
    <row r="5" spans="1:8" s="1102" customFormat="1" ht="10.7" customHeight="1">
      <c r="A5" s="1103"/>
      <c r="B5" s="1108" t="s">
        <v>5</v>
      </c>
      <c r="C5" s="1105"/>
      <c r="D5" s="1105"/>
      <c r="E5" s="1105"/>
      <c r="F5" s="1105"/>
      <c r="G5" s="1105"/>
      <c r="H5" s="1106" t="s">
        <v>0</v>
      </c>
    </row>
    <row r="6" spans="1:8" s="1102" customFormat="1" ht="2.1" customHeight="1">
      <c r="A6" s="1103"/>
      <c r="B6" s="1109"/>
      <c r="C6" s="1109"/>
      <c r="D6" s="1109"/>
      <c r="E6" s="1109"/>
      <c r="F6" s="1109"/>
      <c r="G6" s="1109"/>
      <c r="H6" s="1106"/>
    </row>
    <row r="7" spans="1:8" s="1102" customFormat="1" ht="2.1" customHeight="1">
      <c r="A7" s="1103"/>
      <c r="B7" s="1110"/>
      <c r="C7" s="1110"/>
      <c r="D7" s="1110"/>
      <c r="E7" s="1110"/>
      <c r="F7" s="1110"/>
      <c r="G7" s="1110"/>
      <c r="H7" s="1106"/>
    </row>
    <row r="8" spans="1:8" s="1102" customFormat="1" ht="8.4499999999999993" customHeight="1">
      <c r="A8" s="1103"/>
      <c r="B8" s="1275" t="s">
        <v>6</v>
      </c>
      <c r="C8" s="1274" t="s">
        <v>7</v>
      </c>
      <c r="D8" s="1274" t="s">
        <v>731</v>
      </c>
      <c r="E8" s="1274" t="s">
        <v>732</v>
      </c>
      <c r="F8" s="1274" t="s">
        <v>733</v>
      </c>
      <c r="G8" s="1274" t="s">
        <v>734</v>
      </c>
      <c r="H8" s="1106"/>
    </row>
    <row r="9" spans="1:8" s="1102" customFormat="1" ht="8.4499999999999993" customHeight="1">
      <c r="A9" s="1103"/>
      <c r="B9" s="1275"/>
      <c r="C9" s="1276"/>
      <c r="D9" s="1276"/>
      <c r="E9" s="1276"/>
      <c r="F9" s="1274"/>
      <c r="G9" s="1274"/>
      <c r="H9" s="1106"/>
    </row>
    <row r="10" spans="1:8" s="1102" customFormat="1" ht="8.4499999999999993" customHeight="1">
      <c r="A10" s="1103"/>
      <c r="B10" s="1275"/>
      <c r="C10" s="1276"/>
      <c r="D10" s="1276"/>
      <c r="E10" s="1276"/>
      <c r="F10" s="1274"/>
      <c r="G10" s="1274"/>
      <c r="H10" s="1106"/>
    </row>
    <row r="11" spans="1:8" s="1102" customFormat="1" ht="2.1" customHeight="1">
      <c r="A11" s="1103"/>
      <c r="B11" s="1109"/>
      <c r="C11" s="1109"/>
      <c r="D11" s="1109"/>
      <c r="E11" s="1109"/>
      <c r="F11" s="1109"/>
      <c r="G11" s="1109"/>
      <c r="H11" s="1106"/>
    </row>
    <row r="12" spans="1:8" s="1102" customFormat="1" ht="2.1" customHeight="1">
      <c r="A12" s="1103"/>
      <c r="B12" s="1111"/>
      <c r="C12" s="1107"/>
      <c r="D12" s="1107"/>
      <c r="E12" s="1107"/>
      <c r="F12" s="1107"/>
      <c r="G12" s="1107"/>
      <c r="H12" s="1106"/>
    </row>
    <row r="13" spans="1:8" s="1102" customFormat="1" ht="8.4499999999999993" customHeight="1">
      <c r="A13" s="1103"/>
      <c r="B13" s="1111">
        <v>1995</v>
      </c>
      <c r="C13" s="1112">
        <f>SUM(D13:G13)</f>
        <v>27874</v>
      </c>
      <c r="D13" s="1113">
        <v>4183</v>
      </c>
      <c r="E13" s="1113">
        <v>11455</v>
      </c>
      <c r="F13" s="1113">
        <v>11201</v>
      </c>
      <c r="G13" s="1113">
        <v>1035</v>
      </c>
      <c r="H13" s="1106"/>
    </row>
    <row r="14" spans="1:8" s="1102" customFormat="1" ht="8.4499999999999993" customHeight="1">
      <c r="A14" s="1103"/>
      <c r="B14" s="1111">
        <v>1996</v>
      </c>
      <c r="C14" s="1112">
        <f>SUM(D14:G14)</f>
        <v>26713</v>
      </c>
      <c r="D14" s="1113">
        <v>4161</v>
      </c>
      <c r="E14" s="1113">
        <v>11346</v>
      </c>
      <c r="F14" s="1113">
        <v>10169</v>
      </c>
      <c r="G14" s="1113">
        <v>1037</v>
      </c>
      <c r="H14" s="1106"/>
    </row>
    <row r="15" spans="1:8" s="1102" customFormat="1" ht="8.4499999999999993" customHeight="1">
      <c r="A15" s="1103"/>
      <c r="B15" s="1111">
        <v>1997</v>
      </c>
      <c r="C15" s="1112">
        <f>SUM(D15:G15)</f>
        <v>28211</v>
      </c>
      <c r="D15" s="1113">
        <v>4297</v>
      </c>
      <c r="E15" s="1113">
        <v>10882</v>
      </c>
      <c r="F15" s="1113">
        <v>11995</v>
      </c>
      <c r="G15" s="1113">
        <v>1037</v>
      </c>
      <c r="H15" s="1106"/>
    </row>
    <row r="16" spans="1:8" s="1102" customFormat="1" ht="8.4499999999999993" customHeight="1">
      <c r="A16" s="1103"/>
      <c r="B16" s="1111">
        <v>1998</v>
      </c>
      <c r="C16" s="1112">
        <f>SUM(D16:G16)</f>
        <v>26060</v>
      </c>
      <c r="D16" s="1113">
        <v>4297</v>
      </c>
      <c r="E16" s="1113">
        <v>9185</v>
      </c>
      <c r="F16" s="1113">
        <v>11542</v>
      </c>
      <c r="G16" s="1113">
        <v>1036</v>
      </c>
      <c r="H16" s="1106"/>
    </row>
    <row r="17" spans="1:8" s="1102" customFormat="1" ht="8.4499999999999993" customHeight="1">
      <c r="A17" s="1103"/>
      <c r="B17" s="1111">
        <v>1999</v>
      </c>
      <c r="C17" s="1112">
        <f>SUM(D17:G17)</f>
        <v>26647</v>
      </c>
      <c r="D17" s="1113">
        <v>5934</v>
      </c>
      <c r="E17" s="1113">
        <v>8748</v>
      </c>
      <c r="F17" s="1113">
        <v>10654</v>
      </c>
      <c r="G17" s="1113">
        <v>1311</v>
      </c>
      <c r="H17" s="1106"/>
    </row>
    <row r="18" spans="1:8" s="1102" customFormat="1" ht="6" customHeight="1">
      <c r="A18" s="1103"/>
      <c r="B18" s="1111"/>
      <c r="C18" s="1112"/>
      <c r="D18" s="1114"/>
      <c r="E18" s="1114"/>
      <c r="F18" s="1114"/>
      <c r="G18" s="1114"/>
      <c r="H18" s="1106"/>
    </row>
    <row r="19" spans="1:8" s="1102" customFormat="1" ht="8.4499999999999993" customHeight="1">
      <c r="A19" s="1103"/>
      <c r="B19" s="1115">
        <v>2000</v>
      </c>
      <c r="C19" s="1112">
        <f>SUM(D19:G19)</f>
        <v>26647</v>
      </c>
      <c r="D19" s="1113">
        <v>5934</v>
      </c>
      <c r="E19" s="1113">
        <v>8748</v>
      </c>
      <c r="F19" s="1113">
        <v>10654</v>
      </c>
      <c r="G19" s="1113">
        <v>1311</v>
      </c>
      <c r="H19" s="1106"/>
    </row>
    <row r="20" spans="1:8" s="1102" customFormat="1" ht="8.4499999999999993" customHeight="1">
      <c r="A20" s="1103"/>
      <c r="B20" s="1115">
        <v>2001</v>
      </c>
      <c r="C20" s="1112">
        <f>SUM(D20:G20)+1</f>
        <v>38647</v>
      </c>
      <c r="D20" s="1113">
        <v>8871</v>
      </c>
      <c r="E20" s="1113">
        <v>16109</v>
      </c>
      <c r="F20" s="1113">
        <v>12231</v>
      </c>
      <c r="G20" s="1113">
        <v>1435</v>
      </c>
      <c r="H20" s="1106"/>
    </row>
    <row r="21" spans="1:8" s="1102" customFormat="1" ht="8.4499999999999993" customHeight="1">
      <c r="A21" s="1103"/>
      <c r="B21" s="1115">
        <v>2002</v>
      </c>
      <c r="C21" s="1112">
        <f>SUM(D21:G21)</f>
        <v>40567</v>
      </c>
      <c r="D21" s="1113">
        <v>10034</v>
      </c>
      <c r="E21" s="1113">
        <v>16457</v>
      </c>
      <c r="F21" s="1113">
        <v>12620</v>
      </c>
      <c r="G21" s="1113">
        <v>1456</v>
      </c>
      <c r="H21" s="1106"/>
    </row>
    <row r="22" spans="1:8" s="1102" customFormat="1" ht="8.4499999999999993" customHeight="1">
      <c r="A22" s="1103"/>
      <c r="B22" s="1115">
        <v>2003</v>
      </c>
      <c r="C22" s="1112">
        <f>SUM(D22:G22)</f>
        <v>39969</v>
      </c>
      <c r="D22" s="1113">
        <v>9951</v>
      </c>
      <c r="E22" s="1113">
        <v>15933</v>
      </c>
      <c r="F22" s="1113">
        <v>12636</v>
      </c>
      <c r="G22" s="1113">
        <v>1449</v>
      </c>
      <c r="H22" s="1106"/>
    </row>
    <row r="23" spans="1:8" s="1102" customFormat="1" ht="8.4499999999999993" customHeight="1">
      <c r="A23" s="1103"/>
      <c r="B23" s="1115">
        <v>2004</v>
      </c>
      <c r="C23" s="1112">
        <f>SUM(D23:G23)</f>
        <v>40636</v>
      </c>
      <c r="D23" s="1113">
        <v>9927</v>
      </c>
      <c r="E23" s="1113">
        <v>16481</v>
      </c>
      <c r="F23" s="1113">
        <v>12779</v>
      </c>
      <c r="G23" s="1113">
        <v>1449</v>
      </c>
      <c r="H23" s="1106"/>
    </row>
    <row r="24" spans="1:8" s="1102" customFormat="1" ht="6" customHeight="1">
      <c r="A24" s="1103"/>
      <c r="B24" s="1111"/>
      <c r="C24" s="1112"/>
      <c r="D24" s="1114"/>
      <c r="E24" s="1114"/>
      <c r="F24" s="1114"/>
      <c r="G24" s="1114"/>
      <c r="H24" s="1106"/>
    </row>
    <row r="25" spans="1:8" s="1102" customFormat="1" ht="8.4499999999999993" customHeight="1">
      <c r="A25" s="1103"/>
      <c r="B25" s="1115">
        <v>2005</v>
      </c>
      <c r="C25" s="1112">
        <f>SUM(D25:G25)</f>
        <v>39609</v>
      </c>
      <c r="D25" s="1113">
        <v>9147</v>
      </c>
      <c r="E25" s="1113">
        <v>16329</v>
      </c>
      <c r="F25" s="1113">
        <v>12474</v>
      </c>
      <c r="G25" s="1113">
        <v>1659</v>
      </c>
      <c r="H25" s="1106"/>
    </row>
    <row r="26" spans="1:8" s="1102" customFormat="1" ht="8.4499999999999993" customHeight="1">
      <c r="A26" s="1103"/>
      <c r="B26" s="1115">
        <v>2006</v>
      </c>
      <c r="C26" s="1112">
        <f>SUM(D26:G26)</f>
        <v>39242</v>
      </c>
      <c r="D26" s="1113">
        <v>8879</v>
      </c>
      <c r="E26" s="1113">
        <v>16654</v>
      </c>
      <c r="F26" s="1113">
        <v>12337</v>
      </c>
      <c r="G26" s="1113">
        <v>1372</v>
      </c>
      <c r="H26" s="1106"/>
    </row>
    <row r="27" spans="1:8" s="1102" customFormat="1" ht="8.4499999999999993" customHeight="1">
      <c r="A27" s="1103"/>
      <c r="B27" s="1115">
        <v>2007</v>
      </c>
      <c r="C27" s="1112">
        <f>SUM(D27:G27)</f>
        <v>40011</v>
      </c>
      <c r="D27" s="1113">
        <v>9432</v>
      </c>
      <c r="E27" s="1113">
        <v>16843</v>
      </c>
      <c r="F27" s="1113">
        <v>12272</v>
      </c>
      <c r="G27" s="1113">
        <v>1464</v>
      </c>
      <c r="H27" s="1106"/>
    </row>
    <row r="28" spans="1:8" s="1102" customFormat="1" ht="8.4499999999999993" customHeight="1">
      <c r="A28" s="1103"/>
      <c r="B28" s="1115">
        <v>2008</v>
      </c>
      <c r="C28" s="1112">
        <f>SUM(D28:G28)-1</f>
        <v>38049</v>
      </c>
      <c r="D28" s="1113">
        <v>9750</v>
      </c>
      <c r="E28" s="1113">
        <v>16945</v>
      </c>
      <c r="F28" s="1113">
        <v>9533</v>
      </c>
      <c r="G28" s="1113">
        <v>1822</v>
      </c>
      <c r="H28" s="1106"/>
    </row>
    <row r="29" spans="1:8" s="1102" customFormat="1" ht="8.4499999999999993" customHeight="1">
      <c r="A29" s="1103"/>
      <c r="B29" s="1115">
        <v>2009</v>
      </c>
      <c r="C29" s="1112">
        <f>SUM(D29:G29)</f>
        <v>37670</v>
      </c>
      <c r="D29" s="1113">
        <v>9859</v>
      </c>
      <c r="E29" s="1113">
        <v>16479</v>
      </c>
      <c r="F29" s="1113">
        <v>9542</v>
      </c>
      <c r="G29" s="1113">
        <v>1790</v>
      </c>
      <c r="H29" s="1106"/>
    </row>
    <row r="30" spans="1:8" s="1102" customFormat="1" ht="6" customHeight="1">
      <c r="A30" s="1103"/>
      <c r="B30" s="1115"/>
      <c r="C30" s="1112"/>
      <c r="D30" s="1113"/>
      <c r="E30" s="1113"/>
      <c r="F30" s="1113"/>
      <c r="G30" s="1113"/>
      <c r="H30" s="1106"/>
    </row>
    <row r="31" spans="1:8" s="1102" customFormat="1" ht="8.4499999999999993" customHeight="1">
      <c r="A31" s="1103"/>
      <c r="B31" s="1115">
        <v>2010</v>
      </c>
      <c r="C31" s="1112">
        <f>SUM(D31:G31)</f>
        <v>37708</v>
      </c>
      <c r="D31" s="1113">
        <v>9966</v>
      </c>
      <c r="E31" s="1113">
        <v>16558</v>
      </c>
      <c r="F31" s="1113">
        <v>9394</v>
      </c>
      <c r="G31" s="1113">
        <v>1790</v>
      </c>
      <c r="H31" s="1106"/>
    </row>
    <row r="32" spans="1:8" s="1102" customFormat="1" ht="8.4499999999999993" customHeight="1">
      <c r="A32" s="1103"/>
      <c r="B32" s="1115">
        <v>2011</v>
      </c>
      <c r="C32" s="1112">
        <f t="shared" ref="C32:C33" si="0">SUM(D32:G32)</f>
        <v>39660</v>
      </c>
      <c r="D32" s="1113">
        <v>10065</v>
      </c>
      <c r="E32" s="1113">
        <v>17963</v>
      </c>
      <c r="F32" s="1113">
        <v>9538</v>
      </c>
      <c r="G32" s="1113">
        <v>2094</v>
      </c>
      <c r="H32" s="1106"/>
    </row>
    <row r="33" spans="1:9" s="1102" customFormat="1" ht="8.4499999999999993" customHeight="1">
      <c r="A33" s="1103"/>
      <c r="B33" s="1115">
        <v>2012</v>
      </c>
      <c r="C33" s="1112">
        <f t="shared" si="0"/>
        <v>39134</v>
      </c>
      <c r="D33" s="1113">
        <v>10215</v>
      </c>
      <c r="E33" s="1113">
        <v>17332</v>
      </c>
      <c r="F33" s="1113">
        <v>9522</v>
      </c>
      <c r="G33" s="1113">
        <v>2065</v>
      </c>
      <c r="H33" s="1106"/>
    </row>
    <row r="34" spans="1:9" s="1102" customFormat="1" ht="2.1" customHeight="1">
      <c r="A34" s="1103"/>
      <c r="B34" s="1109"/>
      <c r="C34" s="1109"/>
      <c r="D34" s="1109"/>
      <c r="E34" s="1109"/>
      <c r="F34" s="1109"/>
      <c r="G34" s="1109"/>
      <c r="H34" s="1106"/>
    </row>
    <row r="35" spans="1:9" s="1102" customFormat="1" ht="2.1" customHeight="1">
      <c r="A35" s="1103"/>
      <c r="B35" s="1110"/>
      <c r="C35" s="1110"/>
      <c r="D35" s="1110"/>
      <c r="E35" s="1110"/>
      <c r="F35" s="1110"/>
      <c r="G35" s="1110"/>
      <c r="H35" s="1106"/>
    </row>
    <row r="36" spans="1:9" s="1102" customFormat="1" ht="8.85" customHeight="1">
      <c r="A36" s="1103"/>
      <c r="B36" s="1111" t="s">
        <v>735</v>
      </c>
      <c r="C36" s="1110"/>
      <c r="D36" s="1110"/>
      <c r="E36" s="1110"/>
      <c r="F36" s="1110"/>
      <c r="G36" s="1110"/>
      <c r="H36" s="1106"/>
    </row>
    <row r="37" spans="1:9" s="1102" customFormat="1" ht="8.85" customHeight="1">
      <c r="A37" s="1103"/>
      <c r="B37" s="1111" t="s">
        <v>736</v>
      </c>
      <c r="C37" s="1110"/>
      <c r="D37" s="1110"/>
      <c r="E37" s="1110"/>
      <c r="F37" s="1110"/>
      <c r="G37" s="1110"/>
      <c r="H37" s="1106"/>
    </row>
    <row r="38" spans="1:9" s="1102" customFormat="1" ht="8.85" customHeight="1">
      <c r="A38" s="1103"/>
      <c r="B38" s="1111" t="s">
        <v>737</v>
      </c>
      <c r="C38" s="1110"/>
      <c r="D38" s="1110"/>
      <c r="E38" s="1110"/>
      <c r="F38" s="1110"/>
      <c r="G38" s="1110"/>
      <c r="H38" s="1106"/>
    </row>
    <row r="39" spans="1:9" s="1102" customFormat="1" ht="8.85" customHeight="1">
      <c r="A39" s="1103"/>
      <c r="B39" s="1111" t="s">
        <v>738</v>
      </c>
      <c r="C39" s="1110"/>
      <c r="D39" s="1110"/>
      <c r="E39" s="1110"/>
      <c r="F39" s="1110"/>
      <c r="G39" s="1110"/>
      <c r="H39" s="1106"/>
    </row>
    <row r="40" spans="1:9" s="1102" customFormat="1" ht="8.85" customHeight="1">
      <c r="A40" s="1103"/>
      <c r="B40" s="28" t="s">
        <v>739</v>
      </c>
      <c r="C40" s="1110"/>
      <c r="D40" s="1110"/>
      <c r="E40" s="1110"/>
      <c r="F40" s="1110"/>
      <c r="G40" s="1110"/>
      <c r="H40" s="1106"/>
    </row>
    <row r="41" spans="1:9" s="1102" customFormat="1" ht="3.95" customHeight="1">
      <c r="A41" s="1116"/>
      <c r="B41" s="1117"/>
      <c r="C41" s="1109"/>
      <c r="D41" s="1109"/>
      <c r="E41" s="1109"/>
      <c r="F41" s="1109"/>
      <c r="G41" s="1109"/>
      <c r="H41" s="1118"/>
    </row>
    <row r="42" spans="1:9" hidden="1">
      <c r="I42" s="922" t="s">
        <v>17</v>
      </c>
    </row>
  </sheetData>
  <sheetProtection sheet="1" objects="1" scenarios="1"/>
  <mergeCells count="6">
    <mergeCell ref="G8:G10"/>
    <mergeCell ref="B8:B10"/>
    <mergeCell ref="C8:C10"/>
    <mergeCell ref="D8:D10"/>
    <mergeCell ref="E8:E10"/>
    <mergeCell ref="F8:F10"/>
  </mergeCells>
  <hyperlinks>
    <hyperlink ref="G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codeName="Hoja33"/>
  <dimension ref="A1:J77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12" style="32" customWidth="1"/>
    <col min="3" max="3" width="5.140625" style="32" customWidth="1"/>
    <col min="4" max="4" width="2.7109375" style="32" customWidth="1"/>
    <col min="5" max="5" width="10.28515625" style="32" customWidth="1"/>
    <col min="6" max="6" width="13.28515625" style="32" customWidth="1"/>
    <col min="7" max="7" width="2.85546875" style="32" customWidth="1"/>
    <col min="8" max="8" width="11.42578125" style="32" customWidth="1"/>
    <col min="9" max="10" width="0.85546875" style="32" customWidth="1"/>
    <col min="11" max="16384" width="11.42578125" style="32" hidden="1"/>
  </cols>
  <sheetData>
    <row r="1" spans="1:9" s="539" customFormat="1" ht="4.7" customHeight="1">
      <c r="A1" s="536"/>
      <c r="B1" s="537"/>
      <c r="C1" s="537"/>
      <c r="D1" s="537"/>
      <c r="E1" s="537"/>
      <c r="F1" s="537"/>
      <c r="G1" s="537"/>
      <c r="H1" s="537"/>
      <c r="I1" s="538"/>
    </row>
    <row r="2" spans="1:9" s="539" customFormat="1" ht="11.1" customHeight="1">
      <c r="A2" s="540"/>
      <c r="B2" s="541" t="s">
        <v>360</v>
      </c>
      <c r="C2" s="542"/>
      <c r="D2" s="542"/>
      <c r="E2" s="542"/>
      <c r="F2" s="542"/>
      <c r="G2" s="542"/>
      <c r="H2" s="1317" t="s">
        <v>361</v>
      </c>
      <c r="I2" s="543"/>
    </row>
    <row r="3" spans="1:9" s="539" customFormat="1" ht="11.1" customHeight="1">
      <c r="A3" s="540"/>
      <c r="B3" s="541" t="s">
        <v>4</v>
      </c>
      <c r="C3" s="542"/>
      <c r="D3" s="542"/>
      <c r="E3" s="542"/>
      <c r="F3" s="542"/>
      <c r="G3" s="542"/>
      <c r="H3" s="506" t="s">
        <v>21</v>
      </c>
      <c r="I3" s="543"/>
    </row>
    <row r="4" spans="1:9" s="539" customFormat="1" ht="3" customHeight="1">
      <c r="A4" s="540"/>
      <c r="B4" s="544"/>
      <c r="C4" s="544"/>
      <c r="D4" s="544"/>
      <c r="E4" s="544"/>
      <c r="F4" s="544"/>
      <c r="G4" s="544"/>
      <c r="H4" s="544"/>
      <c r="I4" s="543"/>
    </row>
    <row r="5" spans="1:9" s="539" customFormat="1" ht="3" customHeight="1">
      <c r="A5" s="540"/>
      <c r="B5" s="545"/>
      <c r="C5" s="545"/>
      <c r="D5" s="545"/>
      <c r="E5" s="545"/>
      <c r="F5" s="545"/>
      <c r="G5" s="545"/>
      <c r="H5" s="545"/>
      <c r="I5" s="543"/>
    </row>
    <row r="6" spans="1:9" s="539" customFormat="1" ht="9.6" customHeight="1">
      <c r="A6" s="540"/>
      <c r="B6" s="1277" t="s">
        <v>6</v>
      </c>
      <c r="C6" s="546" t="s">
        <v>362</v>
      </c>
      <c r="D6" s="546"/>
      <c r="E6" s="547"/>
      <c r="F6" s="546"/>
      <c r="G6" s="548"/>
      <c r="H6" s="1278" t="s">
        <v>363</v>
      </c>
      <c r="I6" s="543"/>
    </row>
    <row r="7" spans="1:9" s="539" customFormat="1" ht="2.1" customHeight="1">
      <c r="A7" s="540"/>
      <c r="B7" s="1277"/>
      <c r="C7" s="549"/>
      <c r="D7" s="549"/>
      <c r="E7" s="550"/>
      <c r="F7" s="549"/>
      <c r="G7" s="548"/>
      <c r="H7" s="1278"/>
      <c r="I7" s="543"/>
    </row>
    <row r="8" spans="1:9" s="539" customFormat="1" ht="8.65" customHeight="1">
      <c r="A8" s="540"/>
      <c r="B8" s="1277"/>
      <c r="C8" s="1185" t="s">
        <v>7</v>
      </c>
      <c r="D8" s="1185"/>
      <c r="E8" s="1185" t="s">
        <v>364</v>
      </c>
      <c r="F8" s="1185" t="s">
        <v>365</v>
      </c>
      <c r="G8" s="1185"/>
      <c r="H8" s="1235"/>
      <c r="I8" s="543"/>
    </row>
    <row r="9" spans="1:9" s="539" customFormat="1" ht="3" customHeight="1">
      <c r="A9" s="540"/>
      <c r="B9" s="544"/>
      <c r="C9" s="544"/>
      <c r="D9" s="544"/>
      <c r="E9" s="544"/>
      <c r="F9" s="544"/>
      <c r="G9" s="544"/>
      <c r="H9" s="544"/>
      <c r="I9" s="543"/>
    </row>
    <row r="10" spans="1:9" s="539" customFormat="1" ht="3" customHeight="1">
      <c r="A10" s="540"/>
      <c r="B10" s="545"/>
      <c r="C10" s="545"/>
      <c r="D10" s="545"/>
      <c r="E10" s="545"/>
      <c r="F10" s="545"/>
      <c r="G10" s="545"/>
      <c r="H10" s="545"/>
      <c r="I10" s="543"/>
    </row>
    <row r="11" spans="1:9" s="539" customFormat="1" ht="8.1" customHeight="1">
      <c r="A11" s="540"/>
      <c r="B11" s="1184">
        <v>1995</v>
      </c>
      <c r="C11" s="551">
        <f>SUM(E11:F11)</f>
        <v>83</v>
      </c>
      <c r="D11" s="551"/>
      <c r="E11" s="551">
        <v>50</v>
      </c>
      <c r="F11" s="551">
        <v>33</v>
      </c>
      <c r="G11" s="551"/>
      <c r="H11" s="551">
        <v>1726</v>
      </c>
      <c r="I11" s="543"/>
    </row>
    <row r="12" spans="1:9" s="539" customFormat="1" ht="8.1" customHeight="1">
      <c r="A12" s="540"/>
      <c r="B12" s="1184">
        <v>1996</v>
      </c>
      <c r="C12" s="551">
        <f>SUM(E12:F12)</f>
        <v>83</v>
      </c>
      <c r="D12" s="551"/>
      <c r="E12" s="551">
        <v>53</v>
      </c>
      <c r="F12" s="551">
        <v>30</v>
      </c>
      <c r="G12" s="551"/>
      <c r="H12" s="551">
        <v>1033</v>
      </c>
      <c r="I12" s="543"/>
    </row>
    <row r="13" spans="1:9" s="539" customFormat="1" ht="8.1" customHeight="1">
      <c r="A13" s="540"/>
      <c r="B13" s="1184">
        <v>1997</v>
      </c>
      <c r="C13" s="551">
        <f>SUM(E13:F13)</f>
        <v>83</v>
      </c>
      <c r="D13" s="551"/>
      <c r="E13" s="551">
        <v>54</v>
      </c>
      <c r="F13" s="551">
        <v>29</v>
      </c>
      <c r="G13" s="551"/>
      <c r="H13" s="551">
        <v>1197</v>
      </c>
      <c r="I13" s="543"/>
    </row>
    <row r="14" spans="1:9" s="539" customFormat="1" ht="8.1" customHeight="1">
      <c r="A14" s="540"/>
      <c r="B14" s="1184">
        <v>1998</v>
      </c>
      <c r="C14" s="551">
        <f>SUM(E14:F14)</f>
        <v>84</v>
      </c>
      <c r="D14" s="551"/>
      <c r="E14" s="551">
        <v>55</v>
      </c>
      <c r="F14" s="551">
        <v>29</v>
      </c>
      <c r="G14" s="551"/>
      <c r="H14" s="551">
        <v>1225</v>
      </c>
      <c r="I14" s="543"/>
    </row>
    <row r="15" spans="1:9" s="539" customFormat="1" ht="8.1" customHeight="1">
      <c r="A15" s="540"/>
      <c r="B15" s="1184">
        <v>1999</v>
      </c>
      <c r="C15" s="551">
        <f>SUM(E15:F15)</f>
        <v>84</v>
      </c>
      <c r="D15" s="551"/>
      <c r="E15" s="551">
        <v>55</v>
      </c>
      <c r="F15" s="551">
        <v>29</v>
      </c>
      <c r="G15" s="551"/>
      <c r="H15" s="551">
        <v>1249</v>
      </c>
      <c r="I15" s="543"/>
    </row>
    <row r="16" spans="1:9" s="539" customFormat="1" ht="6" customHeight="1">
      <c r="A16" s="540"/>
      <c r="B16" s="1184"/>
      <c r="C16" s="551"/>
      <c r="D16" s="551"/>
      <c r="E16" s="551"/>
      <c r="F16" s="551"/>
      <c r="G16" s="551"/>
      <c r="H16" s="551"/>
      <c r="I16" s="543"/>
    </row>
    <row r="17" spans="1:9" s="539" customFormat="1" ht="8.1" customHeight="1">
      <c r="A17" s="540"/>
      <c r="B17" s="552">
        <v>2000</v>
      </c>
      <c r="C17" s="551">
        <f>SUM(E17:F17)</f>
        <v>85</v>
      </c>
      <c r="D17" s="551"/>
      <c r="E17" s="551">
        <v>57</v>
      </c>
      <c r="F17" s="551">
        <v>28</v>
      </c>
      <c r="G17" s="551"/>
      <c r="H17" s="551">
        <v>1130</v>
      </c>
      <c r="I17" s="543"/>
    </row>
    <row r="18" spans="1:9" s="539" customFormat="1" ht="8.1" customHeight="1">
      <c r="A18" s="540"/>
      <c r="B18" s="1157">
        <v>2001</v>
      </c>
      <c r="C18" s="551">
        <f>SUM(E18:F18)</f>
        <v>85</v>
      </c>
      <c r="D18" s="551"/>
      <c r="E18" s="551">
        <v>57</v>
      </c>
      <c r="F18" s="551">
        <v>28</v>
      </c>
      <c r="G18" s="551"/>
      <c r="H18" s="551">
        <v>1128</v>
      </c>
      <c r="I18" s="543"/>
    </row>
    <row r="19" spans="1:9" s="539" customFormat="1" ht="8.1" customHeight="1">
      <c r="A19" s="540"/>
      <c r="B19" s="1157">
        <v>2002</v>
      </c>
      <c r="C19" s="551">
        <f>SUM(E19:F19)</f>
        <v>85</v>
      </c>
      <c r="D19" s="551"/>
      <c r="E19" s="551">
        <v>57</v>
      </c>
      <c r="F19" s="551">
        <v>28</v>
      </c>
      <c r="G19" s="551"/>
      <c r="H19" s="551">
        <v>1183</v>
      </c>
      <c r="I19" s="543"/>
    </row>
    <row r="20" spans="1:9" s="539" customFormat="1" ht="8.1" customHeight="1">
      <c r="A20" s="540"/>
      <c r="B20" s="1157">
        <v>2003</v>
      </c>
      <c r="C20" s="551">
        <f>SUM(E20:F20)</f>
        <v>85</v>
      </c>
      <c r="D20" s="551"/>
      <c r="E20" s="551">
        <v>56</v>
      </c>
      <c r="F20" s="551">
        <v>29</v>
      </c>
      <c r="G20" s="551"/>
      <c r="H20" s="551">
        <v>1202</v>
      </c>
      <c r="I20" s="543"/>
    </row>
    <row r="21" spans="1:9" s="539" customFormat="1" ht="8.1" customHeight="1">
      <c r="A21" s="540"/>
      <c r="B21" s="1184">
        <v>2004</v>
      </c>
      <c r="C21" s="551">
        <f>SUM(E21:F21)</f>
        <v>85</v>
      </c>
      <c r="D21" s="551"/>
      <c r="E21" s="551">
        <v>56</v>
      </c>
      <c r="F21" s="551">
        <v>29</v>
      </c>
      <c r="G21" s="551"/>
      <c r="H21" s="551">
        <v>1209</v>
      </c>
      <c r="I21" s="543"/>
    </row>
    <row r="22" spans="1:9" s="539" customFormat="1" ht="6" customHeight="1">
      <c r="A22" s="540"/>
      <c r="B22" s="1184"/>
      <c r="C22" s="551"/>
      <c r="D22" s="551"/>
      <c r="E22" s="551"/>
      <c r="F22" s="551"/>
      <c r="G22" s="551"/>
      <c r="H22" s="551"/>
      <c r="I22" s="543"/>
    </row>
    <row r="23" spans="1:9" s="539" customFormat="1" ht="8.1" customHeight="1">
      <c r="A23" s="540"/>
      <c r="B23" s="1184">
        <v>2005</v>
      </c>
      <c r="C23" s="551">
        <f>SUM(E23:F23)</f>
        <v>85</v>
      </c>
      <c r="D23" s="551"/>
      <c r="E23" s="551">
        <v>56</v>
      </c>
      <c r="F23" s="551">
        <v>29</v>
      </c>
      <c r="G23" s="551"/>
      <c r="H23" s="551">
        <v>1400</v>
      </c>
      <c r="I23" s="543"/>
    </row>
    <row r="24" spans="1:9" s="539" customFormat="1" ht="8.1" customHeight="1">
      <c r="A24" s="540"/>
      <c r="B24" s="1184">
        <v>2006</v>
      </c>
      <c r="C24" s="551">
        <f>SUM(E24:F24)</f>
        <v>85</v>
      </c>
      <c r="D24" s="551"/>
      <c r="E24" s="551">
        <v>59</v>
      </c>
      <c r="F24" s="551">
        <v>26</v>
      </c>
      <c r="G24" s="551"/>
      <c r="H24" s="551">
        <v>1259</v>
      </c>
      <c r="I24" s="543"/>
    </row>
    <row r="25" spans="1:9" s="539" customFormat="1" ht="8.1" customHeight="1">
      <c r="A25" s="540"/>
      <c r="B25" s="1184">
        <v>2007</v>
      </c>
      <c r="C25" s="551">
        <f>SUM(E25:F25)</f>
        <v>85</v>
      </c>
      <c r="D25" s="551"/>
      <c r="E25" s="551">
        <v>59</v>
      </c>
      <c r="F25" s="551">
        <v>26</v>
      </c>
      <c r="G25" s="551"/>
      <c r="H25" s="551">
        <v>1340</v>
      </c>
      <c r="I25" s="543"/>
    </row>
    <row r="26" spans="1:9" s="539" customFormat="1" ht="8.1" customHeight="1">
      <c r="A26" s="540"/>
      <c r="B26" s="1184">
        <v>2008</v>
      </c>
      <c r="C26" s="551">
        <f>SUM(E26:F26)</f>
        <v>85</v>
      </c>
      <c r="D26" s="551"/>
      <c r="E26" s="551">
        <v>60</v>
      </c>
      <c r="F26" s="551">
        <v>25</v>
      </c>
      <c r="G26" s="551"/>
      <c r="H26" s="551">
        <v>1339</v>
      </c>
      <c r="I26" s="543"/>
    </row>
    <row r="27" spans="1:9" s="539" customFormat="1" ht="8.1" customHeight="1">
      <c r="A27" s="540"/>
      <c r="B27" s="1184">
        <v>2009</v>
      </c>
      <c r="C27" s="551">
        <f>SUM(E27:F27)</f>
        <v>85</v>
      </c>
      <c r="D27" s="551"/>
      <c r="E27" s="551">
        <v>63</v>
      </c>
      <c r="F27" s="551">
        <v>22</v>
      </c>
      <c r="G27" s="551"/>
      <c r="H27" s="551">
        <v>1416</v>
      </c>
      <c r="I27" s="543"/>
    </row>
    <row r="28" spans="1:9" s="539" customFormat="1" ht="6" customHeight="1">
      <c r="A28" s="540"/>
      <c r="B28" s="1184"/>
      <c r="C28" s="551"/>
      <c r="D28" s="551"/>
      <c r="E28" s="551"/>
      <c r="F28" s="551"/>
      <c r="G28" s="551"/>
      <c r="H28" s="551"/>
      <c r="I28" s="543"/>
    </row>
    <row r="29" spans="1:9" s="539" customFormat="1" ht="8.1" customHeight="1">
      <c r="A29" s="540"/>
      <c r="B29" s="1184" t="s">
        <v>366</v>
      </c>
      <c r="C29" s="551">
        <f>SUM(E29:F29)</f>
        <v>76</v>
      </c>
      <c r="D29" s="551"/>
      <c r="E29" s="551">
        <v>64</v>
      </c>
      <c r="F29" s="551">
        <v>12</v>
      </c>
      <c r="G29" s="551"/>
      <c r="H29" s="551">
        <v>1389</v>
      </c>
      <c r="I29" s="543"/>
    </row>
    <row r="30" spans="1:9" s="539" customFormat="1" ht="8.1" customHeight="1">
      <c r="A30" s="540"/>
      <c r="B30" s="1184">
        <v>2011</v>
      </c>
      <c r="C30" s="551">
        <f>SUM(E30:F30)</f>
        <v>76</v>
      </c>
      <c r="D30" s="551"/>
      <c r="E30" s="551">
        <v>64</v>
      </c>
      <c r="F30" s="551">
        <v>12</v>
      </c>
      <c r="G30" s="551"/>
      <c r="H30" s="551">
        <v>1385</v>
      </c>
      <c r="I30" s="543"/>
    </row>
    <row r="31" spans="1:9" s="539" customFormat="1" ht="8.1" customHeight="1">
      <c r="A31" s="540"/>
      <c r="B31" s="1184" t="s">
        <v>12</v>
      </c>
      <c r="C31" s="551">
        <v>76</v>
      </c>
      <c r="D31" s="551"/>
      <c r="E31" s="551">
        <v>64</v>
      </c>
      <c r="F31" s="551">
        <v>12</v>
      </c>
      <c r="G31" s="551"/>
      <c r="H31" s="551">
        <v>1388</v>
      </c>
      <c r="I31" s="543"/>
    </row>
    <row r="32" spans="1:9" s="539" customFormat="1" ht="1.5" customHeight="1">
      <c r="A32" s="540"/>
      <c r="B32" s="1184"/>
      <c r="C32" s="551"/>
      <c r="D32" s="551"/>
      <c r="E32" s="551"/>
      <c r="F32" s="551"/>
      <c r="G32" s="551"/>
      <c r="H32" s="551"/>
      <c r="I32" s="543"/>
    </row>
    <row r="33" spans="1:9" s="539" customFormat="1" ht="8.25" customHeight="1">
      <c r="A33" s="540"/>
      <c r="B33" s="1184"/>
      <c r="C33" s="551"/>
      <c r="D33" s="551"/>
      <c r="E33" s="551"/>
      <c r="F33" s="551"/>
      <c r="G33" s="551"/>
      <c r="H33" s="551"/>
      <c r="I33" s="543"/>
    </row>
    <row r="34" spans="1:9" s="539" customFormat="1" ht="8.25" customHeight="1">
      <c r="A34" s="540"/>
      <c r="B34" s="1184"/>
      <c r="C34" s="551"/>
      <c r="D34" s="551"/>
      <c r="E34" s="551"/>
      <c r="F34" s="551"/>
      <c r="G34" s="551"/>
      <c r="H34" s="551"/>
      <c r="I34" s="543"/>
    </row>
    <row r="35" spans="1:9" s="539" customFormat="1" ht="9" customHeight="1">
      <c r="A35" s="540"/>
      <c r="B35" s="1184"/>
      <c r="C35" s="551"/>
      <c r="D35" s="551"/>
      <c r="E35" s="551"/>
      <c r="F35" s="551"/>
      <c r="G35" s="551"/>
      <c r="H35" s="553" t="s">
        <v>361</v>
      </c>
      <c r="I35" s="543"/>
    </row>
    <row r="36" spans="1:9" s="539" customFormat="1" ht="9" customHeight="1">
      <c r="A36" s="540"/>
      <c r="B36" s="554"/>
      <c r="C36" s="542"/>
      <c r="D36" s="542"/>
      <c r="E36" s="542"/>
      <c r="F36" s="542"/>
      <c r="G36" s="542"/>
      <c r="H36" s="506" t="s">
        <v>61</v>
      </c>
      <c r="I36" s="543"/>
    </row>
    <row r="37" spans="1:9" s="539" customFormat="1" ht="3" customHeight="1">
      <c r="A37" s="540"/>
      <c r="B37" s="544"/>
      <c r="C37" s="544"/>
      <c r="D37" s="544"/>
      <c r="E37" s="544"/>
      <c r="F37" s="544"/>
      <c r="G37" s="544"/>
      <c r="H37" s="544"/>
      <c r="I37" s="543"/>
    </row>
    <row r="38" spans="1:9" s="539" customFormat="1" ht="3" customHeight="1">
      <c r="A38" s="540"/>
      <c r="B38" s="545"/>
      <c r="C38" s="545"/>
      <c r="D38" s="545"/>
      <c r="E38" s="545"/>
      <c r="F38" s="545"/>
      <c r="G38" s="545"/>
      <c r="H38" s="545"/>
      <c r="I38" s="543"/>
    </row>
    <row r="39" spans="1:9" s="539" customFormat="1" ht="9" customHeight="1">
      <c r="A39" s="540"/>
      <c r="B39" s="1277" t="s">
        <v>6</v>
      </c>
      <c r="C39" s="546" t="s">
        <v>367</v>
      </c>
      <c r="D39" s="546"/>
      <c r="E39" s="547"/>
      <c r="F39" s="547"/>
      <c r="G39" s="547"/>
      <c r="H39" s="547"/>
      <c r="I39" s="543"/>
    </row>
    <row r="40" spans="1:9" s="539" customFormat="1" ht="2.1" customHeight="1">
      <c r="A40" s="540"/>
      <c r="B40" s="1277"/>
      <c r="C40" s="549"/>
      <c r="D40" s="549"/>
      <c r="E40" s="550"/>
      <c r="F40" s="550"/>
      <c r="G40" s="550"/>
      <c r="H40" s="550"/>
      <c r="I40" s="543"/>
    </row>
    <row r="41" spans="1:9" s="539" customFormat="1" ht="8.65" customHeight="1">
      <c r="A41" s="540"/>
      <c r="B41" s="1277"/>
      <c r="C41" s="555" t="s">
        <v>7</v>
      </c>
      <c r="D41" s="555"/>
      <c r="E41" s="555" t="s">
        <v>368</v>
      </c>
      <c r="F41" s="555" t="s">
        <v>369</v>
      </c>
      <c r="G41" s="555"/>
      <c r="H41" s="555" t="s">
        <v>370</v>
      </c>
      <c r="I41" s="543"/>
    </row>
    <row r="42" spans="1:9" s="539" customFormat="1" ht="3" customHeight="1">
      <c r="A42" s="540"/>
      <c r="B42" s="544"/>
      <c r="C42" s="544"/>
      <c r="D42" s="544"/>
      <c r="E42" s="544"/>
      <c r="F42" s="544"/>
      <c r="G42" s="544"/>
      <c r="H42" s="544"/>
      <c r="I42" s="543"/>
    </row>
    <row r="43" spans="1:9" s="539" customFormat="1" ht="3" customHeight="1">
      <c r="A43" s="540"/>
      <c r="B43" s="545"/>
      <c r="C43" s="545"/>
      <c r="D43" s="545"/>
      <c r="E43" s="545"/>
      <c r="F43" s="545"/>
      <c r="G43" s="545"/>
      <c r="H43" s="545"/>
      <c r="I43" s="543"/>
    </row>
    <row r="44" spans="1:9" s="539" customFormat="1" ht="8.1" customHeight="1">
      <c r="A44" s="540"/>
      <c r="B44" s="1184">
        <v>1995</v>
      </c>
      <c r="C44" s="551">
        <f>SUM(E44:H44)</f>
        <v>6426</v>
      </c>
      <c r="D44" s="551"/>
      <c r="E44" s="556">
        <v>1283</v>
      </c>
      <c r="F44" s="556">
        <v>4520</v>
      </c>
      <c r="G44" s="556"/>
      <c r="H44" s="556">
        <v>623</v>
      </c>
      <c r="I44" s="543"/>
    </row>
    <row r="45" spans="1:9" s="539" customFormat="1" ht="8.1" customHeight="1">
      <c r="A45" s="540"/>
      <c r="B45" s="1184">
        <v>1996</v>
      </c>
      <c r="C45" s="551">
        <f>SUM(E45:H45)</f>
        <v>6255</v>
      </c>
      <c r="D45" s="551"/>
      <c r="E45" s="556">
        <v>1184</v>
      </c>
      <c r="F45" s="556">
        <v>4537</v>
      </c>
      <c r="G45" s="556"/>
      <c r="H45" s="556">
        <v>534</v>
      </c>
      <c r="I45" s="543"/>
    </row>
    <row r="46" spans="1:9" s="539" customFormat="1" ht="8.1" customHeight="1">
      <c r="A46" s="540"/>
      <c r="B46" s="1184">
        <v>1997</v>
      </c>
      <c r="C46" s="551">
        <f>SUM(E46:H46)</f>
        <v>6429</v>
      </c>
      <c r="D46" s="551"/>
      <c r="E46" s="556">
        <v>1271</v>
      </c>
      <c r="F46" s="556">
        <v>4622</v>
      </c>
      <c r="G46" s="556"/>
      <c r="H46" s="556">
        <v>536</v>
      </c>
      <c r="I46" s="543"/>
    </row>
    <row r="47" spans="1:9" s="539" customFormat="1" ht="8.1" customHeight="1">
      <c r="A47" s="540"/>
      <c r="B47" s="1184">
        <v>1998</v>
      </c>
      <c r="C47" s="551">
        <f>SUM(E47:H47)</f>
        <v>6014</v>
      </c>
      <c r="D47" s="551"/>
      <c r="E47" s="556">
        <v>1055</v>
      </c>
      <c r="F47" s="556">
        <v>4570</v>
      </c>
      <c r="G47" s="556"/>
      <c r="H47" s="556">
        <v>389</v>
      </c>
      <c r="I47" s="543"/>
    </row>
    <row r="48" spans="1:9" s="539" customFormat="1" ht="8.1" customHeight="1">
      <c r="A48" s="540"/>
      <c r="B48" s="1184">
        <v>1999</v>
      </c>
      <c r="C48" s="551">
        <f>SUM(E48:H48)</f>
        <v>6224</v>
      </c>
      <c r="D48" s="551"/>
      <c r="E48" s="556">
        <v>1155</v>
      </c>
      <c r="F48" s="556">
        <v>4657</v>
      </c>
      <c r="G48" s="556"/>
      <c r="H48" s="556">
        <v>412</v>
      </c>
      <c r="I48" s="543"/>
    </row>
    <row r="49" spans="1:9" s="539" customFormat="1" ht="6" customHeight="1">
      <c r="A49" s="540"/>
      <c r="B49" s="1184"/>
      <c r="C49" s="551"/>
      <c r="D49" s="551"/>
      <c r="E49" s="551"/>
      <c r="F49" s="551"/>
      <c r="G49" s="551"/>
      <c r="H49" s="551"/>
      <c r="I49" s="543"/>
    </row>
    <row r="50" spans="1:9" s="539" customFormat="1" ht="8.1" customHeight="1">
      <c r="A50" s="540"/>
      <c r="B50" s="552">
        <v>2000</v>
      </c>
      <c r="C50" s="551">
        <f>SUM(E50:H50)</f>
        <v>6476</v>
      </c>
      <c r="D50" s="551"/>
      <c r="E50" s="556">
        <v>1173</v>
      </c>
      <c r="F50" s="556">
        <v>4786</v>
      </c>
      <c r="G50" s="556"/>
      <c r="H50" s="556">
        <v>517</v>
      </c>
      <c r="I50" s="543"/>
    </row>
    <row r="51" spans="1:9" s="539" customFormat="1" ht="8.1" customHeight="1">
      <c r="A51" s="540"/>
      <c r="B51" s="1157">
        <v>2001</v>
      </c>
      <c r="C51" s="551">
        <f>SUM(E51:H51)</f>
        <v>6533</v>
      </c>
      <c r="D51" s="551"/>
      <c r="E51" s="556">
        <v>1170</v>
      </c>
      <c r="F51" s="556">
        <v>4796</v>
      </c>
      <c r="G51" s="556"/>
      <c r="H51" s="556">
        <v>567</v>
      </c>
      <c r="I51" s="543"/>
    </row>
    <row r="52" spans="1:9" s="539" customFormat="1" ht="8.1" customHeight="1">
      <c r="A52" s="540"/>
      <c r="B52" s="1157">
        <v>2002</v>
      </c>
      <c r="C52" s="551">
        <f>SUM(E52:H52)</f>
        <v>6352</v>
      </c>
      <c r="D52" s="551"/>
      <c r="E52" s="556">
        <v>1158</v>
      </c>
      <c r="F52" s="556">
        <v>4761</v>
      </c>
      <c r="G52" s="556"/>
      <c r="H52" s="556">
        <v>433</v>
      </c>
      <c r="I52" s="543"/>
    </row>
    <row r="53" spans="1:9" s="539" customFormat="1" ht="8.1" customHeight="1">
      <c r="A53" s="540"/>
      <c r="B53" s="1157">
        <v>2003</v>
      </c>
      <c r="C53" s="551">
        <f>SUM(E53:H53)</f>
        <v>6538</v>
      </c>
      <c r="D53" s="551"/>
      <c r="E53" s="556">
        <v>1213</v>
      </c>
      <c r="F53" s="556">
        <v>4885</v>
      </c>
      <c r="G53" s="556"/>
      <c r="H53" s="556">
        <v>440</v>
      </c>
      <c r="I53" s="543"/>
    </row>
    <row r="54" spans="1:9" s="539" customFormat="1" ht="8.1" customHeight="1">
      <c r="A54" s="540"/>
      <c r="B54" s="1157">
        <v>2004</v>
      </c>
      <c r="C54" s="551">
        <f>SUM(E54:H54)</f>
        <v>7072</v>
      </c>
      <c r="D54" s="551"/>
      <c r="E54" s="556">
        <v>1398</v>
      </c>
      <c r="F54" s="556">
        <v>5281</v>
      </c>
      <c r="G54" s="556"/>
      <c r="H54" s="556">
        <v>393</v>
      </c>
      <c r="I54" s="543"/>
    </row>
    <row r="55" spans="1:9" s="539" customFormat="1" ht="6" customHeight="1">
      <c r="A55" s="540"/>
      <c r="B55" s="1184"/>
      <c r="C55" s="551"/>
      <c r="D55" s="551"/>
      <c r="E55" s="551"/>
      <c r="F55" s="551"/>
      <c r="G55" s="551"/>
      <c r="H55" s="551"/>
      <c r="I55" s="543"/>
    </row>
    <row r="56" spans="1:9" s="539" customFormat="1" ht="8.1" customHeight="1">
      <c r="A56" s="540"/>
      <c r="B56" s="1157">
        <v>2005</v>
      </c>
      <c r="C56" s="551">
        <f>SUM(E56:H56)</f>
        <v>7172</v>
      </c>
      <c r="D56" s="551"/>
      <c r="E56" s="556">
        <v>1406</v>
      </c>
      <c r="F56" s="556">
        <v>5331</v>
      </c>
      <c r="G56" s="556"/>
      <c r="H56" s="556">
        <v>435</v>
      </c>
      <c r="I56" s="543"/>
    </row>
    <row r="57" spans="1:9" s="539" customFormat="1" ht="8.1" customHeight="1">
      <c r="A57" s="540"/>
      <c r="B57" s="1184">
        <v>2006</v>
      </c>
      <c r="C57" s="551">
        <f>SUM(E57:H57)</f>
        <v>7216</v>
      </c>
      <c r="D57" s="551"/>
      <c r="E57" s="556">
        <v>1489</v>
      </c>
      <c r="F57" s="556">
        <v>5403</v>
      </c>
      <c r="G57" s="556"/>
      <c r="H57" s="556">
        <v>324</v>
      </c>
      <c r="I57" s="543"/>
    </row>
    <row r="58" spans="1:9" s="539" customFormat="1" ht="8.1" customHeight="1">
      <c r="A58" s="540"/>
      <c r="B58" s="1184">
        <v>2007</v>
      </c>
      <c r="C58" s="551">
        <f>SUM(E58:H58)</f>
        <v>7572</v>
      </c>
      <c r="D58" s="551"/>
      <c r="E58" s="556">
        <v>1646</v>
      </c>
      <c r="F58" s="556">
        <v>5561</v>
      </c>
      <c r="G58" s="556"/>
      <c r="H58" s="556">
        <v>365</v>
      </c>
      <c r="I58" s="543"/>
    </row>
    <row r="59" spans="1:9" s="539" customFormat="1" ht="8.1" customHeight="1">
      <c r="A59" s="540"/>
      <c r="B59" s="1184">
        <v>2008</v>
      </c>
      <c r="C59" s="551">
        <f>SUM(E59:H59)</f>
        <v>7810</v>
      </c>
      <c r="D59" s="551"/>
      <c r="E59" s="556">
        <v>1723</v>
      </c>
      <c r="F59" s="556">
        <v>5735</v>
      </c>
      <c r="G59" s="556"/>
      <c r="H59" s="556">
        <v>352</v>
      </c>
      <c r="I59" s="543"/>
    </row>
    <row r="60" spans="1:9" s="539" customFormat="1" ht="8.1" customHeight="1">
      <c r="A60" s="540"/>
      <c r="B60" s="1184">
        <v>2009</v>
      </c>
      <c r="C60" s="551">
        <f>SUM(E60:H60)</f>
        <v>7952</v>
      </c>
      <c r="D60" s="551"/>
      <c r="E60" s="556">
        <v>1742</v>
      </c>
      <c r="F60" s="556">
        <v>5858</v>
      </c>
      <c r="G60" s="556"/>
      <c r="H60" s="556">
        <v>352</v>
      </c>
      <c r="I60" s="543"/>
    </row>
    <row r="61" spans="1:9" s="539" customFormat="1" ht="6" customHeight="1">
      <c r="A61" s="540"/>
      <c r="B61" s="1184"/>
      <c r="C61" s="551"/>
      <c r="D61" s="551"/>
      <c r="E61" s="551"/>
      <c r="F61" s="551"/>
      <c r="G61" s="551"/>
      <c r="H61" s="551"/>
      <c r="I61" s="543"/>
    </row>
    <row r="62" spans="1:9" s="539" customFormat="1" ht="8.1" customHeight="1">
      <c r="A62" s="540"/>
      <c r="B62" s="1184">
        <v>2010</v>
      </c>
      <c r="C62" s="551">
        <f>SUM(E62:H62)</f>
        <v>8155</v>
      </c>
      <c r="D62" s="551"/>
      <c r="E62" s="556">
        <v>1742</v>
      </c>
      <c r="F62" s="556">
        <v>5995</v>
      </c>
      <c r="G62" s="556"/>
      <c r="H62" s="556">
        <v>418</v>
      </c>
      <c r="I62" s="543"/>
    </row>
    <row r="63" spans="1:9" s="539" customFormat="1" ht="8.1" customHeight="1">
      <c r="A63" s="540"/>
      <c r="B63" s="1184">
        <v>2011</v>
      </c>
      <c r="C63" s="551">
        <f>SUM(E63:H63)</f>
        <v>8519</v>
      </c>
      <c r="D63" s="551"/>
      <c r="E63" s="556">
        <v>1865</v>
      </c>
      <c r="F63" s="556">
        <v>6299</v>
      </c>
      <c r="G63" s="556"/>
      <c r="H63" s="556">
        <v>355</v>
      </c>
      <c r="I63" s="543"/>
    </row>
    <row r="64" spans="1:9" s="539" customFormat="1" ht="8.1" customHeight="1">
      <c r="A64" s="540"/>
      <c r="B64" s="1184" t="s">
        <v>12</v>
      </c>
      <c r="C64" s="551">
        <v>8936</v>
      </c>
      <c r="D64" s="551"/>
      <c r="E64" s="556">
        <v>1967</v>
      </c>
      <c r="F64" s="556">
        <v>6632</v>
      </c>
      <c r="G64" s="556"/>
      <c r="H64" s="556">
        <v>337</v>
      </c>
      <c r="I64" s="543"/>
    </row>
    <row r="65" spans="1:10" s="539" customFormat="1" ht="3" customHeight="1">
      <c r="A65" s="540"/>
      <c r="B65" s="544"/>
      <c r="C65" s="557"/>
      <c r="D65" s="557"/>
      <c r="E65" s="557"/>
      <c r="F65" s="557"/>
      <c r="G65" s="557"/>
      <c r="H65" s="557"/>
      <c r="I65" s="543"/>
    </row>
    <row r="66" spans="1:10" s="539" customFormat="1" ht="3" customHeight="1">
      <c r="A66" s="540"/>
      <c r="B66" s="545"/>
      <c r="C66" s="558"/>
      <c r="D66" s="558"/>
      <c r="E66" s="558"/>
      <c r="F66" s="558"/>
      <c r="G66" s="558"/>
      <c r="H66" s="558"/>
      <c r="I66" s="543"/>
    </row>
    <row r="67" spans="1:10" s="539" customFormat="1" ht="8.65" customHeight="1">
      <c r="A67" s="540"/>
      <c r="B67" s="559" t="s">
        <v>507</v>
      </c>
      <c r="C67" s="558"/>
      <c r="D67" s="558"/>
      <c r="E67" s="558"/>
      <c r="F67" s="558"/>
      <c r="G67" s="558"/>
      <c r="H67" s="558"/>
      <c r="I67" s="543"/>
    </row>
    <row r="68" spans="1:10" s="539" customFormat="1" ht="8.65" customHeight="1">
      <c r="A68" s="540"/>
      <c r="B68" s="559" t="s">
        <v>371</v>
      </c>
      <c r="C68" s="558"/>
      <c r="D68" s="558"/>
      <c r="E68" s="558"/>
      <c r="F68" s="558"/>
      <c r="G68" s="558"/>
      <c r="H68" s="558"/>
      <c r="I68" s="543"/>
    </row>
    <row r="69" spans="1:10" s="539" customFormat="1" ht="8.65" customHeight="1">
      <c r="A69" s="540"/>
      <c r="B69" s="559" t="s">
        <v>508</v>
      </c>
      <c r="C69" s="558"/>
      <c r="D69" s="558"/>
      <c r="E69" s="558"/>
      <c r="F69" s="558"/>
      <c r="G69" s="558"/>
      <c r="H69" s="558"/>
      <c r="I69" s="543"/>
    </row>
    <row r="70" spans="1:10" s="539" customFormat="1" ht="8.65" customHeight="1">
      <c r="A70" s="540"/>
      <c r="B70" s="559" t="s">
        <v>509</v>
      </c>
      <c r="C70" s="558"/>
      <c r="D70" s="558"/>
      <c r="E70" s="558"/>
      <c r="F70" s="558"/>
      <c r="G70" s="558"/>
      <c r="H70" s="558"/>
      <c r="I70" s="543"/>
    </row>
    <row r="71" spans="1:10" s="539" customFormat="1" ht="8.65" customHeight="1">
      <c r="A71" s="540"/>
      <c r="B71" s="559" t="s">
        <v>372</v>
      </c>
      <c r="C71" s="558"/>
      <c r="D71" s="558"/>
      <c r="E71" s="558"/>
      <c r="F71" s="558"/>
      <c r="G71" s="558"/>
      <c r="H71" s="558"/>
      <c r="I71" s="543"/>
    </row>
    <row r="72" spans="1:10" s="539" customFormat="1" ht="8.65" customHeight="1">
      <c r="A72" s="540"/>
      <c r="B72" s="559" t="s">
        <v>373</v>
      </c>
      <c r="C72" s="558"/>
      <c r="D72" s="558"/>
      <c r="E72" s="558"/>
      <c r="F72" s="558"/>
      <c r="G72" s="558"/>
      <c r="H72" s="558"/>
      <c r="I72" s="543"/>
    </row>
    <row r="73" spans="1:10" s="539" customFormat="1" ht="8.65" customHeight="1">
      <c r="A73" s="540"/>
      <c r="B73" s="559" t="s">
        <v>374</v>
      </c>
      <c r="C73" s="558"/>
      <c r="D73" s="558"/>
      <c r="E73" s="558"/>
      <c r="F73" s="558"/>
      <c r="G73" s="558"/>
      <c r="H73" s="558"/>
      <c r="I73" s="543"/>
    </row>
    <row r="74" spans="1:10" s="539" customFormat="1" ht="8.65" customHeight="1">
      <c r="A74" s="540"/>
      <c r="B74" s="559" t="s">
        <v>375</v>
      </c>
      <c r="C74" s="558"/>
      <c r="D74" s="558"/>
      <c r="E74" s="558"/>
      <c r="F74" s="558"/>
      <c r="G74" s="558"/>
      <c r="H74" s="558"/>
      <c r="I74" s="543"/>
    </row>
    <row r="75" spans="1:10" s="539" customFormat="1" ht="8.65" customHeight="1">
      <c r="A75" s="540"/>
      <c r="B75" s="559" t="s">
        <v>376</v>
      </c>
      <c r="C75" s="558"/>
      <c r="D75" s="558"/>
      <c r="E75" s="558"/>
      <c r="F75" s="558"/>
      <c r="G75" s="558"/>
      <c r="H75" s="558"/>
      <c r="I75" s="543"/>
    </row>
    <row r="76" spans="1:10" s="539" customFormat="1" ht="4.7" customHeight="1">
      <c r="A76" s="560"/>
      <c r="B76" s="561"/>
      <c r="C76" s="561"/>
      <c r="D76" s="561"/>
      <c r="E76" s="561"/>
      <c r="F76" s="561"/>
      <c r="G76" s="561"/>
      <c r="H76" s="561"/>
      <c r="I76" s="562"/>
    </row>
    <row r="77" spans="1:10" hidden="1">
      <c r="J77" s="32" t="s">
        <v>17</v>
      </c>
    </row>
  </sheetData>
  <sheetProtection sheet="1" objects="1" scenarios="1"/>
  <mergeCells count="3">
    <mergeCell ref="B6:B8"/>
    <mergeCell ref="H6:H8"/>
    <mergeCell ref="B39:B41"/>
  </mergeCells>
  <hyperlinks>
    <hyperlink ref="H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codeName="Hoja34"/>
  <dimension ref="A1:J73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6.42578125" style="32" customWidth="1"/>
    <col min="3" max="3" width="9" style="32" customWidth="1"/>
    <col min="4" max="4" width="3.42578125" style="32" customWidth="1"/>
    <col min="5" max="5" width="10.5703125" style="32" customWidth="1"/>
    <col min="6" max="6" width="13" style="32" customWidth="1"/>
    <col min="7" max="7" width="4.85546875" style="32" customWidth="1"/>
    <col min="8" max="8" width="10.42578125" style="32" customWidth="1"/>
    <col min="9" max="10" width="0.85546875" style="32" customWidth="1"/>
    <col min="11" max="16384" width="11.42578125" style="32" hidden="1"/>
  </cols>
  <sheetData>
    <row r="1" spans="1:9" s="566" customFormat="1" ht="4.7" customHeight="1">
      <c r="A1" s="563"/>
      <c r="B1" s="564"/>
      <c r="C1" s="564"/>
      <c r="D1" s="564"/>
      <c r="E1" s="564"/>
      <c r="F1" s="564"/>
      <c r="G1" s="564"/>
      <c r="H1" s="564"/>
      <c r="I1" s="565"/>
    </row>
    <row r="2" spans="1:9" s="570" customFormat="1" ht="11.1" customHeight="1">
      <c r="A2" s="567"/>
      <c r="B2" s="568" t="s">
        <v>377</v>
      </c>
      <c r="C2" s="569"/>
      <c r="D2" s="569"/>
      <c r="E2" s="569"/>
      <c r="F2" s="569"/>
      <c r="G2" s="569"/>
      <c r="H2" s="1317" t="s">
        <v>378</v>
      </c>
      <c r="I2" s="571"/>
    </row>
    <row r="3" spans="1:9" s="570" customFormat="1" ht="11.1" customHeight="1">
      <c r="A3" s="567"/>
      <c r="B3" s="568" t="s">
        <v>379</v>
      </c>
      <c r="C3" s="569"/>
      <c r="D3" s="569"/>
      <c r="E3" s="569"/>
      <c r="F3" s="569"/>
      <c r="G3" s="569"/>
      <c r="H3" s="572" t="s">
        <v>21</v>
      </c>
      <c r="I3" s="571"/>
    </row>
    <row r="4" spans="1:9" s="570" customFormat="1" ht="11.1" customHeight="1">
      <c r="A4" s="567"/>
      <c r="B4" s="568" t="s">
        <v>380</v>
      </c>
      <c r="C4" s="569"/>
      <c r="D4" s="569"/>
      <c r="E4" s="569"/>
      <c r="F4" s="569"/>
      <c r="G4" s="569"/>
      <c r="H4" s="569"/>
      <c r="I4" s="571"/>
    </row>
    <row r="5" spans="1:9" s="570" customFormat="1" ht="11.1" customHeight="1">
      <c r="A5" s="567"/>
      <c r="B5" s="171" t="s">
        <v>4</v>
      </c>
      <c r="C5" s="569"/>
      <c r="D5" s="569"/>
      <c r="E5" s="569"/>
      <c r="F5" s="569"/>
      <c r="G5" s="569"/>
      <c r="H5" s="569"/>
      <c r="I5" s="571"/>
    </row>
    <row r="6" spans="1:9" s="566" customFormat="1" ht="3" customHeight="1">
      <c r="A6" s="573"/>
      <c r="B6" s="574"/>
      <c r="C6" s="575"/>
      <c r="D6" s="575"/>
      <c r="E6" s="575"/>
      <c r="F6" s="575"/>
      <c r="G6" s="575"/>
      <c r="H6" s="575"/>
      <c r="I6" s="576"/>
    </row>
    <row r="7" spans="1:9" s="566" customFormat="1" ht="3" customHeight="1">
      <c r="A7" s="573"/>
      <c r="B7" s="78"/>
      <c r="C7" s="78"/>
      <c r="D7" s="78"/>
      <c r="E7" s="78"/>
      <c r="F7" s="78"/>
      <c r="G7" s="78"/>
      <c r="H7" s="78"/>
      <c r="I7" s="576"/>
    </row>
    <row r="8" spans="1:9" s="566" customFormat="1" ht="8.65" customHeight="1">
      <c r="A8" s="573"/>
      <c r="B8" s="1279" t="s">
        <v>6</v>
      </c>
      <c r="C8" s="1229" t="s">
        <v>381</v>
      </c>
      <c r="D8" s="1164"/>
      <c r="E8" s="1229" t="s">
        <v>382</v>
      </c>
      <c r="F8" s="1229" t="s">
        <v>383</v>
      </c>
      <c r="G8" s="1164"/>
      <c r="H8" s="1229" t="s">
        <v>384</v>
      </c>
      <c r="I8" s="576"/>
    </row>
    <row r="9" spans="1:9" s="566" customFormat="1" ht="8.65" customHeight="1">
      <c r="A9" s="573"/>
      <c r="B9" s="1279"/>
      <c r="C9" s="1229"/>
      <c r="D9" s="1164"/>
      <c r="E9" s="1229"/>
      <c r="F9" s="1229"/>
      <c r="G9" s="1164"/>
      <c r="H9" s="1229"/>
      <c r="I9" s="576"/>
    </row>
    <row r="10" spans="1:9" s="566" customFormat="1" ht="8.65" customHeight="1">
      <c r="A10" s="573"/>
      <c r="B10" s="1279"/>
      <c r="C10" s="1229"/>
      <c r="D10" s="1164"/>
      <c r="E10" s="1229"/>
      <c r="F10" s="1229"/>
      <c r="G10" s="1164"/>
      <c r="H10" s="1229"/>
      <c r="I10" s="576"/>
    </row>
    <row r="11" spans="1:9" s="566" customFormat="1" ht="3" customHeight="1">
      <c r="A11" s="573"/>
      <c r="B11" s="574"/>
      <c r="C11" s="577"/>
      <c r="D11" s="577"/>
      <c r="E11" s="578"/>
      <c r="F11" s="578"/>
      <c r="G11" s="578"/>
      <c r="H11" s="578"/>
      <c r="I11" s="576"/>
    </row>
    <row r="12" spans="1:9" s="566" customFormat="1" ht="3" customHeight="1">
      <c r="A12" s="573"/>
      <c r="B12" s="118"/>
      <c r="C12" s="579"/>
      <c r="D12" s="579"/>
      <c r="E12" s="99"/>
      <c r="F12" s="99"/>
      <c r="G12" s="99"/>
      <c r="H12" s="99"/>
      <c r="I12" s="576"/>
    </row>
    <row r="13" spans="1:9" s="566" customFormat="1" ht="8.1" customHeight="1">
      <c r="A13" s="573"/>
      <c r="B13" s="1162">
        <v>1995</v>
      </c>
      <c r="C13" s="580">
        <v>585</v>
      </c>
      <c r="D13" s="580"/>
      <c r="E13" s="580">
        <v>524</v>
      </c>
      <c r="F13" s="580">
        <v>904</v>
      </c>
      <c r="G13" s="580"/>
      <c r="H13" s="581">
        <v>18674</v>
      </c>
      <c r="I13" s="576"/>
    </row>
    <row r="14" spans="1:9" s="566" customFormat="1" ht="8.1" customHeight="1">
      <c r="A14" s="573"/>
      <c r="B14" s="1162">
        <v>1996</v>
      </c>
      <c r="C14" s="580">
        <v>535</v>
      </c>
      <c r="D14" s="580"/>
      <c r="E14" s="580">
        <v>498</v>
      </c>
      <c r="F14" s="580">
        <v>783</v>
      </c>
      <c r="G14" s="580"/>
      <c r="H14" s="581">
        <v>18580</v>
      </c>
      <c r="I14" s="576"/>
    </row>
    <row r="15" spans="1:9" s="566" customFormat="1" ht="8.1" customHeight="1">
      <c r="A15" s="573"/>
      <c r="B15" s="1162">
        <v>1997</v>
      </c>
      <c r="C15" s="580">
        <v>573</v>
      </c>
      <c r="D15" s="580"/>
      <c r="E15" s="580">
        <v>563</v>
      </c>
      <c r="F15" s="580">
        <v>827</v>
      </c>
      <c r="G15" s="580"/>
      <c r="H15" s="581">
        <v>20645</v>
      </c>
      <c r="I15" s="576"/>
    </row>
    <row r="16" spans="1:9" s="566" customFormat="1" ht="8.1" customHeight="1">
      <c r="A16" s="573"/>
      <c r="B16" s="1162">
        <v>1998</v>
      </c>
      <c r="C16" s="580">
        <v>627</v>
      </c>
      <c r="D16" s="580"/>
      <c r="E16" s="580">
        <v>920</v>
      </c>
      <c r="F16" s="580">
        <v>940</v>
      </c>
      <c r="G16" s="580"/>
      <c r="H16" s="581">
        <v>22242</v>
      </c>
      <c r="I16" s="576"/>
    </row>
    <row r="17" spans="1:9" s="566" customFormat="1" ht="8.1" customHeight="1">
      <c r="A17" s="573"/>
      <c r="B17" s="1162">
        <v>1999</v>
      </c>
      <c r="C17" s="580">
        <v>640</v>
      </c>
      <c r="D17" s="580"/>
      <c r="E17" s="580">
        <v>939</v>
      </c>
      <c r="F17" s="580">
        <v>968</v>
      </c>
      <c r="G17" s="580"/>
      <c r="H17" s="581">
        <v>23856</v>
      </c>
      <c r="I17" s="576"/>
    </row>
    <row r="18" spans="1:9" s="566" customFormat="1" ht="8.1" customHeight="1">
      <c r="A18" s="573"/>
      <c r="B18" s="118"/>
      <c r="C18" s="582"/>
      <c r="D18" s="582"/>
      <c r="E18" s="582"/>
      <c r="F18" s="582"/>
      <c r="G18" s="582"/>
      <c r="H18" s="583"/>
      <c r="I18" s="576"/>
    </row>
    <row r="19" spans="1:9" s="566" customFormat="1" ht="8.1" customHeight="1">
      <c r="A19" s="573"/>
      <c r="B19" s="552">
        <v>2000</v>
      </c>
      <c r="C19" s="580">
        <v>583</v>
      </c>
      <c r="D19" s="580"/>
      <c r="E19" s="580">
        <v>957</v>
      </c>
      <c r="F19" s="580">
        <v>1056</v>
      </c>
      <c r="G19" s="580"/>
      <c r="H19" s="581">
        <v>24175</v>
      </c>
      <c r="I19" s="576"/>
    </row>
    <row r="20" spans="1:9" s="566" customFormat="1" ht="8.1" customHeight="1">
      <c r="A20" s="573"/>
      <c r="B20" s="552">
        <v>2001</v>
      </c>
      <c r="C20" s="580">
        <v>577</v>
      </c>
      <c r="D20" s="580"/>
      <c r="E20" s="580">
        <v>915</v>
      </c>
      <c r="F20" s="580">
        <v>1033</v>
      </c>
      <c r="G20" s="580"/>
      <c r="H20" s="581">
        <v>23996</v>
      </c>
      <c r="I20" s="576"/>
    </row>
    <row r="21" spans="1:9" s="566" customFormat="1" ht="8.1" customHeight="1">
      <c r="A21" s="573"/>
      <c r="B21" s="552">
        <v>2002</v>
      </c>
      <c r="C21" s="580">
        <v>520</v>
      </c>
      <c r="D21" s="580"/>
      <c r="E21" s="580">
        <v>482</v>
      </c>
      <c r="F21" s="580">
        <v>931</v>
      </c>
      <c r="G21" s="580"/>
      <c r="H21" s="581">
        <v>23358</v>
      </c>
      <c r="I21" s="576"/>
    </row>
    <row r="22" spans="1:9" s="566" customFormat="1" ht="8.1" customHeight="1">
      <c r="A22" s="573"/>
      <c r="B22" s="1162">
        <v>2003</v>
      </c>
      <c r="C22" s="580">
        <v>524</v>
      </c>
      <c r="D22" s="580"/>
      <c r="E22" s="580">
        <v>611</v>
      </c>
      <c r="F22" s="580">
        <v>932</v>
      </c>
      <c r="G22" s="580"/>
      <c r="H22" s="584">
        <v>24171</v>
      </c>
      <c r="I22" s="576"/>
    </row>
    <row r="23" spans="1:9" s="566" customFormat="1" ht="8.1" customHeight="1">
      <c r="A23" s="573"/>
      <c r="B23" s="1162">
        <v>2004</v>
      </c>
      <c r="C23" s="580">
        <v>544</v>
      </c>
      <c r="D23" s="580"/>
      <c r="E23" s="580">
        <v>651</v>
      </c>
      <c r="F23" s="585" t="s">
        <v>44</v>
      </c>
      <c r="G23" s="585"/>
      <c r="H23" s="584">
        <v>25890</v>
      </c>
      <c r="I23" s="576"/>
    </row>
    <row r="24" spans="1:9" s="566" customFormat="1" ht="8.1" customHeight="1">
      <c r="A24" s="573"/>
      <c r="B24" s="118"/>
      <c r="C24" s="582"/>
      <c r="D24" s="582"/>
      <c r="E24" s="582"/>
      <c r="F24" s="582"/>
      <c r="G24" s="582"/>
      <c r="H24" s="583"/>
      <c r="I24" s="576"/>
    </row>
    <row r="25" spans="1:9" s="566" customFormat="1" ht="8.1" customHeight="1">
      <c r="A25" s="573"/>
      <c r="B25" s="1162">
        <v>2005</v>
      </c>
      <c r="C25" s="580">
        <v>533</v>
      </c>
      <c r="D25" s="580"/>
      <c r="E25" s="580">
        <v>671</v>
      </c>
      <c r="F25" s="585" t="s">
        <v>44</v>
      </c>
      <c r="G25" s="585"/>
      <c r="H25" s="584">
        <v>26997</v>
      </c>
      <c r="I25" s="576"/>
    </row>
    <row r="26" spans="1:9" s="566" customFormat="1" ht="8.1" customHeight="1">
      <c r="A26" s="573"/>
      <c r="B26" s="1162">
        <v>2006</v>
      </c>
      <c r="C26" s="580">
        <v>541</v>
      </c>
      <c r="D26" s="580"/>
      <c r="E26" s="585" t="s">
        <v>44</v>
      </c>
      <c r="F26" s="585" t="s">
        <v>44</v>
      </c>
      <c r="G26" s="585"/>
      <c r="H26" s="584">
        <v>28980</v>
      </c>
      <c r="I26" s="576"/>
    </row>
    <row r="27" spans="1:9" s="566" customFormat="1" ht="8.1" customHeight="1">
      <c r="A27" s="573"/>
      <c r="B27" s="1162">
        <v>2007</v>
      </c>
      <c r="C27" s="580">
        <v>622</v>
      </c>
      <c r="D27" s="580"/>
      <c r="E27" s="585" t="s">
        <v>44</v>
      </c>
      <c r="F27" s="585" t="s">
        <v>44</v>
      </c>
      <c r="G27" s="585"/>
      <c r="H27" s="584">
        <v>34349</v>
      </c>
      <c r="I27" s="576"/>
    </row>
    <row r="28" spans="1:9" s="566" customFormat="1" ht="8.1" customHeight="1">
      <c r="A28" s="573"/>
      <c r="B28" s="1162">
        <v>2008</v>
      </c>
      <c r="C28" s="580">
        <v>556</v>
      </c>
      <c r="D28" s="580"/>
      <c r="E28" s="585" t="s">
        <v>44</v>
      </c>
      <c r="F28" s="585" t="s">
        <v>44</v>
      </c>
      <c r="G28" s="585"/>
      <c r="H28" s="584">
        <v>35056</v>
      </c>
      <c r="I28" s="576"/>
    </row>
    <row r="29" spans="1:9" s="566" customFormat="1" ht="8.1" customHeight="1">
      <c r="A29" s="573"/>
      <c r="B29" s="1162">
        <v>2009</v>
      </c>
      <c r="C29" s="580">
        <v>478</v>
      </c>
      <c r="D29" s="580"/>
      <c r="E29" s="585">
        <v>199</v>
      </c>
      <c r="F29" s="585" t="s">
        <v>44</v>
      </c>
      <c r="G29" s="585"/>
      <c r="H29" s="584">
        <v>31248</v>
      </c>
      <c r="I29" s="576"/>
    </row>
    <row r="30" spans="1:9" s="566" customFormat="1" ht="8.1" customHeight="1">
      <c r="A30" s="573"/>
      <c r="B30" s="118"/>
      <c r="C30" s="582"/>
      <c r="D30" s="582"/>
      <c r="E30" s="582"/>
      <c r="F30" s="582"/>
      <c r="G30" s="582"/>
      <c r="H30" s="583"/>
      <c r="I30" s="576"/>
    </row>
    <row r="31" spans="1:9" s="566" customFormat="1" ht="8.1" customHeight="1">
      <c r="A31" s="573"/>
      <c r="B31" s="1162">
        <v>2010</v>
      </c>
      <c r="C31" s="580">
        <v>445</v>
      </c>
      <c r="D31" s="580"/>
      <c r="E31" s="585">
        <v>170</v>
      </c>
      <c r="F31" s="585">
        <v>779</v>
      </c>
      <c r="G31" s="585"/>
      <c r="H31" s="584">
        <v>30650</v>
      </c>
      <c r="I31" s="576"/>
    </row>
    <row r="32" spans="1:9" s="566" customFormat="1" ht="8.1" customHeight="1">
      <c r="A32" s="573"/>
      <c r="B32" s="1162">
        <v>2011</v>
      </c>
      <c r="C32" s="580">
        <v>397</v>
      </c>
      <c r="D32" s="580"/>
      <c r="E32" s="585">
        <v>429</v>
      </c>
      <c r="F32" s="585">
        <v>683</v>
      </c>
      <c r="G32" s="585"/>
      <c r="H32" s="584">
        <v>30230</v>
      </c>
      <c r="I32" s="576"/>
    </row>
    <row r="33" spans="1:9" s="566" customFormat="1" ht="8.1" customHeight="1">
      <c r="A33" s="573"/>
      <c r="B33" s="118">
        <v>2012</v>
      </c>
      <c r="C33" s="582">
        <v>428.14</v>
      </c>
      <c r="D33" s="582"/>
      <c r="E33" s="582">
        <v>482.46308099999999</v>
      </c>
      <c r="F33" s="582">
        <v>775.71880000000021</v>
      </c>
      <c r="G33" s="582"/>
      <c r="H33" s="583">
        <v>33942.099000000002</v>
      </c>
      <c r="I33" s="576"/>
    </row>
    <row r="34" spans="1:9" s="566" customFormat="1" ht="9.75" customHeight="1">
      <c r="A34" s="573"/>
      <c r="B34" s="118"/>
      <c r="C34" s="582"/>
      <c r="D34" s="582"/>
      <c r="E34" s="582"/>
      <c r="F34" s="582"/>
      <c r="G34" s="582"/>
      <c r="H34" s="583"/>
      <c r="I34" s="576"/>
    </row>
    <row r="35" spans="1:9" s="566" customFormat="1" ht="8.65" customHeight="1">
      <c r="A35" s="573"/>
      <c r="B35" s="1162"/>
      <c r="C35" s="580"/>
      <c r="D35" s="580"/>
      <c r="E35" s="580"/>
      <c r="F35" s="580"/>
      <c r="G35" s="580"/>
      <c r="H35" s="778" t="s">
        <v>378</v>
      </c>
      <c r="I35" s="576"/>
    </row>
    <row r="36" spans="1:9" s="570" customFormat="1" ht="8.65" customHeight="1">
      <c r="A36" s="567"/>
      <c r="B36" s="586"/>
      <c r="C36" s="569"/>
      <c r="D36" s="569"/>
      <c r="E36" s="569"/>
      <c r="F36" s="569"/>
      <c r="G36" s="569"/>
      <c r="H36" s="587" t="s">
        <v>61</v>
      </c>
      <c r="I36" s="571"/>
    </row>
    <row r="37" spans="1:9" s="566" customFormat="1" ht="3" customHeight="1">
      <c r="A37" s="573"/>
      <c r="B37" s="574"/>
      <c r="C37" s="575"/>
      <c r="D37" s="575"/>
      <c r="E37" s="575"/>
      <c r="F37" s="575"/>
      <c r="G37" s="575"/>
      <c r="H37" s="575"/>
      <c r="I37" s="576"/>
    </row>
    <row r="38" spans="1:9" s="566" customFormat="1" ht="3" customHeight="1">
      <c r="A38" s="573"/>
      <c r="B38" s="78"/>
      <c r="C38" s="78"/>
      <c r="D38" s="78"/>
      <c r="E38" s="78"/>
      <c r="F38" s="78"/>
      <c r="G38" s="78"/>
      <c r="H38" s="78"/>
      <c r="I38" s="576"/>
    </row>
    <row r="39" spans="1:9" s="566" customFormat="1" ht="9" customHeight="1">
      <c r="A39" s="573"/>
      <c r="B39" s="1279" t="s">
        <v>6</v>
      </c>
      <c r="C39" s="1229" t="s">
        <v>385</v>
      </c>
      <c r="D39" s="1164"/>
      <c r="E39" s="300" t="s">
        <v>386</v>
      </c>
      <c r="F39" s="300"/>
      <c r="G39" s="300"/>
      <c r="H39" s="300"/>
      <c r="I39" s="576"/>
    </row>
    <row r="40" spans="1:9" s="566" customFormat="1" ht="2.1" customHeight="1">
      <c r="A40" s="573"/>
      <c r="B40" s="1279"/>
      <c r="C40" s="1229"/>
      <c r="D40" s="1164"/>
      <c r="E40" s="588"/>
      <c r="F40" s="588"/>
      <c r="G40" s="588"/>
      <c r="H40" s="588"/>
      <c r="I40" s="576"/>
    </row>
    <row r="41" spans="1:9" s="566" customFormat="1" ht="8.65" customHeight="1">
      <c r="A41" s="573"/>
      <c r="B41" s="1279"/>
      <c r="C41" s="1229"/>
      <c r="D41" s="1164"/>
      <c r="E41" s="1229" t="s">
        <v>387</v>
      </c>
      <c r="F41" s="1229" t="s">
        <v>388</v>
      </c>
      <c r="G41" s="1164"/>
      <c r="H41" s="778" t="s">
        <v>389</v>
      </c>
      <c r="I41" s="576"/>
    </row>
    <row r="42" spans="1:9" s="566" customFormat="1" ht="8.65" customHeight="1">
      <c r="A42" s="573"/>
      <c r="B42" s="1279"/>
      <c r="C42" s="1229"/>
      <c r="D42" s="1164"/>
      <c r="E42" s="1229"/>
      <c r="F42" s="1229"/>
      <c r="G42" s="1164"/>
      <c r="H42" s="1164"/>
      <c r="I42" s="576"/>
    </row>
    <row r="43" spans="1:9" s="566" customFormat="1" ht="3" customHeight="1">
      <c r="A43" s="573"/>
      <c r="B43" s="574"/>
      <c r="C43" s="578"/>
      <c r="D43" s="578"/>
      <c r="E43" s="577"/>
      <c r="F43" s="577"/>
      <c r="G43" s="577"/>
      <c r="H43" s="577"/>
      <c r="I43" s="576"/>
    </row>
    <row r="44" spans="1:9" s="566" customFormat="1" ht="3" customHeight="1">
      <c r="A44" s="573"/>
      <c r="B44" s="118"/>
      <c r="C44" s="99"/>
      <c r="D44" s="99"/>
      <c r="E44" s="579"/>
      <c r="F44" s="579"/>
      <c r="G44" s="579"/>
      <c r="H44" s="579"/>
      <c r="I44" s="576"/>
    </row>
    <row r="45" spans="1:9" s="566" customFormat="1" ht="8.1" customHeight="1">
      <c r="A45" s="573"/>
      <c r="B45" s="1162">
        <v>1995</v>
      </c>
      <c r="C45" s="589">
        <v>22501</v>
      </c>
      <c r="D45" s="589"/>
      <c r="E45" s="589">
        <v>13235</v>
      </c>
      <c r="F45" s="589">
        <v>135015</v>
      </c>
      <c r="G45" s="589"/>
      <c r="H45" s="777">
        <v>211635</v>
      </c>
      <c r="I45" s="576"/>
    </row>
    <row r="46" spans="1:9" s="566" customFormat="1" ht="8.1" customHeight="1">
      <c r="A46" s="573"/>
      <c r="B46" s="1162">
        <v>1996</v>
      </c>
      <c r="C46" s="589">
        <v>20442</v>
      </c>
      <c r="D46" s="589"/>
      <c r="E46" s="589">
        <v>12776</v>
      </c>
      <c r="F46" s="589">
        <v>140435</v>
      </c>
      <c r="G46" s="589"/>
      <c r="H46" s="777">
        <v>248653</v>
      </c>
      <c r="I46" s="576"/>
    </row>
    <row r="47" spans="1:9" s="566" customFormat="1" ht="8.1" customHeight="1">
      <c r="A47" s="573"/>
      <c r="B47" s="1162">
        <v>1997</v>
      </c>
      <c r="C47" s="589">
        <v>23246</v>
      </c>
      <c r="D47" s="589"/>
      <c r="E47" s="589">
        <v>11879</v>
      </c>
      <c r="F47" s="589">
        <v>152432</v>
      </c>
      <c r="G47" s="589"/>
      <c r="H47" s="777">
        <v>285479</v>
      </c>
      <c r="I47" s="576"/>
    </row>
    <row r="48" spans="1:9" s="566" customFormat="1" ht="8.1" customHeight="1">
      <c r="A48" s="573"/>
      <c r="B48" s="1162">
        <v>1998</v>
      </c>
      <c r="C48" s="589">
        <v>28760</v>
      </c>
      <c r="D48" s="589"/>
      <c r="E48" s="589">
        <v>8514</v>
      </c>
      <c r="F48" s="589">
        <v>162768</v>
      </c>
      <c r="G48" s="589"/>
      <c r="H48" s="777">
        <v>307749</v>
      </c>
      <c r="I48" s="576"/>
    </row>
    <row r="49" spans="1:9" s="566" customFormat="1" ht="8.1" customHeight="1">
      <c r="A49" s="573"/>
      <c r="B49" s="1162">
        <v>1999</v>
      </c>
      <c r="C49" s="589">
        <v>30048</v>
      </c>
      <c r="D49" s="589"/>
      <c r="E49" s="589">
        <v>10217</v>
      </c>
      <c r="F49" s="589">
        <v>184481</v>
      </c>
      <c r="G49" s="589"/>
      <c r="H49" s="777">
        <v>321290</v>
      </c>
      <c r="I49" s="576"/>
    </row>
    <row r="50" spans="1:9" s="566" customFormat="1" ht="8.1" customHeight="1">
      <c r="A50" s="573"/>
      <c r="B50" s="118"/>
      <c r="C50" s="582"/>
      <c r="D50" s="582"/>
      <c r="E50" s="582"/>
      <c r="F50" s="582"/>
      <c r="G50" s="582"/>
      <c r="H50" s="777"/>
      <c r="I50" s="576"/>
    </row>
    <row r="51" spans="1:9" s="566" customFormat="1" ht="8.1" customHeight="1">
      <c r="A51" s="573"/>
      <c r="B51" s="552">
        <v>2000</v>
      </c>
      <c r="C51" s="589">
        <v>32763</v>
      </c>
      <c r="D51" s="589"/>
      <c r="E51" s="589">
        <v>11158</v>
      </c>
      <c r="F51" s="589">
        <v>158172</v>
      </c>
      <c r="G51" s="589"/>
      <c r="H51" s="777">
        <v>328150</v>
      </c>
      <c r="I51" s="576"/>
    </row>
    <row r="52" spans="1:9" s="566" customFormat="1" ht="8.1" customHeight="1">
      <c r="A52" s="573"/>
      <c r="B52" s="552">
        <v>2001</v>
      </c>
      <c r="C52" s="589">
        <v>32826</v>
      </c>
      <c r="D52" s="589"/>
      <c r="E52" s="589">
        <v>5769</v>
      </c>
      <c r="F52" s="589">
        <v>151641</v>
      </c>
      <c r="G52" s="589"/>
      <c r="H52" s="777">
        <v>479920</v>
      </c>
      <c r="I52" s="576"/>
    </row>
    <row r="53" spans="1:9" s="566" customFormat="1" ht="8.1" customHeight="1">
      <c r="A53" s="573"/>
      <c r="B53" s="552">
        <v>2002</v>
      </c>
      <c r="C53" s="589">
        <v>31676</v>
      </c>
      <c r="D53" s="589"/>
      <c r="E53" s="589">
        <v>4583</v>
      </c>
      <c r="F53" s="589">
        <v>168242</v>
      </c>
      <c r="G53" s="589"/>
      <c r="H53" s="777">
        <v>439775</v>
      </c>
      <c r="I53" s="576"/>
    </row>
    <row r="54" spans="1:9" s="566" customFormat="1" ht="8.1" customHeight="1">
      <c r="A54" s="573"/>
      <c r="B54" s="552">
        <v>2003</v>
      </c>
      <c r="C54" s="589">
        <v>33987</v>
      </c>
      <c r="D54" s="589"/>
      <c r="E54" s="589">
        <v>2623</v>
      </c>
      <c r="F54" s="589">
        <v>161022</v>
      </c>
      <c r="G54" s="589"/>
      <c r="H54" s="777">
        <v>483420</v>
      </c>
      <c r="I54" s="576"/>
    </row>
    <row r="55" spans="1:9" s="566" customFormat="1" ht="8.1" customHeight="1">
      <c r="A55" s="573"/>
      <c r="B55" s="1162">
        <v>2004</v>
      </c>
      <c r="C55" s="589">
        <v>36190</v>
      </c>
      <c r="D55" s="589"/>
      <c r="E55" s="590" t="s">
        <v>44</v>
      </c>
      <c r="F55" s="589">
        <v>184713</v>
      </c>
      <c r="G55" s="589"/>
      <c r="H55" s="777" t="s">
        <v>44</v>
      </c>
      <c r="I55" s="576"/>
    </row>
    <row r="56" spans="1:9" s="566" customFormat="1" ht="8.1" customHeight="1">
      <c r="A56" s="573"/>
      <c r="B56" s="118"/>
      <c r="C56" s="582"/>
      <c r="D56" s="582"/>
      <c r="E56" s="582"/>
      <c r="F56" s="582"/>
      <c r="G56" s="582"/>
      <c r="H56" s="777"/>
      <c r="I56" s="576"/>
    </row>
    <row r="57" spans="1:9" s="566" customFormat="1" ht="8.1" customHeight="1">
      <c r="A57" s="573"/>
      <c r="B57" s="1162">
        <v>2005</v>
      </c>
      <c r="C57" s="589">
        <f>19917+18844</f>
        <v>38761</v>
      </c>
      <c r="D57" s="589"/>
      <c r="E57" s="590" t="s">
        <v>44</v>
      </c>
      <c r="F57" s="589">
        <v>237527</v>
      </c>
      <c r="G57" s="589"/>
      <c r="H57" s="777" t="s">
        <v>44</v>
      </c>
      <c r="I57" s="576"/>
    </row>
    <row r="58" spans="1:9" s="566" customFormat="1" ht="8.1" customHeight="1">
      <c r="A58" s="573"/>
      <c r="B58" s="1162">
        <v>2006</v>
      </c>
      <c r="C58" s="589">
        <v>40820</v>
      </c>
      <c r="D58" s="589"/>
      <c r="E58" s="590" t="s">
        <v>44</v>
      </c>
      <c r="F58" s="589">
        <v>225419</v>
      </c>
      <c r="G58" s="589"/>
      <c r="H58" s="777" t="s">
        <v>44</v>
      </c>
      <c r="I58" s="576"/>
    </row>
    <row r="59" spans="1:9" s="566" customFormat="1" ht="8.1" customHeight="1">
      <c r="A59" s="573"/>
      <c r="B59" s="1162">
        <v>2007</v>
      </c>
      <c r="C59" s="589">
        <v>47337</v>
      </c>
      <c r="D59" s="589"/>
      <c r="E59" s="590" t="s">
        <v>44</v>
      </c>
      <c r="F59" s="589">
        <v>254817</v>
      </c>
      <c r="G59" s="589"/>
      <c r="H59" s="777" t="s">
        <v>44</v>
      </c>
      <c r="I59" s="576"/>
    </row>
    <row r="60" spans="1:9" s="566" customFormat="1" ht="8.1" customHeight="1">
      <c r="A60" s="573"/>
      <c r="B60" s="1162">
        <v>2008</v>
      </c>
      <c r="C60" s="589">
        <v>48413</v>
      </c>
      <c r="D60" s="589"/>
      <c r="E60" s="590" t="s">
        <v>44</v>
      </c>
      <c r="F60" s="589">
        <v>252340</v>
      </c>
      <c r="G60" s="584"/>
      <c r="H60" s="777" t="s">
        <v>44</v>
      </c>
      <c r="I60" s="576"/>
    </row>
    <row r="61" spans="1:9" s="566" customFormat="1" ht="8.1" customHeight="1">
      <c r="A61" s="573"/>
      <c r="B61" s="1162">
        <v>2009</v>
      </c>
      <c r="C61" s="589">
        <v>44577</v>
      </c>
      <c r="D61" s="589"/>
      <c r="E61" s="590" t="s">
        <v>44</v>
      </c>
      <c r="F61" s="589">
        <v>231990</v>
      </c>
      <c r="G61" s="584"/>
      <c r="H61" s="777" t="s">
        <v>44</v>
      </c>
      <c r="I61" s="576"/>
    </row>
    <row r="62" spans="1:9" s="566" customFormat="1" ht="8.1" customHeight="1">
      <c r="A62" s="573"/>
      <c r="B62" s="118"/>
      <c r="C62" s="582"/>
      <c r="D62" s="582"/>
      <c r="E62" s="582"/>
      <c r="F62" s="582"/>
      <c r="G62" s="582"/>
      <c r="H62" s="777"/>
      <c r="I62" s="576"/>
    </row>
    <row r="63" spans="1:9" s="566" customFormat="1" ht="8.1" customHeight="1">
      <c r="A63" s="573"/>
      <c r="B63" s="1162">
        <v>2010</v>
      </c>
      <c r="C63" s="589">
        <v>43984</v>
      </c>
      <c r="D63" s="589"/>
      <c r="E63" s="590">
        <v>580</v>
      </c>
      <c r="F63" s="589">
        <v>278873</v>
      </c>
      <c r="G63" s="589"/>
      <c r="H63" s="777">
        <v>288113</v>
      </c>
      <c r="I63" s="576"/>
    </row>
    <row r="64" spans="1:9" s="566" customFormat="1" ht="8.1" customHeight="1">
      <c r="A64" s="573"/>
      <c r="B64" s="1162">
        <v>2011</v>
      </c>
      <c r="C64" s="589">
        <v>41110</v>
      </c>
      <c r="D64" s="589"/>
      <c r="E64" s="590">
        <v>419</v>
      </c>
      <c r="F64" s="589">
        <v>272814</v>
      </c>
      <c r="G64" s="589"/>
      <c r="H64" s="777">
        <v>251487</v>
      </c>
      <c r="I64" s="576"/>
    </row>
    <row r="65" spans="1:10" s="566" customFormat="1" ht="8.1" customHeight="1">
      <c r="A65" s="573"/>
      <c r="B65" s="1162" t="s">
        <v>12</v>
      </c>
      <c r="C65" s="589">
        <v>46473.786595999998</v>
      </c>
      <c r="D65" s="589"/>
      <c r="E65" s="590">
        <v>427.60199999999998</v>
      </c>
      <c r="F65" s="589">
        <v>270518.49536875455</v>
      </c>
      <c r="G65" s="589"/>
      <c r="H65" s="777">
        <v>251837.08199359995</v>
      </c>
      <c r="I65" s="576"/>
    </row>
    <row r="66" spans="1:10" s="566" customFormat="1" ht="3" customHeight="1">
      <c r="A66" s="573"/>
      <c r="B66" s="575"/>
      <c r="C66" s="591"/>
      <c r="D66" s="591"/>
      <c r="E66" s="591"/>
      <c r="F66" s="591"/>
      <c r="G66" s="591"/>
      <c r="H66" s="591"/>
      <c r="I66" s="576"/>
    </row>
    <row r="67" spans="1:10" s="566" customFormat="1" ht="3" customHeight="1">
      <c r="A67" s="573"/>
      <c r="B67" s="78"/>
      <c r="C67" s="78"/>
      <c r="D67" s="78"/>
      <c r="E67" s="78"/>
      <c r="F67" s="78"/>
      <c r="G67" s="78"/>
      <c r="H67" s="78"/>
      <c r="I67" s="576"/>
    </row>
    <row r="68" spans="1:10" s="566" customFormat="1" ht="9" customHeight="1">
      <c r="A68" s="573"/>
      <c r="B68" s="166" t="s">
        <v>390</v>
      </c>
      <c r="C68" s="78"/>
      <c r="D68" s="78"/>
      <c r="E68" s="78"/>
      <c r="F68" s="78"/>
      <c r="G68" s="78"/>
      <c r="H68" s="78"/>
      <c r="I68" s="576"/>
    </row>
    <row r="69" spans="1:10" s="566" customFormat="1" ht="9" customHeight="1">
      <c r="A69" s="573"/>
      <c r="B69" s="592" t="s">
        <v>391</v>
      </c>
      <c r="C69" s="78"/>
      <c r="D69" s="78"/>
      <c r="E69" s="78"/>
      <c r="F69" s="78"/>
      <c r="G69" s="78"/>
      <c r="H69" s="78"/>
      <c r="I69" s="576"/>
    </row>
    <row r="70" spans="1:10" s="566" customFormat="1" ht="9" customHeight="1">
      <c r="A70" s="573"/>
      <c r="B70" s="592" t="s">
        <v>392</v>
      </c>
      <c r="C70" s="78"/>
      <c r="D70" s="78"/>
      <c r="E70" s="78"/>
      <c r="F70" s="78"/>
      <c r="G70" s="78"/>
      <c r="H70" s="78"/>
      <c r="I70" s="576"/>
    </row>
    <row r="71" spans="1:10" s="566" customFormat="1" ht="9" customHeight="1">
      <c r="A71" s="573"/>
      <c r="B71" s="118" t="s">
        <v>376</v>
      </c>
      <c r="C71" s="78"/>
      <c r="D71" s="78"/>
      <c r="E71" s="78"/>
      <c r="F71" s="78"/>
      <c r="G71" s="78"/>
      <c r="H71" s="78"/>
      <c r="I71" s="576"/>
    </row>
    <row r="72" spans="1:10" s="566" customFormat="1" ht="4.7" customHeight="1">
      <c r="A72" s="593"/>
      <c r="B72" s="575"/>
      <c r="C72" s="575"/>
      <c r="D72" s="575"/>
      <c r="E72" s="575"/>
      <c r="F72" s="575"/>
      <c r="G72" s="575"/>
      <c r="H72" s="575"/>
      <c r="I72" s="594"/>
    </row>
    <row r="73" spans="1:10" hidden="1">
      <c r="J73" s="32" t="s">
        <v>17</v>
      </c>
    </row>
  </sheetData>
  <sheetProtection sheet="1" objects="1" scenarios="1"/>
  <mergeCells count="9">
    <mergeCell ref="H8:H10"/>
    <mergeCell ref="B39:B42"/>
    <mergeCell ref="C39:C42"/>
    <mergeCell ref="E41:E42"/>
    <mergeCell ref="F41:F42"/>
    <mergeCell ref="B8:B10"/>
    <mergeCell ref="C8:C10"/>
    <mergeCell ref="E8:E10"/>
    <mergeCell ref="F8:F10"/>
  </mergeCells>
  <hyperlinks>
    <hyperlink ref="H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codeName="Hoja35"/>
  <dimension ref="A1:I73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7.7109375" style="32" customWidth="1"/>
    <col min="3" max="3" width="8.7109375" style="32" customWidth="1"/>
    <col min="4" max="4" width="4.28515625" style="32" customWidth="1"/>
    <col min="5" max="5" width="8.5703125" style="32" customWidth="1"/>
    <col min="6" max="6" width="14.42578125" style="32" customWidth="1"/>
    <col min="7" max="7" width="14" style="32" customWidth="1"/>
    <col min="8" max="9" width="0.85546875" style="32" customWidth="1"/>
    <col min="10" max="16384" width="11.42578125" style="32" hidden="1"/>
  </cols>
  <sheetData>
    <row r="1" spans="1:8" s="84" customFormat="1" ht="4.7" customHeight="1">
      <c r="A1" s="81"/>
      <c r="B1" s="82"/>
      <c r="C1" s="82"/>
      <c r="D1" s="82"/>
      <c r="E1" s="82"/>
      <c r="F1" s="82"/>
      <c r="G1" s="82"/>
      <c r="H1" s="83"/>
    </row>
    <row r="2" spans="1:8" s="84" customFormat="1" ht="11.1" customHeight="1">
      <c r="A2" s="85"/>
      <c r="B2" s="235" t="s">
        <v>393</v>
      </c>
      <c r="C2" s="236"/>
      <c r="D2" s="236"/>
      <c r="E2" s="236"/>
      <c r="F2" s="112"/>
      <c r="G2" s="1317" t="s">
        <v>394</v>
      </c>
      <c r="H2" s="89"/>
    </row>
    <row r="3" spans="1:8" s="84" customFormat="1" ht="11.1" customHeight="1">
      <c r="A3" s="85"/>
      <c r="B3" s="235" t="s">
        <v>395</v>
      </c>
      <c r="C3" s="236"/>
      <c r="D3" s="236"/>
      <c r="E3" s="236"/>
      <c r="F3" s="112"/>
      <c r="G3" s="778" t="s">
        <v>21</v>
      </c>
      <c r="H3" s="89"/>
    </row>
    <row r="4" spans="1:8" s="84" customFormat="1" ht="11.1" customHeight="1">
      <c r="A4" s="85"/>
      <c r="B4" s="235" t="s">
        <v>380</v>
      </c>
      <c r="C4" s="236"/>
      <c r="D4" s="236"/>
      <c r="E4" s="236"/>
      <c r="F4" s="112"/>
      <c r="G4" s="778"/>
      <c r="H4" s="89"/>
    </row>
    <row r="5" spans="1:8" s="84" customFormat="1" ht="11.1" customHeight="1">
      <c r="A5" s="85"/>
      <c r="B5" s="86" t="s">
        <v>4</v>
      </c>
      <c r="C5" s="112"/>
      <c r="D5" s="112"/>
      <c r="E5" s="112"/>
      <c r="F5" s="112"/>
      <c r="G5" s="778"/>
      <c r="H5" s="89"/>
    </row>
    <row r="6" spans="1:8" s="84" customFormat="1" ht="3" customHeight="1">
      <c r="A6" s="85"/>
      <c r="B6" s="90"/>
      <c r="C6" s="102"/>
      <c r="D6" s="102"/>
      <c r="E6" s="102"/>
      <c r="F6" s="102"/>
      <c r="G6" s="102"/>
      <c r="H6" s="89"/>
    </row>
    <row r="7" spans="1:8" s="84" customFormat="1" ht="3" customHeight="1">
      <c r="A7" s="85"/>
      <c r="B7" s="1166"/>
      <c r="C7" s="1166"/>
      <c r="D7" s="1166"/>
      <c r="E7" s="1166"/>
      <c r="F7" s="1166"/>
      <c r="G7" s="82"/>
      <c r="H7" s="89"/>
    </row>
    <row r="8" spans="1:8" s="84" customFormat="1" ht="9" customHeight="1">
      <c r="A8" s="85"/>
      <c r="B8" s="1224" t="s">
        <v>6</v>
      </c>
      <c r="C8" s="1229" t="s">
        <v>381</v>
      </c>
      <c r="D8" s="778"/>
      <c r="E8" s="1229" t="s">
        <v>382</v>
      </c>
      <c r="F8" s="1229" t="s">
        <v>383</v>
      </c>
      <c r="G8" s="1229" t="s">
        <v>384</v>
      </c>
      <c r="H8" s="89"/>
    </row>
    <row r="9" spans="1:8" s="84" customFormat="1" ht="9" customHeight="1">
      <c r="A9" s="85"/>
      <c r="B9" s="1224"/>
      <c r="C9" s="1229"/>
      <c r="D9" s="778"/>
      <c r="E9" s="1229"/>
      <c r="F9" s="1229"/>
      <c r="G9" s="1229"/>
      <c r="H9" s="89"/>
    </row>
    <row r="10" spans="1:8" s="84" customFormat="1" ht="9" customHeight="1">
      <c r="A10" s="85"/>
      <c r="B10" s="1224"/>
      <c r="C10" s="1229"/>
      <c r="D10" s="778"/>
      <c r="E10" s="1229"/>
      <c r="F10" s="1229"/>
      <c r="G10" s="1229"/>
      <c r="H10" s="89"/>
    </row>
    <row r="11" spans="1:8" s="84" customFormat="1" ht="3" customHeight="1">
      <c r="A11" s="85"/>
      <c r="B11" s="90"/>
      <c r="C11" s="116"/>
      <c r="D11" s="116"/>
      <c r="E11" s="244"/>
      <c r="F11" s="244"/>
      <c r="G11" s="116"/>
      <c r="H11" s="89"/>
    </row>
    <row r="12" spans="1:8" s="84" customFormat="1" ht="3" customHeight="1">
      <c r="A12" s="85"/>
      <c r="B12" s="1162"/>
      <c r="C12" s="778"/>
      <c r="D12" s="778"/>
      <c r="E12" s="98"/>
      <c r="F12" s="98"/>
      <c r="G12" s="162"/>
      <c r="H12" s="89"/>
    </row>
    <row r="13" spans="1:8" s="84" customFormat="1" ht="8.1" customHeight="1">
      <c r="A13" s="85"/>
      <c r="B13" s="1162">
        <v>1995</v>
      </c>
      <c r="C13" s="779">
        <v>92</v>
      </c>
      <c r="D13" s="239"/>
      <c r="E13" s="779">
        <v>208</v>
      </c>
      <c r="F13" s="779">
        <v>228</v>
      </c>
      <c r="G13" s="779">
        <v>6518</v>
      </c>
      <c r="H13" s="89"/>
    </row>
    <row r="14" spans="1:8" s="84" customFormat="1" ht="8.1" customHeight="1">
      <c r="A14" s="85"/>
      <c r="B14" s="1162">
        <v>1996</v>
      </c>
      <c r="C14" s="779">
        <v>102</v>
      </c>
      <c r="D14" s="1166"/>
      <c r="E14" s="779">
        <v>265</v>
      </c>
      <c r="F14" s="779">
        <v>309</v>
      </c>
      <c r="G14" s="779">
        <v>7913</v>
      </c>
      <c r="H14" s="89"/>
    </row>
    <row r="15" spans="1:8" s="84" customFormat="1" ht="8.1" customHeight="1">
      <c r="A15" s="85"/>
      <c r="B15" s="1162">
        <v>1997</v>
      </c>
      <c r="C15" s="779">
        <v>101</v>
      </c>
      <c r="D15" s="1166"/>
      <c r="E15" s="779">
        <v>225</v>
      </c>
      <c r="F15" s="779">
        <v>320</v>
      </c>
      <c r="G15" s="779">
        <v>8251</v>
      </c>
      <c r="H15" s="89"/>
    </row>
    <row r="16" spans="1:8" s="84" customFormat="1" ht="8.1" customHeight="1">
      <c r="A16" s="85"/>
      <c r="B16" s="1162">
        <v>1998</v>
      </c>
      <c r="C16" s="779">
        <v>111</v>
      </c>
      <c r="D16" s="1166"/>
      <c r="E16" s="779">
        <v>242</v>
      </c>
      <c r="F16" s="779">
        <v>330</v>
      </c>
      <c r="G16" s="779">
        <v>8680</v>
      </c>
      <c r="H16" s="89"/>
    </row>
    <row r="17" spans="1:8" s="84" customFormat="1" ht="8.1" customHeight="1">
      <c r="A17" s="85"/>
      <c r="B17" s="1162">
        <v>1999</v>
      </c>
      <c r="C17" s="779">
        <v>104</v>
      </c>
      <c r="D17" s="1166"/>
      <c r="E17" s="779">
        <v>245</v>
      </c>
      <c r="F17" s="779">
        <v>344</v>
      </c>
      <c r="G17" s="779">
        <v>8806</v>
      </c>
      <c r="H17" s="89"/>
    </row>
    <row r="18" spans="1:8" s="84" customFormat="1" ht="8.1" customHeight="1">
      <c r="A18" s="85"/>
      <c r="B18" s="1162"/>
      <c r="C18" s="239"/>
      <c r="D18" s="239"/>
      <c r="E18" s="239"/>
      <c r="F18" s="239"/>
      <c r="G18" s="239"/>
      <c r="H18" s="89"/>
    </row>
    <row r="19" spans="1:8" s="84" customFormat="1" ht="8.1" customHeight="1">
      <c r="A19" s="85"/>
      <c r="B19" s="552">
        <v>2000</v>
      </c>
      <c r="C19" s="779">
        <v>114</v>
      </c>
      <c r="D19" s="1166"/>
      <c r="E19" s="779">
        <v>251</v>
      </c>
      <c r="F19" s="779">
        <v>341</v>
      </c>
      <c r="G19" s="779">
        <v>9799</v>
      </c>
      <c r="H19" s="89"/>
    </row>
    <row r="20" spans="1:8" s="84" customFormat="1" ht="8.1" customHeight="1">
      <c r="A20" s="85"/>
      <c r="B20" s="552">
        <v>2001</v>
      </c>
      <c r="C20" s="779">
        <v>112</v>
      </c>
      <c r="D20" s="1166"/>
      <c r="E20" s="779">
        <v>248</v>
      </c>
      <c r="F20" s="779">
        <v>336</v>
      </c>
      <c r="G20" s="779">
        <v>9677</v>
      </c>
      <c r="H20" s="89"/>
    </row>
    <row r="21" spans="1:8" s="84" customFormat="1" ht="8.1" customHeight="1">
      <c r="A21" s="85"/>
      <c r="B21" s="552">
        <v>2002</v>
      </c>
      <c r="C21" s="779">
        <v>114</v>
      </c>
      <c r="D21" s="1166"/>
      <c r="E21" s="779">
        <v>360</v>
      </c>
      <c r="F21" s="779">
        <v>339</v>
      </c>
      <c r="G21" s="779">
        <v>9832</v>
      </c>
      <c r="H21" s="89"/>
    </row>
    <row r="22" spans="1:8" s="84" customFormat="1" ht="8.1" customHeight="1">
      <c r="A22" s="85"/>
      <c r="B22" s="552">
        <v>2003</v>
      </c>
      <c r="C22" s="1166">
        <v>126</v>
      </c>
      <c r="D22" s="1166"/>
      <c r="E22" s="1166">
        <v>260</v>
      </c>
      <c r="F22" s="1166">
        <v>363</v>
      </c>
      <c r="G22" s="779">
        <v>11116</v>
      </c>
      <c r="H22" s="89"/>
    </row>
    <row r="23" spans="1:8" s="84" customFormat="1" ht="8.1" customHeight="1">
      <c r="A23" s="85"/>
      <c r="B23" s="552">
        <v>2004</v>
      </c>
      <c r="C23" s="1166">
        <v>149</v>
      </c>
      <c r="D23" s="1166"/>
      <c r="E23" s="98" t="s">
        <v>44</v>
      </c>
      <c r="F23" s="98" t="s">
        <v>44</v>
      </c>
      <c r="G23" s="779">
        <v>13532</v>
      </c>
      <c r="H23" s="89"/>
    </row>
    <row r="24" spans="1:8" s="84" customFormat="1" ht="8.1" customHeight="1">
      <c r="A24" s="85"/>
      <c r="B24" s="1162"/>
      <c r="C24" s="239"/>
      <c r="D24" s="239"/>
      <c r="E24" s="239"/>
      <c r="F24" s="239"/>
      <c r="G24" s="239"/>
      <c r="H24" s="89"/>
    </row>
    <row r="25" spans="1:8" s="84" customFormat="1" ht="8.1" customHeight="1">
      <c r="A25" s="85"/>
      <c r="B25" s="552">
        <v>2005</v>
      </c>
      <c r="C25" s="1166">
        <v>169</v>
      </c>
      <c r="D25" s="1166"/>
      <c r="E25" s="98" t="s">
        <v>44</v>
      </c>
      <c r="F25" s="98" t="s">
        <v>44</v>
      </c>
      <c r="G25" s="779">
        <v>15179</v>
      </c>
      <c r="H25" s="89"/>
    </row>
    <row r="26" spans="1:8" s="84" customFormat="1" ht="8.1" customHeight="1">
      <c r="A26" s="85"/>
      <c r="B26" s="552">
        <v>2006</v>
      </c>
      <c r="C26" s="1166">
        <v>182</v>
      </c>
      <c r="D26" s="1166"/>
      <c r="E26" s="98" t="s">
        <v>44</v>
      </c>
      <c r="F26" s="98" t="s">
        <v>44</v>
      </c>
      <c r="G26" s="779">
        <v>16426</v>
      </c>
      <c r="H26" s="89"/>
    </row>
    <row r="27" spans="1:8" s="84" customFormat="1" ht="8.1" customHeight="1">
      <c r="A27" s="85"/>
      <c r="B27" s="552">
        <v>2007</v>
      </c>
      <c r="C27" s="1166">
        <v>193</v>
      </c>
      <c r="D27" s="1166"/>
      <c r="E27" s="98" t="s">
        <v>44</v>
      </c>
      <c r="F27" s="98" t="s">
        <v>44</v>
      </c>
      <c r="G27" s="779">
        <v>17872</v>
      </c>
      <c r="H27" s="89"/>
    </row>
    <row r="28" spans="1:8" s="84" customFormat="1" ht="8.1" customHeight="1">
      <c r="A28" s="85"/>
      <c r="B28" s="552">
        <v>2008</v>
      </c>
      <c r="C28" s="1166">
        <v>183</v>
      </c>
      <c r="D28" s="1166"/>
      <c r="E28" s="98" t="s">
        <v>44</v>
      </c>
      <c r="F28" s="98" t="s">
        <v>44</v>
      </c>
      <c r="G28" s="779">
        <v>18244</v>
      </c>
      <c r="H28" s="89"/>
    </row>
    <row r="29" spans="1:8" s="84" customFormat="1" ht="8.1" customHeight="1">
      <c r="A29" s="85"/>
      <c r="B29" s="552">
        <v>2009</v>
      </c>
      <c r="C29" s="1166">
        <v>160</v>
      </c>
      <c r="D29" s="1166"/>
      <c r="E29" s="98">
        <v>182</v>
      </c>
      <c r="F29" s="98" t="s">
        <v>44</v>
      </c>
      <c r="G29" s="779">
        <v>15723</v>
      </c>
      <c r="H29" s="89"/>
    </row>
    <row r="30" spans="1:8" s="84" customFormat="1" ht="8.1" customHeight="1">
      <c r="A30" s="85"/>
      <c r="B30" s="1162"/>
      <c r="C30" s="239"/>
      <c r="D30" s="239"/>
      <c r="E30" s="239"/>
      <c r="F30" s="239"/>
      <c r="G30" s="239"/>
      <c r="H30" s="89"/>
    </row>
    <row r="31" spans="1:8" s="84" customFormat="1" ht="8.1" customHeight="1">
      <c r="A31" s="85"/>
      <c r="B31" s="552">
        <v>2010</v>
      </c>
      <c r="C31" s="1166">
        <v>176</v>
      </c>
      <c r="D31" s="1166"/>
      <c r="E31" s="98">
        <v>226</v>
      </c>
      <c r="F31" s="98">
        <v>543</v>
      </c>
      <c r="G31" s="779">
        <v>18048</v>
      </c>
      <c r="H31" s="89"/>
    </row>
    <row r="32" spans="1:8" s="84" customFormat="1" ht="8.1" customHeight="1">
      <c r="A32" s="85"/>
      <c r="B32" s="552">
        <v>2011</v>
      </c>
      <c r="C32" s="1166">
        <v>202</v>
      </c>
      <c r="D32" s="1166"/>
      <c r="E32" s="98">
        <v>459</v>
      </c>
      <c r="F32" s="98">
        <v>647</v>
      </c>
      <c r="G32" s="779">
        <v>20536</v>
      </c>
      <c r="H32" s="89"/>
    </row>
    <row r="33" spans="1:8" s="84" customFormat="1" ht="8.1" customHeight="1">
      <c r="A33" s="85"/>
      <c r="B33" s="552" t="s">
        <v>12</v>
      </c>
      <c r="C33" s="306">
        <v>205.202</v>
      </c>
      <c r="D33" s="306"/>
      <c r="E33" s="595">
        <v>466.55379900000003</v>
      </c>
      <c r="F33" s="595">
        <v>659.88530000000014</v>
      </c>
      <c r="G33" s="779">
        <v>21211.098999999998</v>
      </c>
      <c r="H33" s="89"/>
    </row>
    <row r="34" spans="1:8" s="84" customFormat="1" ht="9" customHeight="1">
      <c r="A34" s="85"/>
      <c r="B34" s="115"/>
      <c r="C34" s="1166"/>
      <c r="D34" s="1166"/>
      <c r="E34" s="1166"/>
      <c r="F34" s="1166"/>
      <c r="G34" s="1166"/>
      <c r="H34" s="89"/>
    </row>
    <row r="35" spans="1:8" s="84" customFormat="1" ht="8.65" customHeight="1">
      <c r="A35" s="85"/>
      <c r="B35" s="115"/>
      <c r="C35" s="1166"/>
      <c r="D35" s="1166"/>
      <c r="E35" s="1166"/>
      <c r="F35" s="1166"/>
      <c r="G35" s="1166"/>
      <c r="H35" s="89"/>
    </row>
    <row r="36" spans="1:8" s="84" customFormat="1" ht="8.65" customHeight="1">
      <c r="A36" s="85"/>
      <c r="B36" s="112"/>
      <c r="C36" s="112"/>
      <c r="D36" s="112"/>
      <c r="E36" s="112"/>
      <c r="F36" s="112"/>
      <c r="G36" s="778" t="s">
        <v>394</v>
      </c>
      <c r="H36" s="89"/>
    </row>
    <row r="37" spans="1:8" s="84" customFormat="1" ht="8.65" customHeight="1">
      <c r="A37" s="85"/>
      <c r="B37" s="112"/>
      <c r="C37" s="112"/>
      <c r="D37" s="112"/>
      <c r="E37" s="112"/>
      <c r="F37" s="112"/>
      <c r="G37" s="778" t="s">
        <v>61</v>
      </c>
      <c r="H37" s="89"/>
    </row>
    <row r="38" spans="1:8" s="84" customFormat="1" ht="3" customHeight="1">
      <c r="A38" s="85"/>
      <c r="B38" s="90"/>
      <c r="C38" s="102"/>
      <c r="D38" s="102"/>
      <c r="E38" s="102"/>
      <c r="F38" s="102"/>
      <c r="G38" s="116"/>
      <c r="H38" s="89"/>
    </row>
    <row r="39" spans="1:8" s="84" customFormat="1" ht="3" customHeight="1">
      <c r="A39" s="85"/>
      <c r="B39" s="1166"/>
      <c r="C39" s="1166"/>
      <c r="D39" s="1166"/>
      <c r="E39" s="1166"/>
      <c r="F39" s="1166"/>
      <c r="G39" s="82"/>
      <c r="H39" s="89"/>
    </row>
    <row r="40" spans="1:8" s="84" customFormat="1" ht="9" customHeight="1">
      <c r="A40" s="85"/>
      <c r="B40" s="1224" t="s">
        <v>6</v>
      </c>
      <c r="C40" s="1229" t="s">
        <v>385</v>
      </c>
      <c r="D40" s="778"/>
      <c r="E40" s="168" t="s">
        <v>386</v>
      </c>
      <c r="F40" s="168"/>
      <c r="G40" s="168"/>
      <c r="H40" s="89"/>
    </row>
    <row r="41" spans="1:8" s="84" customFormat="1" ht="2.1" customHeight="1">
      <c r="A41" s="85"/>
      <c r="B41" s="1224"/>
      <c r="C41" s="1229"/>
      <c r="D41" s="778"/>
      <c r="E41" s="596"/>
      <c r="F41" s="596"/>
      <c r="G41" s="281"/>
      <c r="H41" s="89"/>
    </row>
    <row r="42" spans="1:8" s="84" customFormat="1" ht="9" customHeight="1">
      <c r="A42" s="85"/>
      <c r="B42" s="1224"/>
      <c r="C42" s="1229"/>
      <c r="D42" s="98"/>
      <c r="E42" s="1229" t="s">
        <v>387</v>
      </c>
      <c r="F42" s="1164" t="s">
        <v>388</v>
      </c>
      <c r="G42" s="1164" t="s">
        <v>389</v>
      </c>
      <c r="H42" s="89"/>
    </row>
    <row r="43" spans="1:8" s="84" customFormat="1" ht="9" customHeight="1">
      <c r="A43" s="85"/>
      <c r="B43" s="1224"/>
      <c r="C43" s="1229"/>
      <c r="D43" s="98"/>
      <c r="E43" s="1229"/>
      <c r="F43" s="1164"/>
      <c r="G43" s="1164"/>
      <c r="H43" s="89"/>
    </row>
    <row r="44" spans="1:8" s="84" customFormat="1" ht="3" customHeight="1">
      <c r="A44" s="85"/>
      <c r="B44" s="90"/>
      <c r="C44" s="244"/>
      <c r="D44" s="244"/>
      <c r="E44" s="116"/>
      <c r="F44" s="116"/>
      <c r="G44" s="116"/>
      <c r="H44" s="89"/>
    </row>
    <row r="45" spans="1:8" s="84" customFormat="1" ht="3" customHeight="1">
      <c r="A45" s="85"/>
      <c r="B45" s="1162"/>
      <c r="C45" s="98"/>
      <c r="D45" s="98"/>
      <c r="E45" s="778"/>
      <c r="F45" s="778"/>
      <c r="G45" s="162"/>
      <c r="H45" s="89"/>
    </row>
    <row r="46" spans="1:8" s="84" customFormat="1" ht="8.1" customHeight="1">
      <c r="A46" s="85"/>
      <c r="B46" s="1162">
        <v>1995</v>
      </c>
      <c r="C46" s="779">
        <v>16778</v>
      </c>
      <c r="D46" s="239"/>
      <c r="E46" s="779">
        <v>4566</v>
      </c>
      <c r="F46" s="779">
        <v>117279</v>
      </c>
      <c r="G46" s="779">
        <v>87905</v>
      </c>
      <c r="H46" s="89"/>
    </row>
    <row r="47" spans="1:8" s="84" customFormat="1" ht="8.1" customHeight="1">
      <c r="A47" s="85"/>
      <c r="B47" s="1162">
        <v>1996</v>
      </c>
      <c r="C47" s="779">
        <v>21566</v>
      </c>
      <c r="D47" s="239"/>
      <c r="E47" s="779">
        <v>4890</v>
      </c>
      <c r="F47" s="779">
        <v>144674</v>
      </c>
      <c r="G47" s="779">
        <v>103911</v>
      </c>
      <c r="H47" s="89"/>
    </row>
    <row r="48" spans="1:8" s="84" customFormat="1" ht="8.1" customHeight="1">
      <c r="A48" s="85"/>
      <c r="B48" s="1162">
        <v>1997</v>
      </c>
      <c r="C48" s="779">
        <v>22546</v>
      </c>
      <c r="D48" s="239"/>
      <c r="E48" s="779">
        <v>5251</v>
      </c>
      <c r="F48" s="779">
        <v>182670</v>
      </c>
      <c r="G48" s="779">
        <v>112595</v>
      </c>
      <c r="H48" s="89"/>
    </row>
    <row r="49" spans="1:8" s="84" customFormat="1" ht="8.1" customHeight="1">
      <c r="A49" s="85"/>
      <c r="B49" s="1162">
        <v>1998</v>
      </c>
      <c r="C49" s="779">
        <v>22325</v>
      </c>
      <c r="D49" s="239"/>
      <c r="E49" s="779">
        <v>4836</v>
      </c>
      <c r="F49" s="779">
        <v>225635</v>
      </c>
      <c r="G49" s="779">
        <v>141303</v>
      </c>
      <c r="H49" s="89"/>
    </row>
    <row r="50" spans="1:8" s="84" customFormat="1" ht="8.1" customHeight="1">
      <c r="A50" s="85"/>
      <c r="B50" s="1162">
        <v>1999</v>
      </c>
      <c r="C50" s="779">
        <v>22574</v>
      </c>
      <c r="D50" s="239"/>
      <c r="E50" s="779">
        <v>5320</v>
      </c>
      <c r="F50" s="779">
        <v>222801</v>
      </c>
      <c r="G50" s="779">
        <v>146955</v>
      </c>
      <c r="H50" s="89"/>
    </row>
    <row r="51" spans="1:8" s="84" customFormat="1" ht="8.1" customHeight="1">
      <c r="A51" s="85"/>
      <c r="B51" s="1162"/>
      <c r="C51" s="239"/>
      <c r="D51" s="239"/>
      <c r="E51" s="239"/>
      <c r="F51" s="239"/>
      <c r="G51" s="239"/>
      <c r="H51" s="89"/>
    </row>
    <row r="52" spans="1:8" s="84" customFormat="1" ht="8.1" customHeight="1">
      <c r="A52" s="85"/>
      <c r="B52" s="552">
        <v>2000</v>
      </c>
      <c r="C52" s="779">
        <v>25668</v>
      </c>
      <c r="D52" s="239"/>
      <c r="E52" s="779">
        <v>5735</v>
      </c>
      <c r="F52" s="779">
        <v>220865</v>
      </c>
      <c r="G52" s="779">
        <v>147523</v>
      </c>
      <c r="H52" s="89"/>
    </row>
    <row r="53" spans="1:8" s="84" customFormat="1" ht="8.1" customHeight="1">
      <c r="A53" s="85"/>
      <c r="B53" s="552">
        <v>2001</v>
      </c>
      <c r="C53" s="779">
        <v>25542</v>
      </c>
      <c r="D53" s="239"/>
      <c r="E53" s="779">
        <v>3959</v>
      </c>
      <c r="F53" s="779">
        <v>199713</v>
      </c>
      <c r="G53" s="779">
        <v>193540</v>
      </c>
      <c r="H53" s="89"/>
    </row>
    <row r="54" spans="1:8" s="84" customFormat="1" ht="8.1" customHeight="1">
      <c r="A54" s="85"/>
      <c r="B54" s="552">
        <v>2002</v>
      </c>
      <c r="C54" s="779">
        <v>27329</v>
      </c>
      <c r="D54" s="239"/>
      <c r="E54" s="779">
        <v>3954</v>
      </c>
      <c r="F54" s="779">
        <v>220336</v>
      </c>
      <c r="G54" s="779">
        <v>195475</v>
      </c>
      <c r="H54" s="89"/>
    </row>
    <row r="55" spans="1:8" s="84" customFormat="1" ht="8.1" customHeight="1">
      <c r="A55" s="85"/>
      <c r="B55" s="552">
        <v>2003</v>
      </c>
      <c r="C55" s="779">
        <v>31859</v>
      </c>
      <c r="D55" s="239"/>
      <c r="E55" s="779">
        <v>3984</v>
      </c>
      <c r="F55" s="779">
        <v>249229</v>
      </c>
      <c r="G55" s="779">
        <v>222320</v>
      </c>
      <c r="H55" s="89"/>
    </row>
    <row r="56" spans="1:8" s="84" customFormat="1" ht="8.1" customHeight="1">
      <c r="A56" s="85"/>
      <c r="B56" s="552">
        <v>2004</v>
      </c>
      <c r="C56" s="779">
        <v>38288</v>
      </c>
      <c r="D56" s="239"/>
      <c r="E56" s="597" t="s">
        <v>44</v>
      </c>
      <c r="F56" s="779">
        <v>281953</v>
      </c>
      <c r="G56" s="597" t="s">
        <v>44</v>
      </c>
      <c r="H56" s="89"/>
    </row>
    <row r="57" spans="1:8" s="84" customFormat="1" ht="8.1" customHeight="1">
      <c r="A57" s="85"/>
      <c r="B57" s="1162"/>
      <c r="C57" s="239"/>
      <c r="D57" s="239"/>
      <c r="E57" s="239"/>
      <c r="F57" s="239"/>
      <c r="G57" s="239"/>
      <c r="H57" s="89"/>
    </row>
    <row r="58" spans="1:8" s="84" customFormat="1" ht="8.1" customHeight="1">
      <c r="A58" s="85"/>
      <c r="B58" s="552">
        <v>2005</v>
      </c>
      <c r="C58" s="779">
        <v>41714</v>
      </c>
      <c r="D58" s="239"/>
      <c r="E58" s="597" t="s">
        <v>44</v>
      </c>
      <c r="F58" s="779">
        <v>291765</v>
      </c>
      <c r="G58" s="597" t="s">
        <v>44</v>
      </c>
      <c r="H58" s="89"/>
    </row>
    <row r="59" spans="1:8" s="84" customFormat="1" ht="8.1" customHeight="1">
      <c r="A59" s="85"/>
      <c r="B59" s="552">
        <v>2006</v>
      </c>
      <c r="C59" s="779">
        <v>45742</v>
      </c>
      <c r="D59" s="239"/>
      <c r="E59" s="98" t="s">
        <v>44</v>
      </c>
      <c r="F59" s="779">
        <v>318171</v>
      </c>
      <c r="G59" s="98" t="s">
        <v>44</v>
      </c>
      <c r="H59" s="89"/>
    </row>
    <row r="60" spans="1:8" s="84" customFormat="1" ht="8.1" customHeight="1">
      <c r="A60" s="85"/>
      <c r="B60" s="552">
        <v>2007</v>
      </c>
      <c r="C60" s="779">
        <v>50209</v>
      </c>
      <c r="D60" s="239"/>
      <c r="E60" s="98" t="s">
        <v>44</v>
      </c>
      <c r="F60" s="779">
        <v>317582</v>
      </c>
      <c r="G60" s="98" t="s">
        <v>44</v>
      </c>
      <c r="H60" s="89"/>
    </row>
    <row r="61" spans="1:8" s="84" customFormat="1" ht="8.1" customHeight="1">
      <c r="A61" s="85"/>
      <c r="B61" s="552">
        <v>2008</v>
      </c>
      <c r="C61" s="779">
        <v>51968</v>
      </c>
      <c r="D61" s="239"/>
      <c r="E61" s="98" t="s">
        <v>44</v>
      </c>
      <c r="F61" s="779">
        <v>272666</v>
      </c>
      <c r="G61" s="98" t="s">
        <v>44</v>
      </c>
      <c r="H61" s="89"/>
    </row>
    <row r="62" spans="1:8" s="84" customFormat="1" ht="8.1" customHeight="1">
      <c r="A62" s="85"/>
      <c r="B62" s="552">
        <v>2009</v>
      </c>
      <c r="C62" s="779">
        <v>41720</v>
      </c>
      <c r="D62" s="239"/>
      <c r="E62" s="98" t="s">
        <v>44</v>
      </c>
      <c r="F62" s="779">
        <v>233870</v>
      </c>
      <c r="G62" s="98" t="s">
        <v>44</v>
      </c>
      <c r="H62" s="89"/>
    </row>
    <row r="63" spans="1:8" s="84" customFormat="1" ht="8.1" customHeight="1">
      <c r="A63" s="85"/>
      <c r="B63" s="1162"/>
      <c r="C63" s="239"/>
      <c r="D63" s="239"/>
      <c r="E63" s="779"/>
      <c r="F63" s="239"/>
      <c r="G63" s="239"/>
      <c r="H63" s="89"/>
    </row>
    <row r="64" spans="1:8" s="84" customFormat="1" ht="8.1" customHeight="1">
      <c r="A64" s="85"/>
      <c r="B64" s="552">
        <v>2010</v>
      </c>
      <c r="C64" s="779">
        <v>48438</v>
      </c>
      <c r="D64" s="239"/>
      <c r="E64" s="779">
        <v>5119</v>
      </c>
      <c r="F64" s="779">
        <v>292347</v>
      </c>
      <c r="G64" s="779">
        <v>518883</v>
      </c>
      <c r="H64" s="89"/>
    </row>
    <row r="65" spans="1:9" s="84" customFormat="1" ht="8.1" customHeight="1">
      <c r="A65" s="85"/>
      <c r="B65" s="552">
        <v>2011</v>
      </c>
      <c r="C65" s="779">
        <v>56602</v>
      </c>
      <c r="D65" s="239"/>
      <c r="E65" s="779">
        <v>4026</v>
      </c>
      <c r="F65" s="779">
        <v>287254</v>
      </c>
      <c r="G65" s="779">
        <v>587866</v>
      </c>
      <c r="H65" s="89"/>
    </row>
    <row r="66" spans="1:9" s="84" customFormat="1" ht="8.1" customHeight="1">
      <c r="A66" s="85"/>
      <c r="B66" s="552" t="s">
        <v>12</v>
      </c>
      <c r="C66" s="779">
        <v>59362.057574000006</v>
      </c>
      <c r="D66" s="239"/>
      <c r="E66" s="779">
        <v>2080.6590000000001</v>
      </c>
      <c r="F66" s="779">
        <v>283803.20269999997</v>
      </c>
      <c r="G66" s="779">
        <v>528822.11</v>
      </c>
      <c r="H66" s="89"/>
    </row>
    <row r="67" spans="1:9" s="84" customFormat="1" ht="3" customHeight="1">
      <c r="A67" s="85"/>
      <c r="B67" s="102"/>
      <c r="C67" s="598"/>
      <c r="D67" s="598"/>
      <c r="E67" s="598"/>
      <c r="F67" s="598"/>
      <c r="G67" s="598"/>
      <c r="H67" s="89"/>
    </row>
    <row r="68" spans="1:9" s="84" customFormat="1" ht="3" customHeight="1">
      <c r="A68" s="85"/>
      <c r="B68" s="1166"/>
      <c r="C68" s="1166"/>
      <c r="D68" s="1166"/>
      <c r="E68" s="1166"/>
      <c r="F68" s="1166"/>
      <c r="G68" s="82"/>
      <c r="H68" s="89"/>
    </row>
    <row r="69" spans="1:9" s="84" customFormat="1" ht="9" customHeight="1">
      <c r="A69" s="85"/>
      <c r="B69" s="592" t="s">
        <v>391</v>
      </c>
      <c r="C69" s="1166"/>
      <c r="D69" s="1166"/>
      <c r="E69" s="1166"/>
      <c r="F69" s="1166"/>
      <c r="G69" s="1166"/>
      <c r="H69" s="89"/>
    </row>
    <row r="70" spans="1:9" s="84" customFormat="1" ht="9" customHeight="1">
      <c r="A70" s="85"/>
      <c r="B70" s="592" t="s">
        <v>392</v>
      </c>
      <c r="C70" s="1166"/>
      <c r="D70" s="1166"/>
      <c r="E70" s="1166"/>
      <c r="F70" s="1166"/>
      <c r="G70" s="1166"/>
      <c r="H70" s="89"/>
    </row>
    <row r="71" spans="1:9" s="84" customFormat="1" ht="9" customHeight="1">
      <c r="A71" s="85"/>
      <c r="B71" s="118" t="s">
        <v>376</v>
      </c>
      <c r="C71" s="1166"/>
      <c r="D71" s="1166"/>
      <c r="E71" s="1166"/>
      <c r="F71" s="1166"/>
      <c r="G71" s="1166"/>
      <c r="H71" s="89"/>
    </row>
    <row r="72" spans="1:9" s="84" customFormat="1" ht="4.7" customHeight="1">
      <c r="A72" s="110"/>
      <c r="B72" s="102"/>
      <c r="C72" s="102"/>
      <c r="D72" s="102"/>
      <c r="E72" s="102"/>
      <c r="F72" s="102"/>
      <c r="G72" s="102"/>
      <c r="H72" s="111"/>
    </row>
    <row r="73" spans="1:9" hidden="1">
      <c r="I73" s="32" t="s">
        <v>17</v>
      </c>
    </row>
  </sheetData>
  <sheetProtection sheet="1" objects="1" scenarios="1"/>
  <mergeCells count="8">
    <mergeCell ref="G8:G10"/>
    <mergeCell ref="B40:B43"/>
    <mergeCell ref="C40:C43"/>
    <mergeCell ref="E42:E43"/>
    <mergeCell ref="B8:B10"/>
    <mergeCell ref="C8:C10"/>
    <mergeCell ref="E8:E10"/>
    <mergeCell ref="F8:F10"/>
  </mergeCells>
  <hyperlinks>
    <hyperlink ref="G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codeName="Hoja36"/>
  <dimension ref="A1:L37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7.140625" style="32" customWidth="1"/>
    <col min="3" max="3" width="5.140625" style="32" customWidth="1"/>
    <col min="4" max="4" width="9.5703125" style="32" customWidth="1"/>
    <col min="5" max="5" width="9.42578125" style="32" customWidth="1"/>
    <col min="6" max="6" width="4.28515625" style="32" customWidth="1"/>
    <col min="7" max="7" width="4.7109375" style="32" customWidth="1"/>
    <col min="8" max="9" width="8.7109375" style="32" customWidth="1"/>
    <col min="10" max="11" width="0.85546875" style="32" customWidth="1"/>
    <col min="12" max="12" width="0" style="32" hidden="1"/>
    <col min="13" max="16384" width="11.42578125" style="32" hidden="1"/>
  </cols>
  <sheetData>
    <row r="1" spans="1:10" s="602" customFormat="1" ht="4.7" customHeight="1">
      <c r="A1" s="599"/>
      <c r="B1" s="600"/>
      <c r="C1" s="600"/>
      <c r="D1" s="600"/>
      <c r="E1" s="600"/>
      <c r="F1" s="600"/>
      <c r="G1" s="600"/>
      <c r="H1" s="600"/>
      <c r="I1" s="600"/>
      <c r="J1" s="601"/>
    </row>
    <row r="2" spans="1:10" s="607" customFormat="1" ht="11.1" customHeight="1">
      <c r="A2" s="603"/>
      <c r="B2" s="604" t="s">
        <v>396</v>
      </c>
      <c r="C2" s="605"/>
      <c r="D2" s="605"/>
      <c r="E2" s="605"/>
      <c r="F2" s="605"/>
      <c r="G2" s="605"/>
      <c r="H2" s="605"/>
      <c r="I2" s="1317" t="s">
        <v>397</v>
      </c>
      <c r="J2" s="606"/>
    </row>
    <row r="3" spans="1:10" s="607" customFormat="1" ht="11.1" customHeight="1">
      <c r="A3" s="603"/>
      <c r="B3" s="604" t="s">
        <v>398</v>
      </c>
      <c r="C3" s="605"/>
      <c r="D3" s="605"/>
      <c r="E3" s="605"/>
      <c r="F3" s="605"/>
      <c r="G3" s="605"/>
      <c r="H3" s="605"/>
      <c r="I3" s="605"/>
      <c r="J3" s="606"/>
    </row>
    <row r="4" spans="1:10" s="607" customFormat="1" ht="11.1" customHeight="1">
      <c r="A4" s="603"/>
      <c r="B4" s="604" t="s">
        <v>4</v>
      </c>
      <c r="C4" s="605"/>
      <c r="D4" s="605"/>
      <c r="E4" s="605"/>
      <c r="F4" s="605"/>
      <c r="G4" s="605"/>
      <c r="H4" s="605"/>
      <c r="I4" s="605"/>
      <c r="J4" s="606"/>
    </row>
    <row r="5" spans="1:10" s="602" customFormat="1" ht="11.1" customHeight="1">
      <c r="A5" s="608"/>
      <c r="B5" s="609" t="s">
        <v>399</v>
      </c>
      <c r="C5" s="610"/>
      <c r="D5" s="610"/>
      <c r="E5" s="610"/>
      <c r="F5" s="610"/>
      <c r="G5" s="610"/>
      <c r="H5" s="610"/>
      <c r="I5" s="610"/>
      <c r="J5" s="611"/>
    </row>
    <row r="6" spans="1:10" s="602" customFormat="1" ht="3" customHeight="1">
      <c r="A6" s="608"/>
      <c r="B6" s="612"/>
      <c r="C6" s="612"/>
      <c r="D6" s="612"/>
      <c r="E6" s="612"/>
      <c r="F6" s="612"/>
      <c r="G6" s="612"/>
      <c r="H6" s="612"/>
      <c r="I6" s="612"/>
      <c r="J6" s="611"/>
    </row>
    <row r="7" spans="1:10" s="602" customFormat="1" ht="3" customHeight="1">
      <c r="A7" s="608"/>
      <c r="B7" s="613"/>
      <c r="C7" s="613"/>
      <c r="D7" s="613"/>
      <c r="E7" s="613"/>
      <c r="F7" s="613"/>
      <c r="G7" s="613"/>
      <c r="H7" s="613"/>
      <c r="I7" s="613"/>
      <c r="J7" s="611"/>
    </row>
    <row r="8" spans="1:10" s="616" customFormat="1" ht="8.65" customHeight="1">
      <c r="A8" s="614"/>
      <c r="B8" s="1280" t="s">
        <v>6</v>
      </c>
      <c r="C8" s="1282" t="s">
        <v>400</v>
      </c>
      <c r="D8" s="1282"/>
      <c r="E8" s="1282"/>
      <c r="F8" s="1187"/>
      <c r="G8" s="1282" t="s">
        <v>401</v>
      </c>
      <c r="H8" s="1282"/>
      <c r="I8" s="1282"/>
      <c r="J8" s="615"/>
    </row>
    <row r="9" spans="1:10" s="616" customFormat="1" ht="8.65" customHeight="1">
      <c r="A9" s="614"/>
      <c r="B9" s="1281"/>
      <c r="C9" s="1187" t="s">
        <v>7</v>
      </c>
      <c r="D9" s="1187" t="s">
        <v>365</v>
      </c>
      <c r="E9" s="1187" t="s">
        <v>364</v>
      </c>
      <c r="F9" s="1187"/>
      <c r="G9" s="1187" t="s">
        <v>7</v>
      </c>
      <c r="H9" s="1187" t="s">
        <v>365</v>
      </c>
      <c r="I9" s="1187" t="s">
        <v>364</v>
      </c>
      <c r="J9" s="615"/>
    </row>
    <row r="10" spans="1:10" s="602" customFormat="1" ht="3" customHeight="1">
      <c r="A10" s="608"/>
      <c r="B10" s="612"/>
      <c r="C10" s="612"/>
      <c r="D10" s="612"/>
      <c r="E10" s="612"/>
      <c r="F10" s="612"/>
      <c r="G10" s="612"/>
      <c r="H10" s="612"/>
      <c r="I10" s="612"/>
      <c r="J10" s="611"/>
    </row>
    <row r="11" spans="1:10" s="602" customFormat="1" ht="3" customHeight="1">
      <c r="A11" s="608"/>
      <c r="B11" s="613"/>
      <c r="C11" s="613"/>
      <c r="D11" s="613"/>
      <c r="E11" s="613"/>
      <c r="F11" s="613"/>
      <c r="G11" s="613"/>
      <c r="H11" s="613"/>
      <c r="I11" s="613"/>
      <c r="J11" s="611"/>
    </row>
    <row r="12" spans="1:10" s="616" customFormat="1" ht="8.4499999999999993" customHeight="1">
      <c r="A12" s="614"/>
      <c r="B12" s="617">
        <v>1995</v>
      </c>
      <c r="C12" s="618">
        <f>SUM(D12:E12)</f>
        <v>25192</v>
      </c>
      <c r="D12" s="618">
        <v>14857</v>
      </c>
      <c r="E12" s="618">
        <v>10335</v>
      </c>
      <c r="F12" s="618"/>
      <c r="G12" s="618">
        <f>SUM(H12:I12)</f>
        <v>3428</v>
      </c>
      <c r="H12" s="618">
        <v>395</v>
      </c>
      <c r="I12" s="618">
        <v>3033</v>
      </c>
      <c r="J12" s="615"/>
    </row>
    <row r="13" spans="1:10" s="616" customFormat="1" ht="8.4499999999999993" customHeight="1">
      <c r="A13" s="614"/>
      <c r="B13" s="617">
        <v>1996</v>
      </c>
      <c r="C13" s="618">
        <f>SUM(D13:E13)</f>
        <v>26493</v>
      </c>
      <c r="D13" s="618">
        <v>14199</v>
      </c>
      <c r="E13" s="618">
        <v>12294</v>
      </c>
      <c r="F13" s="618"/>
      <c r="G13" s="618">
        <f>SUM(H13:I13)</f>
        <v>3803</v>
      </c>
      <c r="H13" s="618">
        <v>554</v>
      </c>
      <c r="I13" s="618">
        <v>3249</v>
      </c>
      <c r="J13" s="615"/>
    </row>
    <row r="14" spans="1:10" s="616" customFormat="1" ht="8.4499999999999993" customHeight="1">
      <c r="A14" s="614"/>
      <c r="B14" s="617">
        <v>1997</v>
      </c>
      <c r="C14" s="618">
        <f>SUM(D14:E14)</f>
        <v>28896</v>
      </c>
      <c r="D14" s="618">
        <v>15428</v>
      </c>
      <c r="E14" s="618">
        <v>13468</v>
      </c>
      <c r="F14" s="618"/>
      <c r="G14" s="618">
        <f>SUM(H14:I14)</f>
        <v>3959</v>
      </c>
      <c r="H14" s="618">
        <v>531</v>
      </c>
      <c r="I14" s="618">
        <v>3428</v>
      </c>
      <c r="J14" s="615"/>
    </row>
    <row r="15" spans="1:10" s="616" customFormat="1" ht="8.4499999999999993" customHeight="1">
      <c r="A15" s="614"/>
      <c r="B15" s="617">
        <v>1998</v>
      </c>
      <c r="C15" s="618">
        <f>SUM(D15:E15)</f>
        <v>30922</v>
      </c>
      <c r="D15" s="618">
        <v>17046</v>
      </c>
      <c r="E15" s="618">
        <v>13876</v>
      </c>
      <c r="F15" s="618"/>
      <c r="G15" s="618">
        <f>SUM(H15:I15)</f>
        <v>4315</v>
      </c>
      <c r="H15" s="618">
        <v>475</v>
      </c>
      <c r="I15" s="618">
        <v>3840</v>
      </c>
      <c r="J15" s="615"/>
    </row>
    <row r="16" spans="1:10" s="616" customFormat="1" ht="8.4499999999999993" customHeight="1">
      <c r="A16" s="614"/>
      <c r="B16" s="617">
        <v>1999</v>
      </c>
      <c r="C16" s="618">
        <f>SUM(D16:E16)</f>
        <v>32662</v>
      </c>
      <c r="D16" s="618">
        <v>18248</v>
      </c>
      <c r="E16" s="618">
        <v>14414</v>
      </c>
      <c r="F16" s="618"/>
      <c r="G16" s="618">
        <f>SUM(H16:I16)</f>
        <v>5171</v>
      </c>
      <c r="H16" s="618">
        <v>677</v>
      </c>
      <c r="I16" s="618">
        <v>4494</v>
      </c>
      <c r="J16" s="615"/>
    </row>
    <row r="17" spans="1:12" s="616" customFormat="1" ht="8.4499999999999993" customHeight="1">
      <c r="A17" s="614"/>
      <c r="B17" s="617"/>
      <c r="C17" s="618"/>
      <c r="D17" s="618"/>
      <c r="E17" s="618"/>
      <c r="F17" s="618"/>
      <c r="G17" s="618"/>
      <c r="H17" s="618"/>
      <c r="I17" s="618"/>
      <c r="J17" s="615"/>
    </row>
    <row r="18" spans="1:12" s="616" customFormat="1" ht="8.4499999999999993" customHeight="1">
      <c r="A18" s="614"/>
      <c r="B18" s="617">
        <v>2000</v>
      </c>
      <c r="C18" s="618">
        <f>SUM(D18:E18)</f>
        <v>33974</v>
      </c>
      <c r="D18" s="618">
        <v>17762</v>
      </c>
      <c r="E18" s="618">
        <v>16212</v>
      </c>
      <c r="F18" s="618"/>
      <c r="G18" s="618">
        <f>SUM(H18:I18)</f>
        <v>5437</v>
      </c>
      <c r="H18" s="618">
        <v>767</v>
      </c>
      <c r="I18" s="618">
        <v>4670</v>
      </c>
      <c r="J18" s="615"/>
    </row>
    <row r="19" spans="1:12" s="616" customFormat="1" ht="8.4499999999999993" customHeight="1">
      <c r="A19" s="614"/>
      <c r="B19" s="617">
        <v>2001</v>
      </c>
      <c r="C19" s="618">
        <f>SUM(D19:E19)</f>
        <v>33673</v>
      </c>
      <c r="D19" s="618">
        <v>17923</v>
      </c>
      <c r="E19" s="618">
        <v>15750</v>
      </c>
      <c r="F19" s="618"/>
      <c r="G19" s="618">
        <f>SUM(H19:I19)</f>
        <v>4609</v>
      </c>
      <c r="H19" s="619">
        <v>341</v>
      </c>
      <c r="I19" s="619">
        <v>4268</v>
      </c>
      <c r="J19" s="615"/>
    </row>
    <row r="20" spans="1:12" s="616" customFormat="1" ht="8.4499999999999993" customHeight="1">
      <c r="A20" s="614"/>
      <c r="B20" s="620">
        <v>2002</v>
      </c>
      <c r="C20" s="618">
        <f>SUM(D20:E20)</f>
        <v>33190</v>
      </c>
      <c r="D20" s="618">
        <v>17591</v>
      </c>
      <c r="E20" s="618">
        <v>15599</v>
      </c>
      <c r="F20" s="618"/>
      <c r="G20" s="618">
        <f>SUM(H20:I20)</f>
        <v>4066</v>
      </c>
      <c r="H20" s="619">
        <v>138</v>
      </c>
      <c r="I20" s="619">
        <v>3928</v>
      </c>
      <c r="J20" s="615"/>
    </row>
    <row r="21" spans="1:12" s="616" customFormat="1" ht="8.4499999999999993" customHeight="1">
      <c r="A21" s="614"/>
      <c r="B21" s="620">
        <v>2003</v>
      </c>
      <c r="C21" s="618">
        <f>SUM(D21:E21)</f>
        <v>35287</v>
      </c>
      <c r="D21" s="618">
        <v>18411</v>
      </c>
      <c r="E21" s="618">
        <v>16876</v>
      </c>
      <c r="F21" s="618"/>
      <c r="G21" s="618">
        <f>SUM(H21:I21)</f>
        <v>3989</v>
      </c>
      <c r="H21" s="619">
        <v>281</v>
      </c>
      <c r="I21" s="619">
        <v>3708</v>
      </c>
      <c r="J21" s="615"/>
    </row>
    <row r="22" spans="1:12" s="616" customFormat="1" ht="8.4499999999999993" customHeight="1">
      <c r="A22" s="614"/>
      <c r="B22" s="620">
        <v>2004</v>
      </c>
      <c r="C22" s="618">
        <f>SUM(D22:E22)</f>
        <v>39422</v>
      </c>
      <c r="D22" s="618">
        <v>19531</v>
      </c>
      <c r="E22" s="618">
        <v>19891</v>
      </c>
      <c r="F22" s="618"/>
      <c r="G22" s="618">
        <f>SUM(H22:I22)</f>
        <v>4101</v>
      </c>
      <c r="H22" s="619">
        <v>315</v>
      </c>
      <c r="I22" s="619">
        <v>3786</v>
      </c>
      <c r="J22" s="615"/>
    </row>
    <row r="23" spans="1:12" s="616" customFormat="1" ht="8.4499999999999993" customHeight="1">
      <c r="A23" s="614"/>
      <c r="B23" s="620"/>
      <c r="C23" s="618"/>
      <c r="D23" s="618"/>
      <c r="E23" s="618"/>
      <c r="F23" s="618"/>
      <c r="G23" s="618"/>
      <c r="H23" s="619"/>
      <c r="I23" s="619"/>
      <c r="J23" s="615"/>
    </row>
    <row r="24" spans="1:12" s="616" customFormat="1" ht="8.4499999999999993" customHeight="1">
      <c r="A24" s="614"/>
      <c r="B24" s="620">
        <v>2005</v>
      </c>
      <c r="C24" s="618">
        <f>SUM(D24:E24)</f>
        <v>42176</v>
      </c>
      <c r="D24" s="618">
        <v>19829</v>
      </c>
      <c r="E24" s="618">
        <f>7168+15179</f>
        <v>22347</v>
      </c>
      <c r="F24" s="618"/>
      <c r="G24" s="618">
        <f>SUM(H24:I24)</f>
        <v>3934</v>
      </c>
      <c r="H24" s="619">
        <v>482</v>
      </c>
      <c r="I24" s="619">
        <f>351+3101</f>
        <v>3452</v>
      </c>
      <c r="J24" s="615"/>
    </row>
    <row r="25" spans="1:12" s="616" customFormat="1" ht="8.4499999999999993" customHeight="1">
      <c r="A25" s="614"/>
      <c r="B25" s="620">
        <v>2006</v>
      </c>
      <c r="C25" s="618">
        <f>SUM(D25:E25)</f>
        <v>45406</v>
      </c>
      <c r="D25" s="618">
        <v>22165</v>
      </c>
      <c r="E25" s="618">
        <v>23241</v>
      </c>
      <c r="G25" s="618">
        <f>SUM(H25:I25)</f>
        <v>3318</v>
      </c>
      <c r="H25" s="619">
        <v>467</v>
      </c>
      <c r="I25" s="619">
        <v>2851</v>
      </c>
      <c r="J25" s="615"/>
    </row>
    <row r="26" spans="1:12" s="616" customFormat="1" ht="8.4499999999999993" customHeight="1">
      <c r="A26" s="614"/>
      <c r="B26" s="620">
        <v>2007</v>
      </c>
      <c r="C26" s="618">
        <f>SUM(D26:E26)</f>
        <v>52221</v>
      </c>
      <c r="D26" s="619">
        <v>27401</v>
      </c>
      <c r="E26" s="618">
        <v>24820</v>
      </c>
      <c r="F26" s="621"/>
      <c r="G26" s="618">
        <f>SUM(H26:I26)</f>
        <v>3142</v>
      </c>
      <c r="H26" s="619">
        <v>709</v>
      </c>
      <c r="I26" s="619">
        <v>2433</v>
      </c>
      <c r="J26" s="622"/>
      <c r="K26" s="623"/>
      <c r="L26" s="610"/>
    </row>
    <row r="27" spans="1:12" s="616" customFormat="1" ht="8.4499999999999993" customHeight="1">
      <c r="A27" s="614"/>
      <c r="B27" s="620">
        <v>2008</v>
      </c>
      <c r="C27" s="618">
        <f>SUM(D27:E27)</f>
        <v>53300</v>
      </c>
      <c r="D27" s="619">
        <v>27649</v>
      </c>
      <c r="E27" s="619">
        <v>25651</v>
      </c>
      <c r="F27" s="618"/>
      <c r="G27" s="618">
        <f>SUM(H27:I27)</f>
        <v>2876</v>
      </c>
      <c r="H27" s="618">
        <v>591</v>
      </c>
      <c r="I27" s="619">
        <v>2285</v>
      </c>
      <c r="J27" s="622"/>
      <c r="K27" s="623"/>
      <c r="L27" s="610"/>
    </row>
    <row r="28" spans="1:12" s="616" customFormat="1" ht="8.4499999999999993" customHeight="1">
      <c r="A28" s="614"/>
      <c r="B28" s="620">
        <v>2009</v>
      </c>
      <c r="C28" s="618">
        <f>SUM(D28:E28)</f>
        <v>46971</v>
      </c>
      <c r="D28" s="619">
        <v>24431</v>
      </c>
      <c r="E28" s="619">
        <v>22540</v>
      </c>
      <c r="F28" s="618"/>
      <c r="G28" s="618">
        <f>SUM(H28:I28)</f>
        <v>1864</v>
      </c>
      <c r="H28" s="618">
        <v>166</v>
      </c>
      <c r="I28" s="619">
        <v>1698</v>
      </c>
      <c r="J28" s="622"/>
      <c r="K28" s="623"/>
      <c r="L28" s="610"/>
    </row>
    <row r="29" spans="1:12" s="616" customFormat="1" ht="8.4499999999999993" customHeight="1">
      <c r="A29" s="614"/>
      <c r="B29" s="620"/>
      <c r="C29" s="618"/>
      <c r="D29" s="619"/>
      <c r="E29" s="619"/>
      <c r="F29" s="618"/>
      <c r="G29" s="618"/>
      <c r="H29" s="618"/>
      <c r="I29" s="619"/>
      <c r="J29" s="622"/>
      <c r="K29" s="623"/>
      <c r="L29" s="610"/>
    </row>
    <row r="30" spans="1:12" s="616" customFormat="1" ht="8.4499999999999993" customHeight="1">
      <c r="A30" s="614"/>
      <c r="B30" s="620">
        <v>2010</v>
      </c>
      <c r="C30" s="618">
        <f>SUM(D30:E30)</f>
        <v>48698</v>
      </c>
      <c r="D30" s="619">
        <v>24495</v>
      </c>
      <c r="E30" s="619">
        <v>24203</v>
      </c>
      <c r="F30" s="618"/>
      <c r="G30" s="618">
        <f>SUM(H30:I30)</f>
        <v>1699</v>
      </c>
      <c r="H30" s="618">
        <v>145</v>
      </c>
      <c r="I30" s="619">
        <v>1554</v>
      </c>
      <c r="J30" s="622"/>
      <c r="K30" s="623"/>
      <c r="L30" s="610"/>
    </row>
    <row r="31" spans="1:12" s="616" customFormat="1" ht="8.4499999999999993" customHeight="1">
      <c r="A31" s="614"/>
      <c r="B31" s="620">
        <v>2011</v>
      </c>
      <c r="C31" s="618">
        <f>SUM(D31:E31)</f>
        <v>49766</v>
      </c>
      <c r="D31" s="619">
        <v>24455</v>
      </c>
      <c r="E31" s="619">
        <v>25311</v>
      </c>
      <c r="F31" s="618"/>
      <c r="G31" s="618">
        <f>SUM(H31:I31)</f>
        <v>1640</v>
      </c>
      <c r="H31" s="618">
        <v>136</v>
      </c>
      <c r="I31" s="619">
        <v>1504</v>
      </c>
      <c r="J31" s="622"/>
      <c r="K31" s="623"/>
      <c r="L31" s="610"/>
    </row>
    <row r="32" spans="1:12" s="616" customFormat="1" ht="8.4499999999999993" customHeight="1">
      <c r="A32" s="614"/>
      <c r="B32" s="620" t="s">
        <v>12</v>
      </c>
      <c r="C32" s="618">
        <f>SUM(D32:E32)</f>
        <v>55153.198000000004</v>
      </c>
      <c r="D32" s="619">
        <v>28084.346000000001</v>
      </c>
      <c r="E32" s="619">
        <v>27068.851999999999</v>
      </c>
      <c r="F32" s="618"/>
      <c r="G32" s="618">
        <f>SUM(H32:I32)</f>
        <v>1607.354</v>
      </c>
      <c r="H32" s="618">
        <v>127.992</v>
      </c>
      <c r="I32" s="619">
        <v>1479.3620000000001</v>
      </c>
      <c r="J32" s="622"/>
      <c r="K32" s="623"/>
      <c r="L32" s="610"/>
    </row>
    <row r="33" spans="1:11" s="602" customFormat="1" ht="3" customHeight="1">
      <c r="A33" s="608"/>
      <c r="B33" s="612"/>
      <c r="C33" s="612"/>
      <c r="D33" s="612"/>
      <c r="E33" s="612"/>
      <c r="F33" s="612"/>
      <c r="G33" s="612"/>
      <c r="H33" s="612"/>
      <c r="I33" s="612"/>
      <c r="J33" s="611"/>
    </row>
    <row r="34" spans="1:11" s="602" customFormat="1" ht="3" customHeight="1">
      <c r="A34" s="608"/>
      <c r="B34" s="613"/>
      <c r="C34" s="613"/>
      <c r="D34" s="613"/>
      <c r="E34" s="613"/>
      <c r="F34" s="613"/>
      <c r="G34" s="613"/>
      <c r="H34" s="613"/>
      <c r="I34" s="613"/>
      <c r="J34" s="611"/>
    </row>
    <row r="35" spans="1:11" s="616" customFormat="1" ht="9" customHeight="1">
      <c r="A35" s="614"/>
      <c r="B35" s="1186" t="s">
        <v>376</v>
      </c>
      <c r="C35" s="610"/>
      <c r="D35" s="610"/>
      <c r="E35" s="610"/>
      <c r="F35" s="610"/>
      <c r="G35" s="610"/>
      <c r="H35" s="610"/>
      <c r="I35" s="610"/>
      <c r="J35" s="615"/>
    </row>
    <row r="36" spans="1:11" s="616" customFormat="1" ht="4.7" customHeight="1">
      <c r="A36" s="624"/>
      <c r="B36" s="625"/>
      <c r="C36" s="625"/>
      <c r="D36" s="625"/>
      <c r="E36" s="625"/>
      <c r="F36" s="625"/>
      <c r="G36" s="625"/>
      <c r="H36" s="625"/>
      <c r="I36" s="625"/>
      <c r="J36" s="626"/>
    </row>
    <row r="37" spans="1:11" hidden="1">
      <c r="K37" s="32" t="s">
        <v>17</v>
      </c>
    </row>
  </sheetData>
  <sheetProtection sheet="1" objects="1" scenarios="1"/>
  <mergeCells count="3">
    <mergeCell ref="B8:B9"/>
    <mergeCell ref="C8:E8"/>
    <mergeCell ref="G8:I8"/>
  </mergeCells>
  <hyperlinks>
    <hyperlink ref="I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codeName="Hoja37"/>
  <dimension ref="A1:I37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9" style="32" customWidth="1"/>
    <col min="3" max="3" width="1.5703125" style="32" customWidth="1"/>
    <col min="4" max="4" width="8.85546875" style="32" customWidth="1"/>
    <col min="5" max="5" width="19.7109375" style="32" customWidth="1"/>
    <col min="6" max="6" width="5.5703125" style="32" customWidth="1"/>
    <col min="7" max="7" width="13" style="32" customWidth="1"/>
    <col min="8" max="9" width="0.85546875" style="32" customWidth="1"/>
    <col min="10" max="16384" width="11.42578125" style="32" hidden="1"/>
  </cols>
  <sheetData>
    <row r="1" spans="1:8" s="602" customFormat="1" ht="4.7" customHeight="1">
      <c r="A1" s="599"/>
      <c r="B1" s="600"/>
      <c r="C1" s="600"/>
      <c r="D1" s="600"/>
      <c r="E1" s="600"/>
      <c r="F1" s="600"/>
      <c r="G1" s="600"/>
      <c r="H1" s="601"/>
    </row>
    <row r="2" spans="1:8" s="629" customFormat="1" ht="11.1" customHeight="1">
      <c r="A2" s="627"/>
      <c r="B2" s="604" t="s">
        <v>402</v>
      </c>
      <c r="C2" s="605"/>
      <c r="D2" s="605"/>
      <c r="E2" s="605"/>
      <c r="F2" s="605"/>
      <c r="G2" s="1317" t="s">
        <v>403</v>
      </c>
      <c r="H2" s="628"/>
    </row>
    <row r="3" spans="1:8" s="629" customFormat="1" ht="11.25" customHeight="1">
      <c r="A3" s="627"/>
      <c r="B3" s="604" t="s">
        <v>398</v>
      </c>
      <c r="C3" s="605"/>
      <c r="D3" s="605"/>
      <c r="E3" s="605"/>
      <c r="F3" s="605"/>
      <c r="G3" s="605"/>
      <c r="H3" s="628"/>
    </row>
    <row r="4" spans="1:8" s="629" customFormat="1" ht="11.1" customHeight="1">
      <c r="A4" s="627"/>
      <c r="B4" s="604" t="s">
        <v>4</v>
      </c>
      <c r="C4" s="605"/>
      <c r="D4" s="605"/>
      <c r="E4" s="605"/>
      <c r="F4" s="605"/>
      <c r="G4" s="605"/>
      <c r="H4" s="628"/>
    </row>
    <row r="5" spans="1:8" s="616" customFormat="1" ht="11.1" customHeight="1">
      <c r="A5" s="614"/>
      <c r="B5" s="609" t="s">
        <v>116</v>
      </c>
      <c r="C5" s="610"/>
      <c r="D5" s="610"/>
      <c r="E5" s="610"/>
      <c r="F5" s="610"/>
      <c r="G5" s="610"/>
      <c r="H5" s="615"/>
    </row>
    <row r="6" spans="1:8" s="602" customFormat="1" ht="3" customHeight="1">
      <c r="A6" s="608"/>
      <c r="B6" s="612"/>
      <c r="C6" s="612"/>
      <c r="D6" s="612"/>
      <c r="E6" s="612"/>
      <c r="F6" s="612"/>
      <c r="G6" s="612"/>
      <c r="H6" s="611"/>
    </row>
    <row r="7" spans="1:8" s="602" customFormat="1" ht="3" customHeight="1">
      <c r="A7" s="608"/>
      <c r="B7" s="613"/>
      <c r="C7" s="613"/>
      <c r="D7" s="613"/>
      <c r="E7" s="613"/>
      <c r="F7" s="613"/>
      <c r="G7" s="613"/>
      <c r="H7" s="611"/>
    </row>
    <row r="8" spans="1:8" s="616" customFormat="1" ht="8.65" customHeight="1">
      <c r="A8" s="614"/>
      <c r="B8" s="1280" t="s">
        <v>6</v>
      </c>
      <c r="C8" s="1186"/>
      <c r="D8" s="1283" t="s">
        <v>7</v>
      </c>
      <c r="E8" s="1283" t="s">
        <v>404</v>
      </c>
      <c r="F8" s="1187"/>
      <c r="G8" s="1283" t="s">
        <v>405</v>
      </c>
      <c r="H8" s="630"/>
    </row>
    <row r="9" spans="1:8" s="616" customFormat="1" ht="8.65" customHeight="1">
      <c r="A9" s="614"/>
      <c r="B9" s="1281"/>
      <c r="C9" s="1186"/>
      <c r="D9" s="1283"/>
      <c r="E9" s="1283"/>
      <c r="F9" s="1187"/>
      <c r="G9" s="1283"/>
      <c r="H9" s="630"/>
    </row>
    <row r="10" spans="1:8" s="602" customFormat="1" ht="3" customHeight="1">
      <c r="A10" s="608"/>
      <c r="B10" s="631"/>
      <c r="C10" s="631"/>
      <c r="D10" s="631"/>
      <c r="E10" s="631"/>
      <c r="F10" s="631"/>
      <c r="G10" s="631"/>
      <c r="H10" s="632"/>
    </row>
    <row r="11" spans="1:8" s="602" customFormat="1" ht="3" customHeight="1">
      <c r="A11" s="608"/>
      <c r="B11" s="633"/>
      <c r="C11" s="633"/>
      <c r="D11" s="633"/>
      <c r="E11" s="633"/>
      <c r="F11" s="633"/>
      <c r="G11" s="633"/>
      <c r="H11" s="632"/>
    </row>
    <row r="12" spans="1:8" s="616" customFormat="1" ht="8.4499999999999993" customHeight="1">
      <c r="A12" s="614"/>
      <c r="B12" s="617">
        <v>1995</v>
      </c>
      <c r="C12" s="1186"/>
      <c r="D12" s="1186">
        <f>SUM(E12:G12)</f>
        <v>252</v>
      </c>
      <c r="E12" s="1186">
        <v>85</v>
      </c>
      <c r="F12" s="1186"/>
      <c r="G12" s="1186">
        <v>167</v>
      </c>
      <c r="H12" s="630"/>
    </row>
    <row r="13" spans="1:8" s="616" customFormat="1" ht="8.4499999999999993" customHeight="1">
      <c r="A13" s="614"/>
      <c r="B13" s="617">
        <v>1996</v>
      </c>
      <c r="C13" s="1186"/>
      <c r="D13" s="1186">
        <f>SUM(E13:G13)</f>
        <v>285</v>
      </c>
      <c r="E13" s="1186">
        <v>94</v>
      </c>
      <c r="F13" s="1186"/>
      <c r="G13" s="1186">
        <v>191</v>
      </c>
      <c r="H13" s="630"/>
    </row>
    <row r="14" spans="1:8" s="616" customFormat="1" ht="8.4499999999999993" customHeight="1">
      <c r="A14" s="614"/>
      <c r="B14" s="617">
        <v>1997</v>
      </c>
      <c r="C14" s="1186"/>
      <c r="D14" s="1186">
        <f>SUM(E14:G14)</f>
        <v>335</v>
      </c>
      <c r="E14" s="1186">
        <v>103</v>
      </c>
      <c r="F14" s="1186"/>
      <c r="G14" s="1186">
        <v>232</v>
      </c>
      <c r="H14" s="630"/>
    </row>
    <row r="15" spans="1:8" s="616" customFormat="1" ht="8.4499999999999993" customHeight="1">
      <c r="A15" s="614"/>
      <c r="B15" s="617">
        <v>1998</v>
      </c>
      <c r="C15" s="1186"/>
      <c r="D15" s="634">
        <f>SUM(E15:G15)</f>
        <v>388.1</v>
      </c>
      <c r="E15" s="634">
        <v>112.4</v>
      </c>
      <c r="F15" s="634"/>
      <c r="G15" s="634">
        <v>275.7</v>
      </c>
      <c r="H15" s="630"/>
    </row>
    <row r="16" spans="1:8" s="616" customFormat="1" ht="8.4499999999999993" customHeight="1">
      <c r="A16" s="614"/>
      <c r="B16" s="617">
        <v>1999</v>
      </c>
      <c r="C16" s="1186"/>
      <c r="D16" s="634">
        <f>SUM(E16:G16)</f>
        <v>407.2</v>
      </c>
      <c r="E16" s="634">
        <v>115.8</v>
      </c>
      <c r="F16" s="634"/>
      <c r="G16" s="634">
        <v>291.39999999999998</v>
      </c>
      <c r="H16" s="630"/>
    </row>
    <row r="17" spans="1:8" s="616" customFormat="1" ht="8.4499999999999993" customHeight="1">
      <c r="A17" s="614"/>
      <c r="B17" s="617"/>
      <c r="C17" s="1186"/>
      <c r="D17" s="634"/>
      <c r="E17" s="634"/>
      <c r="F17" s="634"/>
      <c r="G17" s="634"/>
      <c r="H17" s="630"/>
    </row>
    <row r="18" spans="1:8" s="616" customFormat="1" ht="8.4499999999999993" customHeight="1">
      <c r="A18" s="614"/>
      <c r="B18" s="617">
        <v>2000</v>
      </c>
      <c r="C18" s="1186"/>
      <c r="D18" s="634">
        <f>SUM(E18:G18)</f>
        <v>379</v>
      </c>
      <c r="E18" s="634">
        <v>99</v>
      </c>
      <c r="F18" s="634"/>
      <c r="G18" s="634">
        <v>280</v>
      </c>
      <c r="H18" s="630"/>
    </row>
    <row r="19" spans="1:8" s="616" customFormat="1" ht="8.4499999999999993" customHeight="1">
      <c r="A19" s="614"/>
      <c r="B19" s="620">
        <v>2001</v>
      </c>
      <c r="C19" s="1186"/>
      <c r="D19" s="634">
        <f>SUM(E19:G19)</f>
        <v>351</v>
      </c>
      <c r="E19" s="634">
        <v>88</v>
      </c>
      <c r="F19" s="634"/>
      <c r="G19" s="634">
        <v>263</v>
      </c>
      <c r="H19" s="630"/>
    </row>
    <row r="20" spans="1:8" s="616" customFormat="1" ht="8.4499999999999993" customHeight="1">
      <c r="A20" s="614"/>
      <c r="B20" s="620">
        <v>2002</v>
      </c>
      <c r="C20" s="1186"/>
      <c r="D20" s="634">
        <f>SUM(E20:G20)</f>
        <v>389</v>
      </c>
      <c r="E20" s="634">
        <v>89</v>
      </c>
      <c r="F20" s="634"/>
      <c r="G20" s="634">
        <v>300</v>
      </c>
      <c r="H20" s="630"/>
    </row>
    <row r="21" spans="1:8" s="616" customFormat="1" ht="8.4499999999999993" customHeight="1">
      <c r="A21" s="614"/>
      <c r="B21" s="620">
        <v>2003</v>
      </c>
      <c r="C21" s="1186"/>
      <c r="D21" s="634">
        <f>SUM(E21:G21)</f>
        <v>410</v>
      </c>
      <c r="E21" s="634">
        <v>89</v>
      </c>
      <c r="F21" s="634"/>
      <c r="G21" s="634">
        <v>321</v>
      </c>
      <c r="H21" s="630"/>
    </row>
    <row r="22" spans="1:8" s="616" customFormat="1" ht="8.4499999999999993" customHeight="1">
      <c r="A22" s="614"/>
      <c r="B22" s="620">
        <v>2004</v>
      </c>
      <c r="C22" s="1186"/>
      <c r="D22" s="634">
        <f>SUM(E22:G22)</f>
        <v>467</v>
      </c>
      <c r="E22" s="634">
        <v>106</v>
      </c>
      <c r="F22" s="634"/>
      <c r="G22" s="634">
        <v>361</v>
      </c>
      <c r="H22" s="630"/>
    </row>
    <row r="23" spans="1:8" s="616" customFormat="1" ht="8.4499999999999993" customHeight="1">
      <c r="A23" s="614"/>
      <c r="B23" s="620"/>
      <c r="C23" s="1186"/>
      <c r="D23" s="634"/>
      <c r="E23" s="634"/>
      <c r="F23" s="634"/>
      <c r="G23" s="634"/>
      <c r="H23" s="630"/>
    </row>
    <row r="24" spans="1:8" s="616" customFormat="1" ht="8.4499999999999993" customHeight="1">
      <c r="A24" s="614"/>
      <c r="B24" s="620">
        <v>2005</v>
      </c>
      <c r="C24" s="1186"/>
      <c r="D24" s="634">
        <f>SUM(E24:G24)</f>
        <v>529</v>
      </c>
      <c r="E24" s="634">
        <v>123</v>
      </c>
      <c r="F24" s="634"/>
      <c r="G24" s="634">
        <v>406</v>
      </c>
      <c r="H24" s="630"/>
    </row>
    <row r="25" spans="1:8" s="616" customFormat="1" ht="8.4499999999999993" customHeight="1">
      <c r="A25" s="614"/>
      <c r="B25" s="620">
        <v>2006</v>
      </c>
      <c r="C25" s="1186"/>
      <c r="D25" s="634">
        <f>SUM(E25:G25)</f>
        <v>544</v>
      </c>
      <c r="E25" s="634">
        <v>112</v>
      </c>
      <c r="F25" s="634"/>
      <c r="G25" s="634">
        <v>432</v>
      </c>
      <c r="H25" s="630"/>
    </row>
    <row r="26" spans="1:8" s="616" customFormat="1" ht="8.4499999999999993" customHeight="1">
      <c r="A26" s="614"/>
      <c r="B26" s="620">
        <v>2007</v>
      </c>
      <c r="C26" s="1186"/>
      <c r="D26" s="634">
        <f>SUM(E26:G26)</f>
        <v>572</v>
      </c>
      <c r="E26" s="634">
        <v>112</v>
      </c>
      <c r="F26" s="634"/>
      <c r="G26" s="634">
        <v>460</v>
      </c>
      <c r="H26" s="630"/>
    </row>
    <row r="27" spans="1:8" s="616" customFormat="1" ht="8.4499999999999993" customHeight="1">
      <c r="A27" s="614"/>
      <c r="B27" s="620">
        <v>2008</v>
      </c>
      <c r="C27" s="1186"/>
      <c r="D27" s="634">
        <f>SUM(E27:G27)</f>
        <v>525</v>
      </c>
      <c r="E27" s="634">
        <v>110</v>
      </c>
      <c r="F27" s="634"/>
      <c r="G27" s="634">
        <v>415</v>
      </c>
      <c r="H27" s="630"/>
    </row>
    <row r="28" spans="1:8" s="616" customFormat="1" ht="8.4499999999999993" customHeight="1">
      <c r="A28" s="614"/>
      <c r="B28" s="620">
        <v>2009</v>
      </c>
      <c r="C28" s="1186"/>
      <c r="D28" s="634">
        <f>SUM(E28:G28)</f>
        <v>466</v>
      </c>
      <c r="E28" s="634">
        <v>95</v>
      </c>
      <c r="F28" s="634"/>
      <c r="G28" s="634">
        <v>371</v>
      </c>
      <c r="H28" s="630"/>
    </row>
    <row r="29" spans="1:8" s="616" customFormat="1" ht="8.4499999999999993" customHeight="1">
      <c r="A29" s="614"/>
      <c r="B29" s="620"/>
      <c r="C29" s="1186"/>
      <c r="D29" s="634"/>
      <c r="E29" s="634"/>
      <c r="F29" s="634"/>
      <c r="G29" s="634"/>
      <c r="H29" s="630"/>
    </row>
    <row r="30" spans="1:8" s="616" customFormat="1" ht="8.4499999999999993" customHeight="1">
      <c r="A30" s="614"/>
      <c r="B30" s="620">
        <v>2010</v>
      </c>
      <c r="C30" s="1186"/>
      <c r="D30" s="634">
        <f>SUM(E30:G30)</f>
        <v>571</v>
      </c>
      <c r="E30" s="634">
        <v>107</v>
      </c>
      <c r="F30" s="634"/>
      <c r="G30" s="634">
        <v>464</v>
      </c>
      <c r="H30" s="630"/>
    </row>
    <row r="31" spans="1:8" s="616" customFormat="1" ht="8.4499999999999993" customHeight="1">
      <c r="A31" s="614"/>
      <c r="B31" s="620">
        <v>2011</v>
      </c>
      <c r="C31" s="1186"/>
      <c r="D31" s="634">
        <f>SUM(E31:G31)</f>
        <v>560</v>
      </c>
      <c r="E31" s="634">
        <v>106</v>
      </c>
      <c r="F31" s="634"/>
      <c r="G31" s="634">
        <v>454</v>
      </c>
      <c r="H31" s="630"/>
    </row>
    <row r="32" spans="1:8" s="616" customFormat="1" ht="8.4499999999999993" customHeight="1">
      <c r="A32" s="614"/>
      <c r="B32" s="620" t="s">
        <v>12</v>
      </c>
      <c r="C32" s="1186"/>
      <c r="D32" s="634">
        <f>SUM(E32:G32)</f>
        <v>554.32169806875459</v>
      </c>
      <c r="E32" s="634">
        <v>112.40474963057272</v>
      </c>
      <c r="F32" s="634"/>
      <c r="G32" s="634">
        <v>441.91694843818181</v>
      </c>
      <c r="H32" s="630"/>
    </row>
    <row r="33" spans="1:9" s="602" customFormat="1" ht="3" customHeight="1">
      <c r="A33" s="608"/>
      <c r="B33" s="612"/>
      <c r="C33" s="612"/>
      <c r="D33" s="612"/>
      <c r="E33" s="612"/>
      <c r="F33" s="612"/>
      <c r="G33" s="612"/>
      <c r="H33" s="611"/>
    </row>
    <row r="34" spans="1:9" s="602" customFormat="1" ht="3" customHeight="1">
      <c r="A34" s="608"/>
      <c r="B34" s="613"/>
      <c r="C34" s="613"/>
      <c r="D34" s="613"/>
      <c r="E34" s="613"/>
      <c r="F34" s="613"/>
      <c r="G34" s="613"/>
      <c r="H34" s="611"/>
    </row>
    <row r="35" spans="1:9" s="616" customFormat="1" ht="9" customHeight="1">
      <c r="A35" s="614"/>
      <c r="B35" s="635" t="s">
        <v>376</v>
      </c>
      <c r="C35" s="610"/>
      <c r="D35" s="610"/>
      <c r="E35" s="610"/>
      <c r="F35" s="610"/>
      <c r="G35" s="610"/>
      <c r="H35" s="615"/>
    </row>
    <row r="36" spans="1:9" s="616" customFormat="1" ht="4.7" customHeight="1">
      <c r="A36" s="624"/>
      <c r="B36" s="625"/>
      <c r="C36" s="625"/>
      <c r="D36" s="625"/>
      <c r="E36" s="636"/>
      <c r="F36" s="636"/>
      <c r="G36" s="625"/>
      <c r="H36" s="626"/>
    </row>
    <row r="37" spans="1:9" hidden="1">
      <c r="I37" s="32" t="s">
        <v>17</v>
      </c>
    </row>
  </sheetData>
  <sheetProtection sheet="1" objects="1" scenarios="1"/>
  <mergeCells count="4">
    <mergeCell ref="B8:B9"/>
    <mergeCell ref="D8:D9"/>
    <mergeCell ref="E8:E9"/>
    <mergeCell ref="G8:G9"/>
  </mergeCells>
  <hyperlinks>
    <hyperlink ref="G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codeName="Hoja38"/>
  <dimension ref="A1:AB64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32" customWidth="1"/>
    <col min="2" max="2" width="15.7109375" style="32" customWidth="1"/>
    <col min="3" max="8" width="7" style="32" customWidth="1"/>
    <col min="9" max="10" width="0.85546875" style="32" customWidth="1"/>
    <col min="11" max="11" width="15.7109375" style="32" customWidth="1"/>
    <col min="12" max="17" width="7" style="32" customWidth="1"/>
    <col min="18" max="19" width="0.85546875" style="32" customWidth="1"/>
    <col min="20" max="20" width="15.7109375" style="32" customWidth="1"/>
    <col min="21" max="26" width="7" style="32" customWidth="1"/>
    <col min="27" max="28" width="0.85546875" style="32" customWidth="1"/>
    <col min="29" max="16384" width="11.42578125" style="32" hidden="1"/>
  </cols>
  <sheetData>
    <row r="1" spans="1:28" s="640" customFormat="1" ht="4.7" customHeight="1">
      <c r="A1" s="637"/>
      <c r="B1" s="638"/>
      <c r="C1" s="638"/>
      <c r="D1" s="638"/>
      <c r="E1" s="638"/>
      <c r="F1" s="638"/>
      <c r="G1" s="638"/>
      <c r="H1" s="638"/>
      <c r="I1" s="639"/>
      <c r="J1" s="637"/>
      <c r="K1" s="638"/>
      <c r="L1" s="638"/>
      <c r="M1" s="638"/>
      <c r="N1" s="638"/>
      <c r="O1" s="638"/>
      <c r="P1" s="638"/>
      <c r="Q1" s="638"/>
      <c r="R1" s="639"/>
      <c r="S1" s="637"/>
      <c r="T1" s="638"/>
      <c r="U1" s="638"/>
      <c r="V1" s="638"/>
      <c r="W1" s="638"/>
      <c r="X1" s="638"/>
      <c r="Y1" s="638"/>
      <c r="Z1" s="638"/>
      <c r="AA1" s="639"/>
      <c r="AB1" s="649"/>
    </row>
    <row r="2" spans="1:28" s="643" customFormat="1" ht="11.1" customHeight="1">
      <c r="A2" s="641"/>
      <c r="B2" s="642" t="s">
        <v>406</v>
      </c>
      <c r="C2" s="8"/>
      <c r="D2" s="8"/>
      <c r="E2" s="8"/>
      <c r="F2" s="8"/>
      <c r="G2" s="8"/>
      <c r="H2" s="1317" t="s">
        <v>407</v>
      </c>
      <c r="I2" s="645"/>
      <c r="J2" s="641"/>
      <c r="K2" s="642" t="s">
        <v>406</v>
      </c>
      <c r="L2" s="644"/>
      <c r="M2" s="778"/>
      <c r="N2" s="778"/>
      <c r="Q2" s="1317" t="s">
        <v>407</v>
      </c>
      <c r="R2" s="645"/>
      <c r="S2" s="641"/>
      <c r="T2" s="642" t="s">
        <v>406</v>
      </c>
      <c r="Z2" s="1317" t="s">
        <v>407</v>
      </c>
      <c r="AA2" s="645"/>
      <c r="AB2" s="641"/>
    </row>
    <row r="3" spans="1:28" s="643" customFormat="1" ht="11.1" customHeight="1">
      <c r="A3" s="641"/>
      <c r="B3" s="642" t="s">
        <v>408</v>
      </c>
      <c r="C3" s="778"/>
      <c r="D3" s="778"/>
      <c r="E3" s="778"/>
      <c r="F3" s="778"/>
      <c r="G3" s="778"/>
      <c r="H3" s="778" t="s">
        <v>21</v>
      </c>
      <c r="I3" s="645"/>
      <c r="J3" s="641"/>
      <c r="K3" s="642" t="s">
        <v>408</v>
      </c>
      <c r="L3" s="778"/>
      <c r="M3" s="778"/>
      <c r="N3" s="778"/>
      <c r="Q3" s="778" t="s">
        <v>26</v>
      </c>
      <c r="R3" s="645"/>
      <c r="S3" s="641"/>
      <c r="T3" s="642" t="s">
        <v>408</v>
      </c>
      <c r="Z3" s="671" t="s">
        <v>499</v>
      </c>
      <c r="AA3" s="645"/>
      <c r="AB3" s="641"/>
    </row>
    <row r="4" spans="1:28" s="643" customFormat="1" ht="11.1" customHeight="1">
      <c r="A4" s="641"/>
      <c r="B4" s="646" t="s">
        <v>4</v>
      </c>
      <c r="C4" s="647"/>
      <c r="D4" s="647"/>
      <c r="E4" s="647"/>
      <c r="F4" s="647"/>
      <c r="G4" s="647"/>
      <c r="H4" s="647"/>
      <c r="I4" s="645"/>
      <c r="J4" s="641"/>
      <c r="K4" s="646" t="s">
        <v>4</v>
      </c>
      <c r="L4" s="647"/>
      <c r="M4" s="647"/>
      <c r="N4" s="647"/>
      <c r="O4" s="647"/>
      <c r="R4" s="645"/>
      <c r="S4" s="641"/>
      <c r="T4" s="646" t="s">
        <v>4</v>
      </c>
      <c r="AA4" s="645"/>
      <c r="AB4" s="641"/>
    </row>
    <row r="5" spans="1:28" s="643" customFormat="1" ht="11.1" customHeight="1">
      <c r="A5" s="641"/>
      <c r="B5" s="648" t="s">
        <v>399</v>
      </c>
      <c r="C5" s="647"/>
      <c r="D5" s="647"/>
      <c r="E5" s="647"/>
      <c r="F5" s="647"/>
      <c r="G5" s="647"/>
      <c r="H5" s="647"/>
      <c r="I5" s="645"/>
      <c r="J5" s="641"/>
      <c r="K5" s="648" t="s">
        <v>399</v>
      </c>
      <c r="L5" s="647"/>
      <c r="M5" s="647"/>
      <c r="N5" s="647"/>
      <c r="O5" s="647"/>
      <c r="R5" s="645"/>
      <c r="S5" s="641"/>
      <c r="T5" s="648" t="s">
        <v>399</v>
      </c>
      <c r="AA5" s="645"/>
      <c r="AB5" s="641"/>
    </row>
    <row r="6" spans="1:28" s="640" customFormat="1" ht="3" customHeight="1">
      <c r="A6" s="649"/>
      <c r="B6" s="650"/>
      <c r="C6" s="650"/>
      <c r="D6" s="650"/>
      <c r="E6" s="650"/>
      <c r="F6" s="650"/>
      <c r="G6" s="650"/>
      <c r="H6" s="650"/>
      <c r="I6" s="652"/>
      <c r="J6" s="649"/>
      <c r="K6" s="650"/>
      <c r="L6" s="651"/>
      <c r="M6" s="651"/>
      <c r="N6" s="651"/>
      <c r="O6" s="651"/>
      <c r="P6" s="650"/>
      <c r="Q6" s="650"/>
      <c r="R6" s="652"/>
      <c r="S6" s="649"/>
      <c r="T6" s="650"/>
      <c r="U6" s="650"/>
      <c r="V6" s="650"/>
      <c r="W6" s="650"/>
      <c r="X6" s="650"/>
      <c r="Y6" s="650"/>
      <c r="Z6" s="650"/>
      <c r="AA6" s="652"/>
      <c r="AB6" s="649"/>
    </row>
    <row r="7" spans="1:28" s="651" customFormat="1" ht="3" customHeight="1">
      <c r="A7" s="649"/>
      <c r="I7" s="652"/>
      <c r="J7" s="649"/>
      <c r="L7" s="638"/>
      <c r="M7" s="638"/>
      <c r="N7" s="638"/>
      <c r="O7" s="638"/>
      <c r="P7" s="638"/>
      <c r="Q7" s="638"/>
      <c r="R7" s="652"/>
      <c r="S7" s="649"/>
      <c r="U7" s="638"/>
      <c r="V7" s="638"/>
      <c r="W7" s="638"/>
      <c r="X7" s="638"/>
      <c r="Y7" s="638"/>
      <c r="Z7" s="638"/>
      <c r="AA7" s="652"/>
      <c r="AB7" s="649"/>
    </row>
    <row r="8" spans="1:28" s="651" customFormat="1" ht="9" customHeight="1">
      <c r="A8" s="649"/>
      <c r="B8" s="653" t="s">
        <v>409</v>
      </c>
      <c r="C8" s="654">
        <v>1995</v>
      </c>
      <c r="D8" s="654">
        <v>1996</v>
      </c>
      <c r="E8" s="654">
        <v>1997</v>
      </c>
      <c r="F8" s="654">
        <v>1998</v>
      </c>
      <c r="G8" s="654">
        <v>1999</v>
      </c>
      <c r="H8" s="654">
        <v>2000</v>
      </c>
      <c r="I8" s="768"/>
      <c r="J8" s="649"/>
      <c r="K8" s="653" t="s">
        <v>409</v>
      </c>
      <c r="L8" s="654">
        <v>2001</v>
      </c>
      <c r="M8" s="654">
        <v>2002</v>
      </c>
      <c r="N8" s="655">
        <v>2003</v>
      </c>
      <c r="O8" s="655">
        <v>2004</v>
      </c>
      <c r="P8" s="655">
        <v>2005</v>
      </c>
      <c r="Q8" s="655">
        <v>2006</v>
      </c>
      <c r="R8" s="652"/>
      <c r="S8" s="649"/>
      <c r="T8" s="653" t="s">
        <v>409</v>
      </c>
      <c r="U8" s="655">
        <v>2007</v>
      </c>
      <c r="V8" s="655">
        <v>2008</v>
      </c>
      <c r="W8" s="655">
        <v>2009</v>
      </c>
      <c r="X8" s="655">
        <v>2010</v>
      </c>
      <c r="Y8" s="655" t="s">
        <v>140</v>
      </c>
      <c r="Z8" s="655" t="s">
        <v>12</v>
      </c>
      <c r="AA8" s="652"/>
      <c r="AB8" s="649"/>
    </row>
    <row r="9" spans="1:28" s="651" customFormat="1" ht="9" customHeight="1">
      <c r="A9" s="649"/>
      <c r="B9" s="656" t="s">
        <v>410</v>
      </c>
      <c r="C9" s="654"/>
      <c r="D9" s="654"/>
      <c r="E9" s="654"/>
      <c r="F9" s="654"/>
      <c r="G9" s="654"/>
      <c r="H9" s="654"/>
      <c r="I9" s="768"/>
      <c r="J9" s="649"/>
      <c r="K9" s="656" t="s">
        <v>410</v>
      </c>
      <c r="L9" s="654"/>
      <c r="M9" s="654"/>
      <c r="N9" s="654"/>
      <c r="O9" s="654"/>
      <c r="R9" s="652"/>
      <c r="S9" s="649"/>
      <c r="T9" s="656" t="s">
        <v>410</v>
      </c>
      <c r="AA9" s="652"/>
      <c r="AB9" s="649"/>
    </row>
    <row r="10" spans="1:28" s="651" customFormat="1" ht="3" customHeight="1">
      <c r="A10" s="649"/>
      <c r="B10" s="650"/>
      <c r="C10" s="650"/>
      <c r="D10" s="650"/>
      <c r="E10" s="650"/>
      <c r="F10" s="650"/>
      <c r="G10" s="650"/>
      <c r="H10" s="650"/>
      <c r="I10" s="652"/>
      <c r="J10" s="649"/>
      <c r="K10" s="650"/>
      <c r="L10" s="650"/>
      <c r="M10" s="650"/>
      <c r="N10" s="650"/>
      <c r="O10" s="650"/>
      <c r="P10" s="650"/>
      <c r="Q10" s="650"/>
      <c r="R10" s="652"/>
      <c r="S10" s="649"/>
      <c r="T10" s="650"/>
      <c r="U10" s="650"/>
      <c r="V10" s="650"/>
      <c r="W10" s="650"/>
      <c r="X10" s="650"/>
      <c r="Y10" s="650"/>
      <c r="Z10" s="650"/>
      <c r="AA10" s="652"/>
      <c r="AB10" s="649"/>
    </row>
    <row r="11" spans="1:28" s="651" customFormat="1" ht="3" customHeight="1">
      <c r="A11" s="649"/>
      <c r="I11" s="652"/>
      <c r="J11" s="649"/>
      <c r="P11" s="638"/>
      <c r="Q11" s="638"/>
      <c r="R11" s="652"/>
      <c r="S11" s="649"/>
      <c r="U11" s="638"/>
      <c r="V11" s="638"/>
      <c r="W11" s="638"/>
      <c r="X11" s="638"/>
      <c r="Y11" s="638"/>
      <c r="Z11" s="638"/>
      <c r="AA11" s="652"/>
      <c r="AB11" s="649"/>
    </row>
    <row r="12" spans="1:28" s="658" customFormat="1" ht="9" customHeight="1">
      <c r="A12" s="657"/>
      <c r="B12" s="658" t="s">
        <v>411</v>
      </c>
      <c r="C12" s="659">
        <f t="shared" ref="C12:H12" si="0">+C13+C24+C33+C40+C48+C56</f>
        <v>10335</v>
      </c>
      <c r="D12" s="659">
        <f t="shared" si="0"/>
        <v>12294</v>
      </c>
      <c r="E12" s="659">
        <f t="shared" si="0"/>
        <v>13468</v>
      </c>
      <c r="F12" s="659">
        <f t="shared" si="0"/>
        <v>13876</v>
      </c>
      <c r="G12" s="659">
        <f t="shared" si="0"/>
        <v>14414</v>
      </c>
      <c r="H12" s="659">
        <f t="shared" si="0"/>
        <v>16212</v>
      </c>
      <c r="I12" s="769"/>
      <c r="J12" s="657"/>
      <c r="K12" s="658" t="s">
        <v>411</v>
      </c>
      <c r="L12" s="659">
        <f t="shared" ref="L12:Q12" si="1">+L13+L24+L33+L40+L48+L56</f>
        <v>15750</v>
      </c>
      <c r="M12" s="659">
        <f t="shared" si="1"/>
        <v>15599</v>
      </c>
      <c r="N12" s="659">
        <f t="shared" si="1"/>
        <v>16876</v>
      </c>
      <c r="O12" s="659">
        <f t="shared" si="1"/>
        <v>19891</v>
      </c>
      <c r="P12" s="659">
        <f t="shared" si="1"/>
        <v>22347</v>
      </c>
      <c r="Q12" s="659">
        <f t="shared" si="1"/>
        <v>23241</v>
      </c>
      <c r="R12" s="660"/>
      <c r="S12" s="657"/>
      <c r="T12" s="658" t="s">
        <v>411</v>
      </c>
      <c r="U12" s="659">
        <f t="shared" ref="U12:Z12" si="2">+U13+U24+U33+U40+U48+U56</f>
        <v>24816</v>
      </c>
      <c r="V12" s="659">
        <f t="shared" si="2"/>
        <v>25651</v>
      </c>
      <c r="W12" s="659">
        <f t="shared" si="2"/>
        <v>22539.208999999999</v>
      </c>
      <c r="X12" s="659">
        <f t="shared" si="2"/>
        <v>24200.7</v>
      </c>
      <c r="Y12" s="659">
        <f t="shared" si="2"/>
        <v>25312</v>
      </c>
      <c r="Z12" s="659">
        <f t="shared" si="2"/>
        <v>27068.852000000003</v>
      </c>
      <c r="AA12" s="660"/>
      <c r="AB12" s="657"/>
    </row>
    <row r="13" spans="1:28" s="651" customFormat="1" ht="9" customHeight="1">
      <c r="A13" s="649"/>
      <c r="B13" s="651" t="s">
        <v>412</v>
      </c>
      <c r="C13" s="661">
        <v>8827</v>
      </c>
      <c r="D13" s="662">
        <v>10410</v>
      </c>
      <c r="E13" s="662">
        <v>11197</v>
      </c>
      <c r="F13" s="662">
        <v>11361</v>
      </c>
      <c r="G13" s="662">
        <f>SUM(G14:G22)</f>
        <v>11811</v>
      </c>
      <c r="H13" s="662">
        <f>SUM(H14:H22)</f>
        <v>13379</v>
      </c>
      <c r="I13" s="770"/>
      <c r="J13" s="649"/>
      <c r="K13" s="651" t="s">
        <v>412</v>
      </c>
      <c r="L13" s="662">
        <f t="shared" ref="L13:Q13" si="3">SUM(L14:L22)</f>
        <v>12884</v>
      </c>
      <c r="M13" s="662">
        <f t="shared" si="3"/>
        <v>12546</v>
      </c>
      <c r="N13" s="662">
        <f t="shared" si="3"/>
        <v>13451</v>
      </c>
      <c r="O13" s="662">
        <f t="shared" si="3"/>
        <v>15677</v>
      </c>
      <c r="P13" s="662">
        <f t="shared" si="3"/>
        <v>17825</v>
      </c>
      <c r="Q13" s="662">
        <f t="shared" si="3"/>
        <v>18401</v>
      </c>
      <c r="R13" s="652"/>
      <c r="S13" s="649"/>
      <c r="T13" s="651" t="s">
        <v>412</v>
      </c>
      <c r="U13" s="662">
        <f>SUM(U14:U22)</f>
        <v>19279</v>
      </c>
      <c r="V13" s="662">
        <f>SUM(V14:V22)</f>
        <v>19489</v>
      </c>
      <c r="W13" s="662">
        <f>SUM(W14:W22)</f>
        <v>17126.208999999999</v>
      </c>
      <c r="X13" s="662">
        <f>SUM(X14:X22)</f>
        <v>17836</v>
      </c>
      <c r="Y13" s="662">
        <f>SUM(Y14:Y22)</f>
        <v>18221</v>
      </c>
      <c r="Z13" s="662">
        <v>19087.933000000001</v>
      </c>
      <c r="AA13" s="652"/>
      <c r="AB13" s="649"/>
    </row>
    <row r="14" spans="1:28" s="651" customFormat="1" ht="9" customHeight="1">
      <c r="A14" s="649"/>
      <c r="B14" s="663" t="s">
        <v>413</v>
      </c>
      <c r="C14" s="664">
        <v>2039</v>
      </c>
      <c r="D14" s="662">
        <v>2135</v>
      </c>
      <c r="E14" s="662">
        <v>2422</v>
      </c>
      <c r="F14" s="662">
        <v>2396</v>
      </c>
      <c r="G14" s="662">
        <v>2462</v>
      </c>
      <c r="H14" s="662">
        <v>2884</v>
      </c>
      <c r="I14" s="770"/>
      <c r="J14" s="649"/>
      <c r="K14" s="663" t="s">
        <v>413</v>
      </c>
      <c r="L14" s="662">
        <v>2739</v>
      </c>
      <c r="M14" s="662">
        <v>2424</v>
      </c>
      <c r="N14" s="662">
        <v>2373</v>
      </c>
      <c r="O14" s="662">
        <v>2698</v>
      </c>
      <c r="P14" s="662">
        <v>3195</v>
      </c>
      <c r="Q14" s="662">
        <v>3447</v>
      </c>
      <c r="R14" s="652"/>
      <c r="S14" s="649"/>
      <c r="T14" s="663" t="s">
        <v>413</v>
      </c>
      <c r="U14" s="662">
        <v>3315</v>
      </c>
      <c r="V14" s="662">
        <v>3593</v>
      </c>
      <c r="W14" s="662">
        <v>3210</v>
      </c>
      <c r="X14" s="662">
        <v>2162</v>
      </c>
      <c r="Y14" s="662">
        <v>0</v>
      </c>
      <c r="Z14" s="662">
        <v>0</v>
      </c>
      <c r="AA14" s="652"/>
      <c r="AB14" s="649"/>
    </row>
    <row r="15" spans="1:28" s="651" customFormat="1" ht="9" customHeight="1">
      <c r="A15" s="649"/>
      <c r="B15" s="665" t="s">
        <v>414</v>
      </c>
      <c r="C15" s="664">
        <v>1213</v>
      </c>
      <c r="D15" s="662">
        <v>1448</v>
      </c>
      <c r="E15" s="662">
        <v>1684</v>
      </c>
      <c r="F15" s="662">
        <v>1935</v>
      </c>
      <c r="G15" s="662">
        <v>2013</v>
      </c>
      <c r="H15" s="662">
        <v>2235</v>
      </c>
      <c r="I15" s="770"/>
      <c r="J15" s="649"/>
      <c r="K15" s="665" t="s">
        <v>414</v>
      </c>
      <c r="L15" s="662">
        <v>2165</v>
      </c>
      <c r="M15" s="662">
        <v>2035</v>
      </c>
      <c r="N15" s="662">
        <v>1691</v>
      </c>
      <c r="O15" s="662">
        <v>1889</v>
      </c>
      <c r="P15" s="662">
        <v>1880</v>
      </c>
      <c r="Q15" s="662">
        <v>1857</v>
      </c>
      <c r="R15" s="652"/>
      <c r="S15" s="649"/>
      <c r="T15" s="665" t="s">
        <v>414</v>
      </c>
      <c r="U15" s="662">
        <v>2024</v>
      </c>
      <c r="V15" s="662">
        <v>2086</v>
      </c>
      <c r="W15" s="662">
        <v>2037</v>
      </c>
      <c r="X15" s="662">
        <v>2369</v>
      </c>
      <c r="Y15" s="662">
        <v>2418</v>
      </c>
      <c r="Z15" s="662">
        <v>405.52100000000002</v>
      </c>
      <c r="AA15" s="652"/>
      <c r="AB15" s="649"/>
    </row>
    <row r="16" spans="1:28" s="651" customFormat="1" ht="9" customHeight="1">
      <c r="A16" s="649"/>
      <c r="B16" s="665" t="s">
        <v>415</v>
      </c>
      <c r="C16" s="664">
        <v>1953</v>
      </c>
      <c r="D16" s="662">
        <v>2300</v>
      </c>
      <c r="E16" s="662">
        <v>2335</v>
      </c>
      <c r="F16" s="662">
        <v>2459</v>
      </c>
      <c r="G16" s="662">
        <v>2345</v>
      </c>
      <c r="H16" s="666">
        <v>2398</v>
      </c>
      <c r="I16" s="771"/>
      <c r="J16" s="649"/>
      <c r="K16" s="665" t="s">
        <v>415</v>
      </c>
      <c r="L16" s="666">
        <v>2217</v>
      </c>
      <c r="M16" s="666">
        <v>2138</v>
      </c>
      <c r="N16" s="666">
        <v>2318</v>
      </c>
      <c r="O16" s="666">
        <v>2625</v>
      </c>
      <c r="P16" s="666">
        <v>2850</v>
      </c>
      <c r="Q16" s="666">
        <v>2874</v>
      </c>
      <c r="R16" s="652"/>
      <c r="S16" s="649"/>
      <c r="T16" s="665" t="s">
        <v>415</v>
      </c>
      <c r="U16" s="666">
        <v>2773</v>
      </c>
      <c r="V16" s="666">
        <v>2736</v>
      </c>
      <c r="W16" s="666">
        <v>2475</v>
      </c>
      <c r="X16" s="666">
        <v>2793</v>
      </c>
      <c r="Y16" s="666">
        <v>2956</v>
      </c>
      <c r="Z16" s="666">
        <v>3017.9940000000001</v>
      </c>
      <c r="AA16" s="652"/>
      <c r="AB16" s="649"/>
    </row>
    <row r="17" spans="1:28" s="651" customFormat="1" ht="9" customHeight="1">
      <c r="A17" s="649"/>
      <c r="B17" s="665" t="s">
        <v>416</v>
      </c>
      <c r="C17" s="664">
        <v>612</v>
      </c>
      <c r="D17" s="662">
        <v>655</v>
      </c>
      <c r="E17" s="662">
        <v>510</v>
      </c>
      <c r="F17" s="666">
        <v>416</v>
      </c>
      <c r="G17" s="666">
        <v>499</v>
      </c>
      <c r="H17" s="666">
        <v>643</v>
      </c>
      <c r="I17" s="771"/>
      <c r="J17" s="649"/>
      <c r="K17" s="665" t="s">
        <v>416</v>
      </c>
      <c r="L17" s="666">
        <v>657</v>
      </c>
      <c r="M17" s="666">
        <v>695</v>
      </c>
      <c r="N17" s="666">
        <v>665</v>
      </c>
      <c r="O17" s="666">
        <v>776</v>
      </c>
      <c r="P17" s="666">
        <v>853</v>
      </c>
      <c r="Q17" s="666">
        <v>1198</v>
      </c>
      <c r="R17" s="652"/>
      <c r="S17" s="649"/>
      <c r="T17" s="665" t="s">
        <v>416</v>
      </c>
      <c r="U17" s="666">
        <v>1489</v>
      </c>
      <c r="V17" s="666">
        <v>1430</v>
      </c>
      <c r="W17" s="666">
        <v>1084</v>
      </c>
      <c r="X17" s="666">
        <v>1419</v>
      </c>
      <c r="Y17" s="666">
        <v>1839</v>
      </c>
      <c r="Z17" s="666">
        <v>1690.133</v>
      </c>
      <c r="AA17" s="652"/>
      <c r="AB17" s="649"/>
    </row>
    <row r="18" spans="1:28" s="651" customFormat="1" ht="9" customHeight="1">
      <c r="A18" s="649"/>
      <c r="B18" s="667" t="s">
        <v>417</v>
      </c>
      <c r="C18" s="668">
        <v>1108</v>
      </c>
      <c r="D18" s="666">
        <v>1139</v>
      </c>
      <c r="E18" s="666">
        <v>1539</v>
      </c>
      <c r="F18" s="666">
        <v>1416</v>
      </c>
      <c r="G18" s="666">
        <v>1656</v>
      </c>
      <c r="H18" s="666">
        <v>2144</v>
      </c>
      <c r="I18" s="771"/>
      <c r="J18" s="649"/>
      <c r="K18" s="667" t="s">
        <v>417</v>
      </c>
      <c r="L18" s="666">
        <v>1902</v>
      </c>
      <c r="M18" s="666">
        <v>1833</v>
      </c>
      <c r="N18" s="666">
        <v>1654</v>
      </c>
      <c r="O18" s="666">
        <v>1717</v>
      </c>
      <c r="P18" s="666">
        <v>1766</v>
      </c>
      <c r="Q18" s="666">
        <v>1614</v>
      </c>
      <c r="R18" s="652"/>
      <c r="S18" s="649"/>
      <c r="T18" s="667" t="s">
        <v>417</v>
      </c>
      <c r="U18" s="666">
        <v>1658</v>
      </c>
      <c r="V18" s="666">
        <v>1454</v>
      </c>
      <c r="W18" s="666">
        <v>1302</v>
      </c>
      <c r="X18" s="666">
        <v>1333</v>
      </c>
      <c r="Y18" s="666">
        <v>1939</v>
      </c>
      <c r="Z18" s="666">
        <v>1944.269</v>
      </c>
      <c r="AA18" s="652"/>
      <c r="AB18" s="649"/>
    </row>
    <row r="19" spans="1:28" s="651" customFormat="1" ht="9" customHeight="1">
      <c r="A19" s="649"/>
      <c r="B19" s="665" t="s">
        <v>418</v>
      </c>
      <c r="C19" s="664">
        <v>591</v>
      </c>
      <c r="D19" s="662">
        <v>716</v>
      </c>
      <c r="E19" s="662">
        <v>765</v>
      </c>
      <c r="F19" s="662">
        <v>865</v>
      </c>
      <c r="G19" s="662">
        <v>955</v>
      </c>
      <c r="H19" s="662">
        <v>1041</v>
      </c>
      <c r="I19" s="770"/>
      <c r="J19" s="649"/>
      <c r="K19" s="665" t="s">
        <v>418</v>
      </c>
      <c r="L19" s="662">
        <v>1068</v>
      </c>
      <c r="M19" s="662">
        <v>1128</v>
      </c>
      <c r="N19" s="662">
        <v>1201</v>
      </c>
      <c r="O19" s="662">
        <v>1232</v>
      </c>
      <c r="P19" s="662">
        <v>1265</v>
      </c>
      <c r="Q19" s="662">
        <v>1450</v>
      </c>
      <c r="R19" s="652"/>
      <c r="S19" s="649"/>
      <c r="T19" s="665" t="s">
        <v>418</v>
      </c>
      <c r="U19" s="662">
        <v>1529</v>
      </c>
      <c r="V19" s="662">
        <v>1433</v>
      </c>
      <c r="W19" s="662">
        <v>1126</v>
      </c>
      <c r="X19" s="662">
        <v>1198</v>
      </c>
      <c r="Y19" s="662">
        <v>1474</v>
      </c>
      <c r="Z19" s="662">
        <v>1459.3920000000001</v>
      </c>
      <c r="AA19" s="652"/>
      <c r="AB19" s="649"/>
    </row>
    <row r="20" spans="1:28" s="651" customFormat="1" ht="9" customHeight="1">
      <c r="A20" s="649"/>
      <c r="B20" s="665" t="s">
        <v>419</v>
      </c>
      <c r="C20" s="664">
        <v>424</v>
      </c>
      <c r="D20" s="662">
        <v>436</v>
      </c>
      <c r="E20" s="662">
        <v>393</v>
      </c>
      <c r="F20" s="662">
        <v>384</v>
      </c>
      <c r="G20" s="662">
        <v>375</v>
      </c>
      <c r="H20" s="662">
        <v>382</v>
      </c>
      <c r="I20" s="770"/>
      <c r="J20" s="649"/>
      <c r="K20" s="665" t="s">
        <v>419</v>
      </c>
      <c r="L20" s="662">
        <v>291</v>
      </c>
      <c r="M20" s="662">
        <v>305</v>
      </c>
      <c r="N20" s="662">
        <v>306</v>
      </c>
      <c r="O20" s="662">
        <v>346</v>
      </c>
      <c r="P20" s="662">
        <v>737</v>
      </c>
      <c r="Q20" s="662">
        <v>1053</v>
      </c>
      <c r="R20" s="652"/>
      <c r="S20" s="649"/>
      <c r="T20" s="665" t="s">
        <v>419</v>
      </c>
      <c r="U20" s="662">
        <v>934</v>
      </c>
      <c r="V20" s="662">
        <v>914</v>
      </c>
      <c r="W20" s="662">
        <v>731</v>
      </c>
      <c r="X20" s="662">
        <v>799</v>
      </c>
      <c r="Y20" s="662">
        <v>1135</v>
      </c>
      <c r="Z20" s="662">
        <v>2969.098</v>
      </c>
      <c r="AA20" s="652"/>
      <c r="AB20" s="649"/>
    </row>
    <row r="21" spans="1:28" s="651" customFormat="1" ht="9" customHeight="1">
      <c r="A21" s="649"/>
      <c r="B21" s="665" t="s">
        <v>420</v>
      </c>
      <c r="C21" s="664">
        <v>160</v>
      </c>
      <c r="D21" s="662">
        <v>371</v>
      </c>
      <c r="E21" s="662">
        <v>393</v>
      </c>
      <c r="F21" s="662">
        <v>353</v>
      </c>
      <c r="G21" s="662">
        <v>361</v>
      </c>
      <c r="H21" s="666">
        <v>386</v>
      </c>
      <c r="I21" s="771"/>
      <c r="J21" s="649"/>
      <c r="K21" s="665" t="s">
        <v>420</v>
      </c>
      <c r="L21" s="666">
        <v>424</v>
      </c>
      <c r="M21" s="666">
        <v>529</v>
      </c>
      <c r="N21" s="666">
        <v>620</v>
      </c>
      <c r="O21" s="666">
        <v>567</v>
      </c>
      <c r="P21" s="666">
        <v>703</v>
      </c>
      <c r="Q21" s="666">
        <v>681</v>
      </c>
      <c r="R21" s="652"/>
      <c r="S21" s="649"/>
      <c r="T21" s="665" t="s">
        <v>420</v>
      </c>
      <c r="U21" s="666">
        <v>572</v>
      </c>
      <c r="V21" s="666" t="s">
        <v>44</v>
      </c>
      <c r="W21" s="666" t="s">
        <v>44</v>
      </c>
      <c r="X21" s="666" t="s">
        <v>44</v>
      </c>
      <c r="Y21" s="666" t="s">
        <v>44</v>
      </c>
      <c r="Z21" s="666" t="s">
        <v>44</v>
      </c>
      <c r="AA21" s="652"/>
      <c r="AB21" s="649"/>
    </row>
    <row r="22" spans="1:28" s="651" customFormat="1" ht="9" customHeight="1">
      <c r="A22" s="649"/>
      <c r="B22" s="665" t="s">
        <v>441</v>
      </c>
      <c r="C22" s="664">
        <v>727</v>
      </c>
      <c r="D22" s="662">
        <v>1010</v>
      </c>
      <c r="E22" s="662">
        <v>1156</v>
      </c>
      <c r="F22" s="662">
        <v>1137</v>
      </c>
      <c r="G22" s="664">
        <v>1145</v>
      </c>
      <c r="H22" s="664">
        <v>1266</v>
      </c>
      <c r="I22" s="772"/>
      <c r="J22" s="649"/>
      <c r="K22" s="665" t="s">
        <v>441</v>
      </c>
      <c r="L22" s="664">
        <v>1421</v>
      </c>
      <c r="M22" s="664">
        <v>1459</v>
      </c>
      <c r="N22" s="664">
        <v>2623</v>
      </c>
      <c r="O22" s="664">
        <v>3827</v>
      </c>
      <c r="P22" s="664">
        <v>4576</v>
      </c>
      <c r="Q22" s="664">
        <v>4227</v>
      </c>
      <c r="R22" s="652"/>
      <c r="S22" s="649"/>
      <c r="T22" s="665" t="s">
        <v>441</v>
      </c>
      <c r="U22" s="664">
        <v>4985</v>
      </c>
      <c r="V22" s="664">
        <v>5843</v>
      </c>
      <c r="W22" s="664">
        <v>5161.2089999999998</v>
      </c>
      <c r="X22" s="664">
        <v>5763</v>
      </c>
      <c r="Y22" s="664">
        <v>6460</v>
      </c>
      <c r="Z22" s="664">
        <v>7601.5259999999998</v>
      </c>
      <c r="AA22" s="652"/>
      <c r="AB22" s="649"/>
    </row>
    <row r="23" spans="1:28" s="651" customFormat="1" ht="3.95" customHeight="1">
      <c r="A23" s="649"/>
      <c r="C23" s="664"/>
      <c r="D23" s="662"/>
      <c r="E23" s="662"/>
      <c r="F23" s="662"/>
      <c r="G23" s="662"/>
      <c r="H23" s="662"/>
      <c r="I23" s="770"/>
      <c r="J23" s="649"/>
      <c r="L23" s="662"/>
      <c r="M23" s="662"/>
      <c r="N23" s="662"/>
      <c r="O23" s="662"/>
      <c r="P23" s="662"/>
      <c r="Q23" s="662"/>
      <c r="R23" s="652"/>
      <c r="S23" s="649"/>
      <c r="U23" s="662"/>
      <c r="V23" s="662"/>
      <c r="W23" s="662"/>
      <c r="X23" s="662"/>
      <c r="Y23" s="662"/>
      <c r="Z23" s="662"/>
      <c r="AA23" s="652"/>
      <c r="AB23" s="649"/>
    </row>
    <row r="24" spans="1:28" s="651" customFormat="1" ht="9" customHeight="1">
      <c r="A24" s="649"/>
      <c r="B24" s="651" t="s">
        <v>421</v>
      </c>
      <c r="C24" s="661">
        <v>93</v>
      </c>
      <c r="D24" s="662">
        <v>105</v>
      </c>
      <c r="E24" s="662">
        <v>150</v>
      </c>
      <c r="F24" s="662">
        <v>154</v>
      </c>
      <c r="G24" s="662">
        <f>SUM(G25:G28)</f>
        <v>165</v>
      </c>
      <c r="H24" s="662">
        <f>SUM(H25:H28)</f>
        <v>198</v>
      </c>
      <c r="I24" s="770"/>
      <c r="J24" s="649"/>
      <c r="K24" s="651" t="s">
        <v>421</v>
      </c>
      <c r="L24" s="662">
        <f>SUM(L25:L28)</f>
        <v>224</v>
      </c>
      <c r="M24" s="662">
        <f>SUM(M25:M28)</f>
        <v>333</v>
      </c>
      <c r="N24" s="662">
        <f>SUM(N25:N28)</f>
        <v>348</v>
      </c>
      <c r="O24" s="662">
        <f>SUM(O25:O31)</f>
        <v>770</v>
      </c>
      <c r="P24" s="662">
        <f>SUM(P25:P30)</f>
        <v>798</v>
      </c>
      <c r="Q24" s="662">
        <f>SUM(Q25:Q30)</f>
        <v>929</v>
      </c>
      <c r="R24" s="652"/>
      <c r="S24" s="649"/>
      <c r="T24" s="651" t="s">
        <v>421</v>
      </c>
      <c r="U24" s="662">
        <f>SUM(U25:U31)</f>
        <v>1079</v>
      </c>
      <c r="V24" s="662">
        <f>SUM(V25:V31)</f>
        <v>1378</v>
      </c>
      <c r="W24" s="662">
        <f>SUM(W25:W31)</f>
        <v>1424</v>
      </c>
      <c r="X24" s="662">
        <f>SUM(X25:X31)</f>
        <v>1890.7</v>
      </c>
      <c r="Y24" s="662">
        <f>SUM(Y25:Y31)</f>
        <v>2184</v>
      </c>
      <c r="Z24" s="662">
        <v>2291.8139999999999</v>
      </c>
      <c r="AA24" s="652"/>
      <c r="AB24" s="649"/>
    </row>
    <row r="25" spans="1:28" s="651" customFormat="1" ht="9" customHeight="1">
      <c r="A25" s="649"/>
      <c r="B25" s="665" t="s">
        <v>422</v>
      </c>
      <c r="C25" s="664">
        <v>73</v>
      </c>
      <c r="D25" s="662">
        <v>73</v>
      </c>
      <c r="E25" s="662">
        <v>71</v>
      </c>
      <c r="F25" s="662">
        <v>61</v>
      </c>
      <c r="G25" s="662">
        <v>62</v>
      </c>
      <c r="H25" s="662">
        <v>63</v>
      </c>
      <c r="I25" s="770"/>
      <c r="J25" s="649"/>
      <c r="K25" s="665" t="s">
        <v>422</v>
      </c>
      <c r="L25" s="662">
        <v>83</v>
      </c>
      <c r="M25" s="662">
        <v>213</v>
      </c>
      <c r="N25" s="662">
        <v>193</v>
      </c>
      <c r="O25" s="662">
        <v>272</v>
      </c>
      <c r="P25" s="662">
        <v>274</v>
      </c>
      <c r="Q25" s="662">
        <v>334</v>
      </c>
      <c r="R25" s="652"/>
      <c r="S25" s="649"/>
      <c r="T25" s="665" t="s">
        <v>422</v>
      </c>
      <c r="U25" s="662">
        <v>411</v>
      </c>
      <c r="V25" s="662">
        <v>448</v>
      </c>
      <c r="W25" s="666">
        <v>341</v>
      </c>
      <c r="X25" s="666">
        <v>416</v>
      </c>
      <c r="Y25" s="666">
        <v>512</v>
      </c>
      <c r="Z25" s="666">
        <v>498.45800000000003</v>
      </c>
      <c r="AA25" s="652"/>
      <c r="AB25" s="649"/>
    </row>
    <row r="26" spans="1:28" s="651" customFormat="1" ht="9" customHeight="1">
      <c r="A26" s="649"/>
      <c r="B26" s="665" t="s">
        <v>423</v>
      </c>
      <c r="C26" s="668" t="s">
        <v>44</v>
      </c>
      <c r="D26" s="666" t="s">
        <v>44</v>
      </c>
      <c r="E26" s="666">
        <v>5</v>
      </c>
      <c r="F26" s="666">
        <v>3</v>
      </c>
      <c r="G26" s="666" t="s">
        <v>44</v>
      </c>
      <c r="H26" s="666" t="s">
        <v>44</v>
      </c>
      <c r="I26" s="771"/>
      <c r="J26" s="649"/>
      <c r="K26" s="665" t="s">
        <v>423</v>
      </c>
      <c r="L26" s="666" t="s">
        <v>44</v>
      </c>
      <c r="M26" s="666" t="s">
        <v>44</v>
      </c>
      <c r="N26" s="666" t="s">
        <v>44</v>
      </c>
      <c r="O26" s="666" t="s">
        <v>44</v>
      </c>
      <c r="P26" s="666" t="s">
        <v>44</v>
      </c>
      <c r="Q26" s="666" t="s">
        <v>44</v>
      </c>
      <c r="R26" s="652"/>
      <c r="S26" s="649"/>
      <c r="T26" s="665" t="s">
        <v>423</v>
      </c>
      <c r="U26" s="666" t="s">
        <v>44</v>
      </c>
      <c r="V26" s="666" t="s">
        <v>44</v>
      </c>
      <c r="W26" s="666" t="s">
        <v>44</v>
      </c>
      <c r="X26" s="666" t="s">
        <v>44</v>
      </c>
      <c r="Y26" s="666" t="s">
        <v>44</v>
      </c>
      <c r="Z26" s="666" t="s">
        <v>44</v>
      </c>
      <c r="AA26" s="652"/>
      <c r="AB26" s="649"/>
    </row>
    <row r="27" spans="1:28" s="651" customFormat="1" ht="9" customHeight="1">
      <c r="A27" s="649"/>
      <c r="B27" s="665" t="s">
        <v>424</v>
      </c>
      <c r="C27" s="664">
        <v>20</v>
      </c>
      <c r="D27" s="662">
        <v>25</v>
      </c>
      <c r="E27" s="662">
        <v>29</v>
      </c>
      <c r="F27" s="662">
        <v>30</v>
      </c>
      <c r="G27" s="662">
        <v>32</v>
      </c>
      <c r="H27" s="662">
        <v>32</v>
      </c>
      <c r="I27" s="770"/>
      <c r="J27" s="649"/>
      <c r="K27" s="665" t="s">
        <v>424</v>
      </c>
      <c r="L27" s="662">
        <v>33</v>
      </c>
      <c r="M27" s="662">
        <v>28</v>
      </c>
      <c r="N27" s="662">
        <v>20</v>
      </c>
      <c r="O27" s="662">
        <v>15</v>
      </c>
      <c r="P27" s="662">
        <v>14</v>
      </c>
      <c r="Q27" s="662">
        <v>14</v>
      </c>
      <c r="R27" s="652"/>
      <c r="S27" s="649"/>
      <c r="T27" s="665" t="s">
        <v>424</v>
      </c>
      <c r="U27" s="662">
        <v>15</v>
      </c>
      <c r="V27" s="662">
        <v>19</v>
      </c>
      <c r="W27" s="666">
        <v>13</v>
      </c>
      <c r="X27" s="666">
        <v>0.7</v>
      </c>
      <c r="Y27" s="666">
        <v>0</v>
      </c>
      <c r="Z27" s="666">
        <v>0</v>
      </c>
      <c r="AA27" s="652"/>
      <c r="AB27" s="649"/>
    </row>
    <row r="28" spans="1:28" s="651" customFormat="1" ht="9" customHeight="1">
      <c r="A28" s="649"/>
      <c r="B28" s="665" t="s">
        <v>413</v>
      </c>
      <c r="C28" s="668" t="s">
        <v>44</v>
      </c>
      <c r="D28" s="662">
        <v>7</v>
      </c>
      <c r="E28" s="662">
        <v>45</v>
      </c>
      <c r="F28" s="662">
        <v>60</v>
      </c>
      <c r="G28" s="662">
        <v>71</v>
      </c>
      <c r="H28" s="662">
        <v>103</v>
      </c>
      <c r="I28" s="770"/>
      <c r="J28" s="649"/>
      <c r="K28" s="665" t="s">
        <v>413</v>
      </c>
      <c r="L28" s="662">
        <v>108</v>
      </c>
      <c r="M28" s="662">
        <v>92</v>
      </c>
      <c r="N28" s="662">
        <v>135</v>
      </c>
      <c r="O28" s="662">
        <v>169</v>
      </c>
      <c r="P28" s="662">
        <v>201</v>
      </c>
      <c r="Q28" s="662">
        <v>214</v>
      </c>
      <c r="R28" s="652"/>
      <c r="S28" s="649"/>
      <c r="T28" s="665" t="s">
        <v>413</v>
      </c>
      <c r="U28" s="662">
        <v>240</v>
      </c>
      <c r="V28" s="662">
        <v>319</v>
      </c>
      <c r="W28" s="666">
        <v>274</v>
      </c>
      <c r="X28" s="666">
        <v>189</v>
      </c>
      <c r="Y28" s="666">
        <v>0</v>
      </c>
      <c r="Z28" s="666">
        <v>0</v>
      </c>
      <c r="AA28" s="652"/>
      <c r="AB28" s="649"/>
    </row>
    <row r="29" spans="1:28" s="651" customFormat="1" ht="9" customHeight="1">
      <c r="A29" s="649"/>
      <c r="B29" s="665" t="s">
        <v>425</v>
      </c>
      <c r="C29" s="668" t="s">
        <v>44</v>
      </c>
      <c r="D29" s="668" t="s">
        <v>44</v>
      </c>
      <c r="E29" s="668" t="s">
        <v>44</v>
      </c>
      <c r="F29" s="668" t="s">
        <v>44</v>
      </c>
      <c r="G29" s="668" t="s">
        <v>44</v>
      </c>
      <c r="H29" s="666" t="s">
        <v>44</v>
      </c>
      <c r="I29" s="771"/>
      <c r="J29" s="649"/>
      <c r="K29" s="665" t="s">
        <v>425</v>
      </c>
      <c r="L29" s="666" t="s">
        <v>44</v>
      </c>
      <c r="M29" s="666" t="s">
        <v>44</v>
      </c>
      <c r="N29" s="666" t="s">
        <v>44</v>
      </c>
      <c r="O29" s="666">
        <v>314</v>
      </c>
      <c r="P29" s="662">
        <v>309</v>
      </c>
      <c r="Q29" s="662">
        <v>367</v>
      </c>
      <c r="R29" s="652"/>
      <c r="S29" s="649"/>
      <c r="T29" s="665" t="s">
        <v>425</v>
      </c>
      <c r="U29" s="662">
        <v>411</v>
      </c>
      <c r="V29" s="662">
        <v>537</v>
      </c>
      <c r="W29" s="666">
        <v>523</v>
      </c>
      <c r="X29" s="666">
        <v>468</v>
      </c>
      <c r="Y29" s="666">
        <v>530</v>
      </c>
      <c r="Z29" s="666">
        <v>548.99800000000005</v>
      </c>
      <c r="AA29" s="652"/>
      <c r="AB29" s="649"/>
    </row>
    <row r="30" spans="1:28" s="651" customFormat="1" ht="9" customHeight="1">
      <c r="A30" s="649"/>
      <c r="B30" s="665" t="s">
        <v>426</v>
      </c>
      <c r="C30" s="666" t="s">
        <v>44</v>
      </c>
      <c r="D30" s="666" t="s">
        <v>44</v>
      </c>
      <c r="E30" s="666" t="s">
        <v>44</v>
      </c>
      <c r="F30" s="666" t="s">
        <v>44</v>
      </c>
      <c r="G30" s="666" t="s">
        <v>44</v>
      </c>
      <c r="H30" s="654" t="s">
        <v>44</v>
      </c>
      <c r="I30" s="768"/>
      <c r="J30" s="649"/>
      <c r="K30" s="665" t="s">
        <v>426</v>
      </c>
      <c r="L30" s="654" t="s">
        <v>44</v>
      </c>
      <c r="M30" s="666" t="s">
        <v>44</v>
      </c>
      <c r="N30" s="666" t="s">
        <v>44</v>
      </c>
      <c r="O30" s="666" t="s">
        <v>44</v>
      </c>
      <c r="P30" s="666" t="s">
        <v>44</v>
      </c>
      <c r="Q30" s="666" t="s">
        <v>44</v>
      </c>
      <c r="R30" s="652"/>
      <c r="S30" s="649"/>
      <c r="T30" s="665" t="s">
        <v>426</v>
      </c>
      <c r="U30" s="662">
        <v>2</v>
      </c>
      <c r="V30" s="662">
        <v>55</v>
      </c>
      <c r="W30" s="666">
        <v>197</v>
      </c>
      <c r="X30" s="666">
        <v>556</v>
      </c>
      <c r="Y30" s="666">
        <v>729</v>
      </c>
      <c r="Z30" s="666">
        <v>801.22699999999998</v>
      </c>
      <c r="AA30" s="652"/>
      <c r="AB30" s="649"/>
    </row>
    <row r="31" spans="1:28" s="651" customFormat="1" ht="9" customHeight="1">
      <c r="A31" s="649"/>
      <c r="B31" s="656" t="s">
        <v>498</v>
      </c>
      <c r="C31" s="666" t="s">
        <v>44</v>
      </c>
      <c r="D31" s="666" t="s">
        <v>44</v>
      </c>
      <c r="E31" s="666" t="s">
        <v>44</v>
      </c>
      <c r="F31" s="666" t="s">
        <v>44</v>
      </c>
      <c r="G31" s="666" t="s">
        <v>44</v>
      </c>
      <c r="H31" s="654" t="s">
        <v>44</v>
      </c>
      <c r="I31" s="768"/>
      <c r="J31" s="649"/>
      <c r="K31" s="656" t="s">
        <v>498</v>
      </c>
      <c r="L31" s="654" t="s">
        <v>44</v>
      </c>
      <c r="M31" s="666" t="s">
        <v>44</v>
      </c>
      <c r="N31" s="666">
        <v>0</v>
      </c>
      <c r="O31" s="666" t="s">
        <v>44</v>
      </c>
      <c r="P31" s="666" t="s">
        <v>44</v>
      </c>
      <c r="Q31" s="666" t="s">
        <v>44</v>
      </c>
      <c r="R31" s="652"/>
      <c r="S31" s="649"/>
      <c r="T31" s="656" t="s">
        <v>498</v>
      </c>
      <c r="U31" s="666" t="s">
        <v>44</v>
      </c>
      <c r="V31" s="666">
        <v>0</v>
      </c>
      <c r="W31" s="666">
        <v>76</v>
      </c>
      <c r="X31" s="666">
        <v>261</v>
      </c>
      <c r="Y31" s="666">
        <v>413</v>
      </c>
      <c r="Z31" s="666">
        <v>443.13099999999997</v>
      </c>
      <c r="AA31" s="652"/>
      <c r="AB31" s="649"/>
    </row>
    <row r="32" spans="1:28" s="651" customFormat="1" ht="3.95" customHeight="1">
      <c r="A32" s="649"/>
      <c r="B32" s="665"/>
      <c r="C32" s="664"/>
      <c r="D32" s="662"/>
      <c r="E32" s="662"/>
      <c r="F32" s="662"/>
      <c r="G32" s="662"/>
      <c r="H32" s="662"/>
      <c r="I32" s="770"/>
      <c r="J32" s="649"/>
      <c r="K32" s="665"/>
      <c r="L32" s="666"/>
      <c r="M32" s="662"/>
      <c r="N32" s="666"/>
      <c r="O32" s="662"/>
      <c r="P32" s="662"/>
      <c r="Q32" s="662"/>
      <c r="R32" s="652"/>
      <c r="S32" s="649"/>
      <c r="T32" s="665"/>
      <c r="U32" s="662"/>
      <c r="V32" s="662"/>
      <c r="W32" s="662"/>
      <c r="X32" s="662"/>
      <c r="Y32" s="662"/>
      <c r="Z32" s="662"/>
      <c r="AA32" s="652"/>
      <c r="AB32" s="649"/>
    </row>
    <row r="33" spans="1:28" s="651" customFormat="1" ht="9" customHeight="1">
      <c r="A33" s="649"/>
      <c r="B33" s="651" t="s">
        <v>427</v>
      </c>
      <c r="C33" s="661">
        <v>478</v>
      </c>
      <c r="D33" s="661">
        <v>579</v>
      </c>
      <c r="E33" s="661">
        <v>708</v>
      </c>
      <c r="F33" s="661">
        <v>814</v>
      </c>
      <c r="G33" s="661">
        <f>SUM(G34:G38)</f>
        <v>807</v>
      </c>
      <c r="H33" s="661">
        <f>SUM(H34:H38)</f>
        <v>812</v>
      </c>
      <c r="I33" s="773"/>
      <c r="J33" s="649"/>
      <c r="K33" s="651" t="s">
        <v>427</v>
      </c>
      <c r="L33" s="661">
        <f t="shared" ref="L33:Q33" si="4">SUM(L34:L38)</f>
        <v>824</v>
      </c>
      <c r="M33" s="661">
        <f t="shared" si="4"/>
        <v>809</v>
      </c>
      <c r="N33" s="661">
        <f t="shared" si="4"/>
        <v>864</v>
      </c>
      <c r="O33" s="661">
        <f t="shared" si="4"/>
        <v>906</v>
      </c>
      <c r="P33" s="661">
        <f t="shared" si="4"/>
        <v>982</v>
      </c>
      <c r="Q33" s="661">
        <f t="shared" si="4"/>
        <v>1027</v>
      </c>
      <c r="R33" s="652"/>
      <c r="S33" s="649"/>
      <c r="T33" s="651" t="s">
        <v>427</v>
      </c>
      <c r="U33" s="661">
        <f>SUM(U34:U38)</f>
        <v>1230</v>
      </c>
      <c r="V33" s="661">
        <f>SUM(V34:V38)</f>
        <v>1422</v>
      </c>
      <c r="W33" s="661">
        <f>SUM(W34:W38)</f>
        <v>1276</v>
      </c>
      <c r="X33" s="661">
        <f>SUM(X34:X38)</f>
        <v>1324</v>
      </c>
      <c r="Y33" s="661">
        <f>SUM(Y34:Y38)</f>
        <v>1317</v>
      </c>
      <c r="Z33" s="661">
        <v>1723.9069999999999</v>
      </c>
      <c r="AA33" s="652"/>
      <c r="AB33" s="649"/>
    </row>
    <row r="34" spans="1:28" s="651" customFormat="1" ht="9" customHeight="1">
      <c r="A34" s="649"/>
      <c r="B34" s="665" t="s">
        <v>413</v>
      </c>
      <c r="C34" s="664">
        <v>130</v>
      </c>
      <c r="D34" s="662">
        <v>118</v>
      </c>
      <c r="E34" s="662">
        <v>195</v>
      </c>
      <c r="F34" s="662">
        <v>199</v>
      </c>
      <c r="G34" s="662">
        <v>230</v>
      </c>
      <c r="H34" s="662">
        <v>280</v>
      </c>
      <c r="I34" s="770"/>
      <c r="J34" s="649"/>
      <c r="K34" s="665" t="s">
        <v>413</v>
      </c>
      <c r="L34" s="662">
        <v>275</v>
      </c>
      <c r="M34" s="662">
        <v>298</v>
      </c>
      <c r="N34" s="662">
        <v>297</v>
      </c>
      <c r="O34" s="662">
        <v>300</v>
      </c>
      <c r="P34" s="662">
        <v>357</v>
      </c>
      <c r="Q34" s="662">
        <v>396</v>
      </c>
      <c r="R34" s="652"/>
      <c r="S34" s="649"/>
      <c r="T34" s="665" t="s">
        <v>413</v>
      </c>
      <c r="U34" s="662">
        <v>451</v>
      </c>
      <c r="V34" s="662">
        <v>501</v>
      </c>
      <c r="W34" s="662">
        <v>443</v>
      </c>
      <c r="X34" s="662">
        <v>326</v>
      </c>
      <c r="Y34" s="662">
        <v>0</v>
      </c>
      <c r="Z34" s="662">
        <v>0</v>
      </c>
      <c r="AA34" s="652"/>
      <c r="AB34" s="649"/>
    </row>
    <row r="35" spans="1:28" s="651" customFormat="1" ht="9" customHeight="1">
      <c r="A35" s="649"/>
      <c r="B35" s="665" t="s">
        <v>428</v>
      </c>
      <c r="C35" s="664">
        <v>67</v>
      </c>
      <c r="D35" s="662">
        <v>69</v>
      </c>
      <c r="E35" s="662">
        <v>63</v>
      </c>
      <c r="F35" s="662">
        <v>80</v>
      </c>
      <c r="G35" s="662">
        <v>85</v>
      </c>
      <c r="H35" s="662">
        <v>80</v>
      </c>
      <c r="I35" s="770"/>
      <c r="J35" s="649"/>
      <c r="K35" s="665" t="s">
        <v>428</v>
      </c>
      <c r="L35" s="662">
        <v>66</v>
      </c>
      <c r="M35" s="662">
        <v>45</v>
      </c>
      <c r="N35" s="662">
        <v>50</v>
      </c>
      <c r="O35" s="662">
        <v>59</v>
      </c>
      <c r="P35" s="662">
        <v>77</v>
      </c>
      <c r="Q35" s="662">
        <v>66</v>
      </c>
      <c r="R35" s="652"/>
      <c r="S35" s="649"/>
      <c r="T35" s="665" t="s">
        <v>428</v>
      </c>
      <c r="U35" s="662">
        <v>73</v>
      </c>
      <c r="V35" s="662">
        <v>73</v>
      </c>
      <c r="W35" s="662">
        <v>66</v>
      </c>
      <c r="X35" s="662">
        <v>77</v>
      </c>
      <c r="Y35" s="662">
        <v>99</v>
      </c>
      <c r="Z35" s="662">
        <v>86.01</v>
      </c>
      <c r="AA35" s="652"/>
      <c r="AB35" s="649"/>
    </row>
    <row r="36" spans="1:28" s="651" customFormat="1" ht="9" customHeight="1">
      <c r="A36" s="649"/>
      <c r="B36" s="665" t="s">
        <v>429</v>
      </c>
      <c r="C36" s="664">
        <v>75</v>
      </c>
      <c r="D36" s="662">
        <v>117</v>
      </c>
      <c r="E36" s="662">
        <v>87</v>
      </c>
      <c r="F36" s="662">
        <v>87</v>
      </c>
      <c r="G36" s="662">
        <v>91</v>
      </c>
      <c r="H36" s="662">
        <v>116</v>
      </c>
      <c r="I36" s="770"/>
      <c r="J36" s="649"/>
      <c r="K36" s="665" t="s">
        <v>429</v>
      </c>
      <c r="L36" s="662">
        <v>137</v>
      </c>
      <c r="M36" s="662">
        <v>120</v>
      </c>
      <c r="N36" s="662">
        <v>111</v>
      </c>
      <c r="O36" s="662">
        <v>97</v>
      </c>
      <c r="P36" s="662">
        <v>100</v>
      </c>
      <c r="Q36" s="662">
        <v>117</v>
      </c>
      <c r="R36" s="652"/>
      <c r="S36" s="649"/>
      <c r="T36" s="665" t="s">
        <v>429</v>
      </c>
      <c r="U36" s="662">
        <v>122</v>
      </c>
      <c r="V36" s="662">
        <v>121</v>
      </c>
      <c r="W36" s="662">
        <v>115</v>
      </c>
      <c r="X36" s="662">
        <v>143</v>
      </c>
      <c r="Y36" s="662">
        <v>160</v>
      </c>
      <c r="Z36" s="662">
        <v>158.65600000000001</v>
      </c>
      <c r="AA36" s="652"/>
      <c r="AB36" s="649"/>
    </row>
    <row r="37" spans="1:28" s="651" customFormat="1" ht="9" customHeight="1">
      <c r="A37" s="649"/>
      <c r="B37" s="665" t="s">
        <v>430</v>
      </c>
      <c r="C37" s="664">
        <v>74</v>
      </c>
      <c r="D37" s="662">
        <v>93</v>
      </c>
      <c r="E37" s="662">
        <v>83</v>
      </c>
      <c r="F37" s="662">
        <v>107</v>
      </c>
      <c r="G37" s="662">
        <v>77</v>
      </c>
      <c r="H37" s="662">
        <v>61</v>
      </c>
      <c r="I37" s="770"/>
      <c r="J37" s="649"/>
      <c r="K37" s="665" t="s">
        <v>430</v>
      </c>
      <c r="L37" s="662">
        <v>57</v>
      </c>
      <c r="M37" s="662">
        <v>49</v>
      </c>
      <c r="N37" s="662">
        <v>51</v>
      </c>
      <c r="O37" s="662">
        <v>67</v>
      </c>
      <c r="P37" s="662">
        <v>72</v>
      </c>
      <c r="Q37" s="662">
        <v>76</v>
      </c>
      <c r="R37" s="652"/>
      <c r="S37" s="649"/>
      <c r="T37" s="665" t="s">
        <v>430</v>
      </c>
      <c r="U37" s="662">
        <v>80</v>
      </c>
      <c r="V37" s="662">
        <v>77</v>
      </c>
      <c r="W37" s="662">
        <v>131</v>
      </c>
      <c r="X37" s="662">
        <v>194</v>
      </c>
      <c r="Y37" s="662">
        <v>219</v>
      </c>
      <c r="Z37" s="662">
        <v>191.18100000000001</v>
      </c>
      <c r="AA37" s="652"/>
      <c r="AB37" s="649"/>
    </row>
    <row r="38" spans="1:28" s="651" customFormat="1" ht="9" customHeight="1">
      <c r="A38" s="649"/>
      <c r="B38" s="665" t="s">
        <v>441</v>
      </c>
      <c r="C38" s="664">
        <v>132</v>
      </c>
      <c r="D38" s="662">
        <v>182</v>
      </c>
      <c r="E38" s="662">
        <v>280</v>
      </c>
      <c r="F38" s="662">
        <v>341</v>
      </c>
      <c r="G38" s="662">
        <v>324</v>
      </c>
      <c r="H38" s="662">
        <v>275</v>
      </c>
      <c r="I38" s="770"/>
      <c r="J38" s="649"/>
      <c r="K38" s="665" t="s">
        <v>441</v>
      </c>
      <c r="L38" s="662">
        <v>289</v>
      </c>
      <c r="M38" s="662">
        <v>297</v>
      </c>
      <c r="N38" s="662">
        <v>355</v>
      </c>
      <c r="O38" s="662">
        <v>383</v>
      </c>
      <c r="P38" s="662">
        <v>376</v>
      </c>
      <c r="Q38" s="662">
        <v>372</v>
      </c>
      <c r="R38" s="652"/>
      <c r="S38" s="649"/>
      <c r="T38" s="665" t="s">
        <v>441</v>
      </c>
      <c r="U38" s="662">
        <v>504</v>
      </c>
      <c r="V38" s="662">
        <v>650</v>
      </c>
      <c r="W38" s="662">
        <v>521</v>
      </c>
      <c r="X38" s="662">
        <v>584</v>
      </c>
      <c r="Y38" s="662">
        <v>839</v>
      </c>
      <c r="Z38" s="662">
        <v>1288.06</v>
      </c>
      <c r="AA38" s="652"/>
      <c r="AB38" s="649"/>
    </row>
    <row r="39" spans="1:28" s="651" customFormat="1" ht="3.95" customHeight="1">
      <c r="A39" s="649"/>
      <c r="C39" s="664"/>
      <c r="D39" s="662"/>
      <c r="E39" s="662"/>
      <c r="F39" s="662"/>
      <c r="G39" s="662"/>
      <c r="H39" s="662"/>
      <c r="I39" s="770"/>
      <c r="J39" s="649"/>
      <c r="M39" s="662"/>
      <c r="N39" s="662"/>
      <c r="O39" s="662"/>
      <c r="P39" s="662"/>
      <c r="Q39" s="662"/>
      <c r="R39" s="652"/>
      <c r="S39" s="649"/>
      <c r="U39" s="662"/>
      <c r="V39" s="662"/>
      <c r="W39" s="662"/>
      <c r="X39" s="662"/>
      <c r="Y39" s="662"/>
      <c r="Z39" s="662"/>
      <c r="AA39" s="652"/>
      <c r="AB39" s="649"/>
    </row>
    <row r="40" spans="1:28" s="651" customFormat="1" ht="9" customHeight="1">
      <c r="A40" s="649"/>
      <c r="B40" s="651" t="s">
        <v>431</v>
      </c>
      <c r="C40" s="661">
        <v>256</v>
      </c>
      <c r="D40" s="661">
        <v>377</v>
      </c>
      <c r="E40" s="661">
        <v>487</v>
      </c>
      <c r="F40" s="661">
        <v>544</v>
      </c>
      <c r="G40" s="661">
        <f>SUM(G41:G46)</f>
        <v>516</v>
      </c>
      <c r="H40" s="661">
        <f>SUM(H41:H46)</f>
        <v>540</v>
      </c>
      <c r="I40" s="773"/>
      <c r="J40" s="649"/>
      <c r="K40" s="651" t="s">
        <v>431</v>
      </c>
      <c r="L40" s="661">
        <f t="shared" ref="L40:Q40" si="5">SUM(L41:L46)</f>
        <v>550</v>
      </c>
      <c r="M40" s="661">
        <f t="shared" si="5"/>
        <v>543</v>
      </c>
      <c r="N40" s="661">
        <f t="shared" si="5"/>
        <v>601</v>
      </c>
      <c r="O40" s="661">
        <f t="shared" si="5"/>
        <v>696</v>
      </c>
      <c r="P40" s="661">
        <f t="shared" si="5"/>
        <v>890</v>
      </c>
      <c r="Q40" s="661">
        <f t="shared" si="5"/>
        <v>833</v>
      </c>
      <c r="R40" s="652"/>
      <c r="S40" s="776"/>
      <c r="T40" s="651" t="s">
        <v>431</v>
      </c>
      <c r="U40" s="661">
        <f>SUM(U41:U46)</f>
        <v>952</v>
      </c>
      <c r="V40" s="661">
        <f>SUM(V41:V46)</f>
        <v>997</v>
      </c>
      <c r="W40" s="661">
        <f>SUM(W41:W46)</f>
        <v>888</v>
      </c>
      <c r="X40" s="661">
        <f>SUM(X41:X46)</f>
        <v>1057</v>
      </c>
      <c r="Y40" s="661">
        <f>SUM(Y41:Y46)</f>
        <v>1299</v>
      </c>
      <c r="Z40" s="661">
        <v>1616.509</v>
      </c>
      <c r="AA40" s="652"/>
      <c r="AB40" s="649"/>
    </row>
    <row r="41" spans="1:28" s="651" customFormat="1" ht="9" customHeight="1">
      <c r="A41" s="649"/>
      <c r="B41" s="665" t="s">
        <v>432</v>
      </c>
      <c r="C41" s="664">
        <v>50</v>
      </c>
      <c r="D41" s="662">
        <v>59</v>
      </c>
      <c r="E41" s="662">
        <v>70</v>
      </c>
      <c r="F41" s="662">
        <v>74</v>
      </c>
      <c r="G41" s="662">
        <v>72</v>
      </c>
      <c r="H41" s="662">
        <v>74</v>
      </c>
      <c r="I41" s="770"/>
      <c r="J41" s="649"/>
      <c r="K41" s="665" t="s">
        <v>432</v>
      </c>
      <c r="L41" s="662">
        <v>61</v>
      </c>
      <c r="M41" s="662">
        <v>95</v>
      </c>
      <c r="N41" s="662">
        <v>113</v>
      </c>
      <c r="O41" s="662">
        <v>139</v>
      </c>
      <c r="P41" s="662">
        <v>126</v>
      </c>
      <c r="Q41" s="662">
        <v>35</v>
      </c>
      <c r="R41" s="652"/>
      <c r="S41" s="649"/>
      <c r="T41" s="665" t="s">
        <v>432</v>
      </c>
      <c r="U41" s="666" t="s">
        <v>44</v>
      </c>
      <c r="V41" s="666" t="s">
        <v>44</v>
      </c>
      <c r="W41" s="666" t="s">
        <v>44</v>
      </c>
      <c r="X41" s="666" t="s">
        <v>44</v>
      </c>
      <c r="Y41" s="666" t="s">
        <v>44</v>
      </c>
      <c r="Z41" s="666" t="s">
        <v>44</v>
      </c>
      <c r="AA41" s="652"/>
      <c r="AB41" s="649"/>
    </row>
    <row r="42" spans="1:28" s="651" customFormat="1" ht="9" customHeight="1">
      <c r="A42" s="649"/>
      <c r="B42" s="665" t="s">
        <v>433</v>
      </c>
      <c r="C42" s="664">
        <v>20</v>
      </c>
      <c r="D42" s="662">
        <v>4</v>
      </c>
      <c r="E42" s="662">
        <v>38</v>
      </c>
      <c r="F42" s="662">
        <v>46</v>
      </c>
      <c r="G42" s="662">
        <v>50</v>
      </c>
      <c r="H42" s="662">
        <v>36</v>
      </c>
      <c r="I42" s="770"/>
      <c r="J42" s="649"/>
      <c r="K42" s="665" t="s">
        <v>433</v>
      </c>
      <c r="L42" s="662">
        <v>8</v>
      </c>
      <c r="M42" s="666" t="s">
        <v>44</v>
      </c>
      <c r="N42" s="666" t="s">
        <v>44</v>
      </c>
      <c r="O42" s="666" t="s">
        <v>44</v>
      </c>
      <c r="P42" s="666" t="s">
        <v>44</v>
      </c>
      <c r="Q42" s="666">
        <v>33</v>
      </c>
      <c r="R42" s="652"/>
      <c r="S42" s="649"/>
      <c r="T42" s="665" t="s">
        <v>433</v>
      </c>
      <c r="U42" s="666">
        <v>40</v>
      </c>
      <c r="V42" s="666">
        <v>11</v>
      </c>
      <c r="W42" s="666" t="s">
        <v>44</v>
      </c>
      <c r="X42" s="666" t="s">
        <v>44</v>
      </c>
      <c r="Y42" s="666">
        <v>48</v>
      </c>
      <c r="Z42" s="666">
        <v>57.256</v>
      </c>
      <c r="AA42" s="652"/>
      <c r="AB42" s="649"/>
    </row>
    <row r="43" spans="1:28" s="651" customFormat="1" ht="9" customHeight="1">
      <c r="A43" s="649"/>
      <c r="B43" s="665" t="s">
        <v>434</v>
      </c>
      <c r="C43" s="664">
        <v>39</v>
      </c>
      <c r="D43" s="662">
        <v>44</v>
      </c>
      <c r="E43" s="662">
        <v>42</v>
      </c>
      <c r="F43" s="662">
        <v>41</v>
      </c>
      <c r="G43" s="662">
        <v>9</v>
      </c>
      <c r="H43" s="666" t="s">
        <v>44</v>
      </c>
      <c r="I43" s="771"/>
      <c r="J43" s="649"/>
      <c r="K43" s="665" t="s">
        <v>434</v>
      </c>
      <c r="L43" s="666" t="s">
        <v>44</v>
      </c>
      <c r="M43" s="666" t="s">
        <v>44</v>
      </c>
      <c r="N43" s="666" t="s">
        <v>44</v>
      </c>
      <c r="O43" s="666" t="s">
        <v>44</v>
      </c>
      <c r="P43" s="666" t="s">
        <v>44</v>
      </c>
      <c r="Q43" s="666" t="s">
        <v>44</v>
      </c>
      <c r="R43" s="652"/>
      <c r="S43" s="649"/>
      <c r="T43" s="665" t="s">
        <v>434</v>
      </c>
      <c r="U43" s="666" t="s">
        <v>44</v>
      </c>
      <c r="V43" s="666" t="s">
        <v>44</v>
      </c>
      <c r="W43" s="666" t="s">
        <v>44</v>
      </c>
      <c r="X43" s="666" t="s">
        <v>44</v>
      </c>
      <c r="Y43" s="666" t="s">
        <v>44</v>
      </c>
      <c r="Z43" s="666" t="s">
        <v>44</v>
      </c>
      <c r="AA43" s="652"/>
      <c r="AB43" s="649"/>
    </row>
    <row r="44" spans="1:28" s="651" customFormat="1" ht="9" customHeight="1">
      <c r="A44" s="649"/>
      <c r="B44" s="665" t="s">
        <v>435</v>
      </c>
      <c r="C44" s="664">
        <v>22</v>
      </c>
      <c r="D44" s="662">
        <v>26</v>
      </c>
      <c r="E44" s="662">
        <v>28</v>
      </c>
      <c r="F44" s="662">
        <v>30</v>
      </c>
      <c r="G44" s="662">
        <v>32</v>
      </c>
      <c r="H44" s="662">
        <v>47</v>
      </c>
      <c r="I44" s="770"/>
      <c r="J44" s="649"/>
      <c r="K44" s="665" t="s">
        <v>435</v>
      </c>
      <c r="L44" s="662">
        <v>44</v>
      </c>
      <c r="M44" s="662">
        <v>43</v>
      </c>
      <c r="N44" s="662">
        <v>47</v>
      </c>
      <c r="O44" s="662">
        <v>44</v>
      </c>
      <c r="P44" s="662">
        <v>50</v>
      </c>
      <c r="Q44" s="662">
        <v>68</v>
      </c>
      <c r="R44" s="652"/>
      <c r="S44" s="649"/>
      <c r="T44" s="665" t="s">
        <v>435</v>
      </c>
      <c r="U44" s="662">
        <v>101</v>
      </c>
      <c r="V44" s="662">
        <v>102</v>
      </c>
      <c r="W44" s="662">
        <v>86</v>
      </c>
      <c r="X44" s="662">
        <v>156</v>
      </c>
      <c r="Y44" s="662">
        <v>228</v>
      </c>
      <c r="Z44" s="662">
        <v>250.47499999999999</v>
      </c>
      <c r="AA44" s="652"/>
      <c r="AB44" s="649"/>
    </row>
    <row r="45" spans="1:28" s="651" customFormat="1" ht="9" customHeight="1">
      <c r="A45" s="649"/>
      <c r="B45" s="665" t="s">
        <v>436</v>
      </c>
      <c r="C45" s="664">
        <v>24</v>
      </c>
      <c r="D45" s="662">
        <v>44</v>
      </c>
      <c r="E45" s="662">
        <v>71</v>
      </c>
      <c r="F45" s="666">
        <v>58</v>
      </c>
      <c r="G45" s="666">
        <v>56</v>
      </c>
      <c r="H45" s="666">
        <v>62</v>
      </c>
      <c r="I45" s="771"/>
      <c r="J45" s="649"/>
      <c r="K45" s="665" t="s">
        <v>436</v>
      </c>
      <c r="L45" s="666">
        <v>69</v>
      </c>
      <c r="M45" s="666">
        <v>88</v>
      </c>
      <c r="N45" s="666">
        <v>92</v>
      </c>
      <c r="O45" s="666">
        <v>64</v>
      </c>
      <c r="P45" s="666">
        <v>147</v>
      </c>
      <c r="Q45" s="666">
        <v>142</v>
      </c>
      <c r="R45" s="652"/>
      <c r="S45" s="649"/>
      <c r="T45" s="665" t="s">
        <v>436</v>
      </c>
      <c r="U45" s="666">
        <v>140</v>
      </c>
      <c r="V45" s="666">
        <v>145</v>
      </c>
      <c r="W45" s="666">
        <v>123</v>
      </c>
      <c r="X45" s="666">
        <v>142</v>
      </c>
      <c r="Y45" s="666">
        <v>148</v>
      </c>
      <c r="Z45" s="666">
        <v>167.54300000000001</v>
      </c>
      <c r="AA45" s="652"/>
      <c r="AB45" s="649"/>
    </row>
    <row r="46" spans="1:28" s="651" customFormat="1" ht="9" customHeight="1">
      <c r="A46" s="649"/>
      <c r="B46" s="665" t="s">
        <v>441</v>
      </c>
      <c r="C46" s="664">
        <v>101</v>
      </c>
      <c r="D46" s="662">
        <v>200</v>
      </c>
      <c r="E46" s="662">
        <v>238</v>
      </c>
      <c r="F46" s="662">
        <v>295</v>
      </c>
      <c r="G46" s="662">
        <v>297</v>
      </c>
      <c r="H46" s="662">
        <v>321</v>
      </c>
      <c r="I46" s="770"/>
      <c r="J46" s="649"/>
      <c r="K46" s="665" t="s">
        <v>441</v>
      </c>
      <c r="L46" s="662">
        <v>368</v>
      </c>
      <c r="M46" s="662">
        <v>317</v>
      </c>
      <c r="N46" s="662">
        <v>349</v>
      </c>
      <c r="O46" s="662">
        <v>449</v>
      </c>
      <c r="P46" s="662">
        <v>567</v>
      </c>
      <c r="Q46" s="662">
        <v>555</v>
      </c>
      <c r="R46" s="652"/>
      <c r="S46" s="649"/>
      <c r="T46" s="665" t="s">
        <v>441</v>
      </c>
      <c r="U46" s="662">
        <v>671</v>
      </c>
      <c r="V46" s="662">
        <v>739</v>
      </c>
      <c r="W46" s="662">
        <v>679</v>
      </c>
      <c r="X46" s="662">
        <v>759</v>
      </c>
      <c r="Y46" s="662">
        <v>875</v>
      </c>
      <c r="Z46" s="662">
        <v>1141.2349999999999</v>
      </c>
      <c r="AA46" s="652"/>
      <c r="AB46" s="649"/>
    </row>
    <row r="47" spans="1:28" s="651" customFormat="1" ht="3.95" customHeight="1">
      <c r="A47" s="649"/>
      <c r="C47" s="664"/>
      <c r="D47" s="662"/>
      <c r="E47" s="662"/>
      <c r="F47" s="662"/>
      <c r="G47" s="662"/>
      <c r="H47" s="662"/>
      <c r="I47" s="770"/>
      <c r="J47" s="649"/>
      <c r="M47" s="662"/>
      <c r="N47" s="662"/>
      <c r="O47" s="662"/>
      <c r="P47" s="662"/>
      <c r="Q47" s="662"/>
      <c r="R47" s="652"/>
      <c r="S47" s="649"/>
      <c r="U47" s="662"/>
      <c r="V47" s="662"/>
      <c r="W47" s="662"/>
      <c r="X47" s="662"/>
      <c r="Y47" s="662"/>
      <c r="Z47" s="662"/>
      <c r="AA47" s="652"/>
      <c r="AB47" s="649"/>
    </row>
    <row r="48" spans="1:28" s="651" customFormat="1" ht="9" customHeight="1">
      <c r="A48" s="649"/>
      <c r="B48" s="651" t="s">
        <v>437</v>
      </c>
      <c r="C48" s="661">
        <v>658</v>
      </c>
      <c r="D48" s="661">
        <v>798</v>
      </c>
      <c r="E48" s="661">
        <v>902</v>
      </c>
      <c r="F48" s="661">
        <v>978</v>
      </c>
      <c r="G48" s="661">
        <f>SUM(G49:G54)</f>
        <v>1093</v>
      </c>
      <c r="H48" s="661">
        <f>SUM(H49:H54)</f>
        <v>1260</v>
      </c>
      <c r="I48" s="773"/>
      <c r="J48" s="649"/>
      <c r="K48" s="651" t="s">
        <v>437</v>
      </c>
      <c r="L48" s="661">
        <f t="shared" ref="L48:Q48" si="6">SUM(L49:L54)</f>
        <v>1242</v>
      </c>
      <c r="M48" s="661">
        <f t="shared" si="6"/>
        <v>1336</v>
      </c>
      <c r="N48" s="661">
        <f t="shared" si="6"/>
        <v>1579</v>
      </c>
      <c r="O48" s="661">
        <f t="shared" si="6"/>
        <v>1801</v>
      </c>
      <c r="P48" s="661">
        <f t="shared" si="6"/>
        <v>1807</v>
      </c>
      <c r="Q48" s="661">
        <f t="shared" si="6"/>
        <v>1999</v>
      </c>
      <c r="R48" s="652"/>
      <c r="S48" s="649"/>
      <c r="T48" s="651" t="s">
        <v>437</v>
      </c>
      <c r="U48" s="661">
        <f>SUM(U49:U54)</f>
        <v>2189</v>
      </c>
      <c r="V48" s="661">
        <f>SUM(V49:V54)</f>
        <v>2270</v>
      </c>
      <c r="W48" s="661">
        <f>SUM(W49:W54)</f>
        <v>1758</v>
      </c>
      <c r="X48" s="661">
        <f>SUM(X49:X54)</f>
        <v>2019</v>
      </c>
      <c r="Y48" s="661">
        <f>SUM(Y49:Y54)</f>
        <v>2213</v>
      </c>
      <c r="Z48" s="661">
        <v>2262.701</v>
      </c>
      <c r="AA48" s="652"/>
      <c r="AB48" s="649"/>
    </row>
    <row r="49" spans="1:28" s="651" customFormat="1" ht="9" customHeight="1">
      <c r="A49" s="649"/>
      <c r="B49" s="665" t="s">
        <v>423</v>
      </c>
      <c r="C49" s="664">
        <v>168</v>
      </c>
      <c r="D49" s="662">
        <v>195</v>
      </c>
      <c r="E49" s="662">
        <v>202</v>
      </c>
      <c r="F49" s="662">
        <v>177</v>
      </c>
      <c r="G49" s="662">
        <v>204</v>
      </c>
      <c r="H49" s="662">
        <v>246</v>
      </c>
      <c r="I49" s="770"/>
      <c r="J49" s="649"/>
      <c r="K49" s="665" t="s">
        <v>423</v>
      </c>
      <c r="L49" s="662">
        <v>246</v>
      </c>
      <c r="M49" s="662">
        <v>266</v>
      </c>
      <c r="N49" s="662">
        <v>278</v>
      </c>
      <c r="O49" s="662">
        <v>284</v>
      </c>
      <c r="P49" s="662">
        <v>326</v>
      </c>
      <c r="Q49" s="662">
        <v>348</v>
      </c>
      <c r="R49" s="652"/>
      <c r="S49" s="649"/>
      <c r="T49" s="665" t="s">
        <v>423</v>
      </c>
      <c r="U49" s="662">
        <v>366</v>
      </c>
      <c r="V49" s="662">
        <v>357</v>
      </c>
      <c r="W49" s="662">
        <v>223</v>
      </c>
      <c r="X49" s="662">
        <v>293</v>
      </c>
      <c r="Y49" s="662">
        <v>313</v>
      </c>
      <c r="Z49" s="662">
        <v>314.904</v>
      </c>
      <c r="AA49" s="652"/>
      <c r="AB49" s="649"/>
    </row>
    <row r="50" spans="1:28" s="651" customFormat="1" ht="9" customHeight="1">
      <c r="A50" s="649"/>
      <c r="B50" s="665" t="s">
        <v>438</v>
      </c>
      <c r="C50" s="664">
        <v>77</v>
      </c>
      <c r="D50" s="662">
        <v>72</v>
      </c>
      <c r="E50" s="662">
        <v>70</v>
      </c>
      <c r="F50" s="662">
        <v>78</v>
      </c>
      <c r="G50" s="662">
        <v>78</v>
      </c>
      <c r="H50" s="662">
        <v>117</v>
      </c>
      <c r="I50" s="770"/>
      <c r="J50" s="649"/>
      <c r="K50" s="665" t="s">
        <v>438</v>
      </c>
      <c r="L50" s="662">
        <v>158</v>
      </c>
      <c r="M50" s="662">
        <v>177</v>
      </c>
      <c r="N50" s="662">
        <v>173</v>
      </c>
      <c r="O50" s="662">
        <v>174</v>
      </c>
      <c r="P50" s="662">
        <v>183</v>
      </c>
      <c r="Q50" s="662">
        <v>186</v>
      </c>
      <c r="R50" s="652"/>
      <c r="S50" s="649"/>
      <c r="T50" s="665" t="s">
        <v>438</v>
      </c>
      <c r="U50" s="662">
        <v>180</v>
      </c>
      <c r="V50" s="662">
        <v>188</v>
      </c>
      <c r="W50" s="662">
        <v>168</v>
      </c>
      <c r="X50" s="662">
        <v>178</v>
      </c>
      <c r="Y50" s="662">
        <v>182</v>
      </c>
      <c r="Z50" s="662">
        <v>187.19200000000001</v>
      </c>
      <c r="AA50" s="652"/>
      <c r="AB50" s="649"/>
    </row>
    <row r="51" spans="1:28" s="651" customFormat="1" ht="9" customHeight="1">
      <c r="A51" s="649"/>
      <c r="B51" s="665" t="s">
        <v>439</v>
      </c>
      <c r="C51" s="664">
        <v>81</v>
      </c>
      <c r="D51" s="662">
        <v>93</v>
      </c>
      <c r="E51" s="662">
        <v>107</v>
      </c>
      <c r="F51" s="662">
        <v>133</v>
      </c>
      <c r="G51" s="662">
        <v>139</v>
      </c>
      <c r="H51" s="662">
        <v>144</v>
      </c>
      <c r="I51" s="770"/>
      <c r="J51" s="649"/>
      <c r="K51" s="665" t="s">
        <v>439</v>
      </c>
      <c r="L51" s="662">
        <v>156</v>
      </c>
      <c r="M51" s="662">
        <v>160</v>
      </c>
      <c r="N51" s="662">
        <v>225</v>
      </c>
      <c r="O51" s="662">
        <v>258</v>
      </c>
      <c r="P51" s="651">
        <v>291</v>
      </c>
      <c r="Q51" s="651">
        <v>304</v>
      </c>
      <c r="R51" s="652"/>
      <c r="S51" s="649"/>
      <c r="T51" s="665" t="s">
        <v>439</v>
      </c>
      <c r="U51" s="651">
        <v>342</v>
      </c>
      <c r="V51" s="651">
        <v>334</v>
      </c>
      <c r="W51" s="651">
        <v>264</v>
      </c>
      <c r="X51" s="651">
        <v>304</v>
      </c>
      <c r="Y51" s="651">
        <v>325</v>
      </c>
      <c r="Z51" s="672">
        <v>313.92099999999999</v>
      </c>
      <c r="AA51" s="652"/>
      <c r="AB51" s="649"/>
    </row>
    <row r="52" spans="1:28" s="651" customFormat="1" ht="9" customHeight="1">
      <c r="A52" s="649"/>
      <c r="B52" s="665" t="s">
        <v>440</v>
      </c>
      <c r="C52" s="664">
        <v>119</v>
      </c>
      <c r="D52" s="662">
        <v>127</v>
      </c>
      <c r="E52" s="662">
        <v>148</v>
      </c>
      <c r="F52" s="662">
        <v>181</v>
      </c>
      <c r="G52" s="662">
        <v>217</v>
      </c>
      <c r="H52" s="662">
        <v>245</v>
      </c>
      <c r="I52" s="770"/>
      <c r="J52" s="649"/>
      <c r="K52" s="665" t="s">
        <v>440</v>
      </c>
      <c r="L52" s="662">
        <v>235</v>
      </c>
      <c r="M52" s="662">
        <v>244</v>
      </c>
      <c r="N52" s="662">
        <v>311</v>
      </c>
      <c r="O52" s="662">
        <v>329</v>
      </c>
      <c r="P52" s="662">
        <v>261</v>
      </c>
      <c r="Q52" s="662">
        <v>229</v>
      </c>
      <c r="R52" s="652"/>
      <c r="S52" s="649"/>
      <c r="T52" s="665" t="s">
        <v>440</v>
      </c>
      <c r="U52" s="662">
        <v>220</v>
      </c>
      <c r="V52" s="662">
        <v>217</v>
      </c>
      <c r="W52" s="662">
        <v>199</v>
      </c>
      <c r="X52" s="662">
        <v>216</v>
      </c>
      <c r="Y52" s="662">
        <v>211</v>
      </c>
      <c r="Z52" s="662">
        <v>214.911</v>
      </c>
      <c r="AA52" s="652"/>
      <c r="AB52" s="649"/>
    </row>
    <row r="53" spans="1:28" s="651" customFormat="1" ht="9" customHeight="1">
      <c r="A53" s="649"/>
      <c r="B53" s="665" t="s">
        <v>417</v>
      </c>
      <c r="C53" s="664">
        <v>92</v>
      </c>
      <c r="D53" s="662">
        <v>111</v>
      </c>
      <c r="E53" s="662">
        <v>138</v>
      </c>
      <c r="F53" s="662">
        <v>161</v>
      </c>
      <c r="G53" s="662">
        <v>188</v>
      </c>
      <c r="H53" s="662">
        <v>212</v>
      </c>
      <c r="I53" s="770"/>
      <c r="J53" s="649"/>
      <c r="K53" s="665" t="s">
        <v>417</v>
      </c>
      <c r="L53" s="662">
        <v>213</v>
      </c>
      <c r="M53" s="662">
        <v>217</v>
      </c>
      <c r="N53" s="662">
        <v>212</v>
      </c>
      <c r="O53" s="662">
        <v>226</v>
      </c>
      <c r="P53" s="662">
        <v>240</v>
      </c>
      <c r="Q53" s="662">
        <v>266</v>
      </c>
      <c r="R53" s="652"/>
      <c r="S53" s="649"/>
      <c r="T53" s="665" t="s">
        <v>417</v>
      </c>
      <c r="U53" s="662">
        <v>270</v>
      </c>
      <c r="V53" s="662">
        <v>316</v>
      </c>
      <c r="W53" s="662">
        <v>254</v>
      </c>
      <c r="X53" s="662">
        <v>269</v>
      </c>
      <c r="Y53" s="662">
        <v>305</v>
      </c>
      <c r="Z53" s="662">
        <v>290.18200000000002</v>
      </c>
      <c r="AA53" s="652"/>
      <c r="AB53" s="649"/>
    </row>
    <row r="54" spans="1:28" s="651" customFormat="1" ht="9" customHeight="1">
      <c r="A54" s="649"/>
      <c r="B54" s="665" t="s">
        <v>441</v>
      </c>
      <c r="C54" s="664">
        <v>121</v>
      </c>
      <c r="D54" s="662">
        <v>200</v>
      </c>
      <c r="E54" s="662">
        <v>237</v>
      </c>
      <c r="F54" s="662">
        <v>248</v>
      </c>
      <c r="G54" s="662">
        <v>267</v>
      </c>
      <c r="H54" s="662">
        <v>296</v>
      </c>
      <c r="I54" s="770"/>
      <c r="J54" s="649"/>
      <c r="K54" s="665" t="s">
        <v>441</v>
      </c>
      <c r="L54" s="662">
        <v>234</v>
      </c>
      <c r="M54" s="662">
        <v>272</v>
      </c>
      <c r="N54" s="662">
        <v>380</v>
      </c>
      <c r="O54" s="662">
        <v>530</v>
      </c>
      <c r="P54" s="662">
        <v>506</v>
      </c>
      <c r="Q54" s="662">
        <v>666</v>
      </c>
      <c r="R54" s="652"/>
      <c r="S54" s="649"/>
      <c r="T54" s="665" t="s">
        <v>441</v>
      </c>
      <c r="U54" s="662">
        <v>811</v>
      </c>
      <c r="V54" s="662">
        <v>858</v>
      </c>
      <c r="W54" s="662">
        <v>650</v>
      </c>
      <c r="X54" s="662">
        <v>759</v>
      </c>
      <c r="Y54" s="662">
        <v>877</v>
      </c>
      <c r="Z54" s="662">
        <v>941.59100000000001</v>
      </c>
      <c r="AA54" s="652"/>
      <c r="AB54" s="649"/>
    </row>
    <row r="55" spans="1:28" s="651" customFormat="1" ht="3.95" customHeight="1">
      <c r="A55" s="649"/>
      <c r="C55" s="664"/>
      <c r="D55" s="662"/>
      <c r="E55" s="662"/>
      <c r="F55" s="662"/>
      <c r="G55" s="662"/>
      <c r="H55" s="662"/>
      <c r="I55" s="770"/>
      <c r="J55" s="649"/>
      <c r="M55" s="662"/>
      <c r="N55" s="662"/>
      <c r="O55" s="662"/>
      <c r="P55" s="662"/>
      <c r="Q55" s="662"/>
      <c r="R55" s="652"/>
      <c r="S55" s="649"/>
      <c r="U55" s="662"/>
      <c r="V55" s="662"/>
      <c r="W55" s="662"/>
      <c r="X55" s="662"/>
      <c r="Y55" s="662"/>
      <c r="Z55" s="662"/>
      <c r="AA55" s="652"/>
      <c r="AB55" s="649"/>
    </row>
    <row r="56" spans="1:28" s="651" customFormat="1" ht="9" customHeight="1">
      <c r="A56" s="649"/>
      <c r="B56" s="651" t="s">
        <v>442</v>
      </c>
      <c r="C56" s="661">
        <v>23</v>
      </c>
      <c r="D56" s="661">
        <v>25</v>
      </c>
      <c r="E56" s="661">
        <v>24</v>
      </c>
      <c r="F56" s="661">
        <v>25</v>
      </c>
      <c r="G56" s="661">
        <f>+G58</f>
        <v>22</v>
      </c>
      <c r="H56" s="661">
        <f>+H58</f>
        <v>23</v>
      </c>
      <c r="I56" s="773"/>
      <c r="J56" s="649"/>
      <c r="K56" s="651" t="s">
        <v>442</v>
      </c>
      <c r="L56" s="661">
        <f t="shared" ref="L56:Q56" si="7">SUM(L57:L59)</f>
        <v>26</v>
      </c>
      <c r="M56" s="661">
        <f t="shared" si="7"/>
        <v>32</v>
      </c>
      <c r="N56" s="661">
        <f t="shared" si="7"/>
        <v>33</v>
      </c>
      <c r="O56" s="661">
        <f t="shared" si="7"/>
        <v>41</v>
      </c>
      <c r="P56" s="661">
        <f t="shared" si="7"/>
        <v>45</v>
      </c>
      <c r="Q56" s="661">
        <f t="shared" si="7"/>
        <v>52</v>
      </c>
      <c r="R56" s="652"/>
      <c r="S56" s="649"/>
      <c r="T56" s="651" t="s">
        <v>442</v>
      </c>
      <c r="U56" s="661">
        <f>SUM(U57:U59)</f>
        <v>87</v>
      </c>
      <c r="V56" s="661">
        <f>SUM(V57:V59)</f>
        <v>95</v>
      </c>
      <c r="W56" s="661">
        <f>SUM(W57:W59)</f>
        <v>67</v>
      </c>
      <c r="X56" s="661">
        <f>SUM(X57:X59)</f>
        <v>74</v>
      </c>
      <c r="Y56" s="661">
        <f>SUM(Y57:Y59)</f>
        <v>78</v>
      </c>
      <c r="Z56" s="661">
        <v>85.988</v>
      </c>
      <c r="AA56" s="652"/>
      <c r="AB56" s="649"/>
    </row>
    <row r="57" spans="1:28" s="651" customFormat="1" ht="9" customHeight="1">
      <c r="A57" s="649"/>
      <c r="B57" s="665" t="s">
        <v>417</v>
      </c>
      <c r="C57" s="668" t="s">
        <v>44</v>
      </c>
      <c r="D57" s="668" t="s">
        <v>44</v>
      </c>
      <c r="E57" s="668" t="s">
        <v>44</v>
      </c>
      <c r="F57" s="668" t="s">
        <v>44</v>
      </c>
      <c r="G57" s="668" t="s">
        <v>44</v>
      </c>
      <c r="H57" s="668" t="s">
        <v>44</v>
      </c>
      <c r="I57" s="774"/>
      <c r="J57" s="649"/>
      <c r="K57" s="665" t="s">
        <v>417</v>
      </c>
      <c r="L57" s="668" t="s">
        <v>44</v>
      </c>
      <c r="M57" s="668" t="s">
        <v>44</v>
      </c>
      <c r="N57" s="668" t="s">
        <v>44</v>
      </c>
      <c r="O57" s="668" t="s">
        <v>44</v>
      </c>
      <c r="P57" s="668" t="s">
        <v>44</v>
      </c>
      <c r="Q57" s="661">
        <v>3</v>
      </c>
      <c r="R57" s="652"/>
      <c r="S57" s="649"/>
      <c r="T57" s="665" t="s">
        <v>417</v>
      </c>
      <c r="U57" s="661">
        <v>39</v>
      </c>
      <c r="V57" s="661">
        <v>52</v>
      </c>
      <c r="W57" s="661">
        <v>40</v>
      </c>
      <c r="X57" s="661">
        <v>73</v>
      </c>
      <c r="Y57" s="661">
        <v>78</v>
      </c>
      <c r="Z57" s="661">
        <v>85.988</v>
      </c>
      <c r="AA57" s="652"/>
      <c r="AB57" s="649"/>
    </row>
    <row r="58" spans="1:28" s="651" customFormat="1" ht="9" customHeight="1">
      <c r="A58" s="649"/>
      <c r="B58" s="665" t="s">
        <v>424</v>
      </c>
      <c r="C58" s="664">
        <v>17</v>
      </c>
      <c r="D58" s="662">
        <v>19</v>
      </c>
      <c r="E58" s="662">
        <v>24</v>
      </c>
      <c r="F58" s="662">
        <v>25</v>
      </c>
      <c r="G58" s="662">
        <v>22</v>
      </c>
      <c r="H58" s="662">
        <v>23</v>
      </c>
      <c r="I58" s="770"/>
      <c r="J58" s="649"/>
      <c r="K58" s="665" t="s">
        <v>424</v>
      </c>
      <c r="L58" s="662">
        <v>26</v>
      </c>
      <c r="M58" s="662">
        <v>32</v>
      </c>
      <c r="N58" s="662">
        <v>33</v>
      </c>
      <c r="O58" s="662">
        <v>41</v>
      </c>
      <c r="P58" s="662">
        <v>45</v>
      </c>
      <c r="Q58" s="662">
        <v>49</v>
      </c>
      <c r="R58" s="652"/>
      <c r="S58" s="649"/>
      <c r="T58" s="665" t="s">
        <v>424</v>
      </c>
      <c r="U58" s="662">
        <v>48</v>
      </c>
      <c r="V58" s="662">
        <v>43</v>
      </c>
      <c r="W58" s="662">
        <v>27</v>
      </c>
      <c r="X58" s="662">
        <v>1</v>
      </c>
      <c r="Y58" s="666" t="s">
        <v>44</v>
      </c>
      <c r="Z58" s="666" t="s">
        <v>44</v>
      </c>
      <c r="AA58" s="652"/>
      <c r="AB58" s="649"/>
    </row>
    <row r="59" spans="1:28" s="651" customFormat="1" ht="9" customHeight="1">
      <c r="A59" s="649"/>
      <c r="B59" s="665" t="s">
        <v>443</v>
      </c>
      <c r="C59" s="664">
        <v>6</v>
      </c>
      <c r="D59" s="662">
        <v>6</v>
      </c>
      <c r="E59" s="668" t="s">
        <v>44</v>
      </c>
      <c r="F59" s="668" t="s">
        <v>44</v>
      </c>
      <c r="G59" s="668" t="s">
        <v>44</v>
      </c>
      <c r="H59" s="668" t="s">
        <v>44</v>
      </c>
      <c r="I59" s="774"/>
      <c r="J59" s="649"/>
      <c r="K59" s="665" t="s">
        <v>443</v>
      </c>
      <c r="L59" s="668" t="s">
        <v>44</v>
      </c>
      <c r="M59" s="668" t="s">
        <v>44</v>
      </c>
      <c r="N59" s="668" t="s">
        <v>44</v>
      </c>
      <c r="O59" s="668" t="s">
        <v>44</v>
      </c>
      <c r="P59" s="668" t="s">
        <v>44</v>
      </c>
      <c r="Q59" s="668" t="s">
        <v>44</v>
      </c>
      <c r="R59" s="652"/>
      <c r="S59" s="649"/>
      <c r="T59" s="665" t="s">
        <v>443</v>
      </c>
      <c r="U59" s="668" t="s">
        <v>44</v>
      </c>
      <c r="V59" s="668" t="s">
        <v>44</v>
      </c>
      <c r="W59" s="668" t="s">
        <v>44</v>
      </c>
      <c r="X59" s="668" t="s">
        <v>44</v>
      </c>
      <c r="Y59" s="668" t="s">
        <v>44</v>
      </c>
      <c r="Z59" s="668" t="s">
        <v>44</v>
      </c>
      <c r="AA59" s="652"/>
      <c r="AB59" s="649"/>
    </row>
    <row r="60" spans="1:28" s="651" customFormat="1" ht="3" customHeight="1">
      <c r="A60" s="669"/>
      <c r="B60" s="650"/>
      <c r="C60" s="673"/>
      <c r="D60" s="673"/>
      <c r="E60" s="673"/>
      <c r="F60" s="673"/>
      <c r="G60" s="673"/>
      <c r="H60" s="673"/>
      <c r="I60" s="775"/>
      <c r="J60" s="669"/>
      <c r="K60" s="650"/>
      <c r="L60" s="673"/>
      <c r="M60" s="673"/>
      <c r="N60" s="673"/>
      <c r="O60" s="673"/>
      <c r="P60" s="650"/>
      <c r="Q60" s="650"/>
      <c r="R60" s="670"/>
      <c r="S60" s="649"/>
      <c r="T60" s="650"/>
      <c r="U60" s="650"/>
      <c r="V60" s="650"/>
      <c r="W60" s="650"/>
      <c r="X60" s="650"/>
      <c r="Y60" s="650"/>
      <c r="Z60" s="650"/>
      <c r="AA60" s="652"/>
      <c r="AB60" s="649"/>
    </row>
    <row r="61" spans="1:28" s="651" customFormat="1" ht="3" customHeight="1">
      <c r="A61" s="638"/>
      <c r="B61" s="638"/>
      <c r="C61" s="638"/>
      <c r="D61" s="638"/>
      <c r="E61" s="638"/>
      <c r="F61" s="638"/>
      <c r="G61" s="638"/>
      <c r="H61" s="638"/>
      <c r="I61" s="638"/>
      <c r="J61" s="638"/>
      <c r="K61" s="638"/>
      <c r="L61" s="638"/>
      <c r="M61" s="638"/>
      <c r="N61" s="638"/>
      <c r="O61" s="638"/>
      <c r="P61" s="638"/>
      <c r="Q61" s="638"/>
      <c r="R61" s="638"/>
      <c r="S61" s="649"/>
      <c r="T61" s="638"/>
      <c r="U61" s="638"/>
      <c r="V61" s="638"/>
      <c r="W61" s="638"/>
      <c r="X61" s="638"/>
      <c r="Y61" s="638"/>
      <c r="Z61" s="638"/>
      <c r="AA61" s="652"/>
      <c r="AB61" s="649"/>
    </row>
    <row r="62" spans="1:28" s="640" customFormat="1" ht="9" customHeight="1">
      <c r="A62" s="651"/>
      <c r="B62" s="651"/>
      <c r="C62" s="651"/>
      <c r="D62" s="651"/>
      <c r="E62" s="651"/>
      <c r="F62" s="651"/>
      <c r="G62" s="651"/>
      <c r="H62" s="651"/>
      <c r="I62" s="651"/>
      <c r="J62" s="651"/>
      <c r="K62" s="651"/>
      <c r="L62" s="651"/>
      <c r="M62" s="651"/>
      <c r="N62" s="651"/>
      <c r="O62" s="651"/>
      <c r="R62" s="651"/>
      <c r="S62" s="649"/>
      <c r="T62" s="651" t="s">
        <v>376</v>
      </c>
      <c r="AA62" s="652"/>
      <c r="AB62" s="649"/>
    </row>
    <row r="63" spans="1:28" s="640" customFormat="1" ht="4.7" customHeight="1">
      <c r="A63" s="651"/>
      <c r="B63" s="651"/>
      <c r="C63" s="651"/>
      <c r="D63" s="651"/>
      <c r="E63" s="651"/>
      <c r="F63" s="651"/>
      <c r="G63" s="651"/>
      <c r="H63" s="651"/>
      <c r="I63" s="651"/>
      <c r="J63" s="651"/>
      <c r="K63" s="651"/>
      <c r="L63" s="651"/>
      <c r="M63" s="651"/>
      <c r="N63" s="651"/>
      <c r="O63" s="651"/>
      <c r="P63" s="651"/>
      <c r="Q63" s="651"/>
      <c r="R63" s="651"/>
      <c r="S63" s="669"/>
      <c r="T63" s="650"/>
      <c r="U63" s="650"/>
      <c r="V63" s="650"/>
      <c r="W63" s="650"/>
      <c r="X63" s="650"/>
      <c r="Y63" s="650"/>
      <c r="Z63" s="650"/>
      <c r="AA63" s="670"/>
      <c r="AB63" s="649"/>
    </row>
    <row r="64" spans="1:28" hidden="1">
      <c r="A64" s="356"/>
      <c r="B64" s="356"/>
      <c r="C64" s="356"/>
      <c r="D64" s="356"/>
      <c r="E64" s="356"/>
      <c r="F64" s="356"/>
      <c r="G64" s="356"/>
      <c r="H64" s="356"/>
      <c r="I64" s="356"/>
      <c r="J64" s="356"/>
      <c r="K64" s="356"/>
      <c r="L64" s="356"/>
      <c r="M64" s="356"/>
      <c r="N64" s="356"/>
      <c r="O64" s="356"/>
      <c r="P64" s="356"/>
      <c r="Q64" s="356"/>
      <c r="R64" s="356"/>
      <c r="AB64" s="32" t="s">
        <v>17</v>
      </c>
    </row>
  </sheetData>
  <sheetProtection sheet="1" objects="1" scenarios="1"/>
  <hyperlinks>
    <hyperlink ref="H2" location="Índice!A1" display="Índice!A1"/>
    <hyperlink ref="Q2" location="Índice!A1" display="Índice!A1"/>
    <hyperlink ref="Z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codeName="Hoja39"/>
  <dimension ref="A1:O49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706" customWidth="1"/>
    <col min="2" max="2" width="4.42578125" style="706" customWidth="1"/>
    <col min="3" max="3" width="6.140625" style="706" customWidth="1"/>
    <col min="4" max="4" width="1" style="706" customWidth="1"/>
    <col min="5" max="5" width="6" style="706" customWidth="1"/>
    <col min="6" max="8" width="5.7109375" style="706" customWidth="1"/>
    <col min="9" max="9" width="1.42578125" style="706" customWidth="1"/>
    <col min="10" max="10" width="5" style="706" customWidth="1"/>
    <col min="11" max="12" width="5.7109375" style="706" customWidth="1"/>
    <col min="13" max="13" width="5" style="706" customWidth="1"/>
    <col min="14" max="15" width="0.85546875" style="706" customWidth="1"/>
    <col min="16" max="16384" width="11.42578125" style="706" hidden="1"/>
  </cols>
  <sheetData>
    <row r="1" spans="1:14" s="677" customFormat="1" ht="4.7" customHeight="1">
      <c r="A1" s="674"/>
      <c r="B1" s="675"/>
      <c r="C1" s="675"/>
      <c r="D1" s="675"/>
      <c r="E1" s="675"/>
      <c r="F1" s="675"/>
      <c r="G1" s="675"/>
      <c r="H1" s="675"/>
      <c r="I1" s="675"/>
      <c r="J1" s="675"/>
      <c r="K1" s="675"/>
      <c r="L1" s="675"/>
      <c r="M1" s="675"/>
      <c r="N1" s="676"/>
    </row>
    <row r="2" spans="1:14" s="683" customFormat="1" ht="11.1" customHeight="1">
      <c r="A2" s="678"/>
      <c r="B2" s="679" t="s">
        <v>444</v>
      </c>
      <c r="C2" s="680"/>
      <c r="D2" s="680"/>
      <c r="E2" s="680"/>
      <c r="F2" s="681"/>
      <c r="G2" s="681"/>
      <c r="H2" s="681"/>
      <c r="I2" s="681"/>
      <c r="J2" s="681"/>
      <c r="K2" s="681"/>
      <c r="L2" s="681"/>
      <c r="M2" s="1317" t="s">
        <v>445</v>
      </c>
      <c r="N2" s="682"/>
    </row>
    <row r="3" spans="1:14" s="683" customFormat="1" ht="11.1" customHeight="1">
      <c r="A3" s="678"/>
      <c r="B3" s="679" t="s">
        <v>446</v>
      </c>
      <c r="C3" s="680"/>
      <c r="D3" s="680"/>
      <c r="E3" s="680"/>
      <c r="F3" s="681"/>
      <c r="G3" s="681"/>
      <c r="H3" s="681"/>
      <c r="I3" s="681"/>
      <c r="J3" s="681"/>
      <c r="K3" s="681"/>
      <c r="L3" s="681"/>
      <c r="M3" s="684"/>
      <c r="N3" s="682"/>
    </row>
    <row r="4" spans="1:14" s="683" customFormat="1" ht="11.1" customHeight="1">
      <c r="A4" s="678"/>
      <c r="B4" s="679" t="s">
        <v>4</v>
      </c>
      <c r="C4" s="680"/>
      <c r="D4" s="680"/>
      <c r="E4" s="680"/>
      <c r="F4" s="681"/>
      <c r="G4" s="681"/>
      <c r="H4" s="681"/>
      <c r="I4" s="681"/>
      <c r="J4" s="681"/>
      <c r="K4" s="681"/>
      <c r="L4" s="681"/>
      <c r="M4" s="681"/>
      <c r="N4" s="682"/>
    </row>
    <row r="5" spans="1:14" s="677" customFormat="1" ht="3" customHeight="1">
      <c r="A5" s="685"/>
      <c r="B5" s="686"/>
      <c r="C5" s="686"/>
      <c r="D5" s="686"/>
      <c r="E5" s="686"/>
      <c r="F5" s="686"/>
      <c r="G5" s="686"/>
      <c r="H5" s="686"/>
      <c r="I5" s="686"/>
      <c r="J5" s="686"/>
      <c r="K5" s="686"/>
      <c r="L5" s="686"/>
      <c r="M5" s="686"/>
      <c r="N5" s="687"/>
    </row>
    <row r="6" spans="1:14" s="677" customFormat="1" ht="3" customHeight="1">
      <c r="A6" s="685"/>
      <c r="B6" s="688"/>
      <c r="C6" s="688"/>
      <c r="D6" s="688"/>
      <c r="E6" s="688"/>
      <c r="F6" s="688"/>
      <c r="G6" s="688"/>
      <c r="H6" s="688"/>
      <c r="I6" s="688"/>
      <c r="J6" s="688"/>
      <c r="K6" s="688"/>
      <c r="L6" s="688"/>
      <c r="M6" s="688"/>
      <c r="N6" s="687"/>
    </row>
    <row r="7" spans="1:14" s="693" customFormat="1" ht="8.65" customHeight="1">
      <c r="A7" s="689"/>
      <c r="B7" s="1286" t="s">
        <v>6</v>
      </c>
      <c r="C7" s="1285" t="s">
        <v>7</v>
      </c>
      <c r="D7" s="690"/>
      <c r="E7" s="691" t="s">
        <v>365</v>
      </c>
      <c r="F7" s="691"/>
      <c r="G7" s="691"/>
      <c r="H7" s="691"/>
      <c r="I7" s="1190"/>
      <c r="J7" s="691" t="s">
        <v>364</v>
      </c>
      <c r="K7" s="691"/>
      <c r="L7" s="691"/>
      <c r="M7" s="691"/>
      <c r="N7" s="692"/>
    </row>
    <row r="8" spans="1:14" s="693" customFormat="1" ht="9" customHeight="1">
      <c r="A8" s="689"/>
      <c r="B8" s="1287"/>
      <c r="C8" s="1285"/>
      <c r="D8" s="1190"/>
      <c r="E8" s="1284" t="s">
        <v>7</v>
      </c>
      <c r="F8" s="1284" t="s">
        <v>447</v>
      </c>
      <c r="G8" s="1284" t="s">
        <v>448</v>
      </c>
      <c r="H8" s="1284" t="s">
        <v>449</v>
      </c>
      <c r="I8" s="690"/>
      <c r="J8" s="1284" t="s">
        <v>7</v>
      </c>
      <c r="K8" s="1284" t="s">
        <v>447</v>
      </c>
      <c r="L8" s="1284" t="s">
        <v>448</v>
      </c>
      <c r="M8" s="1284" t="s">
        <v>449</v>
      </c>
      <c r="N8" s="692"/>
    </row>
    <row r="9" spans="1:14" s="693" customFormat="1" ht="9" customHeight="1">
      <c r="A9" s="689"/>
      <c r="B9" s="1287"/>
      <c r="C9" s="1285"/>
      <c r="D9" s="1190"/>
      <c r="E9" s="1285"/>
      <c r="F9" s="1285"/>
      <c r="G9" s="1285"/>
      <c r="H9" s="1285"/>
      <c r="I9" s="690"/>
      <c r="J9" s="1285"/>
      <c r="K9" s="1285"/>
      <c r="L9" s="1285"/>
      <c r="M9" s="1285"/>
      <c r="N9" s="692"/>
    </row>
    <row r="10" spans="1:14" s="677" customFormat="1" ht="3" customHeight="1">
      <c r="A10" s="685"/>
      <c r="B10" s="694"/>
      <c r="C10" s="694"/>
      <c r="D10" s="694"/>
      <c r="E10" s="694"/>
      <c r="F10" s="694"/>
      <c r="G10" s="694"/>
      <c r="H10" s="694"/>
      <c r="I10" s="694"/>
      <c r="J10" s="694"/>
      <c r="K10" s="694"/>
      <c r="L10" s="694"/>
      <c r="M10" s="694"/>
      <c r="N10" s="695"/>
    </row>
    <row r="11" spans="1:14" s="677" customFormat="1" ht="3" customHeight="1">
      <c r="A11" s="685"/>
      <c r="B11" s="696"/>
      <c r="C11" s="696"/>
      <c r="D11" s="696"/>
      <c r="E11" s="696"/>
      <c r="F11" s="696"/>
      <c r="G11" s="696"/>
      <c r="H11" s="696"/>
      <c r="I11" s="696"/>
      <c r="J11" s="696"/>
      <c r="K11" s="696"/>
      <c r="L11" s="696"/>
      <c r="M11" s="696"/>
      <c r="N11" s="695"/>
    </row>
    <row r="12" spans="1:14" s="693" customFormat="1" ht="9" customHeight="1">
      <c r="A12" s="689"/>
      <c r="B12" s="697">
        <v>1995</v>
      </c>
      <c r="C12" s="698">
        <f>SUM(J12,E12)</f>
        <v>1345422</v>
      </c>
      <c r="D12" s="698"/>
      <c r="E12" s="698">
        <f>SUM(F12:H12)</f>
        <v>1086822</v>
      </c>
      <c r="F12" s="698">
        <v>865520</v>
      </c>
      <c r="G12" s="698">
        <v>127671</v>
      </c>
      <c r="H12" s="698">
        <v>93631</v>
      </c>
      <c r="I12" s="698"/>
      <c r="J12" s="698">
        <f>SUM(K12:M12)</f>
        <v>258600</v>
      </c>
      <c r="K12" s="698">
        <v>195640</v>
      </c>
      <c r="L12" s="698">
        <v>61090</v>
      </c>
      <c r="M12" s="698">
        <v>1870</v>
      </c>
      <c r="N12" s="692"/>
    </row>
    <row r="13" spans="1:14" s="693" customFormat="1" ht="9" customHeight="1">
      <c r="A13" s="689"/>
      <c r="B13" s="697">
        <v>1996</v>
      </c>
      <c r="C13" s="698">
        <f>SUM(J13,E13)</f>
        <v>1346381</v>
      </c>
      <c r="D13" s="698"/>
      <c r="E13" s="698">
        <f>SUM(F13:H13)</f>
        <v>1067536</v>
      </c>
      <c r="F13" s="698">
        <v>843959</v>
      </c>
      <c r="G13" s="698">
        <v>126332</v>
      </c>
      <c r="H13" s="698">
        <v>97245</v>
      </c>
      <c r="I13" s="698"/>
      <c r="J13" s="698">
        <f>SUM(K13:M13)</f>
        <v>278845</v>
      </c>
      <c r="K13" s="698">
        <v>215011</v>
      </c>
      <c r="L13" s="698">
        <v>61244</v>
      </c>
      <c r="M13" s="698">
        <v>2590</v>
      </c>
      <c r="N13" s="692"/>
    </row>
    <row r="14" spans="1:14" s="693" customFormat="1" ht="9" customHeight="1">
      <c r="A14" s="689"/>
      <c r="B14" s="697">
        <v>1997</v>
      </c>
      <c r="C14" s="698">
        <f>SUM(J14,E14)</f>
        <v>1380320</v>
      </c>
      <c r="D14" s="698"/>
      <c r="E14" s="698">
        <f>SUM(F14:H14)</f>
        <v>1089663</v>
      </c>
      <c r="F14" s="698">
        <v>860572</v>
      </c>
      <c r="G14" s="698">
        <v>129739</v>
      </c>
      <c r="H14" s="698">
        <v>99352</v>
      </c>
      <c r="I14" s="698"/>
      <c r="J14" s="698">
        <f>SUM(K14:M14)</f>
        <v>290657</v>
      </c>
      <c r="K14" s="698">
        <v>226924</v>
      </c>
      <c r="L14" s="698">
        <v>61989</v>
      </c>
      <c r="M14" s="698">
        <v>1744</v>
      </c>
      <c r="N14" s="692"/>
    </row>
    <row r="15" spans="1:14" s="693" customFormat="1" ht="9" customHeight="1">
      <c r="A15" s="689"/>
      <c r="B15" s="697">
        <v>1998</v>
      </c>
      <c r="C15" s="698">
        <f>SUM(J15,E15)</f>
        <v>1419992</v>
      </c>
      <c r="D15" s="698"/>
      <c r="E15" s="698">
        <f>SUM(F15:H15)</f>
        <v>1115858</v>
      </c>
      <c r="F15" s="698">
        <v>887841</v>
      </c>
      <c r="G15" s="698">
        <v>139401</v>
      </c>
      <c r="H15" s="698">
        <v>88616</v>
      </c>
      <c r="I15" s="698"/>
      <c r="J15" s="698">
        <f>SUM(K15:M15)</f>
        <v>304134</v>
      </c>
      <c r="K15" s="698">
        <v>245369</v>
      </c>
      <c r="L15" s="698">
        <v>57604</v>
      </c>
      <c r="M15" s="698">
        <v>1161</v>
      </c>
      <c r="N15" s="692"/>
    </row>
    <row r="16" spans="1:14" s="693" customFormat="1" ht="9" customHeight="1">
      <c r="A16" s="689"/>
      <c r="B16" s="697">
        <v>1999</v>
      </c>
      <c r="C16" s="698">
        <f>SUM(J16,E16)</f>
        <v>1460733</v>
      </c>
      <c r="D16" s="698"/>
      <c r="E16" s="698">
        <f>SUM(F16:H16)</f>
        <v>1156936</v>
      </c>
      <c r="F16" s="698">
        <v>918796</v>
      </c>
      <c r="G16" s="698">
        <v>138213</v>
      </c>
      <c r="H16" s="698">
        <v>99927</v>
      </c>
      <c r="I16" s="698"/>
      <c r="J16" s="698">
        <f>SUM(K16:M16)</f>
        <v>303797</v>
      </c>
      <c r="K16" s="698">
        <v>241841</v>
      </c>
      <c r="L16" s="698">
        <v>60536</v>
      </c>
      <c r="M16" s="698">
        <v>1420</v>
      </c>
      <c r="N16" s="692"/>
    </row>
    <row r="17" spans="1:14" s="693" customFormat="1" ht="9" customHeight="1">
      <c r="A17" s="689"/>
      <c r="B17" s="697"/>
      <c r="C17" s="698"/>
      <c r="D17" s="698"/>
      <c r="E17" s="698"/>
      <c r="F17" s="698"/>
      <c r="G17" s="698"/>
      <c r="H17" s="698"/>
      <c r="I17" s="698"/>
      <c r="J17" s="698"/>
      <c r="K17" s="698"/>
      <c r="L17" s="698"/>
      <c r="M17" s="698"/>
      <c r="N17" s="692"/>
    </row>
    <row r="18" spans="1:14" s="693" customFormat="1" ht="9" customHeight="1">
      <c r="A18" s="689"/>
      <c r="B18" s="697">
        <v>2000</v>
      </c>
      <c r="C18" s="698">
        <f>SUM(J18,E18)</f>
        <v>1470913</v>
      </c>
      <c r="D18" s="698"/>
      <c r="E18" s="698">
        <f>SUM(F18:H18)</f>
        <v>1158088</v>
      </c>
      <c r="F18" s="698">
        <v>920310</v>
      </c>
      <c r="G18" s="698">
        <v>144755</v>
      </c>
      <c r="H18" s="698">
        <v>93023</v>
      </c>
      <c r="I18" s="698"/>
      <c r="J18" s="698">
        <f>SUM(K18:M18)</f>
        <v>312825</v>
      </c>
      <c r="K18" s="698">
        <v>250293</v>
      </c>
      <c r="L18" s="698">
        <v>61592</v>
      </c>
      <c r="M18" s="698">
        <v>940</v>
      </c>
      <c r="N18" s="692"/>
    </row>
    <row r="19" spans="1:14" s="693" customFormat="1" ht="9" customHeight="1">
      <c r="A19" s="689"/>
      <c r="B19" s="697">
        <v>2001</v>
      </c>
      <c r="C19" s="699">
        <f>SUM(J19,E19)</f>
        <v>1465714</v>
      </c>
      <c r="D19" s="699"/>
      <c r="E19" s="699">
        <f>SUM(F19:H19)</f>
        <v>1188722</v>
      </c>
      <c r="F19" s="698">
        <v>930289</v>
      </c>
      <c r="G19" s="698">
        <v>157559</v>
      </c>
      <c r="H19" s="698">
        <v>100874</v>
      </c>
      <c r="I19" s="698"/>
      <c r="J19" s="698">
        <f>SUM(K19:M19)</f>
        <v>276992</v>
      </c>
      <c r="K19" s="698">
        <v>233277</v>
      </c>
      <c r="L19" s="698">
        <v>42684</v>
      </c>
      <c r="M19" s="698">
        <v>1031</v>
      </c>
      <c r="N19" s="692"/>
    </row>
    <row r="20" spans="1:14" s="693" customFormat="1" ht="9" customHeight="1">
      <c r="A20" s="689"/>
      <c r="B20" s="700">
        <v>2002</v>
      </c>
      <c r="C20" s="698">
        <f>SUM(J20,E20)</f>
        <v>1457015</v>
      </c>
      <c r="D20" s="698"/>
      <c r="E20" s="698">
        <f>SUM(F20:H20)</f>
        <v>1175410</v>
      </c>
      <c r="F20" s="698">
        <v>916750</v>
      </c>
      <c r="G20" s="698">
        <v>160088</v>
      </c>
      <c r="H20" s="698">
        <v>98572</v>
      </c>
      <c r="I20" s="698"/>
      <c r="J20" s="698">
        <f>SUM(K20:M20)</f>
        <v>281605</v>
      </c>
      <c r="K20" s="698">
        <v>236423</v>
      </c>
      <c r="L20" s="698">
        <v>44142</v>
      </c>
      <c r="M20" s="698">
        <v>1040</v>
      </c>
      <c r="N20" s="692"/>
    </row>
    <row r="21" spans="1:14" s="693" customFormat="1" ht="9" customHeight="1">
      <c r="A21" s="689"/>
      <c r="B21" s="700">
        <v>2003</v>
      </c>
      <c r="C21" s="698">
        <f>SUM(J21,E21)</f>
        <v>1458826</v>
      </c>
      <c r="D21" s="698"/>
      <c r="E21" s="698">
        <f>SUM(F21:H21)</f>
        <v>1174641</v>
      </c>
      <c r="F21" s="698">
        <v>917387</v>
      </c>
      <c r="G21" s="698">
        <v>173477</v>
      </c>
      <c r="H21" s="698">
        <v>83777</v>
      </c>
      <c r="I21" s="698"/>
      <c r="J21" s="698">
        <f>SUM(K21:M21)</f>
        <v>284185</v>
      </c>
      <c r="K21" s="698">
        <v>238874</v>
      </c>
      <c r="L21" s="698">
        <v>44224</v>
      </c>
      <c r="M21" s="698">
        <v>1087</v>
      </c>
      <c r="N21" s="692"/>
    </row>
    <row r="22" spans="1:14" s="693" customFormat="1" ht="9" customHeight="1">
      <c r="A22" s="689"/>
      <c r="B22" s="700">
        <v>2004</v>
      </c>
      <c r="C22" s="698">
        <f>SUM(J22,E22)</f>
        <v>1526245</v>
      </c>
      <c r="D22" s="698"/>
      <c r="E22" s="698">
        <f>SUM(F22:H22)</f>
        <v>1208970</v>
      </c>
      <c r="F22" s="698">
        <v>948668</v>
      </c>
      <c r="G22" s="698">
        <v>182499</v>
      </c>
      <c r="H22" s="698">
        <v>77803</v>
      </c>
      <c r="I22" s="698"/>
      <c r="J22" s="698">
        <f>SUM(K22:M22)</f>
        <v>317275</v>
      </c>
      <c r="K22" s="698">
        <v>276286</v>
      </c>
      <c r="L22" s="698">
        <v>39860</v>
      </c>
      <c r="M22" s="698">
        <v>1129</v>
      </c>
      <c r="N22" s="692"/>
    </row>
    <row r="23" spans="1:14" s="693" customFormat="1" ht="9" customHeight="1">
      <c r="A23" s="689"/>
      <c r="B23" s="700"/>
      <c r="C23" s="698"/>
      <c r="D23" s="698"/>
      <c r="E23" s="698"/>
      <c r="F23" s="698"/>
      <c r="G23" s="698"/>
      <c r="H23" s="698"/>
      <c r="I23" s="698"/>
      <c r="J23" s="698"/>
      <c r="K23" s="698"/>
      <c r="L23" s="698"/>
      <c r="M23" s="698"/>
      <c r="N23" s="692"/>
    </row>
    <row r="24" spans="1:14" s="693" customFormat="1" ht="9" customHeight="1">
      <c r="A24" s="689"/>
      <c r="B24" s="700">
        <v>2005</v>
      </c>
      <c r="C24" s="698">
        <f>SUM(J24,E24)</f>
        <v>1569197</v>
      </c>
      <c r="D24" s="698"/>
      <c r="E24" s="698">
        <f>SUM(F24:H24)</f>
        <v>1221205</v>
      </c>
      <c r="F24" s="698">
        <v>953857</v>
      </c>
      <c r="G24" s="698">
        <v>182924</v>
      </c>
      <c r="H24" s="698">
        <v>84424</v>
      </c>
      <c r="I24" s="698"/>
      <c r="J24" s="698">
        <f>SUM(K24:M24)</f>
        <v>347992</v>
      </c>
      <c r="K24" s="698">
        <v>304554</v>
      </c>
      <c r="L24" s="698">
        <v>42340</v>
      </c>
      <c r="M24" s="698">
        <v>1098</v>
      </c>
      <c r="N24" s="692"/>
    </row>
    <row r="25" spans="1:14" s="693" customFormat="1" ht="9" customHeight="1">
      <c r="A25" s="689"/>
      <c r="B25" s="700">
        <v>2006</v>
      </c>
      <c r="C25" s="698">
        <f>SUM(J25,E25)</f>
        <v>1696621</v>
      </c>
      <c r="D25" s="698"/>
      <c r="E25" s="698">
        <f>SUM(F25:H25)</f>
        <v>1344828</v>
      </c>
      <c r="F25" s="698">
        <v>1051615</v>
      </c>
      <c r="G25" s="698">
        <v>210945</v>
      </c>
      <c r="H25" s="698">
        <v>82268</v>
      </c>
      <c r="I25" s="698"/>
      <c r="J25" s="698">
        <f>SUM(K25:M25)</f>
        <v>351793</v>
      </c>
      <c r="K25" s="698">
        <v>309034</v>
      </c>
      <c r="L25" s="698">
        <v>41678</v>
      </c>
      <c r="M25" s="698">
        <v>1081</v>
      </c>
      <c r="N25" s="692"/>
    </row>
    <row r="26" spans="1:14" s="693" customFormat="1" ht="9" customHeight="1">
      <c r="A26" s="689"/>
      <c r="B26" s="700">
        <v>2007</v>
      </c>
      <c r="C26" s="698">
        <f>SUM(J26,E26)</f>
        <v>1899360</v>
      </c>
      <c r="D26" s="698"/>
      <c r="E26" s="698">
        <f>SUM(F26:H26)</f>
        <v>1531995</v>
      </c>
      <c r="F26" s="698">
        <v>1221761</v>
      </c>
      <c r="G26" s="698">
        <v>219431</v>
      </c>
      <c r="H26" s="698">
        <v>90803</v>
      </c>
      <c r="I26" s="698"/>
      <c r="J26" s="698">
        <f>SUM(K26:M26)</f>
        <v>367365</v>
      </c>
      <c r="K26" s="698">
        <v>324728</v>
      </c>
      <c r="L26" s="698">
        <v>41522</v>
      </c>
      <c r="M26" s="698">
        <v>1115</v>
      </c>
      <c r="N26" s="692"/>
    </row>
    <row r="27" spans="1:14" s="693" customFormat="1" ht="9" customHeight="1">
      <c r="A27" s="689"/>
      <c r="B27" s="700">
        <v>2008</v>
      </c>
      <c r="C27" s="698">
        <f>SUM(J27,E27)</f>
        <v>1828519</v>
      </c>
      <c r="D27" s="698"/>
      <c r="E27" s="698">
        <f>SUM(F27:H27)</f>
        <v>1474716</v>
      </c>
      <c r="F27" s="698">
        <v>1165240</v>
      </c>
      <c r="G27" s="698">
        <v>209957</v>
      </c>
      <c r="H27" s="698">
        <v>99519</v>
      </c>
      <c r="I27" s="698"/>
      <c r="J27" s="698">
        <f>SUM(K27:M27)</f>
        <v>353803</v>
      </c>
      <c r="K27" s="698">
        <v>313762</v>
      </c>
      <c r="L27" s="698">
        <v>39030</v>
      </c>
      <c r="M27" s="698">
        <v>1011</v>
      </c>
      <c r="N27" s="692"/>
    </row>
    <row r="28" spans="1:14" s="693" customFormat="1" ht="9" customHeight="1">
      <c r="A28" s="689"/>
      <c r="B28" s="700">
        <v>2009</v>
      </c>
      <c r="C28" s="698">
        <f>SUM(J28,E28)</f>
        <v>1626619</v>
      </c>
      <c r="D28" s="698"/>
      <c r="E28" s="698">
        <f>SUM(F28:H28)</f>
        <v>1316399</v>
      </c>
      <c r="F28" s="698">
        <v>1013426</v>
      </c>
      <c r="G28" s="698">
        <v>206291</v>
      </c>
      <c r="H28" s="698">
        <v>96682</v>
      </c>
      <c r="I28" s="698"/>
      <c r="J28" s="698">
        <f>SUM(K28:M28)</f>
        <v>310220</v>
      </c>
      <c r="K28" s="698">
        <v>277510</v>
      </c>
      <c r="L28" s="698">
        <v>31739</v>
      </c>
      <c r="M28" s="698">
        <v>971</v>
      </c>
      <c r="N28" s="692"/>
    </row>
    <row r="29" spans="1:14" s="693" customFormat="1" ht="9" customHeight="1">
      <c r="A29" s="689"/>
      <c r="B29" s="700"/>
      <c r="C29" s="698"/>
      <c r="D29" s="698"/>
      <c r="E29" s="698"/>
      <c r="F29" s="698"/>
      <c r="G29" s="698"/>
      <c r="H29" s="698"/>
      <c r="I29" s="698"/>
      <c r="J29" s="698"/>
      <c r="K29" s="698"/>
      <c r="L29" s="698"/>
      <c r="M29" s="698"/>
      <c r="N29" s="692"/>
    </row>
    <row r="30" spans="1:14" s="693" customFormat="1" ht="9" customHeight="1">
      <c r="A30" s="689"/>
      <c r="B30" s="700">
        <v>2010</v>
      </c>
      <c r="C30" s="698">
        <f>SUM(J30,E30)</f>
        <v>1650292</v>
      </c>
      <c r="D30" s="698"/>
      <c r="E30" s="698">
        <f>SUM(F30:H30)</f>
        <v>1322056</v>
      </c>
      <c r="F30" s="698">
        <v>998035</v>
      </c>
      <c r="G30" s="698">
        <v>225032</v>
      </c>
      <c r="H30" s="698">
        <v>98989</v>
      </c>
      <c r="I30" s="698"/>
      <c r="J30" s="698">
        <f>SUM(K30:M30)</f>
        <v>328236</v>
      </c>
      <c r="K30" s="698">
        <v>289880</v>
      </c>
      <c r="L30" s="698">
        <v>37249</v>
      </c>
      <c r="M30" s="698">
        <v>1107</v>
      </c>
      <c r="N30" s="692"/>
    </row>
    <row r="31" spans="1:14" s="693" customFormat="1" ht="9" customHeight="1">
      <c r="A31" s="689"/>
      <c r="B31" s="700">
        <v>2011</v>
      </c>
      <c r="C31" s="698">
        <f>SUM(J31,E31)</f>
        <v>1633494</v>
      </c>
      <c r="D31" s="698"/>
      <c r="E31" s="698">
        <f>SUM(F31:H31)</f>
        <v>1298973</v>
      </c>
      <c r="F31" s="698">
        <v>952815</v>
      </c>
      <c r="G31" s="698">
        <v>242050</v>
      </c>
      <c r="H31" s="698">
        <v>104108</v>
      </c>
      <c r="I31" s="698"/>
      <c r="J31" s="698">
        <f>SUM(K31:M31)</f>
        <v>334521</v>
      </c>
      <c r="K31" s="698">
        <v>295182</v>
      </c>
      <c r="L31" s="698">
        <v>38145</v>
      </c>
      <c r="M31" s="698">
        <v>1194</v>
      </c>
      <c r="N31" s="692"/>
    </row>
    <row r="32" spans="1:14" s="693" customFormat="1" ht="9" customHeight="1">
      <c r="A32" s="689"/>
      <c r="B32" s="700" t="s">
        <v>12</v>
      </c>
      <c r="C32" s="698">
        <f>SUM(J32,E32)</f>
        <v>1683307</v>
      </c>
      <c r="D32" s="698"/>
      <c r="E32" s="698">
        <f>SUM(F32:H32)</f>
        <v>1336433</v>
      </c>
      <c r="F32" s="698">
        <v>1001322</v>
      </c>
      <c r="G32" s="698">
        <v>246921</v>
      </c>
      <c r="H32" s="698">
        <v>88190</v>
      </c>
      <c r="I32" s="698"/>
      <c r="J32" s="698">
        <f>SUM(K32:M32)</f>
        <v>346874</v>
      </c>
      <c r="K32" s="698">
        <v>307973</v>
      </c>
      <c r="L32" s="698">
        <v>37629</v>
      </c>
      <c r="M32" s="698">
        <v>1272</v>
      </c>
      <c r="N32" s="692"/>
    </row>
    <row r="33" spans="1:15" s="677" customFormat="1" ht="3" customHeight="1">
      <c r="A33" s="685"/>
      <c r="B33" s="694"/>
      <c r="C33" s="694"/>
      <c r="D33" s="694"/>
      <c r="E33" s="694"/>
      <c r="F33" s="694"/>
      <c r="G33" s="694"/>
      <c r="H33" s="694"/>
      <c r="I33" s="694"/>
      <c r="J33" s="694"/>
      <c r="K33" s="694"/>
      <c r="L33" s="694"/>
      <c r="M33" s="694"/>
      <c r="N33" s="695"/>
    </row>
    <row r="34" spans="1:15" s="677" customFormat="1" ht="3" customHeight="1">
      <c r="A34" s="685"/>
      <c r="B34" s="696"/>
      <c r="C34" s="696"/>
      <c r="D34" s="696"/>
      <c r="E34" s="696"/>
      <c r="F34" s="696"/>
      <c r="G34" s="696"/>
      <c r="H34" s="696"/>
      <c r="I34" s="696"/>
      <c r="J34" s="696"/>
      <c r="K34" s="696"/>
      <c r="L34" s="696"/>
      <c r="M34" s="696"/>
      <c r="N34" s="695"/>
    </row>
    <row r="35" spans="1:15" s="693" customFormat="1" ht="9" customHeight="1">
      <c r="A35" s="689"/>
      <c r="B35" s="1190" t="s">
        <v>510</v>
      </c>
      <c r="C35" s="701"/>
      <c r="D35" s="701"/>
      <c r="E35" s="701"/>
      <c r="F35" s="702"/>
      <c r="G35" s="702"/>
      <c r="H35" s="702"/>
      <c r="I35" s="702"/>
      <c r="J35" s="702"/>
      <c r="K35" s="702"/>
      <c r="L35" s="702"/>
      <c r="M35" s="702"/>
      <c r="N35" s="692"/>
    </row>
    <row r="36" spans="1:15" s="693" customFormat="1" ht="9" customHeight="1">
      <c r="A36" s="689"/>
      <c r="B36" s="1190" t="s">
        <v>497</v>
      </c>
      <c r="C36" s="701"/>
      <c r="D36" s="701"/>
      <c r="E36" s="701"/>
      <c r="F36" s="702"/>
      <c r="G36" s="702"/>
      <c r="H36" s="702"/>
      <c r="I36" s="702"/>
      <c r="J36" s="702"/>
      <c r="K36" s="702"/>
      <c r="L36" s="702"/>
      <c r="M36" s="702"/>
      <c r="N36" s="692"/>
    </row>
    <row r="37" spans="1:15" s="693" customFormat="1" ht="9" customHeight="1">
      <c r="A37" s="689"/>
      <c r="B37" s="1190" t="s">
        <v>450</v>
      </c>
      <c r="C37" s="701"/>
      <c r="D37" s="701"/>
      <c r="E37" s="701"/>
      <c r="F37" s="702"/>
      <c r="G37" s="702"/>
      <c r="H37" s="702"/>
      <c r="I37" s="702"/>
      <c r="J37" s="702"/>
      <c r="K37" s="702"/>
      <c r="L37" s="702"/>
      <c r="M37" s="702"/>
      <c r="N37" s="692"/>
    </row>
    <row r="38" spans="1:15" s="693" customFormat="1" ht="9" customHeight="1">
      <c r="A38" s="689"/>
      <c r="B38" s="1190" t="s">
        <v>451</v>
      </c>
      <c r="C38" s="701"/>
      <c r="D38" s="701"/>
      <c r="E38" s="701"/>
      <c r="F38" s="702"/>
      <c r="G38" s="702"/>
      <c r="H38" s="702"/>
      <c r="I38" s="702"/>
      <c r="J38" s="702"/>
      <c r="K38" s="702"/>
      <c r="L38" s="702"/>
      <c r="M38" s="702"/>
      <c r="N38" s="692"/>
    </row>
    <row r="39" spans="1:15" s="693" customFormat="1" ht="9" customHeight="1">
      <c r="A39" s="689"/>
      <c r="B39" s="1190" t="s">
        <v>511</v>
      </c>
      <c r="C39" s="701"/>
      <c r="D39" s="701"/>
      <c r="E39" s="701"/>
      <c r="F39" s="702"/>
      <c r="G39" s="702"/>
      <c r="H39" s="702"/>
      <c r="I39" s="702"/>
      <c r="J39" s="702"/>
      <c r="K39" s="702"/>
      <c r="L39" s="702"/>
      <c r="M39" s="702"/>
      <c r="N39" s="692"/>
    </row>
    <row r="40" spans="1:15" s="693" customFormat="1" ht="4.7" customHeight="1">
      <c r="A40" s="703"/>
      <c r="B40" s="704"/>
      <c r="C40" s="704"/>
      <c r="D40" s="704"/>
      <c r="E40" s="704"/>
      <c r="F40" s="704"/>
      <c r="G40" s="704"/>
      <c r="H40" s="704"/>
      <c r="I40" s="704"/>
      <c r="J40" s="704"/>
      <c r="K40" s="704"/>
      <c r="L40" s="704"/>
      <c r="M40" s="704"/>
      <c r="N40" s="705"/>
    </row>
    <row r="41" spans="1:15" hidden="1">
      <c r="O41" s="706" t="s">
        <v>17</v>
      </c>
    </row>
    <row r="42" spans="1:15" hidden="1"/>
    <row r="43" spans="1:15" hidden="1"/>
    <row r="44" spans="1:15" hidden="1"/>
    <row r="45" spans="1:15" hidden="1"/>
    <row r="46" spans="1:15" hidden="1"/>
    <row r="47" spans="1:15" hidden="1"/>
    <row r="48" spans="1:15" ht="15.75" hidden="1" customHeight="1"/>
    <row r="49" ht="17.25" hidden="1" customHeight="1"/>
  </sheetData>
  <sheetProtection sheet="1" objects="1" scenarios="1"/>
  <mergeCells count="10">
    <mergeCell ref="J8:J9"/>
    <mergeCell ref="K8:K9"/>
    <mergeCell ref="L8:L9"/>
    <mergeCell ref="M8:M9"/>
    <mergeCell ref="B7:B9"/>
    <mergeCell ref="C7:C9"/>
    <mergeCell ref="E8:E9"/>
    <mergeCell ref="F8:F9"/>
    <mergeCell ref="G8:G9"/>
    <mergeCell ref="H8:H9"/>
  </mergeCells>
  <hyperlinks>
    <hyperlink ref="M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codeName="Hoja40"/>
  <dimension ref="A1:P39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706" customWidth="1"/>
    <col min="2" max="2" width="4.140625" style="706" customWidth="1"/>
    <col min="3" max="3" width="5.5703125" style="706" customWidth="1"/>
    <col min="4" max="4" width="0.85546875" style="706" customWidth="1"/>
    <col min="5" max="5" width="5.5703125" style="706" customWidth="1"/>
    <col min="6" max="6" width="5.28515625" style="706" customWidth="1"/>
    <col min="7" max="7" width="5.42578125" style="706" customWidth="1"/>
    <col min="8" max="8" width="4.85546875" style="706" customWidth="1"/>
    <col min="9" max="9" width="0.85546875" style="706" customWidth="1"/>
    <col min="10" max="10" width="4.7109375" style="706" customWidth="1"/>
    <col min="11" max="11" width="5.28515625" style="706" customWidth="1"/>
    <col min="12" max="12" width="5.140625" style="706" customWidth="1"/>
    <col min="13" max="13" width="5.28515625" style="706" customWidth="1"/>
    <col min="14" max="14" width="4.85546875" style="706" customWidth="1"/>
    <col min="15" max="16" width="0.85546875" style="706" customWidth="1"/>
    <col min="17" max="16384" width="11.42578125" style="706" hidden="1"/>
  </cols>
  <sheetData>
    <row r="1" spans="1:15" s="677" customFormat="1" ht="4.7" customHeight="1">
      <c r="A1" s="674"/>
      <c r="B1" s="675"/>
      <c r="C1" s="675"/>
      <c r="D1" s="675"/>
      <c r="E1" s="675"/>
      <c r="F1" s="675"/>
      <c r="G1" s="675"/>
      <c r="H1" s="675"/>
      <c r="I1" s="675"/>
      <c r="J1" s="675"/>
      <c r="K1" s="675"/>
      <c r="L1" s="675"/>
      <c r="M1" s="675"/>
      <c r="N1" s="675"/>
      <c r="O1" s="676"/>
    </row>
    <row r="2" spans="1:15" s="693" customFormat="1" ht="11.1" customHeight="1">
      <c r="A2" s="689"/>
      <c r="B2" s="679" t="s">
        <v>452</v>
      </c>
      <c r="C2" s="707"/>
      <c r="D2" s="707"/>
      <c r="E2" s="707"/>
      <c r="F2" s="707"/>
      <c r="G2" s="707"/>
      <c r="H2" s="707"/>
      <c r="I2" s="707"/>
      <c r="J2" s="707"/>
      <c r="K2" s="707"/>
      <c r="L2" s="707"/>
      <c r="M2" s="707"/>
      <c r="N2" s="1317" t="s">
        <v>453</v>
      </c>
      <c r="O2" s="708"/>
    </row>
    <row r="3" spans="1:15" s="693" customFormat="1" ht="11.1" customHeight="1">
      <c r="A3" s="689"/>
      <c r="B3" s="679" t="s">
        <v>454</v>
      </c>
      <c r="C3" s="707"/>
      <c r="D3" s="707"/>
      <c r="E3" s="707"/>
      <c r="F3" s="707"/>
      <c r="G3" s="707"/>
      <c r="H3" s="707"/>
      <c r="I3" s="707"/>
      <c r="J3" s="707"/>
      <c r="K3" s="707"/>
      <c r="L3" s="707"/>
      <c r="M3" s="707"/>
      <c r="N3" s="690"/>
      <c r="O3" s="708"/>
    </row>
    <row r="4" spans="1:15" s="693" customFormat="1" ht="11.1" customHeight="1">
      <c r="A4" s="689"/>
      <c r="B4" s="679" t="s">
        <v>4</v>
      </c>
      <c r="C4" s="707"/>
      <c r="D4" s="707"/>
      <c r="E4" s="707"/>
      <c r="F4" s="707"/>
      <c r="G4" s="707"/>
      <c r="H4" s="707"/>
      <c r="I4" s="707"/>
      <c r="J4" s="707"/>
      <c r="K4" s="707"/>
      <c r="L4" s="707"/>
      <c r="M4" s="707"/>
      <c r="N4" s="707"/>
      <c r="O4" s="708"/>
    </row>
    <row r="5" spans="1:15" s="677" customFormat="1" ht="3" customHeight="1">
      <c r="A5" s="685"/>
      <c r="B5" s="686"/>
      <c r="C5" s="686"/>
      <c r="D5" s="686"/>
      <c r="E5" s="686"/>
      <c r="F5" s="686"/>
      <c r="G5" s="686"/>
      <c r="H5" s="686"/>
      <c r="I5" s="686"/>
      <c r="J5" s="686"/>
      <c r="K5" s="686"/>
      <c r="L5" s="686"/>
      <c r="M5" s="686"/>
      <c r="N5" s="686"/>
      <c r="O5" s="687"/>
    </row>
    <row r="6" spans="1:15" s="677" customFormat="1" ht="3" customHeight="1">
      <c r="A6" s="685"/>
      <c r="B6" s="688"/>
      <c r="C6" s="688"/>
      <c r="D6" s="688"/>
      <c r="E6" s="688"/>
      <c r="F6" s="688"/>
      <c r="G6" s="688"/>
      <c r="H6" s="688"/>
      <c r="I6" s="688"/>
      <c r="J6" s="688"/>
      <c r="K6" s="688"/>
      <c r="L6" s="688"/>
      <c r="M6" s="688"/>
      <c r="N6" s="688"/>
      <c r="O6" s="687"/>
    </row>
    <row r="7" spans="1:15" s="693" customFormat="1" ht="9.9499999999999993" customHeight="1">
      <c r="A7" s="689"/>
      <c r="B7" s="1286" t="s">
        <v>6</v>
      </c>
      <c r="C7" s="690" t="s">
        <v>7</v>
      </c>
      <c r="D7" s="1190"/>
      <c r="E7" s="691" t="s">
        <v>455</v>
      </c>
      <c r="F7" s="691"/>
      <c r="G7" s="691"/>
      <c r="H7" s="1188" t="s">
        <v>456</v>
      </c>
      <c r="I7" s="1190"/>
      <c r="J7" s="691" t="s">
        <v>457</v>
      </c>
      <c r="K7" s="691"/>
      <c r="L7" s="691"/>
      <c r="M7" s="1285" t="s">
        <v>458</v>
      </c>
      <c r="N7" s="709" t="s">
        <v>459</v>
      </c>
      <c r="O7" s="708"/>
    </row>
    <row r="8" spans="1:15" s="693" customFormat="1" ht="8.65" customHeight="1">
      <c r="A8" s="689"/>
      <c r="B8" s="1287"/>
      <c r="C8" s="1190"/>
      <c r="D8" s="1190"/>
      <c r="E8" s="1284" t="s">
        <v>7</v>
      </c>
      <c r="F8" s="1284" t="s">
        <v>460</v>
      </c>
      <c r="G8" s="1284" t="s">
        <v>461</v>
      </c>
      <c r="H8" s="710"/>
      <c r="I8" s="1285"/>
      <c r="J8" s="1284" t="s">
        <v>7</v>
      </c>
      <c r="K8" s="1284" t="s">
        <v>460</v>
      </c>
      <c r="L8" s="1284" t="s">
        <v>461</v>
      </c>
      <c r="M8" s="1285"/>
      <c r="N8" s="1188"/>
      <c r="O8" s="708"/>
    </row>
    <row r="9" spans="1:15" s="693" customFormat="1" ht="8.65" customHeight="1">
      <c r="A9" s="689"/>
      <c r="B9" s="1287"/>
      <c r="C9" s="1190"/>
      <c r="D9" s="1190"/>
      <c r="E9" s="1285"/>
      <c r="F9" s="1285"/>
      <c r="G9" s="1285"/>
      <c r="H9" s="1188"/>
      <c r="I9" s="1285"/>
      <c r="J9" s="1285"/>
      <c r="K9" s="1285"/>
      <c r="L9" s="1285"/>
      <c r="M9" s="1188"/>
      <c r="N9" s="1188"/>
      <c r="O9" s="708"/>
    </row>
    <row r="10" spans="1:15" s="677" customFormat="1" ht="3" customHeight="1">
      <c r="A10" s="685"/>
      <c r="B10" s="694"/>
      <c r="C10" s="694"/>
      <c r="D10" s="694"/>
      <c r="E10" s="694"/>
      <c r="F10" s="694"/>
      <c r="G10" s="694"/>
      <c r="H10" s="694"/>
      <c r="I10" s="694"/>
      <c r="J10" s="694"/>
      <c r="K10" s="694"/>
      <c r="L10" s="694"/>
      <c r="M10" s="694"/>
      <c r="N10" s="694"/>
      <c r="O10" s="687"/>
    </row>
    <row r="11" spans="1:15" s="677" customFormat="1" ht="3" customHeight="1">
      <c r="A11" s="685"/>
      <c r="B11" s="696"/>
      <c r="C11" s="696"/>
      <c r="D11" s="696"/>
      <c r="E11" s="711">
        <f>SUM(F11:H11)</f>
        <v>0</v>
      </c>
      <c r="F11" s="696"/>
      <c r="G11" s="696"/>
      <c r="H11" s="696"/>
      <c r="I11" s="696"/>
      <c r="J11" s="696"/>
      <c r="K11" s="696"/>
      <c r="L11" s="696"/>
      <c r="M11" s="696"/>
      <c r="N11" s="696"/>
      <c r="O11" s="687"/>
    </row>
    <row r="12" spans="1:15" s="693" customFormat="1" ht="9" customHeight="1">
      <c r="A12" s="689"/>
      <c r="B12" s="712">
        <v>1995</v>
      </c>
      <c r="C12" s="713">
        <f>SUM(M12,H12:J12,E12)</f>
        <v>1345422</v>
      </c>
      <c r="D12" s="713"/>
      <c r="E12" s="713">
        <f>SUM(F12:G12)</f>
        <v>822300</v>
      </c>
      <c r="F12" s="713">
        <v>676492</v>
      </c>
      <c r="G12" s="713">
        <v>145808</v>
      </c>
      <c r="H12" s="713">
        <v>47266</v>
      </c>
      <c r="I12" s="713"/>
      <c r="J12" s="713">
        <f>SUM(K12:L12)</f>
        <v>191594</v>
      </c>
      <c r="K12" s="713">
        <v>177954</v>
      </c>
      <c r="L12" s="713">
        <v>13640</v>
      </c>
      <c r="M12" s="713">
        <v>284262</v>
      </c>
      <c r="N12" s="698" t="s">
        <v>44</v>
      </c>
      <c r="O12" s="708"/>
    </row>
    <row r="13" spans="1:15" s="693" customFormat="1" ht="9" customHeight="1">
      <c r="A13" s="689"/>
      <c r="B13" s="712">
        <v>1996</v>
      </c>
      <c r="C13" s="713">
        <f>SUM(M13,H13:J13,E13)</f>
        <v>1346381</v>
      </c>
      <c r="D13" s="713"/>
      <c r="E13" s="713">
        <f>SUM(F13:G13)</f>
        <v>814366</v>
      </c>
      <c r="F13" s="713">
        <v>652608</v>
      </c>
      <c r="G13" s="713">
        <v>161758</v>
      </c>
      <c r="H13" s="713">
        <v>54747</v>
      </c>
      <c r="I13" s="713"/>
      <c r="J13" s="713">
        <f>SUM(K13:L13)</f>
        <v>189857</v>
      </c>
      <c r="K13" s="713">
        <v>174974</v>
      </c>
      <c r="L13" s="713">
        <v>14883</v>
      </c>
      <c r="M13" s="713">
        <v>287411</v>
      </c>
      <c r="N13" s="698" t="s">
        <v>44</v>
      </c>
      <c r="O13" s="708"/>
    </row>
    <row r="14" spans="1:15" s="693" customFormat="1" ht="9" customHeight="1">
      <c r="A14" s="689"/>
      <c r="B14" s="712">
        <v>1997</v>
      </c>
      <c r="C14" s="713">
        <f>SUM(M14,H14:J14,E14)</f>
        <v>1380320</v>
      </c>
      <c r="D14" s="713"/>
      <c r="E14" s="713">
        <f>SUM(F14:G14)</f>
        <v>846363</v>
      </c>
      <c r="F14" s="713">
        <v>674684</v>
      </c>
      <c r="G14" s="713">
        <v>171679</v>
      </c>
      <c r="H14" s="713">
        <v>51382</v>
      </c>
      <c r="I14" s="713"/>
      <c r="J14" s="713">
        <f>SUM(K14:L14)</f>
        <v>189751</v>
      </c>
      <c r="K14" s="713">
        <v>176208</v>
      </c>
      <c r="L14" s="713">
        <v>13543</v>
      </c>
      <c r="M14" s="713">
        <v>292824</v>
      </c>
      <c r="N14" s="698" t="s">
        <v>44</v>
      </c>
      <c r="O14" s="708"/>
    </row>
    <row r="15" spans="1:15" s="693" customFormat="1" ht="9" customHeight="1">
      <c r="A15" s="689"/>
      <c r="B15" s="712">
        <v>1998</v>
      </c>
      <c r="C15" s="713">
        <f>SUM(M15,H15:J15,E15)</f>
        <v>1419992</v>
      </c>
      <c r="D15" s="713"/>
      <c r="E15" s="713">
        <f>SUM(F15:G15)</f>
        <v>892235</v>
      </c>
      <c r="F15" s="713">
        <v>710313</v>
      </c>
      <c r="G15" s="713">
        <v>181922</v>
      </c>
      <c r="H15" s="713">
        <v>59711</v>
      </c>
      <c r="I15" s="713"/>
      <c r="J15" s="713">
        <f>SUM(K15:L15)</f>
        <v>181264</v>
      </c>
      <c r="K15" s="713">
        <v>167708</v>
      </c>
      <c r="L15" s="713">
        <v>13556</v>
      </c>
      <c r="M15" s="713">
        <v>286782</v>
      </c>
      <c r="N15" s="698" t="s">
        <v>44</v>
      </c>
      <c r="O15" s="708"/>
    </row>
    <row r="16" spans="1:15" s="693" customFormat="1" ht="9" customHeight="1">
      <c r="A16" s="689"/>
      <c r="B16" s="712">
        <v>1999</v>
      </c>
      <c r="C16" s="713">
        <f>SUM(M16,H16:J16,E16)</f>
        <v>1460733</v>
      </c>
      <c r="D16" s="713"/>
      <c r="E16" s="713">
        <f>SUM(F16:G16)</f>
        <v>914767</v>
      </c>
      <c r="F16" s="713">
        <v>740196</v>
      </c>
      <c r="G16" s="713">
        <v>174571</v>
      </c>
      <c r="H16" s="713">
        <v>62491</v>
      </c>
      <c r="I16" s="713"/>
      <c r="J16" s="713">
        <f>SUM(K16:L16)</f>
        <v>183379</v>
      </c>
      <c r="K16" s="713">
        <v>166618</v>
      </c>
      <c r="L16" s="713">
        <v>16761</v>
      </c>
      <c r="M16" s="713">
        <v>300096</v>
      </c>
      <c r="N16" s="698" t="s">
        <v>44</v>
      </c>
      <c r="O16" s="708"/>
    </row>
    <row r="17" spans="1:15" s="693" customFormat="1" ht="9" customHeight="1">
      <c r="A17" s="689"/>
      <c r="B17" s="712"/>
      <c r="C17" s="713"/>
      <c r="D17" s="713"/>
      <c r="E17" s="713"/>
      <c r="F17" s="713"/>
      <c r="G17" s="713"/>
      <c r="H17" s="713"/>
      <c r="I17" s="713"/>
      <c r="J17" s="713"/>
      <c r="K17" s="713"/>
      <c r="L17" s="713"/>
      <c r="M17" s="713"/>
      <c r="N17" s="698"/>
      <c r="O17" s="708"/>
    </row>
    <row r="18" spans="1:15" s="693" customFormat="1" ht="9" customHeight="1">
      <c r="A18" s="689"/>
      <c r="B18" s="712">
        <v>2000</v>
      </c>
      <c r="C18" s="713">
        <f>SUM(M18,H18:J18,E18)</f>
        <v>1470913</v>
      </c>
      <c r="D18" s="713"/>
      <c r="E18" s="713">
        <f>SUM(F18:G18)</f>
        <v>934023</v>
      </c>
      <c r="F18" s="713">
        <v>746519</v>
      </c>
      <c r="G18" s="713">
        <v>187504</v>
      </c>
      <c r="H18" s="713">
        <v>75768</v>
      </c>
      <c r="I18" s="713"/>
      <c r="J18" s="713">
        <f>SUM(K18:L18)</f>
        <v>160812</v>
      </c>
      <c r="K18" s="713">
        <v>147324</v>
      </c>
      <c r="L18" s="713">
        <v>13488</v>
      </c>
      <c r="M18" s="713">
        <v>300310</v>
      </c>
      <c r="N18" s="698" t="s">
        <v>44</v>
      </c>
      <c r="O18" s="708"/>
    </row>
    <row r="19" spans="1:15" s="693" customFormat="1" ht="9" customHeight="1">
      <c r="A19" s="689"/>
      <c r="B19" s="712">
        <v>2001</v>
      </c>
      <c r="C19" s="713">
        <f>SUM(M19:N19,H19:J19,E19)</f>
        <v>1465714</v>
      </c>
      <c r="D19" s="713"/>
      <c r="E19" s="713">
        <f>SUM(F19:G19)</f>
        <v>946247</v>
      </c>
      <c r="F19" s="713">
        <v>761095</v>
      </c>
      <c r="G19" s="713">
        <v>185152</v>
      </c>
      <c r="H19" s="713">
        <v>36858</v>
      </c>
      <c r="I19" s="713"/>
      <c r="J19" s="713">
        <f>SUM(K19:L19)</f>
        <v>161439</v>
      </c>
      <c r="K19" s="713">
        <v>150164</v>
      </c>
      <c r="L19" s="713">
        <v>11275</v>
      </c>
      <c r="M19" s="713">
        <v>302148</v>
      </c>
      <c r="N19" s="713">
        <v>19022</v>
      </c>
      <c r="O19" s="708"/>
    </row>
    <row r="20" spans="1:15" s="693" customFormat="1" ht="9" customHeight="1">
      <c r="A20" s="689"/>
      <c r="B20" s="712">
        <v>2002</v>
      </c>
      <c r="C20" s="713">
        <f>SUM(M20:N20,H20:J20,E20)</f>
        <v>1457015</v>
      </c>
      <c r="D20" s="713"/>
      <c r="E20" s="713">
        <f>SUM(F20:G20)</f>
        <v>933195</v>
      </c>
      <c r="F20" s="713">
        <v>743958</v>
      </c>
      <c r="G20" s="713">
        <v>189237</v>
      </c>
      <c r="H20" s="713">
        <v>32109</v>
      </c>
      <c r="I20" s="713"/>
      <c r="J20" s="713">
        <f>SUM(K20:L20)</f>
        <v>169022</v>
      </c>
      <c r="K20" s="713">
        <v>156383</v>
      </c>
      <c r="L20" s="713">
        <v>12639</v>
      </c>
      <c r="M20" s="713">
        <v>303842</v>
      </c>
      <c r="N20" s="713">
        <v>18847</v>
      </c>
      <c r="O20" s="708"/>
    </row>
    <row r="21" spans="1:15" s="693" customFormat="1" ht="9" customHeight="1">
      <c r="A21" s="689"/>
      <c r="B21" s="712">
        <v>2003</v>
      </c>
      <c r="C21" s="713">
        <f>SUM(M21:N21,H21:J21,E21)</f>
        <v>1458826</v>
      </c>
      <c r="D21" s="713"/>
      <c r="E21" s="713">
        <f>SUM(F21:G21)</f>
        <v>922074</v>
      </c>
      <c r="F21" s="713">
        <v>731626</v>
      </c>
      <c r="G21" s="713">
        <v>190448</v>
      </c>
      <c r="H21" s="713">
        <v>34685</v>
      </c>
      <c r="I21" s="713"/>
      <c r="J21" s="713">
        <f>SUM(K21:L21)</f>
        <v>181218</v>
      </c>
      <c r="K21" s="713">
        <v>168838</v>
      </c>
      <c r="L21" s="713">
        <v>12380</v>
      </c>
      <c r="M21" s="713">
        <v>302565</v>
      </c>
      <c r="N21" s="713">
        <v>18284</v>
      </c>
      <c r="O21" s="708"/>
    </row>
    <row r="22" spans="1:15" s="693" customFormat="1" ht="9" customHeight="1">
      <c r="A22" s="689"/>
      <c r="B22" s="712">
        <v>2004</v>
      </c>
      <c r="C22" s="713">
        <f>SUM(M22:N22,H22:J22,E22)</f>
        <v>1526245</v>
      </c>
      <c r="D22" s="713"/>
      <c r="E22" s="713">
        <f>SUM(F22:G22)</f>
        <v>961691</v>
      </c>
      <c r="F22" s="713">
        <v>744028</v>
      </c>
      <c r="G22" s="713">
        <v>217663</v>
      </c>
      <c r="H22" s="713">
        <v>33774</v>
      </c>
      <c r="I22" s="713"/>
      <c r="J22" s="713">
        <f>SUM(K22:L22)</f>
        <v>204801</v>
      </c>
      <c r="K22" s="713">
        <v>182689</v>
      </c>
      <c r="L22" s="713">
        <v>22112</v>
      </c>
      <c r="M22" s="713">
        <v>301291</v>
      </c>
      <c r="N22" s="713">
        <v>24688</v>
      </c>
      <c r="O22" s="708"/>
    </row>
    <row r="23" spans="1:15" s="693" customFormat="1" ht="9" customHeight="1">
      <c r="A23" s="689"/>
      <c r="B23" s="712"/>
      <c r="C23" s="713"/>
      <c r="D23" s="713"/>
      <c r="E23" s="713"/>
      <c r="F23" s="713"/>
      <c r="G23" s="713"/>
      <c r="H23" s="713"/>
      <c r="I23" s="713"/>
      <c r="J23" s="713"/>
      <c r="K23" s="713"/>
      <c r="L23" s="713"/>
      <c r="M23" s="713"/>
      <c r="N23" s="713"/>
      <c r="O23" s="708"/>
    </row>
    <row r="24" spans="1:15" s="693" customFormat="1" ht="9" customHeight="1">
      <c r="A24" s="689"/>
      <c r="B24" s="712">
        <v>2005</v>
      </c>
      <c r="C24" s="713">
        <f>SUM(M24:N24,H24:J24,E24)</f>
        <v>1569197</v>
      </c>
      <c r="D24" s="713"/>
      <c r="E24" s="713">
        <f>SUM(F24:G24)</f>
        <v>975632</v>
      </c>
      <c r="F24" s="713">
        <v>733390</v>
      </c>
      <c r="G24" s="713">
        <v>242242</v>
      </c>
      <c r="H24" s="713">
        <v>31446</v>
      </c>
      <c r="I24" s="713"/>
      <c r="J24" s="713">
        <f>SUM(K24:L24)</f>
        <v>215240</v>
      </c>
      <c r="K24" s="713">
        <v>189677</v>
      </c>
      <c r="L24" s="713">
        <v>25563</v>
      </c>
      <c r="M24" s="713">
        <v>310786</v>
      </c>
      <c r="N24" s="713">
        <v>36093</v>
      </c>
      <c r="O24" s="708"/>
    </row>
    <row r="25" spans="1:15" s="693" customFormat="1" ht="9" customHeight="1">
      <c r="A25" s="689"/>
      <c r="B25" s="712">
        <v>2006</v>
      </c>
      <c r="C25" s="713">
        <f>SUM(M25:N25,H25:J25,E25)</f>
        <v>1696621</v>
      </c>
      <c r="D25" s="713"/>
      <c r="E25" s="713">
        <f>SUM(F25:G25)</f>
        <v>1064516</v>
      </c>
      <c r="F25" s="713">
        <v>816832</v>
      </c>
      <c r="G25" s="713">
        <v>247684</v>
      </c>
      <c r="H25" s="713">
        <v>30749</v>
      </c>
      <c r="I25" s="713"/>
      <c r="J25" s="713">
        <f>SUM(K25:L25)</f>
        <v>224480</v>
      </c>
      <c r="K25" s="713">
        <v>197874</v>
      </c>
      <c r="L25" s="713">
        <v>26606</v>
      </c>
      <c r="M25" s="713">
        <v>335972</v>
      </c>
      <c r="N25" s="713">
        <v>40904</v>
      </c>
      <c r="O25" s="708"/>
    </row>
    <row r="26" spans="1:15" s="693" customFormat="1" ht="9" customHeight="1">
      <c r="A26" s="689"/>
      <c r="B26" s="712">
        <v>2007</v>
      </c>
      <c r="C26" s="713">
        <f>SUM(M26:N26,H26:J26,E26)</f>
        <v>1899360</v>
      </c>
      <c r="D26" s="713"/>
      <c r="E26" s="713">
        <f>SUM(F26:G26)</f>
        <v>1232107</v>
      </c>
      <c r="F26" s="713">
        <v>968092</v>
      </c>
      <c r="G26" s="713">
        <v>264015</v>
      </c>
      <c r="H26" s="713">
        <v>31232</v>
      </c>
      <c r="I26" s="713"/>
      <c r="J26" s="713">
        <f>SUM(K26:L26)</f>
        <v>245267</v>
      </c>
      <c r="K26" s="713">
        <v>218068</v>
      </c>
      <c r="L26" s="713">
        <v>27199</v>
      </c>
      <c r="M26" s="713">
        <v>352871</v>
      </c>
      <c r="N26" s="713">
        <v>37883</v>
      </c>
      <c r="O26" s="708"/>
    </row>
    <row r="27" spans="1:15" s="693" customFormat="1" ht="9" customHeight="1">
      <c r="A27" s="689"/>
      <c r="B27" s="712">
        <v>2008</v>
      </c>
      <c r="C27" s="713">
        <f>SUM(M27:N27,H27:J27,E27)</f>
        <v>1828519</v>
      </c>
      <c r="D27" s="713"/>
      <c r="E27" s="713">
        <f>SUM(F27:G27)</f>
        <v>1164936</v>
      </c>
      <c r="F27" s="713">
        <v>905602</v>
      </c>
      <c r="G27" s="713">
        <v>259334</v>
      </c>
      <c r="H27" s="713">
        <v>27567</v>
      </c>
      <c r="I27" s="713"/>
      <c r="J27" s="713">
        <f>SUM(K27:L27)</f>
        <v>247649</v>
      </c>
      <c r="K27" s="713">
        <v>223677</v>
      </c>
      <c r="L27" s="713">
        <v>23972</v>
      </c>
      <c r="M27" s="713">
        <v>349517</v>
      </c>
      <c r="N27" s="713">
        <v>38850</v>
      </c>
      <c r="O27" s="708"/>
    </row>
    <row r="28" spans="1:15" s="693" customFormat="1" ht="9" customHeight="1">
      <c r="A28" s="689"/>
      <c r="B28" s="712">
        <v>2009</v>
      </c>
      <c r="C28" s="713">
        <f>SUM(M28:N28,H28:J28,E28)</f>
        <v>1626619</v>
      </c>
      <c r="D28" s="713"/>
      <c r="E28" s="713">
        <f>SUM(F28:G28)</f>
        <v>988548</v>
      </c>
      <c r="F28" s="713">
        <v>757917</v>
      </c>
      <c r="G28" s="713">
        <v>230631</v>
      </c>
      <c r="H28" s="713">
        <v>20252</v>
      </c>
      <c r="I28" s="713"/>
      <c r="J28" s="713">
        <f>SUM(K28:L28)</f>
        <v>246497</v>
      </c>
      <c r="K28" s="713">
        <v>226117</v>
      </c>
      <c r="L28" s="713">
        <v>20380</v>
      </c>
      <c r="M28" s="713">
        <v>335683</v>
      </c>
      <c r="N28" s="713">
        <v>35639</v>
      </c>
      <c r="O28" s="708"/>
    </row>
    <row r="29" spans="1:15" s="693" customFormat="1" ht="9" customHeight="1">
      <c r="A29" s="689"/>
      <c r="B29" s="712"/>
      <c r="C29" s="713"/>
      <c r="D29" s="713"/>
      <c r="E29" s="713"/>
      <c r="F29" s="713"/>
      <c r="G29" s="713"/>
      <c r="H29" s="713"/>
      <c r="I29" s="713"/>
      <c r="J29" s="713"/>
      <c r="K29" s="713"/>
      <c r="L29" s="713"/>
      <c r="M29" s="713"/>
      <c r="N29" s="713"/>
      <c r="O29" s="708"/>
    </row>
    <row r="30" spans="1:15" s="693" customFormat="1" ht="9" customHeight="1">
      <c r="A30" s="689"/>
      <c r="B30" s="712">
        <v>2010</v>
      </c>
      <c r="C30" s="713">
        <f>SUM(M30:N30,H30:J30,E30)</f>
        <v>1650292</v>
      </c>
      <c r="D30" s="713"/>
      <c r="E30" s="713">
        <f>SUM(F30:G30)</f>
        <v>960591</v>
      </c>
      <c r="F30" s="713">
        <v>722879</v>
      </c>
      <c r="G30" s="713">
        <v>237712</v>
      </c>
      <c r="H30" s="713">
        <v>16599</v>
      </c>
      <c r="I30" s="713"/>
      <c r="J30" s="713">
        <f>SUM(K30:L30)</f>
        <v>267804</v>
      </c>
      <c r="K30" s="713">
        <v>243636</v>
      </c>
      <c r="L30" s="713">
        <v>24168</v>
      </c>
      <c r="M30" s="713">
        <v>362377</v>
      </c>
      <c r="N30" s="713">
        <v>42921</v>
      </c>
      <c r="O30" s="708"/>
    </row>
    <row r="31" spans="1:15" s="693" customFormat="1" ht="9" customHeight="1">
      <c r="A31" s="689"/>
      <c r="B31" s="712">
        <v>2011</v>
      </c>
      <c r="C31" s="713">
        <f>SUM(M31:N31,H31:J31,E31)</f>
        <v>1633494</v>
      </c>
      <c r="D31" s="713"/>
      <c r="E31" s="713">
        <f>SUM(F31:G31)</f>
        <v>922703</v>
      </c>
      <c r="F31" s="713">
        <v>676807</v>
      </c>
      <c r="G31" s="713">
        <v>245896</v>
      </c>
      <c r="H31" s="713">
        <v>16964</v>
      </c>
      <c r="I31" s="713"/>
      <c r="J31" s="713">
        <f>SUM(K31:L31)</f>
        <v>262881</v>
      </c>
      <c r="K31" s="713">
        <v>240654</v>
      </c>
      <c r="L31" s="713">
        <v>22227</v>
      </c>
      <c r="M31" s="713">
        <v>385497</v>
      </c>
      <c r="N31" s="713">
        <v>45449</v>
      </c>
      <c r="O31" s="708"/>
    </row>
    <row r="32" spans="1:15" s="693" customFormat="1" ht="9" customHeight="1">
      <c r="A32" s="689"/>
      <c r="B32" s="712" t="s">
        <v>12</v>
      </c>
      <c r="C32" s="713">
        <f>SUM(M32:N32,H32:J32,E32)</f>
        <v>1683307</v>
      </c>
      <c r="D32" s="1014"/>
      <c r="E32" s="713">
        <f>SUM(F32:G32)</f>
        <v>979173</v>
      </c>
      <c r="F32" s="1014">
        <v>721334</v>
      </c>
      <c r="G32" s="1014">
        <v>257839</v>
      </c>
      <c r="H32" s="1014">
        <v>13725</v>
      </c>
      <c r="I32" s="1014"/>
      <c r="J32" s="713">
        <f>SUM(K32:L32)</f>
        <v>268260</v>
      </c>
      <c r="K32" s="1014">
        <v>245886</v>
      </c>
      <c r="L32" s="1014">
        <v>22374</v>
      </c>
      <c r="M32" s="1014">
        <v>374012</v>
      </c>
      <c r="N32" s="1014">
        <v>48137</v>
      </c>
      <c r="O32" s="708"/>
    </row>
    <row r="33" spans="1:16" s="677" customFormat="1" ht="3" customHeight="1">
      <c r="A33" s="685"/>
      <c r="B33" s="694"/>
      <c r="C33" s="694"/>
      <c r="D33" s="694"/>
      <c r="E33" s="694"/>
      <c r="F33" s="694"/>
      <c r="G33" s="694"/>
      <c r="H33" s="694"/>
      <c r="I33" s="694"/>
      <c r="J33" s="694"/>
      <c r="K33" s="694"/>
      <c r="L33" s="694"/>
      <c r="M33" s="694"/>
      <c r="N33" s="694"/>
      <c r="O33" s="687"/>
    </row>
    <row r="34" spans="1:16" s="677" customFormat="1" ht="3" customHeight="1">
      <c r="A34" s="685"/>
      <c r="B34" s="696"/>
      <c r="C34" s="696"/>
      <c r="D34" s="696"/>
      <c r="E34" s="696"/>
      <c r="F34" s="696"/>
      <c r="G34" s="696"/>
      <c r="H34" s="696"/>
      <c r="I34" s="696"/>
      <c r="J34" s="696"/>
      <c r="K34" s="696"/>
      <c r="L34" s="696"/>
      <c r="M34" s="696"/>
      <c r="N34" s="696"/>
      <c r="O34" s="687"/>
    </row>
    <row r="35" spans="1:16" s="693" customFormat="1" ht="8.65" customHeight="1">
      <c r="A35" s="689"/>
      <c r="B35" s="1190" t="s">
        <v>510</v>
      </c>
      <c r="C35" s="701"/>
      <c r="D35" s="701"/>
      <c r="E35" s="701"/>
      <c r="F35" s="702"/>
      <c r="G35" s="702"/>
      <c r="H35" s="702"/>
      <c r="I35" s="702"/>
      <c r="J35" s="702"/>
      <c r="K35" s="702"/>
      <c r="L35" s="702"/>
      <c r="M35" s="702"/>
      <c r="N35" s="702"/>
      <c r="O35" s="708"/>
    </row>
    <row r="36" spans="1:16" s="693" customFormat="1" ht="8.65" customHeight="1">
      <c r="A36" s="689"/>
      <c r="B36" s="1190" t="s">
        <v>497</v>
      </c>
      <c r="C36" s="701"/>
      <c r="D36" s="701"/>
      <c r="E36" s="701"/>
      <c r="F36" s="702"/>
      <c r="G36" s="702"/>
      <c r="H36" s="702"/>
      <c r="I36" s="702"/>
      <c r="J36" s="702"/>
      <c r="K36" s="702"/>
      <c r="L36" s="702"/>
      <c r="M36" s="702"/>
      <c r="N36" s="702"/>
      <c r="O36" s="708"/>
    </row>
    <row r="37" spans="1:16" s="693" customFormat="1" ht="8.65" customHeight="1">
      <c r="A37" s="689"/>
      <c r="B37" s="1190" t="s">
        <v>511</v>
      </c>
      <c r="C37" s="702"/>
      <c r="D37" s="702"/>
      <c r="E37" s="702"/>
      <c r="F37" s="702"/>
      <c r="G37" s="702"/>
      <c r="H37" s="702"/>
      <c r="I37" s="702"/>
      <c r="J37" s="702"/>
      <c r="K37" s="702"/>
      <c r="L37" s="702"/>
      <c r="M37" s="702"/>
      <c r="N37" s="702"/>
      <c r="O37" s="708"/>
    </row>
    <row r="38" spans="1:16" s="693" customFormat="1" ht="4.7" customHeight="1">
      <c r="A38" s="703"/>
      <c r="B38" s="714"/>
      <c r="C38" s="714"/>
      <c r="D38" s="714"/>
      <c r="E38" s="714"/>
      <c r="F38" s="714"/>
      <c r="G38" s="714"/>
      <c r="H38" s="714"/>
      <c r="I38" s="714"/>
      <c r="J38" s="714"/>
      <c r="K38" s="714"/>
      <c r="L38" s="714"/>
      <c r="M38" s="714"/>
      <c r="N38" s="714"/>
      <c r="O38" s="705"/>
    </row>
    <row r="39" spans="1:16" hidden="1">
      <c r="P39" s="706" t="s">
        <v>17</v>
      </c>
    </row>
  </sheetData>
  <sheetProtection sheet="1" objects="1" scenarios="1"/>
  <mergeCells count="9">
    <mergeCell ref="B7:B9"/>
    <mergeCell ref="M7:M8"/>
    <mergeCell ref="E8:E9"/>
    <mergeCell ref="F8:F9"/>
    <mergeCell ref="G8:G9"/>
    <mergeCell ref="I8:I9"/>
    <mergeCell ref="J8:J9"/>
    <mergeCell ref="K8:K9"/>
    <mergeCell ref="L8:L9"/>
  </mergeCells>
  <hyperlinks>
    <hyperlink ref="N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codeName="Hoja41"/>
  <dimension ref="A1:O48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706" customWidth="1"/>
    <col min="2" max="2" width="5" style="706" customWidth="1"/>
    <col min="3" max="3" width="6.42578125" style="706" customWidth="1"/>
    <col min="4" max="4" width="7.5703125" style="706" customWidth="1"/>
    <col min="5" max="5" width="7.140625" style="706" customWidth="1"/>
    <col min="6" max="6" width="7" style="706" customWidth="1"/>
    <col min="7" max="7" width="1.28515625" style="706" customWidth="1"/>
    <col min="8" max="8" width="4.85546875" style="706" customWidth="1"/>
    <col min="9" max="9" width="6.42578125" style="706" customWidth="1"/>
    <col min="10" max="10" width="6.28515625" style="706" customWidth="1"/>
    <col min="11" max="11" width="5.85546875" style="706" customWidth="1"/>
    <col min="12" max="13" width="0.85546875" style="706" customWidth="1"/>
    <col min="14" max="16384" width="11.42578125" style="706" hidden="1"/>
  </cols>
  <sheetData>
    <row r="1" spans="1:12" s="677" customFormat="1" ht="4.7" customHeight="1">
      <c r="A1" s="674"/>
      <c r="B1" s="675"/>
      <c r="C1" s="675"/>
      <c r="D1" s="675"/>
      <c r="E1" s="675"/>
      <c r="F1" s="675"/>
      <c r="G1" s="675"/>
      <c r="H1" s="675"/>
      <c r="I1" s="675"/>
      <c r="J1" s="675"/>
      <c r="K1" s="675"/>
      <c r="L1" s="676"/>
    </row>
    <row r="2" spans="1:12" s="693" customFormat="1" ht="11.1" customHeight="1">
      <c r="A2" s="689"/>
      <c r="B2" s="679" t="s">
        <v>462</v>
      </c>
      <c r="C2" s="707"/>
      <c r="D2" s="707"/>
      <c r="E2" s="707"/>
      <c r="F2" s="707"/>
      <c r="G2" s="707"/>
      <c r="H2" s="707"/>
      <c r="I2" s="707"/>
      <c r="J2" s="707"/>
      <c r="K2" s="1317" t="s">
        <v>463</v>
      </c>
      <c r="L2" s="708"/>
    </row>
    <row r="3" spans="1:12" s="693" customFormat="1" ht="11.1" customHeight="1">
      <c r="A3" s="689"/>
      <c r="B3" s="679" t="s">
        <v>464</v>
      </c>
      <c r="C3" s="707"/>
      <c r="D3" s="707"/>
      <c r="E3" s="707"/>
      <c r="F3" s="707"/>
      <c r="G3" s="707"/>
      <c r="H3" s="707"/>
      <c r="I3" s="707"/>
      <c r="J3" s="707"/>
      <c r="K3" s="684"/>
      <c r="L3" s="708"/>
    </row>
    <row r="4" spans="1:12" s="693" customFormat="1" ht="11.1" customHeight="1">
      <c r="A4" s="689"/>
      <c r="B4" s="679" t="s">
        <v>4</v>
      </c>
      <c r="C4" s="707"/>
      <c r="D4" s="707"/>
      <c r="E4" s="707"/>
      <c r="F4" s="707"/>
      <c r="G4" s="707"/>
      <c r="H4" s="707"/>
      <c r="I4" s="707"/>
      <c r="J4" s="707"/>
      <c r="K4" s="707"/>
      <c r="L4" s="708"/>
    </row>
    <row r="5" spans="1:12" s="677" customFormat="1" ht="3" customHeight="1">
      <c r="A5" s="685"/>
      <c r="B5" s="686"/>
      <c r="C5" s="686"/>
      <c r="D5" s="686"/>
      <c r="E5" s="686"/>
      <c r="F5" s="686"/>
      <c r="G5" s="686"/>
      <c r="H5" s="686"/>
      <c r="I5" s="686"/>
      <c r="J5" s="686"/>
      <c r="K5" s="686"/>
      <c r="L5" s="687"/>
    </row>
    <row r="6" spans="1:12" s="677" customFormat="1" ht="3" customHeight="1">
      <c r="A6" s="685"/>
      <c r="B6" s="688"/>
      <c r="C6" s="688"/>
      <c r="D6" s="688"/>
      <c r="E6" s="688"/>
      <c r="F6" s="688"/>
      <c r="G6" s="688"/>
      <c r="H6" s="688"/>
      <c r="I6" s="688"/>
      <c r="J6" s="688"/>
      <c r="K6" s="688"/>
      <c r="L6" s="687"/>
    </row>
    <row r="7" spans="1:12" s="693" customFormat="1" ht="9.9499999999999993" customHeight="1">
      <c r="A7" s="689"/>
      <c r="B7" s="1286" t="s">
        <v>6</v>
      </c>
      <c r="C7" s="781" t="s">
        <v>455</v>
      </c>
      <c r="D7" s="691"/>
      <c r="E7" s="691"/>
      <c r="F7" s="709" t="s">
        <v>465</v>
      </c>
      <c r="G7" s="1190"/>
      <c r="H7" s="781" t="s">
        <v>457</v>
      </c>
      <c r="I7" s="691"/>
      <c r="J7" s="691"/>
      <c r="K7" s="1285" t="s">
        <v>466</v>
      </c>
      <c r="L7" s="708"/>
    </row>
    <row r="8" spans="1:12" s="693" customFormat="1" ht="9" customHeight="1">
      <c r="A8" s="689"/>
      <c r="B8" s="1287"/>
      <c r="C8" s="1284" t="s">
        <v>7</v>
      </c>
      <c r="D8" s="1284" t="s">
        <v>365</v>
      </c>
      <c r="E8" s="1288" t="s">
        <v>461</v>
      </c>
      <c r="F8" s="710"/>
      <c r="G8" s="1285"/>
      <c r="H8" s="1284" t="s">
        <v>7</v>
      </c>
      <c r="I8" s="1284" t="s">
        <v>365</v>
      </c>
      <c r="J8" s="1288" t="s">
        <v>461</v>
      </c>
      <c r="K8" s="1285"/>
      <c r="L8" s="708"/>
    </row>
    <row r="9" spans="1:12" s="693" customFormat="1" ht="9" customHeight="1">
      <c r="A9" s="689"/>
      <c r="B9" s="1287"/>
      <c r="C9" s="1285"/>
      <c r="D9" s="1285"/>
      <c r="E9" s="1289"/>
      <c r="F9" s="1188"/>
      <c r="G9" s="1285"/>
      <c r="H9" s="1285"/>
      <c r="I9" s="1285"/>
      <c r="J9" s="1289"/>
      <c r="K9" s="1188"/>
      <c r="L9" s="708"/>
    </row>
    <row r="10" spans="1:12" s="677" customFormat="1" ht="3" customHeight="1">
      <c r="A10" s="685"/>
      <c r="B10" s="694"/>
      <c r="C10" s="694"/>
      <c r="D10" s="694"/>
      <c r="E10" s="694"/>
      <c r="F10" s="694"/>
      <c r="G10" s="694"/>
      <c r="H10" s="694"/>
      <c r="I10" s="694"/>
      <c r="J10" s="694"/>
      <c r="K10" s="694"/>
      <c r="L10" s="687"/>
    </row>
    <row r="11" spans="1:12" s="677" customFormat="1" ht="3" customHeight="1">
      <c r="A11" s="685"/>
      <c r="B11" s="696"/>
      <c r="C11" s="696"/>
      <c r="D11" s="696"/>
      <c r="E11" s="696"/>
      <c r="F11" s="696"/>
      <c r="G11" s="696"/>
      <c r="H11" s="696"/>
      <c r="I11" s="696"/>
      <c r="J11" s="696"/>
      <c r="K11" s="696"/>
      <c r="L11" s="687"/>
    </row>
    <row r="12" spans="1:12" s="693" customFormat="1" ht="9" customHeight="1">
      <c r="A12" s="689"/>
      <c r="B12" s="712">
        <v>1995</v>
      </c>
      <c r="C12" s="713">
        <f>SUM(D12:E12)</f>
        <v>40101934</v>
      </c>
      <c r="D12" s="713">
        <v>29862594</v>
      </c>
      <c r="E12" s="713">
        <v>10239340</v>
      </c>
      <c r="F12" s="713">
        <v>4007711</v>
      </c>
      <c r="G12" s="713"/>
      <c r="H12" s="713">
        <f>SUM(I12:J12)</f>
        <v>459216</v>
      </c>
      <c r="I12" s="713">
        <v>435401</v>
      </c>
      <c r="J12" s="713">
        <v>23815</v>
      </c>
      <c r="K12" s="698" t="s">
        <v>44</v>
      </c>
      <c r="L12" s="708"/>
    </row>
    <row r="13" spans="1:12" s="693" customFormat="1" ht="9" customHeight="1">
      <c r="A13" s="689"/>
      <c r="B13" s="712">
        <v>1996</v>
      </c>
      <c r="C13" s="713">
        <f>SUM(D13:E13)</f>
        <v>40865801</v>
      </c>
      <c r="D13" s="713">
        <v>28869338</v>
      </c>
      <c r="E13" s="713">
        <v>11996463</v>
      </c>
      <c r="F13" s="713">
        <v>4209231</v>
      </c>
      <c r="G13" s="713"/>
      <c r="H13" s="713">
        <f>SUM(I13:J13)</f>
        <v>598263</v>
      </c>
      <c r="I13" s="713">
        <v>572318</v>
      </c>
      <c r="J13" s="713">
        <v>25945</v>
      </c>
      <c r="K13" s="698" t="s">
        <v>44</v>
      </c>
      <c r="L13" s="708"/>
    </row>
    <row r="14" spans="1:12" s="693" customFormat="1" ht="9" customHeight="1">
      <c r="A14" s="689"/>
      <c r="B14" s="712">
        <v>1997</v>
      </c>
      <c r="C14" s="713">
        <f>SUM(D14:E14)</f>
        <v>44912828</v>
      </c>
      <c r="D14" s="713">
        <v>31417671</v>
      </c>
      <c r="E14" s="713">
        <v>13495157</v>
      </c>
      <c r="F14" s="713">
        <v>4402761</v>
      </c>
      <c r="G14" s="713"/>
      <c r="H14" s="713">
        <f>SUM(I14:J14)</f>
        <v>651944</v>
      </c>
      <c r="I14" s="713">
        <v>627395</v>
      </c>
      <c r="J14" s="713">
        <v>24549</v>
      </c>
      <c r="K14" s="698" t="s">
        <v>44</v>
      </c>
      <c r="L14" s="708"/>
    </row>
    <row r="15" spans="1:12" s="693" customFormat="1" ht="9" customHeight="1">
      <c r="A15" s="689"/>
      <c r="B15" s="712">
        <v>1998</v>
      </c>
      <c r="C15" s="713">
        <f>SUM(D15:E15)</f>
        <v>49006279</v>
      </c>
      <c r="D15" s="713">
        <v>34796549</v>
      </c>
      <c r="E15" s="713">
        <v>14209730</v>
      </c>
      <c r="F15" s="713">
        <v>4725294</v>
      </c>
      <c r="G15" s="713"/>
      <c r="H15" s="713">
        <f>SUM(I15:J15)</f>
        <v>644029</v>
      </c>
      <c r="I15" s="713">
        <v>620877</v>
      </c>
      <c r="J15" s="713">
        <v>23152</v>
      </c>
      <c r="K15" s="698" t="s">
        <v>44</v>
      </c>
      <c r="L15" s="708"/>
    </row>
    <row r="16" spans="1:12" s="693" customFormat="1" ht="9" customHeight="1">
      <c r="A16" s="689"/>
      <c r="B16" s="712">
        <v>1999</v>
      </c>
      <c r="C16" s="713">
        <f>SUM(D16:E16)</f>
        <v>52373851</v>
      </c>
      <c r="D16" s="713">
        <v>37460976</v>
      </c>
      <c r="E16" s="713">
        <v>14912875</v>
      </c>
      <c r="F16" s="713">
        <v>5420926</v>
      </c>
      <c r="G16" s="713"/>
      <c r="H16" s="713">
        <f>SUM(I16:J16)</f>
        <v>537951</v>
      </c>
      <c r="I16" s="713">
        <v>513551</v>
      </c>
      <c r="J16" s="713">
        <v>24400</v>
      </c>
      <c r="K16" s="698" t="s">
        <v>44</v>
      </c>
      <c r="L16" s="708"/>
    </row>
    <row r="17" spans="1:12" s="693" customFormat="1" ht="9" customHeight="1">
      <c r="A17" s="689"/>
      <c r="B17" s="712"/>
      <c r="C17" s="713"/>
      <c r="D17" s="713"/>
      <c r="E17" s="713"/>
      <c r="F17" s="713"/>
      <c r="G17" s="713"/>
      <c r="H17" s="713"/>
      <c r="I17" s="713"/>
      <c r="J17" s="713"/>
      <c r="K17" s="698"/>
      <c r="L17" s="708"/>
    </row>
    <row r="18" spans="1:12" s="693" customFormat="1" ht="9" customHeight="1">
      <c r="A18" s="689"/>
      <c r="B18" s="712">
        <v>2000</v>
      </c>
      <c r="C18" s="713">
        <f>SUM(D18:E18)</f>
        <v>52996884</v>
      </c>
      <c r="D18" s="713">
        <v>36439287</v>
      </c>
      <c r="E18" s="713">
        <v>16557597</v>
      </c>
      <c r="F18" s="713">
        <v>5906575</v>
      </c>
      <c r="G18" s="713"/>
      <c r="H18" s="713">
        <f>SUM(I18:J18)</f>
        <v>462740</v>
      </c>
      <c r="I18" s="713">
        <v>439774</v>
      </c>
      <c r="J18" s="713">
        <v>22966</v>
      </c>
      <c r="K18" s="698" t="s">
        <v>44</v>
      </c>
      <c r="L18" s="708"/>
    </row>
    <row r="19" spans="1:12" s="693" customFormat="1" ht="9" customHeight="1">
      <c r="A19" s="689"/>
      <c r="B19" s="712">
        <v>2001</v>
      </c>
      <c r="C19" s="713">
        <f>SUM(D19:E19)</f>
        <v>53470516</v>
      </c>
      <c r="D19" s="713">
        <v>36620797</v>
      </c>
      <c r="E19" s="713">
        <v>16849719</v>
      </c>
      <c r="F19" s="713">
        <v>4818684</v>
      </c>
      <c r="G19" s="713"/>
      <c r="H19" s="713">
        <f>SUM(I19:J19)</f>
        <v>490527</v>
      </c>
      <c r="I19" s="713">
        <v>469753</v>
      </c>
      <c r="J19" s="713">
        <v>20774</v>
      </c>
      <c r="K19" s="713">
        <v>428591</v>
      </c>
      <c r="L19" s="708"/>
    </row>
    <row r="20" spans="1:12" s="693" customFormat="1" ht="9" customHeight="1">
      <c r="A20" s="689"/>
      <c r="B20" s="712">
        <v>2002</v>
      </c>
      <c r="C20" s="713">
        <f>SUM(D20:E20)</f>
        <v>52618654</v>
      </c>
      <c r="D20" s="713">
        <v>35884140</v>
      </c>
      <c r="E20" s="713">
        <v>16734514</v>
      </c>
      <c r="F20" s="713">
        <v>3965146</v>
      </c>
      <c r="G20" s="713"/>
      <c r="H20" s="713">
        <f>SUM(I20:J20)</f>
        <v>496526</v>
      </c>
      <c r="I20" s="713">
        <v>473076</v>
      </c>
      <c r="J20" s="713">
        <v>23450</v>
      </c>
      <c r="K20" s="713">
        <v>399835</v>
      </c>
      <c r="L20" s="708"/>
    </row>
    <row r="21" spans="1:12" s="693" customFormat="1" ht="9" customHeight="1">
      <c r="A21" s="689"/>
      <c r="B21" s="712">
        <v>2003</v>
      </c>
      <c r="C21" s="713">
        <f>SUM(D21:E21)</f>
        <v>55939641</v>
      </c>
      <c r="D21" s="713">
        <v>38325523</v>
      </c>
      <c r="E21" s="713">
        <v>17614118</v>
      </c>
      <c r="F21" s="713">
        <v>4465275</v>
      </c>
      <c r="G21" s="713"/>
      <c r="H21" s="713">
        <f>SUM(I21:J21)</f>
        <v>541471</v>
      </c>
      <c r="I21" s="713">
        <v>514422</v>
      </c>
      <c r="J21" s="713">
        <v>27049</v>
      </c>
      <c r="K21" s="713">
        <v>411069</v>
      </c>
      <c r="L21" s="708"/>
    </row>
    <row r="22" spans="1:12" s="693" customFormat="1" ht="9" customHeight="1">
      <c r="A22" s="689"/>
      <c r="B22" s="712">
        <v>2004</v>
      </c>
      <c r="C22" s="713">
        <f>SUM(D22:E22)</f>
        <v>60890842</v>
      </c>
      <c r="D22" s="713">
        <v>40168631</v>
      </c>
      <c r="E22" s="713">
        <v>20722211</v>
      </c>
      <c r="F22" s="713">
        <v>4447023</v>
      </c>
      <c r="G22" s="713"/>
      <c r="H22" s="713">
        <f>SUM(I22:J22)</f>
        <v>630306</v>
      </c>
      <c r="I22" s="713">
        <v>570180</v>
      </c>
      <c r="J22" s="713">
        <v>60126</v>
      </c>
      <c r="K22" s="713">
        <v>450537</v>
      </c>
      <c r="L22" s="708"/>
    </row>
    <row r="23" spans="1:12" s="693" customFormat="1" ht="9" customHeight="1">
      <c r="A23" s="689"/>
      <c r="B23" s="712"/>
      <c r="C23" s="713"/>
      <c r="D23" s="713"/>
      <c r="E23" s="713"/>
      <c r="F23" s="713"/>
      <c r="G23" s="713"/>
      <c r="H23" s="713"/>
      <c r="I23" s="713"/>
      <c r="J23" s="713"/>
      <c r="K23" s="713"/>
      <c r="L23" s="708"/>
    </row>
    <row r="24" spans="1:12" s="693" customFormat="1" ht="9" customHeight="1">
      <c r="A24" s="689"/>
      <c r="B24" s="712">
        <v>2005</v>
      </c>
      <c r="C24" s="713">
        <f>SUM(D24:E24)</f>
        <v>64430050</v>
      </c>
      <c r="D24" s="713">
        <v>41005833</v>
      </c>
      <c r="E24" s="713">
        <v>23424217</v>
      </c>
      <c r="F24" s="713">
        <v>3874064</v>
      </c>
      <c r="G24" s="713"/>
      <c r="H24" s="713">
        <f>SUM(I24:J24)</f>
        <v>649149</v>
      </c>
      <c r="I24" s="713">
        <v>584233</v>
      </c>
      <c r="J24" s="713">
        <v>64916</v>
      </c>
      <c r="K24" s="713">
        <v>466595</v>
      </c>
      <c r="L24" s="708"/>
    </row>
    <row r="25" spans="1:12" s="693" customFormat="1" ht="9" customHeight="1">
      <c r="A25" s="689"/>
      <c r="B25" s="712">
        <v>2006</v>
      </c>
      <c r="C25" s="713">
        <f>SUM(D25:E25)</f>
        <v>70431682</v>
      </c>
      <c r="D25" s="713">
        <v>45934838</v>
      </c>
      <c r="E25" s="713">
        <v>24496844</v>
      </c>
      <c r="F25" s="713">
        <v>3660311</v>
      </c>
      <c r="G25" s="713"/>
      <c r="H25" s="713">
        <f>SUM(I25:J25)</f>
        <v>711034</v>
      </c>
      <c r="I25" s="713">
        <v>639226</v>
      </c>
      <c r="J25" s="713">
        <v>71808</v>
      </c>
      <c r="K25" s="713">
        <v>503563</v>
      </c>
      <c r="L25" s="708"/>
    </row>
    <row r="26" spans="1:12" s="693" customFormat="1" ht="9" customHeight="1">
      <c r="A26" s="689"/>
      <c r="B26" s="712">
        <v>2007</v>
      </c>
      <c r="C26" s="713">
        <f>SUM(D26:E26)</f>
        <v>81576019</v>
      </c>
      <c r="D26" s="713">
        <v>55618177</v>
      </c>
      <c r="E26" s="713">
        <v>25957842</v>
      </c>
      <c r="F26" s="713">
        <v>3623300</v>
      </c>
      <c r="G26" s="713"/>
      <c r="H26" s="713">
        <f>SUM(I26:J26)</f>
        <v>762741</v>
      </c>
      <c r="I26" s="713">
        <v>684607</v>
      </c>
      <c r="J26" s="713">
        <v>78134</v>
      </c>
      <c r="K26" s="713">
        <v>518144</v>
      </c>
      <c r="L26" s="708"/>
    </row>
    <row r="27" spans="1:12" s="693" customFormat="1" ht="9" customHeight="1">
      <c r="A27" s="689"/>
      <c r="B27" s="712">
        <v>2008</v>
      </c>
      <c r="C27" s="713">
        <f>SUM(D27:E27)</f>
        <v>83031434</v>
      </c>
      <c r="D27" s="713">
        <v>55870928</v>
      </c>
      <c r="E27" s="713">
        <v>27160506</v>
      </c>
      <c r="F27" s="713">
        <v>3209435</v>
      </c>
      <c r="G27" s="713"/>
      <c r="H27" s="713">
        <f>SUM(I27:J27)</f>
        <v>831935</v>
      </c>
      <c r="I27" s="713">
        <v>758408</v>
      </c>
      <c r="J27" s="713">
        <v>73527</v>
      </c>
      <c r="K27" s="713">
        <v>554349</v>
      </c>
      <c r="L27" s="708"/>
    </row>
    <row r="28" spans="1:12" s="693" customFormat="1" ht="9" customHeight="1">
      <c r="A28" s="689"/>
      <c r="B28" s="712">
        <v>2009</v>
      </c>
      <c r="C28" s="713">
        <f>SUM(D28:E28)</f>
        <v>72074015</v>
      </c>
      <c r="D28" s="713">
        <v>48464625</v>
      </c>
      <c r="E28" s="713">
        <v>23609390</v>
      </c>
      <c r="F28" s="713">
        <v>2407767</v>
      </c>
      <c r="G28" s="713"/>
      <c r="H28" s="713">
        <f>SUM(I28:J28)</f>
        <v>872441</v>
      </c>
      <c r="I28" s="713">
        <v>811042</v>
      </c>
      <c r="J28" s="713">
        <v>61399</v>
      </c>
      <c r="K28" s="713">
        <v>529398</v>
      </c>
      <c r="L28" s="708"/>
    </row>
    <row r="29" spans="1:12" s="693" customFormat="1" ht="9" customHeight="1">
      <c r="A29" s="689"/>
      <c r="B29" s="712"/>
      <c r="C29" s="713"/>
      <c r="D29" s="713"/>
      <c r="E29" s="713"/>
      <c r="F29" s="713"/>
      <c r="G29" s="713"/>
      <c r="H29" s="713"/>
      <c r="I29" s="713"/>
      <c r="J29" s="713"/>
      <c r="K29" s="713"/>
      <c r="L29" s="708"/>
    </row>
    <row r="30" spans="1:12" s="693" customFormat="1" ht="9" customHeight="1">
      <c r="A30" s="689"/>
      <c r="B30" s="712">
        <v>2010</v>
      </c>
      <c r="C30" s="713">
        <f>SUM(D30:E30)</f>
        <v>74072962</v>
      </c>
      <c r="D30" s="713">
        <v>48331957</v>
      </c>
      <c r="E30" s="713">
        <v>25741005</v>
      </c>
      <c r="F30" s="713">
        <v>2070543</v>
      </c>
      <c r="G30" s="713"/>
      <c r="H30" s="713">
        <f>SUM(I30:J30)</f>
        <v>935584</v>
      </c>
      <c r="I30" s="713">
        <v>862331</v>
      </c>
      <c r="J30" s="713">
        <v>73253</v>
      </c>
      <c r="K30" s="713">
        <v>588588</v>
      </c>
      <c r="L30" s="708"/>
    </row>
    <row r="31" spans="1:12" s="693" customFormat="1" ht="9" customHeight="1">
      <c r="A31" s="689"/>
      <c r="B31" s="712">
        <v>2011</v>
      </c>
      <c r="C31" s="713">
        <f>SUM(D31:E31)</f>
        <v>76790936</v>
      </c>
      <c r="D31" s="713">
        <v>50170319</v>
      </c>
      <c r="E31" s="713">
        <v>26620617</v>
      </c>
      <c r="F31" s="713">
        <v>2034465</v>
      </c>
      <c r="G31" s="713"/>
      <c r="H31" s="713">
        <f>SUM(I31:J31)</f>
        <v>973107</v>
      </c>
      <c r="I31" s="713">
        <v>905315</v>
      </c>
      <c r="J31" s="713">
        <v>67792</v>
      </c>
      <c r="K31" s="713">
        <v>653216</v>
      </c>
      <c r="L31" s="708"/>
    </row>
    <row r="32" spans="1:12" s="693" customFormat="1" ht="9" customHeight="1">
      <c r="A32" s="689"/>
      <c r="B32" s="712" t="s">
        <v>12</v>
      </c>
      <c r="C32" s="713">
        <f>SUM(D32:E32)</f>
        <v>83436065</v>
      </c>
      <c r="D32" s="1014">
        <v>55038241</v>
      </c>
      <c r="E32" s="1014">
        <v>28397824</v>
      </c>
      <c r="F32" s="1014">
        <v>1860773</v>
      </c>
      <c r="G32" s="1014"/>
      <c r="H32" s="713">
        <f>SUM(I32:J32)</f>
        <v>947262</v>
      </c>
      <c r="I32" s="1014">
        <v>881073</v>
      </c>
      <c r="J32" s="1014">
        <v>66189</v>
      </c>
      <c r="K32" s="1014">
        <v>629092</v>
      </c>
      <c r="L32" s="708"/>
    </row>
    <row r="33" spans="1:15" s="677" customFormat="1" ht="3" customHeight="1">
      <c r="A33" s="685"/>
      <c r="B33" s="694"/>
      <c r="C33" s="694"/>
      <c r="D33" s="694"/>
      <c r="E33" s="694"/>
      <c r="F33" s="694"/>
      <c r="G33" s="694"/>
      <c r="H33" s="694"/>
      <c r="I33" s="694"/>
      <c r="J33" s="694"/>
      <c r="K33" s="694"/>
      <c r="L33" s="687"/>
    </row>
    <row r="34" spans="1:15" s="677" customFormat="1" ht="3" customHeight="1">
      <c r="A34" s="685"/>
      <c r="B34" s="696"/>
      <c r="C34" s="696"/>
      <c r="D34" s="696"/>
      <c r="E34" s="696"/>
      <c r="F34" s="696"/>
      <c r="G34" s="696"/>
      <c r="H34" s="696"/>
      <c r="I34" s="696"/>
      <c r="J34" s="696"/>
      <c r="K34" s="696"/>
      <c r="L34" s="687"/>
    </row>
    <row r="35" spans="1:15" s="693" customFormat="1" ht="8.25" customHeight="1">
      <c r="A35" s="689"/>
      <c r="B35" s="1190" t="s">
        <v>510</v>
      </c>
      <c r="C35" s="701"/>
      <c r="D35" s="701"/>
      <c r="E35" s="702"/>
      <c r="F35" s="702"/>
      <c r="G35" s="702"/>
      <c r="H35" s="702"/>
      <c r="I35" s="702"/>
      <c r="J35" s="702"/>
      <c r="K35" s="702"/>
      <c r="L35" s="692"/>
      <c r="M35" s="702"/>
      <c r="N35" s="702"/>
      <c r="O35" s="707"/>
    </row>
    <row r="36" spans="1:15" s="693" customFormat="1" ht="8.25" customHeight="1">
      <c r="A36" s="689"/>
      <c r="B36" s="1190" t="s">
        <v>497</v>
      </c>
      <c r="C36" s="701"/>
      <c r="D36" s="701"/>
      <c r="E36" s="702"/>
      <c r="F36" s="702"/>
      <c r="G36" s="702"/>
      <c r="H36" s="702"/>
      <c r="I36" s="702"/>
      <c r="J36" s="702"/>
      <c r="K36" s="702"/>
      <c r="L36" s="692"/>
      <c r="M36" s="702"/>
      <c r="N36" s="702"/>
      <c r="O36" s="707"/>
    </row>
    <row r="37" spans="1:15" s="693" customFormat="1" ht="8.65" customHeight="1">
      <c r="A37" s="689"/>
      <c r="B37" s="1189" t="s">
        <v>467</v>
      </c>
      <c r="C37" s="702"/>
      <c r="D37" s="702"/>
      <c r="E37" s="702"/>
      <c r="F37" s="702"/>
      <c r="G37" s="702"/>
      <c r="H37" s="702"/>
      <c r="I37" s="702"/>
      <c r="J37" s="702"/>
      <c r="K37" s="702"/>
      <c r="L37" s="708"/>
    </row>
    <row r="38" spans="1:15" s="693" customFormat="1" ht="8.65" customHeight="1">
      <c r="A38" s="689"/>
      <c r="B38" s="1190" t="s">
        <v>511</v>
      </c>
      <c r="C38" s="702"/>
      <c r="D38" s="702"/>
      <c r="E38" s="702"/>
      <c r="F38" s="702"/>
      <c r="G38" s="702"/>
      <c r="H38" s="702"/>
      <c r="I38" s="702"/>
      <c r="J38" s="702"/>
      <c r="K38" s="702"/>
      <c r="L38" s="708"/>
    </row>
    <row r="39" spans="1:15" s="693" customFormat="1" ht="4.7" customHeight="1">
      <c r="A39" s="703"/>
      <c r="B39" s="714"/>
      <c r="C39" s="714"/>
      <c r="D39" s="714"/>
      <c r="E39" s="714"/>
      <c r="F39" s="714"/>
      <c r="G39" s="714"/>
      <c r="H39" s="714"/>
      <c r="I39" s="714"/>
      <c r="J39" s="714"/>
      <c r="K39" s="714"/>
      <c r="L39" s="705"/>
    </row>
    <row r="40" spans="1:15" ht="13.7" hidden="1" customHeight="1">
      <c r="M40" s="706" t="s">
        <v>17</v>
      </c>
    </row>
    <row r="41" spans="1:15" hidden="1"/>
    <row r="42" spans="1:15" ht="18.95" hidden="1" customHeight="1"/>
    <row r="43" spans="1:15" ht="18.95" hidden="1" customHeight="1"/>
    <row r="44" spans="1:15" ht="18.95" hidden="1" customHeight="1"/>
    <row r="45" spans="1:15" ht="18.95" hidden="1" customHeight="1"/>
    <row r="46" spans="1:15" hidden="1"/>
    <row r="47" spans="1:15" hidden="1"/>
    <row r="48" spans="1:15" ht="15" hidden="1" customHeight="1"/>
  </sheetData>
  <sheetProtection sheet="1" objects="1" scenarios="1"/>
  <mergeCells count="9">
    <mergeCell ref="B7:B9"/>
    <mergeCell ref="K7:K8"/>
    <mergeCell ref="C8:C9"/>
    <mergeCell ref="D8:D9"/>
    <mergeCell ref="E8:E9"/>
    <mergeCell ref="G8:G9"/>
    <mergeCell ref="H8:H9"/>
    <mergeCell ref="I8:I9"/>
    <mergeCell ref="J8:J9"/>
  </mergeCells>
  <hyperlinks>
    <hyperlink ref="K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codeName="Hoja42"/>
  <dimension ref="A1:J61"/>
  <sheetViews>
    <sheetView showGridLines="0" showRowColHeaders="0" zoomScale="140" zoomScaleNormal="140" workbookViewId="0"/>
  </sheetViews>
  <sheetFormatPr baseColWidth="10" defaultColWidth="0" defaultRowHeight="12.75" customHeight="1" zeroHeight="1"/>
  <cols>
    <col min="1" max="1" width="0.85546875" style="881" customWidth="1"/>
    <col min="2" max="2" width="8.85546875" style="881" customWidth="1"/>
    <col min="3" max="3" width="7.42578125" style="881" customWidth="1"/>
    <col min="4" max="4" width="7.7109375" style="881" customWidth="1"/>
    <col min="5" max="5" width="8.140625" style="881" customWidth="1"/>
    <col min="6" max="6" width="9.140625" style="881" customWidth="1"/>
    <col min="7" max="7" width="8.28515625" style="881" customWidth="1"/>
    <col min="8" max="8" width="8.140625" style="881" customWidth="1"/>
    <col min="9" max="10" width="0.85546875" style="881" customWidth="1"/>
    <col min="11" max="16384" width="11.42578125" style="881" hidden="1"/>
  </cols>
  <sheetData>
    <row r="1" spans="1:10" s="846" customFormat="1" ht="4.7" customHeight="1">
      <c r="A1" s="843"/>
      <c r="B1" s="844"/>
      <c r="C1" s="844"/>
      <c r="D1" s="844"/>
      <c r="E1" s="844"/>
      <c r="F1" s="844"/>
      <c r="G1" s="844"/>
      <c r="H1" s="844"/>
      <c r="I1" s="845"/>
    </row>
    <row r="2" spans="1:10" s="852" customFormat="1" ht="9.9499999999999993" customHeight="1">
      <c r="A2" s="847"/>
      <c r="B2" s="848" t="s">
        <v>537</v>
      </c>
      <c r="C2" s="849"/>
      <c r="D2" s="850"/>
      <c r="E2" s="850"/>
      <c r="F2" s="850"/>
      <c r="G2" s="850"/>
      <c r="H2" s="1317" t="s">
        <v>538</v>
      </c>
      <c r="I2" s="851"/>
    </row>
    <row r="3" spans="1:10" s="852" customFormat="1" ht="9.9499999999999993" customHeight="1">
      <c r="A3" s="847"/>
      <c r="B3" s="848" t="s">
        <v>539</v>
      </c>
      <c r="C3" s="849"/>
      <c r="D3" s="850"/>
      <c r="E3" s="850"/>
      <c r="F3" s="850"/>
      <c r="G3" s="850"/>
      <c r="H3" s="850"/>
      <c r="I3" s="851"/>
    </row>
    <row r="4" spans="1:10" s="852" customFormat="1" ht="9.9499999999999993" customHeight="1">
      <c r="A4" s="847"/>
      <c r="B4" s="848" t="s">
        <v>311</v>
      </c>
      <c r="C4" s="849"/>
      <c r="D4" s="850"/>
      <c r="E4" s="850"/>
      <c r="F4" s="850"/>
      <c r="G4" s="850"/>
      <c r="H4" s="850"/>
      <c r="I4" s="853"/>
    </row>
    <row r="5" spans="1:10" s="852" customFormat="1" ht="9.9499999999999993" customHeight="1">
      <c r="A5" s="847"/>
      <c r="B5" s="854" t="s">
        <v>540</v>
      </c>
      <c r="C5" s="849"/>
      <c r="D5" s="850"/>
      <c r="E5" s="850"/>
      <c r="F5" s="850"/>
      <c r="G5" s="850"/>
      <c r="H5" s="850"/>
      <c r="I5" s="853"/>
    </row>
    <row r="6" spans="1:10" s="846" customFormat="1" ht="3" customHeight="1">
      <c r="A6" s="855"/>
      <c r="B6" s="856"/>
      <c r="C6" s="856"/>
      <c r="D6" s="856"/>
      <c r="E6" s="856"/>
      <c r="F6" s="856"/>
      <c r="G6" s="856"/>
      <c r="H6" s="856"/>
      <c r="I6" s="857"/>
    </row>
    <row r="7" spans="1:10" s="846" customFormat="1" ht="3" customHeight="1">
      <c r="A7" s="855"/>
      <c r="B7" s="858"/>
      <c r="C7" s="858"/>
      <c r="D7" s="858"/>
      <c r="E7" s="858"/>
      <c r="F7" s="858"/>
      <c r="G7" s="858"/>
      <c r="H7" s="858"/>
      <c r="I7" s="857"/>
    </row>
    <row r="8" spans="1:10" s="846" customFormat="1" ht="9.9499999999999993" customHeight="1">
      <c r="A8" s="855"/>
      <c r="B8" s="859" t="s">
        <v>6</v>
      </c>
      <c r="C8" s="860" t="s">
        <v>7</v>
      </c>
      <c r="D8" s="861" t="s">
        <v>481</v>
      </c>
      <c r="E8" s="861" t="s">
        <v>493</v>
      </c>
      <c r="F8" s="861" t="s">
        <v>479</v>
      </c>
      <c r="G8" s="861" t="s">
        <v>482</v>
      </c>
      <c r="H8" s="861" t="s">
        <v>302</v>
      </c>
      <c r="I8" s="862"/>
    </row>
    <row r="9" spans="1:10" s="846" customFormat="1" ht="3" customHeight="1">
      <c r="A9" s="855"/>
      <c r="B9" s="856"/>
      <c r="C9" s="856"/>
      <c r="D9" s="863"/>
      <c r="E9" s="863"/>
      <c r="F9" s="863"/>
      <c r="G9" s="863"/>
      <c r="H9" s="863"/>
      <c r="I9" s="851"/>
    </row>
    <row r="10" spans="1:10" s="846" customFormat="1" ht="3" customHeight="1">
      <c r="A10" s="855"/>
      <c r="B10" s="858"/>
      <c r="C10" s="858"/>
      <c r="D10" s="864"/>
      <c r="E10" s="864"/>
      <c r="F10" s="864"/>
      <c r="G10" s="864"/>
      <c r="H10" s="864"/>
      <c r="I10" s="851"/>
    </row>
    <row r="11" spans="1:10" s="871" customFormat="1" ht="9" customHeight="1">
      <c r="A11" s="865"/>
      <c r="B11" s="866" t="s">
        <v>541</v>
      </c>
      <c r="C11" s="867"/>
      <c r="D11" s="868"/>
      <c r="E11" s="868"/>
      <c r="F11" s="868"/>
      <c r="G11" s="868"/>
      <c r="H11" s="868"/>
      <c r="I11" s="869"/>
      <c r="J11" s="870"/>
    </row>
    <row r="12" spans="1:10" s="846" customFormat="1" ht="9" customHeight="1">
      <c r="A12" s="855"/>
      <c r="B12" s="872">
        <v>1996</v>
      </c>
      <c r="C12" s="873">
        <f>SUM(D12:H12)</f>
        <v>96000</v>
      </c>
      <c r="D12" s="852">
        <v>3859</v>
      </c>
      <c r="E12" s="852">
        <v>14196</v>
      </c>
      <c r="F12" s="852">
        <v>56277</v>
      </c>
      <c r="G12" s="852">
        <v>20888</v>
      </c>
      <c r="H12" s="852">
        <v>780</v>
      </c>
      <c r="I12" s="874"/>
    </row>
    <row r="13" spans="1:10" s="846" customFormat="1" ht="9" customHeight="1">
      <c r="A13" s="855"/>
      <c r="B13" s="872">
        <v>1997</v>
      </c>
      <c r="C13" s="873">
        <f>SUM(D13:H13)</f>
        <v>110431</v>
      </c>
      <c r="D13" s="852">
        <v>5119</v>
      </c>
      <c r="E13" s="852">
        <v>14080</v>
      </c>
      <c r="F13" s="852">
        <v>68018</v>
      </c>
      <c r="G13" s="852">
        <v>22165</v>
      </c>
      <c r="H13" s="852">
        <v>1049</v>
      </c>
      <c r="I13" s="874"/>
    </row>
    <row r="14" spans="1:10" s="846" customFormat="1" ht="9" customHeight="1">
      <c r="A14" s="855"/>
      <c r="B14" s="872">
        <v>1998</v>
      </c>
      <c r="C14" s="873">
        <f>SUM(D14:H14)</f>
        <v>117539</v>
      </c>
      <c r="D14" s="852">
        <v>7055</v>
      </c>
      <c r="E14" s="852">
        <v>13076</v>
      </c>
      <c r="F14" s="852">
        <v>78077</v>
      </c>
      <c r="G14" s="852">
        <v>19154</v>
      </c>
      <c r="H14" s="852">
        <v>177</v>
      </c>
      <c r="I14" s="874"/>
    </row>
    <row r="15" spans="1:10" s="846" customFormat="1" ht="9" customHeight="1">
      <c r="A15" s="855"/>
      <c r="B15" s="872">
        <v>1999</v>
      </c>
      <c r="C15" s="873">
        <f>SUM(D15:H15)</f>
        <v>136362</v>
      </c>
      <c r="D15" s="852">
        <v>7241</v>
      </c>
      <c r="E15" s="852">
        <v>16511</v>
      </c>
      <c r="F15" s="852">
        <v>91991</v>
      </c>
      <c r="G15" s="852">
        <v>20480</v>
      </c>
      <c r="H15" s="852">
        <v>139</v>
      </c>
      <c r="I15" s="874"/>
    </row>
    <row r="16" spans="1:10" s="846" customFormat="1" ht="9" customHeight="1">
      <c r="A16" s="855"/>
      <c r="B16" s="872">
        <v>2000</v>
      </c>
      <c r="C16" s="873">
        <f>SUM(D16:H16)</f>
        <v>166121</v>
      </c>
      <c r="D16" s="852">
        <v>10018</v>
      </c>
      <c r="E16" s="852">
        <v>21737</v>
      </c>
      <c r="F16" s="852">
        <v>105951</v>
      </c>
      <c r="G16" s="852">
        <v>27775</v>
      </c>
      <c r="H16" s="852">
        <v>640</v>
      </c>
      <c r="I16" s="874"/>
    </row>
    <row r="17" spans="1:9" s="846" customFormat="1" ht="9" customHeight="1">
      <c r="A17" s="855"/>
      <c r="I17" s="874"/>
    </row>
    <row r="18" spans="1:9" s="846" customFormat="1" ht="9" customHeight="1">
      <c r="A18" s="855"/>
      <c r="B18" s="872">
        <v>2001</v>
      </c>
      <c r="C18" s="873">
        <f>SUM(D18:H18)</f>
        <v>158780</v>
      </c>
      <c r="D18" s="852">
        <v>9378</v>
      </c>
      <c r="E18" s="852">
        <v>9400</v>
      </c>
      <c r="F18" s="852">
        <v>102113</v>
      </c>
      <c r="G18" s="852">
        <v>21945</v>
      </c>
      <c r="H18" s="852">
        <v>15944</v>
      </c>
      <c r="I18" s="874"/>
    </row>
    <row r="19" spans="1:9" s="846" customFormat="1" ht="9" customHeight="1">
      <c r="A19" s="855"/>
      <c r="B19" s="872">
        <v>2002</v>
      </c>
      <c r="C19" s="873">
        <f>SUM(D19:H19)</f>
        <v>161046</v>
      </c>
      <c r="D19" s="852">
        <v>7643</v>
      </c>
      <c r="E19" s="852">
        <v>12692</v>
      </c>
      <c r="F19" s="852">
        <v>105551</v>
      </c>
      <c r="G19" s="852">
        <v>23920</v>
      </c>
      <c r="H19" s="852">
        <v>11240</v>
      </c>
      <c r="I19" s="874"/>
    </row>
    <row r="20" spans="1:9" s="846" customFormat="1" ht="9" customHeight="1">
      <c r="A20" s="855"/>
      <c r="B20" s="872">
        <v>2003</v>
      </c>
      <c r="C20" s="873">
        <f>SUM(D20:H20)</f>
        <v>164766</v>
      </c>
      <c r="D20" s="852">
        <v>6174</v>
      </c>
      <c r="E20" s="852">
        <v>13272</v>
      </c>
      <c r="F20" s="852">
        <v>108396</v>
      </c>
      <c r="G20" s="852">
        <v>28308</v>
      </c>
      <c r="H20" s="852">
        <v>8616</v>
      </c>
      <c r="I20" s="874"/>
    </row>
    <row r="21" spans="1:9" s="846" customFormat="1" ht="9" customHeight="1">
      <c r="A21" s="855"/>
      <c r="B21" s="872">
        <v>2004</v>
      </c>
      <c r="C21" s="873">
        <f>SUM(D21:H21)</f>
        <v>187999</v>
      </c>
      <c r="D21" s="852">
        <v>7032</v>
      </c>
      <c r="E21" s="852">
        <v>14612</v>
      </c>
      <c r="F21" s="852">
        <v>123811</v>
      </c>
      <c r="G21" s="852">
        <v>35392</v>
      </c>
      <c r="H21" s="852">
        <v>7152</v>
      </c>
      <c r="I21" s="874"/>
    </row>
    <row r="22" spans="1:9" s="846" customFormat="1" ht="9" customHeight="1">
      <c r="A22" s="855"/>
      <c r="B22" s="872">
        <v>2005</v>
      </c>
      <c r="C22" s="873">
        <f>SUM(D22:H22)</f>
        <v>214233</v>
      </c>
      <c r="D22" s="852">
        <v>7935</v>
      </c>
      <c r="E22" s="852">
        <v>18210</v>
      </c>
      <c r="F22" s="852">
        <v>136408</v>
      </c>
      <c r="G22" s="852">
        <v>47236</v>
      </c>
      <c r="H22" s="852">
        <v>4444</v>
      </c>
      <c r="I22" s="874"/>
    </row>
    <row r="23" spans="1:9" s="846" customFormat="1" ht="9" customHeight="1">
      <c r="A23" s="855"/>
      <c r="I23" s="874"/>
    </row>
    <row r="24" spans="1:9" s="846" customFormat="1" ht="9" customHeight="1">
      <c r="A24" s="855"/>
      <c r="B24" s="872">
        <v>2006</v>
      </c>
      <c r="C24" s="873">
        <f>SUM(D24:H24)</f>
        <v>249925.1</v>
      </c>
      <c r="D24" s="852">
        <v>8693.2000000000007</v>
      </c>
      <c r="E24" s="852">
        <v>26375.899999999998</v>
      </c>
      <c r="F24" s="852">
        <v>153721.1</v>
      </c>
      <c r="G24" s="852">
        <v>59544</v>
      </c>
      <c r="H24" s="852">
        <v>1590.9</v>
      </c>
      <c r="I24" s="874"/>
    </row>
    <row r="25" spans="1:9" s="846" customFormat="1" ht="9" customHeight="1">
      <c r="A25" s="855"/>
      <c r="B25" s="872">
        <v>2007</v>
      </c>
      <c r="C25" s="873">
        <f>SUM(D25:H25)</f>
        <v>271875.30000000005</v>
      </c>
      <c r="D25" s="852">
        <v>10284.700000000001</v>
      </c>
      <c r="E25" s="852">
        <v>27005.5</v>
      </c>
      <c r="F25" s="852">
        <v>163241.60000000001</v>
      </c>
      <c r="G25" s="852">
        <v>68130.100000000006</v>
      </c>
      <c r="H25" s="852">
        <v>3213.4</v>
      </c>
      <c r="I25" s="874"/>
    </row>
    <row r="26" spans="1:9" s="846" customFormat="1" ht="9" customHeight="1">
      <c r="A26" s="855"/>
      <c r="B26" s="872">
        <v>2008</v>
      </c>
      <c r="C26" s="873">
        <f>SUM(D26:H26)</f>
        <v>291342.69999999995</v>
      </c>
      <c r="D26" s="852">
        <v>11821.2</v>
      </c>
      <c r="E26" s="852">
        <v>26377.7</v>
      </c>
      <c r="F26" s="852">
        <v>168706.8</v>
      </c>
      <c r="G26" s="852">
        <v>81352.5</v>
      </c>
      <c r="H26" s="852">
        <v>3084.5</v>
      </c>
      <c r="I26" s="874"/>
    </row>
    <row r="27" spans="1:9" s="846" customFormat="1" ht="9" customHeight="1">
      <c r="A27" s="855"/>
      <c r="B27" s="872">
        <v>2009</v>
      </c>
      <c r="C27" s="873">
        <f>SUM(D27:H27)</f>
        <v>229703.54972700001</v>
      </c>
      <c r="D27" s="852">
        <v>11198.044233000001</v>
      </c>
      <c r="E27" s="852">
        <v>19656.757128000001</v>
      </c>
      <c r="F27" s="852">
        <v>141896.30684100001</v>
      </c>
      <c r="G27" s="852">
        <v>53688.603528</v>
      </c>
      <c r="H27" s="852">
        <v>3263.8379970000001</v>
      </c>
      <c r="I27" s="874"/>
    </row>
    <row r="28" spans="1:9" s="846" customFormat="1" ht="9" customHeight="1">
      <c r="A28" s="855"/>
      <c r="B28" s="872">
        <v>2010</v>
      </c>
      <c r="C28" s="873">
        <f>SUM(D28:H28)</f>
        <v>298473.14532500005</v>
      </c>
      <c r="D28" s="852">
        <v>12896.536585</v>
      </c>
      <c r="E28" s="852">
        <v>30102.717805</v>
      </c>
      <c r="F28" s="852">
        <v>173493.15097399999</v>
      </c>
      <c r="G28" s="852">
        <v>72797.915840000001</v>
      </c>
      <c r="H28" s="852">
        <v>9182.8241209999996</v>
      </c>
      <c r="I28" s="874"/>
    </row>
    <row r="29" spans="1:9" s="846" customFormat="1" ht="9" customHeight="1">
      <c r="A29" s="855"/>
      <c r="I29" s="874"/>
    </row>
    <row r="30" spans="1:9" s="846" customFormat="1" ht="9" customHeight="1">
      <c r="A30" s="855"/>
      <c r="B30" s="872">
        <v>2011</v>
      </c>
      <c r="C30" s="873">
        <f>SUM(D30:H30)</f>
        <v>349375.04423499998</v>
      </c>
      <c r="D30" s="852">
        <v>13533.362519</v>
      </c>
      <c r="E30" s="852">
        <v>36469.606557999999</v>
      </c>
      <c r="F30" s="852">
        <v>193037.79478900001</v>
      </c>
      <c r="G30" s="852">
        <v>98051.781013999993</v>
      </c>
      <c r="H30" s="852">
        <v>8282.4993549999999</v>
      </c>
      <c r="I30" s="874"/>
    </row>
    <row r="31" spans="1:9" s="846" customFormat="1" ht="9" customHeight="1">
      <c r="A31" s="855"/>
      <c r="B31" s="872" t="s">
        <v>12</v>
      </c>
      <c r="C31" s="873">
        <f>SUM(D31:H31)</f>
        <v>370705.78389300004</v>
      </c>
      <c r="D31" s="852">
        <v>15001.954236</v>
      </c>
      <c r="E31" s="852">
        <v>41082.177643000003</v>
      </c>
      <c r="F31" s="852">
        <v>208605.13913600001</v>
      </c>
      <c r="G31" s="852">
        <v>97642.414468999996</v>
      </c>
      <c r="H31" s="852">
        <v>8374.0984090000002</v>
      </c>
      <c r="I31" s="874"/>
    </row>
    <row r="32" spans="1:9" s="846" customFormat="1" ht="9" customHeight="1">
      <c r="A32" s="855"/>
      <c r="B32" s="872"/>
      <c r="C32" s="873"/>
      <c r="D32" s="852"/>
      <c r="E32" s="852"/>
      <c r="F32" s="852"/>
      <c r="G32" s="852"/>
      <c r="H32" s="852"/>
      <c r="I32" s="874"/>
    </row>
    <row r="33" spans="1:9" s="846" customFormat="1" ht="9" customHeight="1">
      <c r="A33" s="855"/>
      <c r="B33" s="866" t="s">
        <v>542</v>
      </c>
      <c r="C33" s="873"/>
      <c r="D33" s="852"/>
      <c r="E33" s="852"/>
      <c r="F33" s="852"/>
      <c r="G33" s="852"/>
      <c r="H33" s="852"/>
      <c r="I33" s="874"/>
    </row>
    <row r="34" spans="1:9" s="846" customFormat="1" ht="9" customHeight="1">
      <c r="A34" s="855"/>
      <c r="B34" s="872">
        <v>1996</v>
      </c>
      <c r="C34" s="873">
        <f>SUM(D34:H34)</f>
        <v>89469</v>
      </c>
      <c r="D34" s="852">
        <v>6170</v>
      </c>
      <c r="E34" s="852">
        <v>5544</v>
      </c>
      <c r="F34" s="852">
        <v>55732</v>
      </c>
      <c r="G34" s="852">
        <v>11334</v>
      </c>
      <c r="H34" s="852">
        <v>10689</v>
      </c>
      <c r="I34" s="874"/>
    </row>
    <row r="35" spans="1:9" s="846" customFormat="1" ht="9" customHeight="1">
      <c r="A35" s="855"/>
      <c r="B35" s="872">
        <v>1997</v>
      </c>
      <c r="C35" s="873">
        <f>SUM(D35:H35)</f>
        <v>109808</v>
      </c>
      <c r="D35" s="852">
        <v>8981</v>
      </c>
      <c r="E35" s="852">
        <v>6654</v>
      </c>
      <c r="F35" s="852">
        <v>67927</v>
      </c>
      <c r="G35" s="852">
        <v>14344</v>
      </c>
      <c r="H35" s="852">
        <v>11902</v>
      </c>
      <c r="I35" s="874"/>
    </row>
    <row r="36" spans="1:9" s="846" customFormat="1" ht="9" customHeight="1">
      <c r="A36" s="855"/>
      <c r="B36" s="872">
        <v>1998</v>
      </c>
      <c r="C36" s="873">
        <f>SUM(D36:H36)</f>
        <v>125373</v>
      </c>
      <c r="D36" s="852">
        <v>11517</v>
      </c>
      <c r="E36" s="852">
        <v>6561</v>
      </c>
      <c r="F36" s="852">
        <v>80604</v>
      </c>
      <c r="G36" s="852">
        <v>17902</v>
      </c>
      <c r="H36" s="852">
        <v>8789</v>
      </c>
      <c r="I36" s="874"/>
    </row>
    <row r="37" spans="1:9" s="846" customFormat="1" ht="9" customHeight="1">
      <c r="A37" s="855"/>
      <c r="B37" s="872">
        <v>1999</v>
      </c>
      <c r="C37" s="873">
        <f>SUM(D37:H37)</f>
        <v>141975</v>
      </c>
      <c r="D37" s="852">
        <v>13359</v>
      </c>
      <c r="E37" s="852">
        <v>7190</v>
      </c>
      <c r="F37" s="852">
        <v>92014</v>
      </c>
      <c r="G37" s="852">
        <v>20000</v>
      </c>
      <c r="H37" s="852">
        <v>9412</v>
      </c>
      <c r="I37" s="874"/>
    </row>
    <row r="38" spans="1:9" s="846" customFormat="1" ht="9" customHeight="1">
      <c r="A38" s="855"/>
      <c r="B38" s="872">
        <v>2000</v>
      </c>
      <c r="C38" s="873">
        <f>SUM(D38:H38)</f>
        <v>174458</v>
      </c>
      <c r="D38" s="852">
        <v>17734</v>
      </c>
      <c r="E38" s="852">
        <v>9595</v>
      </c>
      <c r="F38" s="852">
        <v>103582</v>
      </c>
      <c r="G38" s="852">
        <v>25529</v>
      </c>
      <c r="H38" s="852">
        <v>18018</v>
      </c>
      <c r="I38" s="874"/>
    </row>
    <row r="39" spans="1:9" s="846" customFormat="1" ht="9" customHeight="1">
      <c r="A39" s="855"/>
      <c r="I39" s="874"/>
    </row>
    <row r="40" spans="1:9" s="846" customFormat="1" ht="9" customHeight="1">
      <c r="A40" s="855"/>
      <c r="B40" s="872">
        <v>2001</v>
      </c>
      <c r="C40" s="873">
        <f>SUM(D40:H40)</f>
        <v>168396</v>
      </c>
      <c r="D40" s="852">
        <v>15070</v>
      </c>
      <c r="E40" s="852">
        <v>8359</v>
      </c>
      <c r="F40" s="852">
        <v>97139</v>
      </c>
      <c r="G40" s="852">
        <v>25075</v>
      </c>
      <c r="H40" s="852">
        <v>22753</v>
      </c>
      <c r="I40" s="874"/>
    </row>
    <row r="41" spans="1:9" s="846" customFormat="1" ht="9" customHeight="1">
      <c r="A41" s="855"/>
      <c r="B41" s="872">
        <v>2002</v>
      </c>
      <c r="C41" s="873">
        <f>SUM(D41:H41)</f>
        <v>168679</v>
      </c>
      <c r="D41" s="852">
        <v>14021</v>
      </c>
      <c r="E41" s="852">
        <v>8803</v>
      </c>
      <c r="F41" s="852">
        <v>95576</v>
      </c>
      <c r="G41" s="852">
        <v>25271</v>
      </c>
      <c r="H41" s="852">
        <v>25008</v>
      </c>
      <c r="I41" s="874"/>
    </row>
    <row r="42" spans="1:9" s="846" customFormat="1" ht="9" customHeight="1">
      <c r="A42" s="855"/>
      <c r="B42" s="872">
        <v>2003</v>
      </c>
      <c r="C42" s="873">
        <f>SUM(D42:H42)</f>
        <v>170546</v>
      </c>
      <c r="D42" s="852">
        <v>13895</v>
      </c>
      <c r="E42" s="852">
        <v>9076</v>
      </c>
      <c r="F42" s="852">
        <v>95895</v>
      </c>
      <c r="G42" s="852">
        <v>27901</v>
      </c>
      <c r="H42" s="852">
        <v>23779</v>
      </c>
      <c r="I42" s="874"/>
    </row>
    <row r="43" spans="1:9" s="846" customFormat="1" ht="9" customHeight="1">
      <c r="A43" s="855"/>
      <c r="B43" s="872">
        <v>2004</v>
      </c>
      <c r="C43" s="873">
        <f>SUM(D43:H43)</f>
        <v>196810</v>
      </c>
      <c r="D43" s="875">
        <v>17148</v>
      </c>
      <c r="E43" s="875">
        <v>11432</v>
      </c>
      <c r="F43" s="875">
        <v>110882</v>
      </c>
      <c r="G43" s="875">
        <v>35077</v>
      </c>
      <c r="H43" s="875">
        <v>22271</v>
      </c>
      <c r="I43" s="874"/>
    </row>
    <row r="44" spans="1:9" s="846" customFormat="1" ht="9" customHeight="1">
      <c r="A44" s="855"/>
      <c r="B44" s="872">
        <v>2005</v>
      </c>
      <c r="C44" s="873">
        <f>SUM(D44:H44)</f>
        <v>221820</v>
      </c>
      <c r="D44" s="873">
        <v>18203</v>
      </c>
      <c r="E44" s="873">
        <v>13105</v>
      </c>
      <c r="F44" s="873">
        <v>122456</v>
      </c>
      <c r="G44" s="873">
        <v>45427</v>
      </c>
      <c r="H44" s="873">
        <v>22629</v>
      </c>
      <c r="I44" s="874"/>
    </row>
    <row r="45" spans="1:9" s="846" customFormat="1" ht="9" customHeight="1">
      <c r="A45" s="855"/>
      <c r="I45" s="874"/>
    </row>
    <row r="46" spans="1:9" s="846" customFormat="1" ht="9" customHeight="1">
      <c r="A46" s="855"/>
      <c r="B46" s="872">
        <v>2006</v>
      </c>
      <c r="C46" s="873">
        <f>SUM(D46:H46)</f>
        <v>256058.4</v>
      </c>
      <c r="D46" s="873">
        <v>20953.8</v>
      </c>
      <c r="E46" s="873">
        <v>15470.2</v>
      </c>
      <c r="F46" s="873">
        <v>139404.79999999999</v>
      </c>
      <c r="G46" s="873">
        <v>55268.7</v>
      </c>
      <c r="H46" s="873">
        <v>24960.9</v>
      </c>
      <c r="I46" s="874"/>
    </row>
    <row r="47" spans="1:9" s="846" customFormat="1" ht="9" customHeight="1">
      <c r="A47" s="855"/>
      <c r="B47" s="872">
        <v>2007</v>
      </c>
      <c r="C47" s="873">
        <f>SUM(D47:H47)</f>
        <v>281949</v>
      </c>
      <c r="D47" s="873">
        <v>22832.1</v>
      </c>
      <c r="E47" s="873">
        <v>17320.099999999999</v>
      </c>
      <c r="F47" s="873">
        <v>149038.79999999999</v>
      </c>
      <c r="G47" s="873">
        <v>64260.800000000003</v>
      </c>
      <c r="H47" s="873">
        <v>28497.200000000001</v>
      </c>
      <c r="I47" s="874"/>
    </row>
    <row r="48" spans="1:9" s="846" customFormat="1" ht="9" customHeight="1">
      <c r="A48" s="855"/>
      <c r="B48" s="872">
        <v>2008</v>
      </c>
      <c r="C48" s="873">
        <f>SUM(D48:H48)</f>
        <v>308603.3</v>
      </c>
      <c r="D48" s="852">
        <v>23860.3</v>
      </c>
      <c r="E48" s="852">
        <v>20924.7</v>
      </c>
      <c r="F48" s="852">
        <v>154509.6</v>
      </c>
      <c r="G48" s="852">
        <v>76965.899999999994</v>
      </c>
      <c r="H48" s="852">
        <v>32342.799999999999</v>
      </c>
      <c r="I48" s="874"/>
    </row>
    <row r="49" spans="1:10" s="846" customFormat="1" ht="9" customHeight="1">
      <c r="A49" s="855"/>
      <c r="B49" s="872">
        <v>2009</v>
      </c>
      <c r="C49" s="873">
        <f>SUM(D49:H49)</f>
        <v>234384.89999999997</v>
      </c>
      <c r="D49" s="852">
        <v>19696.3</v>
      </c>
      <c r="E49" s="852">
        <v>13791.8</v>
      </c>
      <c r="F49" s="852">
        <v>123844.8</v>
      </c>
      <c r="G49" s="852">
        <v>52322.2</v>
      </c>
      <c r="H49" s="852">
        <v>24729.8</v>
      </c>
      <c r="I49" s="874"/>
    </row>
    <row r="50" spans="1:10" s="846" customFormat="1" ht="9" customHeight="1">
      <c r="A50" s="855"/>
      <c r="B50" s="872">
        <v>2010</v>
      </c>
      <c r="C50" s="873">
        <f>SUM(D50:H50)</f>
        <v>301481.81741199997</v>
      </c>
      <c r="D50" s="852">
        <v>24821.150849000001</v>
      </c>
      <c r="E50" s="852">
        <v>24638.535662999999</v>
      </c>
      <c r="F50" s="852">
        <v>161535.57279800001</v>
      </c>
      <c r="G50" s="852">
        <v>78033.629371999996</v>
      </c>
      <c r="H50" s="852">
        <v>12452.92873</v>
      </c>
      <c r="I50" s="874"/>
    </row>
    <row r="51" spans="1:10" s="846" customFormat="1" ht="9" customHeight="1">
      <c r="A51" s="855"/>
      <c r="I51" s="874"/>
    </row>
    <row r="52" spans="1:10" s="846" customFormat="1" ht="9" customHeight="1">
      <c r="A52" s="855"/>
      <c r="B52" s="872">
        <v>2011</v>
      </c>
      <c r="C52" s="873">
        <f>SUM(D52:H52)</f>
        <v>350842.87637199997</v>
      </c>
      <c r="D52" s="852">
        <v>28261.320778000001</v>
      </c>
      <c r="E52" s="852">
        <v>30635.470176999999</v>
      </c>
      <c r="F52" s="852">
        <v>178365.82099499999</v>
      </c>
      <c r="G52" s="852">
        <v>101892.936113</v>
      </c>
      <c r="H52" s="852">
        <v>11687.328309</v>
      </c>
      <c r="I52" s="874"/>
    </row>
    <row r="53" spans="1:10" s="846" customFormat="1" ht="9" customHeight="1">
      <c r="A53" s="855"/>
      <c r="B53" s="872" t="s">
        <v>12</v>
      </c>
      <c r="C53" s="873">
        <f>SUM(D53:H53)</f>
        <v>370751.558961</v>
      </c>
      <c r="D53" s="852">
        <v>29078.800906</v>
      </c>
      <c r="E53" s="852">
        <v>32936.137863999997</v>
      </c>
      <c r="F53" s="852">
        <v>190456.444369</v>
      </c>
      <c r="G53" s="852">
        <v>107262.039248</v>
      </c>
      <c r="H53" s="852">
        <v>11018.136574</v>
      </c>
      <c r="I53" s="874"/>
    </row>
    <row r="54" spans="1:10" s="846" customFormat="1" ht="3" customHeight="1">
      <c r="A54" s="855"/>
      <c r="B54" s="856"/>
      <c r="C54" s="856"/>
      <c r="D54" s="856"/>
      <c r="E54" s="856"/>
      <c r="F54" s="856"/>
      <c r="G54" s="856"/>
      <c r="H54" s="856"/>
      <c r="I54" s="857"/>
    </row>
    <row r="55" spans="1:10" s="846" customFormat="1" ht="3" customHeight="1">
      <c r="A55" s="855"/>
      <c r="B55" s="858"/>
      <c r="C55" s="858"/>
      <c r="D55" s="858"/>
      <c r="E55" s="858"/>
      <c r="F55" s="858"/>
      <c r="G55" s="858"/>
      <c r="H55" s="858"/>
      <c r="I55" s="857"/>
    </row>
    <row r="56" spans="1:10" s="846" customFormat="1" ht="9" customHeight="1">
      <c r="A56" s="855"/>
      <c r="B56" s="876" t="s">
        <v>543</v>
      </c>
      <c r="C56" s="876"/>
      <c r="D56" s="858"/>
      <c r="E56" s="858"/>
      <c r="F56" s="858"/>
      <c r="G56" s="858"/>
      <c r="H56" s="858"/>
      <c r="I56" s="857"/>
    </row>
    <row r="57" spans="1:10" s="846" customFormat="1" ht="9" customHeight="1">
      <c r="A57" s="855"/>
      <c r="B57" s="876" t="s">
        <v>544</v>
      </c>
      <c r="C57" s="876"/>
      <c r="D57" s="858"/>
      <c r="E57" s="858"/>
      <c r="F57" s="858"/>
      <c r="G57" s="858"/>
      <c r="H57" s="858"/>
      <c r="I57" s="857"/>
    </row>
    <row r="58" spans="1:10" s="846" customFormat="1" ht="9" customHeight="1">
      <c r="A58" s="855"/>
      <c r="B58" s="876" t="s">
        <v>545</v>
      </c>
      <c r="C58" s="876"/>
      <c r="D58" s="858"/>
      <c r="E58" s="858"/>
      <c r="F58" s="858"/>
      <c r="G58" s="858"/>
      <c r="H58" s="858"/>
      <c r="I58" s="857"/>
    </row>
    <row r="59" spans="1:10" s="846" customFormat="1" ht="9" customHeight="1">
      <c r="A59" s="855"/>
      <c r="B59" s="877" t="s">
        <v>546</v>
      </c>
      <c r="C59" s="876"/>
      <c r="D59" s="858"/>
      <c r="E59" s="858"/>
      <c r="F59" s="858"/>
      <c r="G59" s="858"/>
      <c r="H59" s="858"/>
      <c r="I59" s="857"/>
    </row>
    <row r="60" spans="1:10" s="846" customFormat="1" ht="4.7" customHeight="1">
      <c r="A60" s="878"/>
      <c r="B60" s="879"/>
      <c r="C60" s="879"/>
      <c r="D60" s="879"/>
      <c r="E60" s="879"/>
      <c r="F60" s="879"/>
      <c r="G60" s="879"/>
      <c r="H60" s="879"/>
      <c r="I60" s="880"/>
    </row>
    <row r="61" spans="1:10" hidden="1">
      <c r="J61" s="881" t="s">
        <v>17</v>
      </c>
    </row>
  </sheetData>
  <sheetProtection sheet="1" objects="1" scenarios="1"/>
  <hyperlinks>
    <hyperlink ref="H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codeName="Hoja43"/>
  <dimension ref="A1:J42"/>
  <sheetViews>
    <sheetView showGridLines="0" showRowColHeaders="0" zoomScale="140" zoomScaleNormal="140" workbookViewId="0">
      <pane ySplit="9" topLeftCell="A10" activePane="bottomLeft" state="frozen"/>
      <selection activeCell="J2" sqref="J2"/>
      <selection pane="bottomLeft"/>
    </sheetView>
  </sheetViews>
  <sheetFormatPr baseColWidth="10" defaultColWidth="0" defaultRowHeight="12.75" zeroHeight="1"/>
  <cols>
    <col min="1" max="1" width="0.85546875" style="32" customWidth="1"/>
    <col min="2" max="2" width="5" style="32" customWidth="1"/>
    <col min="3" max="3" width="6.5703125" style="32" customWidth="1"/>
    <col min="4" max="4" width="8.5703125" style="32" customWidth="1"/>
    <col min="5" max="5" width="9.85546875" style="32" customWidth="1"/>
    <col min="6" max="8" width="9.28515625" style="32" customWidth="1"/>
    <col min="9" max="10" width="0.85546875" style="32" customWidth="1"/>
    <col min="11" max="16384" width="11.42578125" style="32" hidden="1"/>
  </cols>
  <sheetData>
    <row r="1" spans="1:9" s="640" customFormat="1" ht="4.7" customHeight="1">
      <c r="A1" s="637"/>
      <c r="B1" s="638"/>
      <c r="C1" s="638"/>
      <c r="D1" s="638"/>
      <c r="E1" s="638"/>
      <c r="F1" s="638"/>
      <c r="G1" s="638"/>
      <c r="H1" s="638"/>
      <c r="I1" s="639"/>
    </row>
    <row r="2" spans="1:9" s="643" customFormat="1" ht="11.1" customHeight="1">
      <c r="A2" s="641"/>
      <c r="B2" s="715" t="s">
        <v>468</v>
      </c>
      <c r="C2" s="647"/>
      <c r="D2" s="647"/>
      <c r="E2" s="647"/>
      <c r="F2" s="647"/>
      <c r="G2" s="647"/>
      <c r="H2" s="1317" t="s">
        <v>469</v>
      </c>
      <c r="I2" s="645"/>
    </row>
    <row r="3" spans="1:9" s="643" customFormat="1" ht="11.1" customHeight="1">
      <c r="A3" s="641"/>
      <c r="B3" s="715" t="s">
        <v>470</v>
      </c>
      <c r="C3" s="647"/>
      <c r="D3" s="647"/>
      <c r="E3" s="647"/>
      <c r="F3" s="647"/>
      <c r="G3" s="647"/>
      <c r="H3" s="647"/>
      <c r="I3" s="645"/>
    </row>
    <row r="4" spans="1:9" s="643" customFormat="1" ht="11.1" customHeight="1">
      <c r="A4" s="641"/>
      <c r="B4" s="716" t="s">
        <v>4</v>
      </c>
      <c r="C4" s="647"/>
      <c r="D4" s="647"/>
      <c r="E4" s="647"/>
      <c r="F4" s="647"/>
      <c r="G4" s="647"/>
      <c r="H4" s="647"/>
      <c r="I4" s="645"/>
    </row>
    <row r="5" spans="1:9" s="640" customFormat="1" ht="2.1" customHeight="1">
      <c r="A5" s="649"/>
      <c r="B5" s="650"/>
      <c r="C5" s="650"/>
      <c r="D5" s="650"/>
      <c r="E5" s="650"/>
      <c r="F5" s="650"/>
      <c r="G5" s="650"/>
      <c r="H5" s="650"/>
      <c r="I5" s="652"/>
    </row>
    <row r="6" spans="1:9" s="651" customFormat="1" ht="2.1" customHeight="1">
      <c r="A6" s="649"/>
      <c r="I6" s="652"/>
    </row>
    <row r="7" spans="1:9" s="651" customFormat="1" ht="9" customHeight="1">
      <c r="A7" s="649"/>
      <c r="B7" s="1291" t="s">
        <v>6</v>
      </c>
      <c r="C7" s="1290" t="s">
        <v>7</v>
      </c>
      <c r="D7" s="1290" t="s">
        <v>471</v>
      </c>
      <c r="E7" s="1290" t="s">
        <v>472</v>
      </c>
      <c r="F7" s="1290" t="s">
        <v>431</v>
      </c>
      <c r="G7" s="1290" t="s">
        <v>437</v>
      </c>
      <c r="H7" s="1290" t="s">
        <v>442</v>
      </c>
      <c r="I7" s="652"/>
    </row>
    <row r="8" spans="1:9" s="651" customFormat="1" ht="9" customHeight="1">
      <c r="A8" s="649"/>
      <c r="B8" s="1292"/>
      <c r="C8" s="1290"/>
      <c r="D8" s="1290"/>
      <c r="E8" s="1290"/>
      <c r="F8" s="1290"/>
      <c r="G8" s="1290"/>
      <c r="H8" s="1290"/>
      <c r="I8" s="652"/>
    </row>
    <row r="9" spans="1:9" s="651" customFormat="1" ht="2.1" customHeight="1">
      <c r="A9" s="649"/>
      <c r="B9" s="650"/>
      <c r="C9" s="650"/>
      <c r="D9" s="650"/>
      <c r="E9" s="650"/>
      <c r="F9" s="650"/>
      <c r="G9" s="650"/>
      <c r="H9" s="650"/>
      <c r="I9" s="652"/>
    </row>
    <row r="10" spans="1:9" s="651" customFormat="1" ht="2.1" customHeight="1">
      <c r="A10" s="649"/>
      <c r="I10" s="652"/>
    </row>
    <row r="11" spans="1:9" s="651" customFormat="1" ht="8.85" customHeight="1">
      <c r="A11" s="649"/>
      <c r="B11" s="665">
        <v>1995</v>
      </c>
      <c r="C11" s="717">
        <f>SUM(D11:H11)</f>
        <v>32</v>
      </c>
      <c r="D11" s="717">
        <v>2</v>
      </c>
      <c r="E11" s="717">
        <v>4</v>
      </c>
      <c r="F11" s="717">
        <v>7</v>
      </c>
      <c r="G11" s="717">
        <v>13</v>
      </c>
      <c r="H11" s="717">
        <v>6</v>
      </c>
      <c r="I11" s="652"/>
    </row>
    <row r="12" spans="1:9" s="651" customFormat="1" ht="8.85" customHeight="1">
      <c r="A12" s="649"/>
      <c r="B12" s="665">
        <v>1996</v>
      </c>
      <c r="C12" s="717">
        <f>SUM(D12:H12)</f>
        <v>34</v>
      </c>
      <c r="D12" s="717">
        <v>2</v>
      </c>
      <c r="E12" s="717">
        <v>5</v>
      </c>
      <c r="F12" s="717">
        <v>7</v>
      </c>
      <c r="G12" s="717">
        <v>14</v>
      </c>
      <c r="H12" s="717">
        <v>6</v>
      </c>
      <c r="I12" s="652"/>
    </row>
    <row r="13" spans="1:9" s="651" customFormat="1" ht="8.85" customHeight="1">
      <c r="A13" s="649"/>
      <c r="B13" s="665">
        <v>1997</v>
      </c>
      <c r="C13" s="717">
        <f>SUM(D13:H13)</f>
        <v>35</v>
      </c>
      <c r="D13" s="717">
        <v>2</v>
      </c>
      <c r="E13" s="717">
        <v>5</v>
      </c>
      <c r="F13" s="717">
        <v>8</v>
      </c>
      <c r="G13" s="717">
        <v>14</v>
      </c>
      <c r="H13" s="717">
        <v>6</v>
      </c>
      <c r="I13" s="652"/>
    </row>
    <row r="14" spans="1:9" s="651" customFormat="1" ht="8.85" customHeight="1">
      <c r="A14" s="649"/>
      <c r="B14" s="665">
        <v>1998</v>
      </c>
      <c r="C14" s="717">
        <f>SUM(D14:H14)</f>
        <v>35</v>
      </c>
      <c r="D14" s="717">
        <v>2</v>
      </c>
      <c r="E14" s="717">
        <v>5</v>
      </c>
      <c r="F14" s="717">
        <v>8</v>
      </c>
      <c r="G14" s="717">
        <v>14</v>
      </c>
      <c r="H14" s="717">
        <v>6</v>
      </c>
      <c r="I14" s="652"/>
    </row>
    <row r="15" spans="1:9" s="651" customFormat="1" ht="8.85" customHeight="1">
      <c r="A15" s="649"/>
      <c r="B15" s="665">
        <v>1999</v>
      </c>
      <c r="C15" s="717">
        <f>SUM(D15:H15)</f>
        <v>36</v>
      </c>
      <c r="D15" s="717">
        <v>2</v>
      </c>
      <c r="E15" s="717">
        <v>5</v>
      </c>
      <c r="F15" s="717">
        <v>8</v>
      </c>
      <c r="G15" s="717">
        <v>14</v>
      </c>
      <c r="H15" s="717">
        <v>7</v>
      </c>
      <c r="I15" s="652"/>
    </row>
    <row r="16" spans="1:9" s="651" customFormat="1" ht="6" customHeight="1">
      <c r="A16" s="649"/>
      <c r="B16" s="665"/>
      <c r="C16" s="717"/>
      <c r="D16" s="717"/>
      <c r="E16" s="717"/>
      <c r="F16" s="717"/>
      <c r="G16" s="717"/>
      <c r="H16" s="717"/>
      <c r="I16" s="652"/>
    </row>
    <row r="17" spans="1:9" s="651" customFormat="1" ht="8.85" customHeight="1">
      <c r="A17" s="649"/>
      <c r="B17" s="718">
        <v>2000</v>
      </c>
      <c r="C17" s="717">
        <f>SUM(D17:H17)</f>
        <v>36</v>
      </c>
      <c r="D17" s="717">
        <v>2</v>
      </c>
      <c r="E17" s="717">
        <v>5</v>
      </c>
      <c r="F17" s="717">
        <v>8</v>
      </c>
      <c r="G17" s="717">
        <v>14</v>
      </c>
      <c r="H17" s="717">
        <v>7</v>
      </c>
      <c r="I17" s="652"/>
    </row>
    <row r="18" spans="1:9" s="651" customFormat="1" ht="8.85" customHeight="1">
      <c r="A18" s="649"/>
      <c r="B18" s="718">
        <v>2001</v>
      </c>
      <c r="C18" s="717">
        <f>SUM(D18:H18)</f>
        <v>36</v>
      </c>
      <c r="D18" s="717">
        <v>2</v>
      </c>
      <c r="E18" s="717">
        <v>5</v>
      </c>
      <c r="F18" s="717">
        <v>8</v>
      </c>
      <c r="G18" s="717">
        <v>14</v>
      </c>
      <c r="H18" s="717">
        <v>7</v>
      </c>
      <c r="I18" s="652"/>
    </row>
    <row r="19" spans="1:9" s="723" customFormat="1" ht="8.85" customHeight="1">
      <c r="A19" s="719"/>
      <c r="B19" s="720">
        <v>2002</v>
      </c>
      <c r="C19" s="721">
        <f>SUM(D19:H19)</f>
        <v>36</v>
      </c>
      <c r="D19" s="721">
        <v>2</v>
      </c>
      <c r="E19" s="721">
        <v>5</v>
      </c>
      <c r="F19" s="721">
        <v>8</v>
      </c>
      <c r="G19" s="721">
        <v>14</v>
      </c>
      <c r="H19" s="721">
        <v>7</v>
      </c>
      <c r="I19" s="722"/>
    </row>
    <row r="20" spans="1:9" s="723" customFormat="1" ht="8.85" customHeight="1">
      <c r="A20" s="719"/>
      <c r="B20" s="720">
        <v>2003</v>
      </c>
      <c r="C20" s="721">
        <f>SUM(D20:H20)</f>
        <v>36</v>
      </c>
      <c r="D20" s="721">
        <v>2</v>
      </c>
      <c r="E20" s="721">
        <v>5</v>
      </c>
      <c r="F20" s="721">
        <v>8</v>
      </c>
      <c r="G20" s="721">
        <v>14</v>
      </c>
      <c r="H20" s="721">
        <v>7</v>
      </c>
      <c r="I20" s="722"/>
    </row>
    <row r="21" spans="1:9" s="723" customFormat="1" ht="8.85" customHeight="1">
      <c r="A21" s="719"/>
      <c r="B21" s="720">
        <v>2004</v>
      </c>
      <c r="C21" s="721">
        <f>SUM(D21:H21)</f>
        <v>37</v>
      </c>
      <c r="D21" s="721">
        <v>2</v>
      </c>
      <c r="E21" s="721">
        <v>5</v>
      </c>
      <c r="F21" s="721">
        <v>8</v>
      </c>
      <c r="G21" s="721">
        <v>14</v>
      </c>
      <c r="H21" s="721">
        <v>8</v>
      </c>
      <c r="I21" s="722"/>
    </row>
    <row r="22" spans="1:9" s="723" customFormat="1" ht="6" customHeight="1">
      <c r="A22" s="719"/>
      <c r="B22" s="720"/>
      <c r="C22" s="721"/>
      <c r="D22" s="721"/>
      <c r="E22" s="721"/>
      <c r="F22" s="721"/>
      <c r="G22" s="721"/>
      <c r="H22" s="721"/>
      <c r="I22" s="722"/>
    </row>
    <row r="23" spans="1:9" s="723" customFormat="1" ht="8.85" customHeight="1">
      <c r="A23" s="719"/>
      <c r="B23" s="720">
        <v>2005</v>
      </c>
      <c r="C23" s="721">
        <f>SUM(D23:H23)</f>
        <v>37</v>
      </c>
      <c r="D23" s="721">
        <v>2</v>
      </c>
      <c r="E23" s="721">
        <v>5</v>
      </c>
      <c r="F23" s="721">
        <v>8</v>
      </c>
      <c r="G23" s="721">
        <v>14</v>
      </c>
      <c r="H23" s="721">
        <v>8</v>
      </c>
      <c r="I23" s="722"/>
    </row>
    <row r="24" spans="1:9" s="723" customFormat="1" ht="8.85" customHeight="1">
      <c r="A24" s="719"/>
      <c r="B24" s="720">
        <v>2006</v>
      </c>
      <c r="C24" s="721">
        <f>SUM(D24:H24)</f>
        <v>39</v>
      </c>
      <c r="D24" s="721">
        <v>2</v>
      </c>
      <c r="E24" s="721">
        <v>6</v>
      </c>
      <c r="F24" s="721">
        <v>8</v>
      </c>
      <c r="G24" s="721">
        <v>14</v>
      </c>
      <c r="H24" s="721">
        <v>9</v>
      </c>
      <c r="I24" s="722"/>
    </row>
    <row r="25" spans="1:9" s="723" customFormat="1" ht="8.85" customHeight="1">
      <c r="A25" s="719"/>
      <c r="B25" s="720">
        <v>2007</v>
      </c>
      <c r="C25" s="721">
        <f>SUM(D25:H25)</f>
        <v>40</v>
      </c>
      <c r="D25" s="721">
        <v>2</v>
      </c>
      <c r="E25" s="721">
        <v>6</v>
      </c>
      <c r="F25" s="721">
        <v>9</v>
      </c>
      <c r="G25" s="721">
        <v>14</v>
      </c>
      <c r="H25" s="721">
        <v>9</v>
      </c>
      <c r="I25" s="722"/>
    </row>
    <row r="26" spans="1:9" s="723" customFormat="1" ht="8.85" customHeight="1">
      <c r="A26" s="719"/>
      <c r="B26" s="720">
        <v>2008</v>
      </c>
      <c r="C26" s="721">
        <f>SUM(D26:H26)</f>
        <v>41</v>
      </c>
      <c r="D26" s="721">
        <v>2</v>
      </c>
      <c r="E26" s="721">
        <v>6</v>
      </c>
      <c r="F26" s="721">
        <v>9</v>
      </c>
      <c r="G26" s="721">
        <v>14</v>
      </c>
      <c r="H26" s="721">
        <v>10</v>
      </c>
      <c r="I26" s="722"/>
    </row>
    <row r="27" spans="1:9" s="723" customFormat="1" ht="8.85" customHeight="1">
      <c r="A27" s="719"/>
      <c r="B27" s="720">
        <v>2009</v>
      </c>
      <c r="C27" s="721">
        <f>SUM(D27:H27)</f>
        <v>43</v>
      </c>
      <c r="D27" s="721">
        <v>2</v>
      </c>
      <c r="E27" s="721">
        <v>7</v>
      </c>
      <c r="F27" s="721">
        <v>10</v>
      </c>
      <c r="G27" s="721">
        <v>14</v>
      </c>
      <c r="H27" s="721">
        <v>10</v>
      </c>
      <c r="I27" s="722"/>
    </row>
    <row r="28" spans="1:9" s="723" customFormat="1" ht="6" customHeight="1">
      <c r="A28" s="719"/>
      <c r="B28" s="720"/>
      <c r="C28" s="721"/>
      <c r="D28" s="721"/>
      <c r="E28" s="721"/>
      <c r="F28" s="721"/>
      <c r="G28" s="721"/>
      <c r="H28" s="721"/>
      <c r="I28" s="722"/>
    </row>
    <row r="29" spans="1:9" s="723" customFormat="1" ht="8.85" customHeight="1">
      <c r="A29" s="719"/>
      <c r="B29" s="720">
        <v>2010</v>
      </c>
      <c r="C29" s="721">
        <f>SUM(D29:H29)</f>
        <v>45</v>
      </c>
      <c r="D29" s="721">
        <v>2</v>
      </c>
      <c r="E29" s="721">
        <v>7</v>
      </c>
      <c r="F29" s="721">
        <v>10</v>
      </c>
      <c r="G29" s="721">
        <v>15</v>
      </c>
      <c r="H29" s="721">
        <v>11</v>
      </c>
      <c r="I29" s="722"/>
    </row>
    <row r="30" spans="1:9" s="723" customFormat="1" ht="8.85" customHeight="1">
      <c r="A30" s="719"/>
      <c r="B30" s="720">
        <v>2011</v>
      </c>
      <c r="C30" s="721">
        <f>SUM(D30:H30)</f>
        <v>45</v>
      </c>
      <c r="D30" s="721">
        <v>2</v>
      </c>
      <c r="E30" s="721">
        <v>7</v>
      </c>
      <c r="F30" s="721">
        <v>10</v>
      </c>
      <c r="G30" s="721">
        <v>15</v>
      </c>
      <c r="H30" s="721">
        <v>11</v>
      </c>
      <c r="I30" s="722"/>
    </row>
    <row r="31" spans="1:9" s="723" customFormat="1" ht="8.85" customHeight="1">
      <c r="A31" s="719"/>
      <c r="B31" s="720" t="s">
        <v>12</v>
      </c>
      <c r="C31" s="721">
        <f>SUM(D31:H31)</f>
        <v>46</v>
      </c>
      <c r="D31" s="721">
        <v>2</v>
      </c>
      <c r="E31" s="721">
        <v>7</v>
      </c>
      <c r="F31" s="721">
        <v>10</v>
      </c>
      <c r="G31" s="721">
        <v>15</v>
      </c>
      <c r="H31" s="721">
        <v>12</v>
      </c>
      <c r="I31" s="722"/>
    </row>
    <row r="32" spans="1:9" s="651" customFormat="1" ht="2.1" customHeight="1">
      <c r="A32" s="649"/>
      <c r="B32" s="650"/>
      <c r="C32" s="724"/>
      <c r="D32" s="650"/>
      <c r="E32" s="650"/>
      <c r="F32" s="650"/>
      <c r="G32" s="650"/>
      <c r="H32" s="650"/>
      <c r="I32" s="652"/>
    </row>
    <row r="33" spans="1:10" s="651" customFormat="1" ht="2.1" customHeight="1">
      <c r="A33" s="649"/>
      <c r="I33" s="652"/>
    </row>
    <row r="34" spans="1:10" s="640" customFormat="1" ht="9" customHeight="1">
      <c r="A34" s="649"/>
      <c r="B34" s="651" t="s">
        <v>473</v>
      </c>
      <c r="C34" s="651"/>
      <c r="D34" s="651"/>
      <c r="E34" s="651"/>
      <c r="F34" s="651"/>
      <c r="G34" s="651"/>
      <c r="H34" s="651"/>
      <c r="I34" s="652"/>
    </row>
    <row r="35" spans="1:10" s="640" customFormat="1" ht="9" customHeight="1">
      <c r="A35" s="649"/>
      <c r="B35" s="651" t="s">
        <v>474</v>
      </c>
      <c r="C35" s="651"/>
      <c r="D35" s="651"/>
      <c r="E35" s="651"/>
      <c r="F35" s="651"/>
      <c r="G35" s="651"/>
      <c r="H35" s="651"/>
      <c r="I35" s="652"/>
    </row>
    <row r="36" spans="1:10" s="640" customFormat="1" ht="4.7" customHeight="1">
      <c r="A36" s="669"/>
      <c r="B36" s="650"/>
      <c r="C36" s="650"/>
      <c r="D36" s="650"/>
      <c r="E36" s="650"/>
      <c r="F36" s="650"/>
      <c r="G36" s="650"/>
      <c r="H36" s="650"/>
      <c r="I36" s="670"/>
    </row>
    <row r="37" spans="1:10" hidden="1">
      <c r="J37" s="32" t="s">
        <v>17</v>
      </c>
    </row>
    <row r="38" spans="1:10" hidden="1"/>
    <row r="39" spans="1:10" ht="15.75" hidden="1" customHeight="1"/>
    <row r="40" spans="1:10" hidden="1"/>
    <row r="41" spans="1:10" hidden="1"/>
    <row r="42" spans="1:10" ht="15" hidden="1" customHeight="1"/>
  </sheetData>
  <sheetProtection sheet="1" objects="1" scenarios="1"/>
  <mergeCells count="7">
    <mergeCell ref="H7:H8"/>
    <mergeCell ref="B7:B8"/>
    <mergeCell ref="C7:C8"/>
    <mergeCell ref="D7:D8"/>
    <mergeCell ref="E7:E8"/>
    <mergeCell ref="F7:F8"/>
    <mergeCell ref="G7:G8"/>
  </mergeCells>
  <hyperlinks>
    <hyperlink ref="H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codeName="Hoja44"/>
  <dimension ref="A1:M39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754" customWidth="1"/>
    <col min="2" max="2" width="4.7109375" style="754" customWidth="1"/>
    <col min="3" max="3" width="6.85546875" style="754" customWidth="1"/>
    <col min="4" max="4" width="2.85546875" style="754" customWidth="1"/>
    <col min="5" max="5" width="6.140625" style="754" customWidth="1"/>
    <col min="6" max="6" width="8.5703125" style="754" customWidth="1"/>
    <col min="7" max="7" width="8.140625" style="754" customWidth="1"/>
    <col min="8" max="8" width="1.7109375" style="754" customWidth="1"/>
    <col min="9" max="9" width="6.140625" style="754" customWidth="1"/>
    <col min="10" max="10" width="5.7109375" style="754" customWidth="1"/>
    <col min="11" max="11" width="6.85546875" style="754" customWidth="1"/>
    <col min="12" max="13" width="0.85546875" style="754" customWidth="1"/>
    <col min="14" max="16384" width="11.42578125" style="754" hidden="1"/>
  </cols>
  <sheetData>
    <row r="1" spans="1:12" s="728" customFormat="1" ht="4.5" customHeight="1">
      <c r="A1" s="725"/>
      <c r="B1" s="726"/>
      <c r="C1" s="726"/>
      <c r="D1" s="726"/>
      <c r="E1" s="726"/>
      <c r="F1" s="726"/>
      <c r="G1" s="726"/>
      <c r="H1" s="726"/>
      <c r="I1" s="726"/>
      <c r="J1" s="726"/>
      <c r="K1" s="726"/>
      <c r="L1" s="727"/>
    </row>
    <row r="2" spans="1:12" s="733" customFormat="1" ht="11.1" customHeight="1">
      <c r="A2" s="729"/>
      <c r="B2" s="730" t="s">
        <v>475</v>
      </c>
      <c r="C2" s="731"/>
      <c r="D2" s="731"/>
      <c r="E2" s="731"/>
      <c r="F2" s="731"/>
      <c r="G2" s="731"/>
      <c r="H2" s="731"/>
      <c r="I2" s="731"/>
      <c r="J2" s="731"/>
      <c r="K2" s="1317" t="s">
        <v>476</v>
      </c>
      <c r="L2" s="732"/>
    </row>
    <row r="3" spans="1:12" s="733" customFormat="1" ht="11.1" customHeight="1">
      <c r="A3" s="729"/>
      <c r="B3" s="730" t="s">
        <v>477</v>
      </c>
      <c r="C3" s="731"/>
      <c r="D3" s="731"/>
      <c r="E3" s="731"/>
      <c r="F3" s="731"/>
      <c r="G3" s="731"/>
      <c r="H3" s="731"/>
      <c r="I3" s="731"/>
      <c r="J3" s="731"/>
      <c r="K3" s="731"/>
      <c r="L3" s="732"/>
    </row>
    <row r="4" spans="1:12" s="733" customFormat="1" ht="11.1" customHeight="1">
      <c r="A4" s="729"/>
      <c r="B4" s="730" t="s">
        <v>478</v>
      </c>
      <c r="C4" s="731"/>
      <c r="D4" s="731"/>
      <c r="E4" s="731"/>
      <c r="F4" s="731"/>
      <c r="G4" s="731"/>
      <c r="H4" s="731"/>
      <c r="I4" s="731"/>
      <c r="J4" s="731"/>
      <c r="K4" s="731"/>
      <c r="L4" s="732"/>
    </row>
    <row r="5" spans="1:12" s="733" customFormat="1" ht="11.1" customHeight="1">
      <c r="A5" s="729"/>
      <c r="B5" s="730" t="s">
        <v>4</v>
      </c>
      <c r="C5" s="731"/>
      <c r="D5" s="731"/>
      <c r="E5" s="731"/>
      <c r="F5" s="731"/>
      <c r="G5" s="731"/>
      <c r="H5" s="731"/>
      <c r="I5" s="731"/>
      <c r="J5" s="731"/>
      <c r="K5" s="731"/>
      <c r="L5" s="732"/>
    </row>
    <row r="6" spans="1:12" s="728" customFormat="1" ht="3" customHeight="1">
      <c r="A6" s="734"/>
      <c r="B6" s="735"/>
      <c r="C6" s="735"/>
      <c r="D6" s="735"/>
      <c r="E6" s="735"/>
      <c r="F6" s="735"/>
      <c r="G6" s="735"/>
      <c r="H6" s="735"/>
      <c r="I6" s="735"/>
      <c r="J6" s="735"/>
      <c r="K6" s="735"/>
      <c r="L6" s="736"/>
    </row>
    <row r="7" spans="1:12" s="728" customFormat="1" ht="3" customHeight="1">
      <c r="A7" s="734"/>
      <c r="B7" s="737"/>
      <c r="C7" s="737"/>
      <c r="D7" s="737"/>
      <c r="E7" s="737"/>
      <c r="F7" s="737"/>
      <c r="G7" s="737"/>
      <c r="H7" s="737"/>
      <c r="I7" s="737"/>
      <c r="J7" s="737"/>
      <c r="K7" s="737"/>
      <c r="L7" s="736"/>
    </row>
    <row r="8" spans="1:12" s="742" customFormat="1" ht="8.4499999999999993" customHeight="1">
      <c r="A8" s="738"/>
      <c r="B8" s="1293" t="s">
        <v>6</v>
      </c>
      <c r="C8" s="1295" t="s">
        <v>7</v>
      </c>
      <c r="D8" s="739"/>
      <c r="E8" s="740" t="s">
        <v>479</v>
      </c>
      <c r="F8" s="740"/>
      <c r="G8" s="740"/>
      <c r="H8" s="1295" t="s">
        <v>480</v>
      </c>
      <c r="I8" s="1295"/>
      <c r="J8" s="1296" t="s">
        <v>481</v>
      </c>
      <c r="K8" s="1295" t="s">
        <v>482</v>
      </c>
      <c r="L8" s="741"/>
    </row>
    <row r="9" spans="1:12" s="742" customFormat="1" ht="8.4499999999999993" customHeight="1">
      <c r="A9" s="738"/>
      <c r="B9" s="1294"/>
      <c r="C9" s="1295"/>
      <c r="D9" s="1191"/>
      <c r="E9" s="1297" t="s">
        <v>7</v>
      </c>
      <c r="F9" s="1297" t="s">
        <v>483</v>
      </c>
      <c r="G9" s="1297" t="s">
        <v>484</v>
      </c>
      <c r="H9" s="1295"/>
      <c r="I9" s="1295"/>
      <c r="J9" s="1295"/>
      <c r="K9" s="1295"/>
      <c r="L9" s="741"/>
    </row>
    <row r="10" spans="1:12" s="742" customFormat="1" ht="8.4499999999999993" customHeight="1">
      <c r="A10" s="738"/>
      <c r="B10" s="1294"/>
      <c r="C10" s="1295"/>
      <c r="D10" s="1191"/>
      <c r="E10" s="1295"/>
      <c r="F10" s="1295"/>
      <c r="G10" s="1295"/>
      <c r="H10" s="1295"/>
      <c r="I10" s="1295"/>
      <c r="J10" s="1295"/>
      <c r="K10" s="1295"/>
      <c r="L10" s="741"/>
    </row>
    <row r="11" spans="1:12" s="746" customFormat="1" ht="3" customHeight="1">
      <c r="A11" s="743"/>
      <c r="B11" s="744"/>
      <c r="C11" s="744"/>
      <c r="D11" s="744"/>
      <c r="E11" s="744"/>
      <c r="F11" s="744"/>
      <c r="G11" s="744"/>
      <c r="H11" s="744"/>
      <c r="I11" s="744"/>
      <c r="J11" s="744"/>
      <c r="K11" s="744"/>
      <c r="L11" s="745"/>
    </row>
    <row r="12" spans="1:12" s="746" customFormat="1" ht="3" customHeight="1">
      <c r="A12" s="743"/>
      <c r="B12" s="1191"/>
      <c r="C12" s="1191"/>
      <c r="D12" s="1191"/>
      <c r="E12" s="1191"/>
      <c r="F12" s="1191"/>
      <c r="G12" s="1191"/>
      <c r="H12" s="1191"/>
      <c r="I12" s="1191"/>
      <c r="J12" s="1191"/>
      <c r="K12" s="1191"/>
      <c r="L12" s="745"/>
    </row>
    <row r="13" spans="1:12" s="746" customFormat="1" ht="9" customHeight="1">
      <c r="A13" s="743"/>
      <c r="B13" s="747">
        <v>1995</v>
      </c>
      <c r="C13" s="748">
        <f>SUM(E13+I13+K13)</f>
        <v>4193930</v>
      </c>
      <c r="D13" s="748"/>
      <c r="E13" s="748">
        <f>SUM(F13:G13)</f>
        <v>4019505</v>
      </c>
      <c r="F13" s="748">
        <v>3978184</v>
      </c>
      <c r="G13" s="748">
        <v>41321</v>
      </c>
      <c r="H13" s="748"/>
      <c r="I13" s="748">
        <v>163875</v>
      </c>
      <c r="J13" s="749" t="s">
        <v>44</v>
      </c>
      <c r="K13" s="748">
        <v>10550</v>
      </c>
      <c r="L13" s="745"/>
    </row>
    <row r="14" spans="1:12" s="746" customFormat="1" ht="9" customHeight="1">
      <c r="A14" s="743"/>
      <c r="B14" s="747">
        <v>1996</v>
      </c>
      <c r="C14" s="748">
        <f>SUM(E14+I14+J14+K14)</f>
        <v>4196843</v>
      </c>
      <c r="D14" s="748"/>
      <c r="E14" s="748">
        <f>SUM(F14:G14)</f>
        <v>3980001</v>
      </c>
      <c r="F14" s="748">
        <v>3920736</v>
      </c>
      <c r="G14" s="748">
        <v>59265</v>
      </c>
      <c r="H14" s="748"/>
      <c r="I14" s="748">
        <v>203169</v>
      </c>
      <c r="J14" s="750">
        <v>3702</v>
      </c>
      <c r="K14" s="748">
        <v>9971</v>
      </c>
      <c r="L14" s="745"/>
    </row>
    <row r="15" spans="1:12" s="746" customFormat="1" ht="9" customHeight="1">
      <c r="A15" s="743"/>
      <c r="B15" s="747">
        <v>1997</v>
      </c>
      <c r="C15" s="748">
        <f>SUM(E15+I15+J15+K15)</f>
        <v>4363847</v>
      </c>
      <c r="D15" s="748"/>
      <c r="E15" s="748">
        <f>SUM(F15:G15)</f>
        <v>4171096</v>
      </c>
      <c r="F15" s="748">
        <v>4102693</v>
      </c>
      <c r="G15" s="748">
        <v>68403</v>
      </c>
      <c r="H15" s="748"/>
      <c r="I15" s="748">
        <v>170311</v>
      </c>
      <c r="J15" s="748">
        <v>7881</v>
      </c>
      <c r="K15" s="748">
        <v>14559</v>
      </c>
      <c r="L15" s="745"/>
    </row>
    <row r="16" spans="1:12" s="746" customFormat="1" ht="9" customHeight="1">
      <c r="A16" s="743"/>
      <c r="B16" s="747">
        <v>1998</v>
      </c>
      <c r="C16" s="748">
        <f>SUM(E16+I16+J16+K16)</f>
        <v>4298070</v>
      </c>
      <c r="D16" s="748"/>
      <c r="E16" s="748">
        <f>SUM(F16:G16)</f>
        <v>4146671</v>
      </c>
      <c r="F16" s="748">
        <v>4089155</v>
      </c>
      <c r="G16" s="748">
        <v>57516</v>
      </c>
      <c r="H16" s="748"/>
      <c r="I16" s="748">
        <v>135030</v>
      </c>
      <c r="J16" s="748">
        <v>6084</v>
      </c>
      <c r="K16" s="748">
        <v>10285</v>
      </c>
      <c r="L16" s="745"/>
    </row>
    <row r="17" spans="1:12" s="746" customFormat="1" ht="9" customHeight="1">
      <c r="A17" s="743"/>
      <c r="B17" s="747">
        <v>1999</v>
      </c>
      <c r="C17" s="748">
        <f>SUM(E17+I17+J17+K17)</f>
        <v>4381997</v>
      </c>
      <c r="D17" s="748"/>
      <c r="E17" s="748">
        <f>SUM(F17:G17)</f>
        <v>4269721</v>
      </c>
      <c r="F17" s="748">
        <v>4209426</v>
      </c>
      <c r="G17" s="748">
        <v>60295</v>
      </c>
      <c r="H17" s="748"/>
      <c r="I17" s="748">
        <v>95258</v>
      </c>
      <c r="J17" s="748">
        <v>4622</v>
      </c>
      <c r="K17" s="748">
        <v>12396</v>
      </c>
      <c r="L17" s="745"/>
    </row>
    <row r="18" spans="1:12" s="746" customFormat="1" ht="9" customHeight="1">
      <c r="A18" s="743"/>
      <c r="B18" s="747"/>
      <c r="C18" s="748"/>
      <c r="D18" s="748"/>
      <c r="E18" s="748"/>
      <c r="F18" s="748"/>
      <c r="G18" s="748"/>
      <c r="H18" s="748"/>
      <c r="I18" s="748"/>
      <c r="J18" s="748"/>
      <c r="K18" s="748"/>
      <c r="L18" s="745"/>
    </row>
    <row r="19" spans="1:12" s="746" customFormat="1" ht="9" customHeight="1">
      <c r="A19" s="743"/>
      <c r="B19" s="747">
        <v>2000</v>
      </c>
      <c r="C19" s="748">
        <f>SUM(E19+I19+J19+K19)</f>
        <v>4433973</v>
      </c>
      <c r="D19" s="748"/>
      <c r="E19" s="748">
        <f>SUM(F19:G19)</f>
        <v>4329975</v>
      </c>
      <c r="F19" s="748">
        <v>4268966</v>
      </c>
      <c r="G19" s="748">
        <v>61009</v>
      </c>
      <c r="H19" s="748"/>
      <c r="I19" s="748">
        <v>79696</v>
      </c>
      <c r="J19" s="748">
        <v>9839</v>
      </c>
      <c r="K19" s="748">
        <v>14463</v>
      </c>
      <c r="L19" s="745"/>
    </row>
    <row r="20" spans="1:12" s="746" customFormat="1" ht="9" customHeight="1">
      <c r="A20" s="743"/>
      <c r="B20" s="747">
        <v>2001</v>
      </c>
      <c r="C20" s="748">
        <f>SUM(E20+I20+J20+K20)</f>
        <v>4633174</v>
      </c>
      <c r="D20" s="748"/>
      <c r="E20" s="748">
        <f>SUM(F20:G20)</f>
        <v>4514705</v>
      </c>
      <c r="F20" s="748">
        <v>4439156</v>
      </c>
      <c r="G20" s="748">
        <v>75549</v>
      </c>
      <c r="H20" s="748"/>
      <c r="I20" s="748">
        <v>85834</v>
      </c>
      <c r="J20" s="748">
        <v>19863</v>
      </c>
      <c r="K20" s="748">
        <v>12772</v>
      </c>
      <c r="L20" s="745"/>
    </row>
    <row r="21" spans="1:12" s="746" customFormat="1" ht="9" customHeight="1">
      <c r="A21" s="743"/>
      <c r="B21" s="747">
        <v>2002</v>
      </c>
      <c r="C21" s="748">
        <f>SUM(E21+I21+J21+K21)</f>
        <v>4566258</v>
      </c>
      <c r="D21" s="748"/>
      <c r="E21" s="748">
        <f>SUM(F21:G21)</f>
        <v>4437293</v>
      </c>
      <c r="F21" s="748">
        <v>4368452</v>
      </c>
      <c r="G21" s="748">
        <v>68841</v>
      </c>
      <c r="H21" s="748"/>
      <c r="I21" s="748">
        <v>97537</v>
      </c>
      <c r="J21" s="748">
        <v>21861</v>
      </c>
      <c r="K21" s="748">
        <v>9567</v>
      </c>
      <c r="L21" s="745"/>
    </row>
    <row r="22" spans="1:12" s="746" customFormat="1" ht="9" customHeight="1">
      <c r="A22" s="743"/>
      <c r="B22" s="747">
        <v>2003</v>
      </c>
      <c r="C22" s="748">
        <f>SUM(E22+I22+J22+K22)</f>
        <v>4378749</v>
      </c>
      <c r="D22" s="748"/>
      <c r="E22" s="748">
        <f>SUM(F22:G22)</f>
        <v>4277917</v>
      </c>
      <c r="F22" s="748">
        <v>4203921</v>
      </c>
      <c r="G22" s="748">
        <v>73996</v>
      </c>
      <c r="H22" s="748"/>
      <c r="I22" s="748">
        <v>87824</v>
      </c>
      <c r="J22" s="748">
        <v>8215</v>
      </c>
      <c r="K22" s="748">
        <v>4793</v>
      </c>
      <c r="L22" s="745"/>
    </row>
    <row r="23" spans="1:12" s="746" customFormat="1" ht="9" customHeight="1">
      <c r="A23" s="743"/>
      <c r="B23" s="747">
        <v>2004</v>
      </c>
      <c r="C23" s="748">
        <f>SUM(E23+I23+J23+K23)</f>
        <v>3895966</v>
      </c>
      <c r="D23" s="748"/>
      <c r="E23" s="748">
        <f>SUM(F23:G23)</f>
        <v>3790981</v>
      </c>
      <c r="F23" s="748">
        <v>3697074</v>
      </c>
      <c r="G23" s="748">
        <v>93907</v>
      </c>
      <c r="H23" s="748"/>
      <c r="I23" s="748">
        <v>78057</v>
      </c>
      <c r="J23" s="748">
        <v>20929</v>
      </c>
      <c r="K23" s="748">
        <v>5999</v>
      </c>
      <c r="L23" s="745"/>
    </row>
    <row r="24" spans="1:12" s="746" customFormat="1" ht="9" customHeight="1">
      <c r="A24" s="743"/>
      <c r="B24" s="747"/>
      <c r="C24" s="748"/>
      <c r="D24" s="748"/>
      <c r="E24" s="748"/>
      <c r="F24" s="748"/>
      <c r="G24" s="748"/>
      <c r="H24" s="748"/>
      <c r="I24" s="748"/>
      <c r="J24" s="748"/>
      <c r="K24" s="748"/>
      <c r="L24" s="745"/>
    </row>
    <row r="25" spans="1:12" s="746" customFormat="1" ht="9" customHeight="1">
      <c r="A25" s="743"/>
      <c r="B25" s="747">
        <v>2005</v>
      </c>
      <c r="C25" s="748">
        <f>SUM(E25+I25+J25+K25)</f>
        <v>3491419</v>
      </c>
      <c r="D25" s="748"/>
      <c r="E25" s="748">
        <f>SUM(F25:G25)</f>
        <v>3410949</v>
      </c>
      <c r="F25" s="748">
        <v>3331023</v>
      </c>
      <c r="G25" s="748">
        <v>79926</v>
      </c>
      <c r="H25" s="748"/>
      <c r="I25" s="748">
        <v>62005</v>
      </c>
      <c r="J25" s="748">
        <v>14655</v>
      </c>
      <c r="K25" s="748">
        <v>3810</v>
      </c>
      <c r="L25" s="745"/>
    </row>
    <row r="26" spans="1:12" s="746" customFormat="1" ht="9" customHeight="1">
      <c r="A26" s="743"/>
      <c r="B26" s="747">
        <v>2006</v>
      </c>
      <c r="C26" s="748">
        <f>SUM(E26+I26+J26+K26)</f>
        <v>3294724</v>
      </c>
      <c r="D26" s="748"/>
      <c r="E26" s="748">
        <f>SUM(F26:G26)</f>
        <v>3220760</v>
      </c>
      <c r="F26" s="748">
        <v>3115265</v>
      </c>
      <c r="G26" s="748">
        <v>105495</v>
      </c>
      <c r="H26" s="748"/>
      <c r="I26" s="748">
        <f>53633+376</f>
        <v>54009</v>
      </c>
      <c r="J26" s="748">
        <v>15804</v>
      </c>
      <c r="K26" s="748">
        <v>4151</v>
      </c>
      <c r="L26" s="745"/>
    </row>
    <row r="27" spans="1:12" s="746" customFormat="1" ht="9" customHeight="1">
      <c r="A27" s="743"/>
      <c r="B27" s="747">
        <v>2007</v>
      </c>
      <c r="C27" s="748">
        <f>SUM(E27+I27+J27+K27)</f>
        <v>2977946</v>
      </c>
      <c r="D27" s="748"/>
      <c r="E27" s="748">
        <f>SUM(F27:G27)</f>
        <v>2899877</v>
      </c>
      <c r="F27" s="748">
        <v>2831202</v>
      </c>
      <c r="G27" s="748">
        <v>68675</v>
      </c>
      <c r="H27" s="748"/>
      <c r="I27" s="748">
        <v>44022</v>
      </c>
      <c r="J27" s="748">
        <v>30512</v>
      </c>
      <c r="K27" s="748">
        <v>3535</v>
      </c>
      <c r="L27" s="745"/>
    </row>
    <row r="28" spans="1:12" s="746" customFormat="1" ht="9" customHeight="1">
      <c r="A28" s="743"/>
      <c r="B28" s="747">
        <v>2008</v>
      </c>
      <c r="C28" s="748">
        <f>SUM(E28+I28+J28+K28)</f>
        <v>2731393</v>
      </c>
      <c r="D28" s="748"/>
      <c r="E28" s="748">
        <f>SUM(F28:G28)</f>
        <v>2647527</v>
      </c>
      <c r="F28" s="748">
        <v>2591751</v>
      </c>
      <c r="G28" s="748">
        <v>55776</v>
      </c>
      <c r="H28" s="748"/>
      <c r="I28" s="748">
        <v>35741</v>
      </c>
      <c r="J28" s="748">
        <v>45471</v>
      </c>
      <c r="K28" s="748">
        <v>2654</v>
      </c>
      <c r="L28" s="745"/>
    </row>
    <row r="29" spans="1:12" s="746" customFormat="1" ht="9" customHeight="1">
      <c r="A29" s="743"/>
      <c r="B29" s="747">
        <v>2009</v>
      </c>
      <c r="C29" s="748">
        <f>SUM(E29+I29+J29+K29)</f>
        <v>2287674</v>
      </c>
      <c r="D29" s="748"/>
      <c r="E29" s="748">
        <f>SUM(F29:G29)</f>
        <v>2206028</v>
      </c>
      <c r="F29" s="748">
        <v>2162902</v>
      </c>
      <c r="G29" s="748">
        <v>43126</v>
      </c>
      <c r="H29" s="748"/>
      <c r="I29" s="748">
        <v>34950</v>
      </c>
      <c r="J29" s="748">
        <v>42700</v>
      </c>
      <c r="K29" s="748">
        <v>3996</v>
      </c>
      <c r="L29" s="745"/>
    </row>
    <row r="30" spans="1:12" s="746" customFormat="1" ht="9" customHeight="1">
      <c r="A30" s="743"/>
      <c r="B30" s="747"/>
      <c r="C30" s="748"/>
      <c r="D30" s="748"/>
      <c r="E30" s="748"/>
      <c r="F30" s="748"/>
      <c r="G30" s="748"/>
      <c r="H30" s="748"/>
      <c r="I30" s="748"/>
      <c r="J30" s="748"/>
      <c r="K30" s="748"/>
      <c r="L30" s="745"/>
    </row>
    <row r="31" spans="1:12" s="746" customFormat="1" ht="9" customHeight="1">
      <c r="A31" s="743"/>
      <c r="B31" s="747">
        <v>2010</v>
      </c>
      <c r="C31" s="748">
        <f>SUM(E31+I31+J31+K31)</f>
        <v>2119148</v>
      </c>
      <c r="D31" s="748"/>
      <c r="E31" s="748">
        <f>SUM(F31:G31)</f>
        <v>2025944</v>
      </c>
      <c r="F31" s="748">
        <v>1969712</v>
      </c>
      <c r="G31" s="748">
        <v>56232</v>
      </c>
      <c r="H31" s="748"/>
      <c r="I31" s="748">
        <v>32077</v>
      </c>
      <c r="J31" s="748">
        <v>57972</v>
      </c>
      <c r="K31" s="748">
        <v>3155</v>
      </c>
      <c r="L31" s="745"/>
    </row>
    <row r="32" spans="1:12" s="746" customFormat="1" ht="9" customHeight="1">
      <c r="A32" s="743"/>
      <c r="B32" s="747">
        <v>2011</v>
      </c>
      <c r="C32" s="748">
        <f>SUM(E32+I32+J32+K32)</f>
        <v>1799904</v>
      </c>
      <c r="D32" s="748"/>
      <c r="E32" s="748">
        <f>SUM(F32:G32)</f>
        <v>1725322</v>
      </c>
      <c r="F32" s="748">
        <v>1681818</v>
      </c>
      <c r="G32" s="748">
        <v>43504</v>
      </c>
      <c r="H32" s="748"/>
      <c r="I32" s="748">
        <v>26089</v>
      </c>
      <c r="J32" s="748">
        <v>46417</v>
      </c>
      <c r="K32" s="748">
        <v>2076</v>
      </c>
      <c r="L32" s="745"/>
    </row>
    <row r="33" spans="1:13" s="746" customFormat="1" ht="9" customHeight="1">
      <c r="A33" s="743"/>
      <c r="B33" s="747">
        <v>2012</v>
      </c>
      <c r="C33" s="748">
        <f>SUM(E33+I33+J33+K33)</f>
        <v>1777893</v>
      </c>
      <c r="D33" s="748"/>
      <c r="E33" s="748">
        <f>SUM(F33:G33)</f>
        <v>1707043</v>
      </c>
      <c r="F33" s="748">
        <v>1639435</v>
      </c>
      <c r="G33" s="748">
        <v>67608</v>
      </c>
      <c r="H33" s="748"/>
      <c r="I33" s="748">
        <v>24550</v>
      </c>
      <c r="J33" s="748">
        <v>44757</v>
      </c>
      <c r="K33" s="748">
        <v>1543</v>
      </c>
      <c r="L33" s="745"/>
    </row>
    <row r="34" spans="1:13" s="728" customFormat="1" ht="3" customHeight="1">
      <c r="A34" s="734"/>
      <c r="B34" s="735"/>
      <c r="C34" s="735"/>
      <c r="D34" s="735"/>
      <c r="E34" s="735"/>
      <c r="F34" s="735"/>
      <c r="G34" s="735"/>
      <c r="H34" s="735"/>
      <c r="I34" s="735"/>
      <c r="J34" s="735"/>
      <c r="K34" s="735"/>
      <c r="L34" s="736"/>
    </row>
    <row r="35" spans="1:13" s="728" customFormat="1" ht="3" customHeight="1">
      <c r="A35" s="734"/>
      <c r="B35" s="737"/>
      <c r="C35" s="737"/>
      <c r="D35" s="737"/>
      <c r="E35" s="737"/>
      <c r="F35" s="737"/>
      <c r="G35" s="737"/>
      <c r="H35" s="737"/>
      <c r="I35" s="737"/>
      <c r="J35" s="737"/>
      <c r="K35" s="737"/>
      <c r="L35" s="736"/>
    </row>
    <row r="36" spans="1:13" s="746" customFormat="1" ht="8.4499999999999993" customHeight="1">
      <c r="A36" s="743"/>
      <c r="B36" s="751" t="s">
        <v>485</v>
      </c>
      <c r="C36" s="1191"/>
      <c r="D36" s="1191"/>
      <c r="E36" s="1191"/>
      <c r="F36" s="1191"/>
      <c r="G36" s="1191"/>
      <c r="H36" s="1191"/>
      <c r="I36" s="1191"/>
      <c r="J36" s="1191"/>
      <c r="K36" s="1191"/>
      <c r="L36" s="745"/>
    </row>
    <row r="37" spans="1:13" s="746" customFormat="1" ht="8.4499999999999993" customHeight="1">
      <c r="A37" s="743"/>
      <c r="B37" s="751" t="s">
        <v>486</v>
      </c>
      <c r="C37" s="1191"/>
      <c r="D37" s="1191"/>
      <c r="E37" s="1191"/>
      <c r="F37" s="1191"/>
      <c r="G37" s="1191"/>
      <c r="H37" s="1191"/>
      <c r="I37" s="1191"/>
      <c r="J37" s="1191"/>
      <c r="K37" s="1191"/>
      <c r="L37" s="745"/>
    </row>
    <row r="38" spans="1:13" s="746" customFormat="1" ht="4.5" customHeight="1">
      <c r="A38" s="752"/>
      <c r="B38" s="744"/>
      <c r="C38" s="744"/>
      <c r="D38" s="744"/>
      <c r="E38" s="744"/>
      <c r="F38" s="744"/>
      <c r="G38" s="744"/>
      <c r="H38" s="744"/>
      <c r="I38" s="744"/>
      <c r="J38" s="744"/>
      <c r="K38" s="744"/>
      <c r="L38" s="753"/>
    </row>
    <row r="39" spans="1:13" hidden="1">
      <c r="M39" s="754" t="s">
        <v>17</v>
      </c>
    </row>
  </sheetData>
  <sheetProtection sheet="1" objects="1" scenarios="1"/>
  <mergeCells count="8">
    <mergeCell ref="B8:B10"/>
    <mergeCell ref="C8:C10"/>
    <mergeCell ref="H8:I10"/>
    <mergeCell ref="J8:J10"/>
    <mergeCell ref="K8:K10"/>
    <mergeCell ref="E9:E10"/>
    <mergeCell ref="F9:F10"/>
    <mergeCell ref="G9:G10"/>
  </mergeCells>
  <hyperlinks>
    <hyperlink ref="K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codeName="Hoja45"/>
  <dimension ref="A1:K4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0.85546875" style="754" customWidth="1"/>
    <col min="2" max="2" width="6.5703125" style="754" customWidth="1"/>
    <col min="3" max="3" width="6.140625" style="754" customWidth="1"/>
    <col min="4" max="4" width="3.28515625" style="754" customWidth="1"/>
    <col min="5" max="5" width="6.28515625" style="754" customWidth="1"/>
    <col min="6" max="7" width="8.7109375" style="754" customWidth="1"/>
    <col min="8" max="8" width="8.140625" style="754" customWidth="1"/>
    <col min="9" max="9" width="9.85546875" style="754" customWidth="1"/>
    <col min="10" max="11" width="0.85546875" style="754" customWidth="1"/>
    <col min="12" max="16384" width="11.42578125" style="754" hidden="1"/>
  </cols>
  <sheetData>
    <row r="1" spans="1:10" s="728" customFormat="1" ht="4.5" customHeight="1">
      <c r="A1" s="725"/>
      <c r="B1" s="726"/>
      <c r="C1" s="726"/>
      <c r="D1" s="726"/>
      <c r="E1" s="726"/>
      <c r="F1" s="726"/>
      <c r="G1" s="726"/>
      <c r="H1" s="726"/>
      <c r="I1" s="726"/>
      <c r="J1" s="727"/>
    </row>
    <row r="2" spans="1:10" s="758" customFormat="1" ht="11.1" customHeight="1">
      <c r="A2" s="755"/>
      <c r="B2" s="730" t="s">
        <v>487</v>
      </c>
      <c r="C2" s="756"/>
      <c r="D2" s="756"/>
      <c r="E2" s="756"/>
      <c r="F2" s="756"/>
      <c r="G2" s="756"/>
      <c r="H2" s="756"/>
      <c r="I2" s="1317" t="s">
        <v>488</v>
      </c>
      <c r="J2" s="757"/>
    </row>
    <row r="3" spans="1:10" s="758" customFormat="1" ht="11.1" customHeight="1">
      <c r="A3" s="755"/>
      <c r="B3" s="730" t="s">
        <v>489</v>
      </c>
      <c r="C3" s="756"/>
      <c r="D3" s="756"/>
      <c r="E3" s="756"/>
      <c r="F3" s="756"/>
      <c r="G3" s="756"/>
      <c r="H3" s="756"/>
      <c r="I3" s="756"/>
      <c r="J3" s="757"/>
    </row>
    <row r="4" spans="1:10" s="758" customFormat="1" ht="11.1" customHeight="1">
      <c r="A4" s="755"/>
      <c r="B4" s="730" t="s">
        <v>490</v>
      </c>
      <c r="C4" s="756"/>
      <c r="D4" s="756"/>
      <c r="E4" s="756"/>
      <c r="F4" s="756"/>
      <c r="G4" s="756"/>
      <c r="H4" s="756"/>
      <c r="I4" s="756"/>
      <c r="J4" s="757"/>
    </row>
    <row r="5" spans="1:10" s="758" customFormat="1" ht="11.1" customHeight="1">
      <c r="A5" s="755"/>
      <c r="B5" s="730" t="s">
        <v>4</v>
      </c>
      <c r="C5" s="756"/>
      <c r="D5" s="756"/>
      <c r="E5" s="756"/>
      <c r="F5" s="756"/>
      <c r="G5" s="756"/>
      <c r="H5" s="756"/>
      <c r="I5" s="756"/>
      <c r="J5" s="757"/>
    </row>
    <row r="6" spans="1:10" s="728" customFormat="1" ht="3" customHeight="1">
      <c r="A6" s="734"/>
      <c r="B6" s="735"/>
      <c r="C6" s="735"/>
      <c r="D6" s="735"/>
      <c r="E6" s="735"/>
      <c r="F6" s="735"/>
      <c r="G6" s="735"/>
      <c r="H6" s="735"/>
      <c r="I6" s="735"/>
      <c r="J6" s="736"/>
    </row>
    <row r="7" spans="1:10" s="728" customFormat="1" ht="3" customHeight="1">
      <c r="A7" s="734"/>
      <c r="B7" s="737"/>
      <c r="C7" s="737"/>
      <c r="D7" s="737"/>
      <c r="E7" s="737"/>
      <c r="F7" s="737"/>
      <c r="G7" s="737"/>
      <c r="H7" s="737"/>
      <c r="I7" s="737"/>
      <c r="J7" s="736"/>
    </row>
    <row r="8" spans="1:10" s="742" customFormat="1" ht="7.5" customHeight="1">
      <c r="A8" s="738"/>
      <c r="B8" s="1293" t="s">
        <v>6</v>
      </c>
      <c r="C8" s="1298" t="s">
        <v>7</v>
      </c>
      <c r="D8" s="739"/>
      <c r="E8" s="740" t="s">
        <v>491</v>
      </c>
      <c r="F8" s="740"/>
      <c r="G8" s="740"/>
      <c r="H8" s="740"/>
      <c r="I8" s="1295" t="s">
        <v>492</v>
      </c>
      <c r="J8" s="741"/>
    </row>
    <row r="9" spans="1:10" s="742" customFormat="1" ht="2.1" customHeight="1">
      <c r="A9" s="738"/>
      <c r="B9" s="1294"/>
      <c r="C9" s="1298"/>
      <c r="D9" s="739"/>
      <c r="E9" s="759"/>
      <c r="F9" s="759"/>
      <c r="G9" s="759"/>
      <c r="H9" s="759"/>
      <c r="I9" s="1295"/>
      <c r="J9" s="741"/>
    </row>
    <row r="10" spans="1:10" s="742" customFormat="1" ht="8.4499999999999993" customHeight="1">
      <c r="A10" s="738"/>
      <c r="B10" s="1294"/>
      <c r="C10" s="1298"/>
      <c r="D10" s="1191"/>
      <c r="E10" s="739" t="s">
        <v>479</v>
      </c>
      <c r="F10" s="739" t="s">
        <v>493</v>
      </c>
      <c r="G10" s="739" t="s">
        <v>482</v>
      </c>
      <c r="H10" s="739" t="s">
        <v>481</v>
      </c>
      <c r="I10" s="1295"/>
      <c r="J10" s="741"/>
    </row>
    <row r="11" spans="1:10" s="742" customFormat="1" ht="9" customHeight="1">
      <c r="A11" s="738"/>
      <c r="B11" s="1294"/>
      <c r="C11" s="1192"/>
      <c r="D11" s="1191"/>
      <c r="E11" s="739"/>
      <c r="F11" s="739"/>
      <c r="G11" s="739"/>
      <c r="H11" s="739"/>
      <c r="I11" s="1295"/>
      <c r="J11" s="741"/>
    </row>
    <row r="12" spans="1:10" s="742" customFormat="1" ht="9" customHeight="1">
      <c r="A12" s="738"/>
      <c r="B12" s="1294"/>
      <c r="C12" s="1192"/>
      <c r="D12" s="1191"/>
      <c r="E12" s="739"/>
      <c r="F12" s="739"/>
      <c r="G12" s="739"/>
      <c r="H12" s="739"/>
      <c r="I12" s="1295"/>
      <c r="J12" s="741"/>
    </row>
    <row r="13" spans="1:10" s="728" customFormat="1" ht="3" customHeight="1">
      <c r="A13" s="734"/>
      <c r="B13" s="735"/>
      <c r="C13" s="735"/>
      <c r="D13" s="735"/>
      <c r="E13" s="735"/>
      <c r="F13" s="735"/>
      <c r="G13" s="735"/>
      <c r="H13" s="735"/>
      <c r="I13" s="735"/>
      <c r="J13" s="760"/>
    </row>
    <row r="14" spans="1:10" s="728" customFormat="1" ht="3" customHeight="1">
      <c r="A14" s="734"/>
      <c r="B14" s="737"/>
      <c r="C14" s="737"/>
      <c r="D14" s="737"/>
      <c r="E14" s="737"/>
      <c r="F14" s="737"/>
      <c r="G14" s="737"/>
      <c r="H14" s="737"/>
      <c r="I14" s="737"/>
      <c r="J14" s="760"/>
    </row>
    <row r="15" spans="1:10" s="746" customFormat="1" ht="9" customHeight="1">
      <c r="A15" s="743"/>
      <c r="B15" s="747">
        <v>1995</v>
      </c>
      <c r="C15" s="750">
        <f>SUM(E15:I15)</f>
        <v>117785</v>
      </c>
      <c r="D15" s="750"/>
      <c r="E15" s="748">
        <v>69604</v>
      </c>
      <c r="F15" s="748">
        <v>9798</v>
      </c>
      <c r="G15" s="748">
        <v>9412</v>
      </c>
      <c r="H15" s="748">
        <v>21485</v>
      </c>
      <c r="I15" s="748">
        <v>7486</v>
      </c>
      <c r="J15" s="745"/>
    </row>
    <row r="16" spans="1:10" s="746" customFormat="1" ht="9" customHeight="1">
      <c r="A16" s="743"/>
      <c r="B16" s="747">
        <v>1996</v>
      </c>
      <c r="C16" s="750">
        <f>SUM(E16:I16)</f>
        <v>123345</v>
      </c>
      <c r="D16" s="750"/>
      <c r="E16" s="748">
        <v>85874</v>
      </c>
      <c r="F16" s="748">
        <v>8744</v>
      </c>
      <c r="G16" s="748">
        <v>8926</v>
      </c>
      <c r="H16" s="748">
        <v>17172</v>
      </c>
      <c r="I16" s="748">
        <v>2629</v>
      </c>
      <c r="J16" s="745"/>
    </row>
    <row r="17" spans="1:11" s="746" customFormat="1" ht="9" customHeight="1">
      <c r="A17" s="743"/>
      <c r="B17" s="747">
        <v>1997</v>
      </c>
      <c r="C17" s="750">
        <f>SUM(E17:I17)</f>
        <v>117090</v>
      </c>
      <c r="D17" s="750"/>
      <c r="E17" s="748">
        <v>79071</v>
      </c>
      <c r="F17" s="748">
        <v>1504</v>
      </c>
      <c r="G17" s="748">
        <v>8884</v>
      </c>
      <c r="H17" s="748">
        <v>20947</v>
      </c>
      <c r="I17" s="748">
        <v>6684</v>
      </c>
      <c r="J17" s="745"/>
    </row>
    <row r="18" spans="1:11" s="746" customFormat="1" ht="9" customHeight="1">
      <c r="A18" s="743"/>
      <c r="B18" s="747">
        <v>1998</v>
      </c>
      <c r="C18" s="750">
        <f>SUM(E18:I18)</f>
        <v>132881</v>
      </c>
      <c r="D18" s="750"/>
      <c r="E18" s="748">
        <v>94910</v>
      </c>
      <c r="F18" s="748">
        <v>1366</v>
      </c>
      <c r="G18" s="748">
        <v>12753</v>
      </c>
      <c r="H18" s="748">
        <v>18608</v>
      </c>
      <c r="I18" s="748">
        <v>5244</v>
      </c>
      <c r="J18" s="745"/>
    </row>
    <row r="19" spans="1:11" s="746" customFormat="1" ht="9" customHeight="1">
      <c r="A19" s="743"/>
      <c r="B19" s="747">
        <v>1999</v>
      </c>
      <c r="C19" s="750">
        <f>SUM(E19:I19)</f>
        <v>138859</v>
      </c>
      <c r="D19" s="750"/>
      <c r="E19" s="748">
        <v>93652</v>
      </c>
      <c r="F19" s="748">
        <v>1118</v>
      </c>
      <c r="G19" s="748">
        <v>9501</v>
      </c>
      <c r="H19" s="748">
        <v>22870</v>
      </c>
      <c r="I19" s="748">
        <v>11718</v>
      </c>
      <c r="J19" s="745"/>
    </row>
    <row r="20" spans="1:11" s="746" customFormat="1" ht="9" customHeight="1">
      <c r="A20" s="743"/>
      <c r="B20" s="747"/>
      <c r="C20" s="750"/>
      <c r="D20" s="750"/>
      <c r="E20" s="748"/>
      <c r="F20" s="748"/>
      <c r="G20" s="748"/>
      <c r="H20" s="748"/>
      <c r="I20" s="748"/>
      <c r="J20" s="745"/>
    </row>
    <row r="21" spans="1:11" s="746" customFormat="1" ht="9" customHeight="1">
      <c r="A21" s="743"/>
      <c r="B21" s="747">
        <v>2000</v>
      </c>
      <c r="C21" s="750">
        <f>SUM(E21:I21)</f>
        <v>145936</v>
      </c>
      <c r="D21" s="750"/>
      <c r="E21" s="748">
        <v>107512</v>
      </c>
      <c r="F21" s="748">
        <v>1291</v>
      </c>
      <c r="G21" s="748">
        <v>10844</v>
      </c>
      <c r="H21" s="748">
        <v>19082</v>
      </c>
      <c r="I21" s="748">
        <v>7207</v>
      </c>
      <c r="J21" s="745"/>
    </row>
    <row r="22" spans="1:11" s="746" customFormat="1" ht="9" customHeight="1">
      <c r="A22" s="743"/>
      <c r="B22" s="747">
        <v>2001</v>
      </c>
      <c r="C22" s="750">
        <f>SUM(E22:I22)</f>
        <v>137718</v>
      </c>
      <c r="D22" s="750"/>
      <c r="E22" s="748">
        <v>98465</v>
      </c>
      <c r="F22" s="748">
        <v>2028</v>
      </c>
      <c r="G22" s="748">
        <v>10681</v>
      </c>
      <c r="H22" s="748">
        <v>23132</v>
      </c>
      <c r="I22" s="748">
        <v>3412</v>
      </c>
      <c r="J22" s="745"/>
    </row>
    <row r="23" spans="1:11" s="746" customFormat="1" ht="9" customHeight="1">
      <c r="A23" s="743"/>
      <c r="B23" s="747">
        <v>2002</v>
      </c>
      <c r="C23" s="750">
        <f>SUM(E23:I23)</f>
        <v>134582</v>
      </c>
      <c r="D23" s="750"/>
      <c r="E23" s="767">
        <v>100960</v>
      </c>
      <c r="F23" s="748">
        <v>2517</v>
      </c>
      <c r="G23" s="748">
        <v>7256</v>
      </c>
      <c r="H23" s="748">
        <v>20115</v>
      </c>
      <c r="I23" s="748">
        <v>3734</v>
      </c>
      <c r="J23" s="745"/>
    </row>
    <row r="24" spans="1:11" s="746" customFormat="1" ht="9" customHeight="1">
      <c r="A24" s="743"/>
      <c r="B24" s="747">
        <v>2003</v>
      </c>
      <c r="C24" s="750">
        <f>SUM(E24:I24)</f>
        <v>127911</v>
      </c>
      <c r="D24" s="750"/>
      <c r="E24" s="748">
        <v>93627</v>
      </c>
      <c r="F24" s="748">
        <v>2119</v>
      </c>
      <c r="G24" s="748">
        <v>6404</v>
      </c>
      <c r="H24" s="748">
        <v>23958</v>
      </c>
      <c r="I24" s="748">
        <v>1803</v>
      </c>
      <c r="J24" s="745"/>
    </row>
    <row r="25" spans="1:11" s="746" customFormat="1" ht="9" customHeight="1">
      <c r="A25" s="743"/>
      <c r="B25" s="747">
        <v>2004</v>
      </c>
      <c r="C25" s="750">
        <f>SUM(E25:I25)</f>
        <v>133630</v>
      </c>
      <c r="D25" s="750"/>
      <c r="E25" s="748">
        <v>100858</v>
      </c>
      <c r="F25" s="748">
        <v>2430</v>
      </c>
      <c r="G25" s="748">
        <v>7292</v>
      </c>
      <c r="H25" s="748">
        <v>21371</v>
      </c>
      <c r="I25" s="748">
        <v>1679</v>
      </c>
      <c r="J25" s="745"/>
    </row>
    <row r="26" spans="1:11" s="746" customFormat="1" ht="9" customHeight="1">
      <c r="A26" s="743"/>
      <c r="B26" s="747"/>
      <c r="C26" s="750"/>
      <c r="D26" s="750"/>
      <c r="E26" s="748"/>
      <c r="F26" s="748"/>
      <c r="G26" s="748"/>
      <c r="H26" s="748"/>
      <c r="I26" s="748"/>
      <c r="J26" s="745"/>
    </row>
    <row r="27" spans="1:11" s="746" customFormat="1" ht="9" customHeight="1">
      <c r="A27" s="743"/>
      <c r="B27" s="747">
        <v>2005</v>
      </c>
      <c r="C27" s="750">
        <f>SUM(E27:I27)</f>
        <v>139433</v>
      </c>
      <c r="D27" s="750"/>
      <c r="E27" s="748">
        <v>104351</v>
      </c>
      <c r="F27" s="748">
        <v>2206</v>
      </c>
      <c r="G27" s="748">
        <v>6159</v>
      </c>
      <c r="H27" s="748">
        <v>24966</v>
      </c>
      <c r="I27" s="748">
        <v>1751</v>
      </c>
      <c r="J27" s="745"/>
    </row>
    <row r="28" spans="1:11" s="746" customFormat="1" ht="9" customHeight="1">
      <c r="A28" s="743"/>
      <c r="B28" s="747">
        <v>2006</v>
      </c>
      <c r="C28" s="750">
        <f>SUM(E28:I28)</f>
        <v>149145</v>
      </c>
      <c r="D28" s="750"/>
      <c r="E28" s="748">
        <v>114579</v>
      </c>
      <c r="F28" s="748">
        <v>2895</v>
      </c>
      <c r="G28" s="748">
        <v>7261</v>
      </c>
      <c r="H28" s="748">
        <v>22949</v>
      </c>
      <c r="I28" s="748">
        <v>1461</v>
      </c>
      <c r="J28" s="745"/>
      <c r="K28" s="761"/>
    </row>
    <row r="29" spans="1:11" s="746" customFormat="1" ht="9" customHeight="1">
      <c r="A29" s="743"/>
      <c r="B29" s="747">
        <v>2007</v>
      </c>
      <c r="C29" s="750">
        <f>SUM(E29:I29)</f>
        <v>160068</v>
      </c>
      <c r="D29" s="750"/>
      <c r="E29" s="748">
        <v>121833</v>
      </c>
      <c r="F29" s="748">
        <v>2795</v>
      </c>
      <c r="G29" s="748">
        <v>6075</v>
      </c>
      <c r="H29" s="748">
        <v>27073</v>
      </c>
      <c r="I29" s="748">
        <v>2292</v>
      </c>
      <c r="J29" s="745"/>
      <c r="K29" s="761"/>
    </row>
    <row r="30" spans="1:11" s="746" customFormat="1" ht="9" customHeight="1">
      <c r="A30" s="743"/>
      <c r="B30" s="747">
        <v>2008</v>
      </c>
      <c r="C30" s="750">
        <f>SUM(E30:I30)</f>
        <v>181552</v>
      </c>
      <c r="D30" s="750"/>
      <c r="E30" s="748">
        <v>143653</v>
      </c>
      <c r="F30" s="748">
        <v>3057</v>
      </c>
      <c r="G30" s="748">
        <v>6321</v>
      </c>
      <c r="H30" s="748">
        <v>26003</v>
      </c>
      <c r="I30" s="748">
        <v>2518</v>
      </c>
      <c r="J30" s="745"/>
      <c r="K30" s="761"/>
    </row>
    <row r="31" spans="1:11" s="746" customFormat="1" ht="9" customHeight="1">
      <c r="A31" s="743"/>
      <c r="B31" s="747">
        <v>2009</v>
      </c>
      <c r="C31" s="750">
        <f>SUM(E31:I31)</f>
        <v>191307</v>
      </c>
      <c r="D31" s="750"/>
      <c r="E31" s="748">
        <v>152376</v>
      </c>
      <c r="F31" s="748">
        <v>2804</v>
      </c>
      <c r="G31" s="748">
        <v>6681</v>
      </c>
      <c r="H31" s="748">
        <v>27996</v>
      </c>
      <c r="I31" s="748">
        <v>1450</v>
      </c>
      <c r="J31" s="745"/>
      <c r="K31" s="761"/>
    </row>
    <row r="32" spans="1:11" s="746" customFormat="1" ht="9" customHeight="1">
      <c r="A32" s="743"/>
      <c r="B32" s="747"/>
      <c r="C32" s="750"/>
      <c r="D32" s="750"/>
      <c r="E32" s="748"/>
      <c r="F32" s="748"/>
      <c r="G32" s="748"/>
      <c r="H32" s="748"/>
      <c r="I32" s="748"/>
      <c r="J32" s="745"/>
      <c r="K32" s="761"/>
    </row>
    <row r="33" spans="1:11" s="746" customFormat="1" ht="9" customHeight="1">
      <c r="A33" s="743"/>
      <c r="B33" s="747">
        <v>2010</v>
      </c>
      <c r="C33" s="750">
        <f>SUM(E33:I33)</f>
        <v>201635</v>
      </c>
      <c r="D33" s="750"/>
      <c r="E33" s="748">
        <v>163003</v>
      </c>
      <c r="F33" s="748">
        <v>3529</v>
      </c>
      <c r="G33" s="748">
        <v>6572</v>
      </c>
      <c r="H33" s="748">
        <v>27442</v>
      </c>
      <c r="I33" s="748">
        <v>1089</v>
      </c>
      <c r="J33" s="745"/>
      <c r="K33" s="761"/>
    </row>
    <row r="34" spans="1:11" s="746" customFormat="1" ht="9" customHeight="1">
      <c r="A34" s="743"/>
      <c r="B34" s="747">
        <v>2011</v>
      </c>
      <c r="C34" s="750">
        <f>SUM(E34:I34)</f>
        <v>216432</v>
      </c>
      <c r="D34" s="750"/>
      <c r="E34" s="748">
        <v>168825</v>
      </c>
      <c r="F34" s="748">
        <v>3638</v>
      </c>
      <c r="G34" s="748">
        <v>8374</v>
      </c>
      <c r="H34" s="748">
        <v>35115</v>
      </c>
      <c r="I34" s="748">
        <v>480</v>
      </c>
      <c r="J34" s="745"/>
      <c r="K34" s="761"/>
    </row>
    <row r="35" spans="1:11" s="746" customFormat="1" ht="9" customHeight="1">
      <c r="A35" s="743"/>
      <c r="B35" s="747">
        <v>2012</v>
      </c>
      <c r="C35" s="750">
        <f>SUM(E35:I35)</f>
        <v>189583</v>
      </c>
      <c r="D35" s="750"/>
      <c r="E35" s="748">
        <v>140097</v>
      </c>
      <c r="F35" s="748">
        <v>3563</v>
      </c>
      <c r="G35" s="748">
        <v>10644</v>
      </c>
      <c r="H35" s="748">
        <v>34839</v>
      </c>
      <c r="I35" s="748">
        <v>440</v>
      </c>
      <c r="J35" s="745"/>
      <c r="K35" s="761"/>
    </row>
    <row r="36" spans="1:11" s="728" customFormat="1" ht="3.95" customHeight="1">
      <c r="A36" s="734"/>
      <c r="B36" s="762"/>
      <c r="C36" s="763"/>
      <c r="D36" s="763"/>
      <c r="E36" s="763"/>
      <c r="F36" s="763"/>
      <c r="G36" s="763"/>
      <c r="H36" s="763"/>
      <c r="I36" s="763"/>
      <c r="J36" s="760"/>
    </row>
    <row r="37" spans="1:11" s="728" customFormat="1" ht="3.95" customHeight="1">
      <c r="A37" s="734"/>
      <c r="B37" s="764"/>
      <c r="C37" s="764"/>
      <c r="D37" s="764"/>
      <c r="E37" s="764"/>
      <c r="F37" s="764"/>
      <c r="G37" s="764"/>
      <c r="H37" s="764"/>
      <c r="I37" s="764"/>
      <c r="J37" s="760"/>
    </row>
    <row r="38" spans="1:11" s="746" customFormat="1" ht="9" customHeight="1">
      <c r="A38" s="743"/>
      <c r="B38" s="1191" t="s">
        <v>494</v>
      </c>
      <c r="C38" s="1191"/>
      <c r="D38" s="1191"/>
      <c r="E38" s="1191"/>
      <c r="F38" s="1191"/>
      <c r="G38" s="1191"/>
      <c r="H38" s="1191"/>
      <c r="I38" s="1191"/>
      <c r="J38" s="745"/>
    </row>
    <row r="39" spans="1:11" s="746" customFormat="1" ht="9" customHeight="1">
      <c r="A39" s="743"/>
      <c r="B39" s="765" t="s">
        <v>486</v>
      </c>
      <c r="C39" s="1191"/>
      <c r="D39" s="1191"/>
      <c r="E39" s="1191"/>
      <c r="F39" s="1191"/>
      <c r="G39" s="1191"/>
      <c r="H39" s="1191"/>
      <c r="I39" s="1191"/>
      <c r="J39" s="745"/>
    </row>
    <row r="40" spans="1:11" s="746" customFormat="1" ht="4.5" customHeight="1">
      <c r="A40" s="752"/>
      <c r="B40" s="744"/>
      <c r="C40" s="744"/>
      <c r="D40" s="744"/>
      <c r="E40" s="744"/>
      <c r="F40" s="744"/>
      <c r="G40" s="744"/>
      <c r="H40" s="744"/>
      <c r="I40" s="744"/>
      <c r="J40" s="753"/>
    </row>
    <row r="41" spans="1:11" hidden="1">
      <c r="K41" s="754" t="s">
        <v>17</v>
      </c>
    </row>
  </sheetData>
  <sheetProtection sheet="1" objects="1" scenarios="1"/>
  <mergeCells count="3">
    <mergeCell ref="B8:B12"/>
    <mergeCell ref="C8:C10"/>
    <mergeCell ref="I8:I12"/>
  </mergeCells>
  <hyperlinks>
    <hyperlink ref="I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codeName="Hoja46"/>
  <dimension ref="A1:N91"/>
  <sheetViews>
    <sheetView showGridLines="0" showRowColHeaders="0" zoomScale="140" zoomScaleNormal="140" workbookViewId="0"/>
  </sheetViews>
  <sheetFormatPr baseColWidth="10" defaultColWidth="0" defaultRowHeight="12.75" customHeight="1" zeroHeight="1"/>
  <cols>
    <col min="1" max="1" width="0.85546875" style="922" customWidth="1"/>
    <col min="2" max="2" width="6.5703125" style="922" customWidth="1"/>
    <col min="3" max="3" width="5.85546875" style="922" customWidth="1"/>
    <col min="4" max="4" width="3" style="922" customWidth="1"/>
    <col min="5" max="5" width="8.7109375" style="922" customWidth="1"/>
    <col min="6" max="6" width="10.140625" style="922" customWidth="1"/>
    <col min="7" max="7" width="11.85546875" style="922" customWidth="1"/>
    <col min="8" max="8" width="11.5703125" style="922" customWidth="1"/>
    <col min="9" max="10" width="0.85546875" style="922" customWidth="1"/>
    <col min="11" max="11" width="0.85546875" style="922" hidden="1"/>
    <col min="12" max="16384" width="11.42578125" style="922" hidden="1"/>
  </cols>
  <sheetData>
    <row r="1" spans="1:12" s="885" customFormat="1" ht="4.5" customHeight="1">
      <c r="A1" s="882"/>
      <c r="B1" s="883"/>
      <c r="C1" s="883"/>
      <c r="D1" s="883"/>
      <c r="E1" s="883"/>
      <c r="F1" s="883"/>
      <c r="G1" s="883"/>
      <c r="H1" s="883"/>
      <c r="I1" s="884"/>
    </row>
    <row r="2" spans="1:12" s="890" customFormat="1" ht="9.75" customHeight="1">
      <c r="A2" s="886"/>
      <c r="B2" s="887" t="s">
        <v>547</v>
      </c>
      <c r="C2" s="888"/>
      <c r="D2" s="888"/>
      <c r="E2" s="888"/>
      <c r="F2" s="888"/>
      <c r="G2" s="888"/>
      <c r="H2" s="1317" t="s">
        <v>548</v>
      </c>
      <c r="I2" s="889"/>
      <c r="L2" s="852"/>
    </row>
    <row r="3" spans="1:12" s="890" customFormat="1" ht="11.1" customHeight="1">
      <c r="A3" s="886"/>
      <c r="B3" s="887" t="s">
        <v>549</v>
      </c>
      <c r="C3" s="888"/>
      <c r="D3" s="888"/>
      <c r="E3" s="888"/>
      <c r="F3" s="888"/>
      <c r="G3" s="888"/>
      <c r="H3" s="891" t="s">
        <v>21</v>
      </c>
      <c r="I3" s="889"/>
    </row>
    <row r="4" spans="1:12" s="890" customFormat="1" ht="9.75" customHeight="1">
      <c r="A4" s="886"/>
      <c r="B4" s="892" t="s">
        <v>4</v>
      </c>
      <c r="C4" s="888"/>
      <c r="D4" s="888"/>
      <c r="E4" s="888"/>
      <c r="F4" s="888"/>
      <c r="G4" s="888"/>
      <c r="H4" s="888"/>
      <c r="I4" s="889"/>
    </row>
    <row r="5" spans="1:12" s="885" customFormat="1" ht="2.25" customHeight="1">
      <c r="A5" s="893"/>
      <c r="B5" s="894"/>
      <c r="C5" s="895"/>
      <c r="D5" s="895"/>
      <c r="E5" s="895"/>
      <c r="F5" s="895"/>
      <c r="G5" s="895"/>
      <c r="H5" s="895"/>
      <c r="I5" s="896"/>
    </row>
    <row r="6" spans="1:12" s="885" customFormat="1" ht="3" customHeight="1">
      <c r="A6" s="893"/>
      <c r="B6" s="1193"/>
      <c r="C6" s="1193"/>
      <c r="D6" s="1193"/>
      <c r="E6" s="1193"/>
      <c r="F6" s="1193"/>
      <c r="G6" s="1193"/>
      <c r="H6" s="1193"/>
      <c r="I6" s="896"/>
    </row>
    <row r="7" spans="1:12" s="885" customFormat="1" ht="9" customHeight="1">
      <c r="A7" s="893"/>
      <c r="B7" s="1272" t="s">
        <v>6</v>
      </c>
      <c r="C7" s="897" t="s">
        <v>550</v>
      </c>
      <c r="D7" s="897"/>
      <c r="E7" s="898"/>
      <c r="F7" s="898"/>
      <c r="G7" s="1300" t="s">
        <v>551</v>
      </c>
      <c r="H7" s="1301" t="s">
        <v>382</v>
      </c>
      <c r="I7" s="896"/>
    </row>
    <row r="8" spans="1:12" s="885" customFormat="1" ht="9.1999999999999993" customHeight="1">
      <c r="A8" s="893"/>
      <c r="B8" s="1272"/>
      <c r="C8" s="1302" t="s">
        <v>552</v>
      </c>
      <c r="D8" s="899"/>
      <c r="E8" s="1302" t="s">
        <v>553</v>
      </c>
      <c r="F8" s="1302" t="s">
        <v>554</v>
      </c>
      <c r="G8" s="1300"/>
      <c r="H8" s="1301"/>
      <c r="I8" s="896"/>
    </row>
    <row r="9" spans="1:12" s="885" customFormat="1" ht="8.25">
      <c r="A9" s="893"/>
      <c r="B9" s="1272"/>
      <c r="C9" s="1273"/>
      <c r="D9" s="899"/>
      <c r="E9" s="1273"/>
      <c r="F9" s="1273"/>
      <c r="G9" s="1300"/>
      <c r="H9" s="1301"/>
      <c r="I9" s="896"/>
    </row>
    <row r="10" spans="1:12" s="885" customFormat="1" ht="3" customHeight="1">
      <c r="A10" s="893"/>
      <c r="B10" s="894"/>
      <c r="C10" s="900"/>
      <c r="D10" s="900"/>
      <c r="E10" s="900"/>
      <c r="F10" s="900"/>
      <c r="G10" s="900"/>
      <c r="H10" s="900"/>
      <c r="I10" s="896"/>
    </row>
    <row r="11" spans="1:12" s="885" customFormat="1" ht="3" customHeight="1">
      <c r="A11" s="893"/>
      <c r="B11" s="1182"/>
      <c r="C11" s="899"/>
      <c r="D11" s="899"/>
      <c r="E11" s="899"/>
      <c r="F11" s="899"/>
      <c r="G11" s="899"/>
      <c r="H11" s="899"/>
      <c r="I11" s="896"/>
    </row>
    <row r="12" spans="1:12" s="885" customFormat="1" ht="8.1" customHeight="1">
      <c r="A12" s="893"/>
      <c r="B12" s="1182">
        <v>1995</v>
      </c>
      <c r="C12" s="901">
        <v>2269</v>
      </c>
      <c r="D12" s="901"/>
      <c r="E12" s="901">
        <v>5526</v>
      </c>
      <c r="F12" s="901">
        <v>1330</v>
      </c>
      <c r="G12" s="901">
        <v>3124</v>
      </c>
      <c r="H12" s="901">
        <v>162</v>
      </c>
      <c r="I12" s="896"/>
    </row>
    <row r="13" spans="1:12" s="885" customFormat="1" ht="8.1" customHeight="1">
      <c r="A13" s="893"/>
      <c r="B13" s="1182">
        <v>1996</v>
      </c>
      <c r="C13" s="901">
        <v>2287</v>
      </c>
      <c r="D13" s="901"/>
      <c r="E13" s="901">
        <v>4763</v>
      </c>
      <c r="F13" s="901">
        <v>1248</v>
      </c>
      <c r="G13" s="901">
        <v>2735</v>
      </c>
      <c r="H13" s="901">
        <v>140</v>
      </c>
      <c r="I13" s="896"/>
    </row>
    <row r="14" spans="1:12" s="885" customFormat="1" ht="8.1" customHeight="1">
      <c r="A14" s="893"/>
      <c r="B14" s="1182">
        <v>1997</v>
      </c>
      <c r="C14" s="902">
        <v>879</v>
      </c>
      <c r="D14" s="901"/>
      <c r="E14" s="902">
        <v>1563</v>
      </c>
      <c r="F14" s="902">
        <v>315</v>
      </c>
      <c r="G14" s="901">
        <v>1357</v>
      </c>
      <c r="H14" s="901">
        <v>68</v>
      </c>
      <c r="I14" s="896"/>
    </row>
    <row r="15" spans="1:12" s="885" customFormat="1" ht="8.1" customHeight="1">
      <c r="A15" s="893"/>
      <c r="B15" s="1182">
        <v>1998</v>
      </c>
      <c r="C15" s="902">
        <v>821</v>
      </c>
      <c r="D15" s="901"/>
      <c r="E15" s="902">
        <v>1523</v>
      </c>
      <c r="F15" s="902">
        <v>317</v>
      </c>
      <c r="G15" s="901">
        <v>822</v>
      </c>
      <c r="H15" s="901">
        <v>41</v>
      </c>
      <c r="I15" s="896"/>
    </row>
    <row r="16" spans="1:12" s="885" customFormat="1" ht="8.1" customHeight="1">
      <c r="A16" s="893"/>
      <c r="B16" s="1182">
        <v>1999</v>
      </c>
      <c r="C16" s="903">
        <v>843</v>
      </c>
      <c r="D16" s="903"/>
      <c r="E16" s="903">
        <v>1530</v>
      </c>
      <c r="F16" s="903">
        <v>346</v>
      </c>
      <c r="G16" s="903">
        <v>825</v>
      </c>
      <c r="H16" s="901">
        <v>45</v>
      </c>
      <c r="I16" s="896"/>
    </row>
    <row r="17" spans="1:13" s="885" customFormat="1" ht="4.1500000000000004" customHeight="1">
      <c r="A17" s="893"/>
      <c r="B17" s="1182"/>
      <c r="C17" s="901"/>
      <c r="D17" s="901"/>
      <c r="E17" s="901"/>
      <c r="F17" s="901"/>
      <c r="G17" s="901"/>
      <c r="H17" s="901"/>
      <c r="I17" s="896"/>
    </row>
    <row r="18" spans="1:13" s="885" customFormat="1" ht="8.1" customHeight="1">
      <c r="A18" s="893"/>
      <c r="B18" s="1182">
        <v>2000</v>
      </c>
      <c r="C18" s="903">
        <v>884</v>
      </c>
      <c r="D18" s="903"/>
      <c r="E18" s="903">
        <v>1529</v>
      </c>
      <c r="F18" s="903">
        <v>393</v>
      </c>
      <c r="G18" s="903">
        <v>860</v>
      </c>
      <c r="H18" s="903">
        <v>47</v>
      </c>
      <c r="I18" s="896"/>
    </row>
    <row r="19" spans="1:13" s="885" customFormat="1" ht="8.1" customHeight="1">
      <c r="A19" s="893"/>
      <c r="B19" s="1182">
        <v>2001</v>
      </c>
      <c r="C19" s="903">
        <v>907</v>
      </c>
      <c r="D19" s="903"/>
      <c r="E19" s="903">
        <v>2282</v>
      </c>
      <c r="F19" s="903">
        <v>387</v>
      </c>
      <c r="G19" s="903">
        <v>1200</v>
      </c>
      <c r="H19" s="903">
        <v>63</v>
      </c>
      <c r="I19" s="896"/>
    </row>
    <row r="20" spans="1:13" s="885" customFormat="1" ht="8.1" customHeight="1">
      <c r="A20" s="893"/>
      <c r="B20" s="1182">
        <v>2002</v>
      </c>
      <c r="C20" s="903">
        <v>992</v>
      </c>
      <c r="D20" s="903"/>
      <c r="E20" s="903">
        <v>2684</v>
      </c>
      <c r="F20" s="903">
        <v>468</v>
      </c>
      <c r="G20" s="903">
        <v>1400</v>
      </c>
      <c r="H20" s="903">
        <v>76</v>
      </c>
      <c r="I20" s="896"/>
    </row>
    <row r="21" spans="1:13" s="885" customFormat="1" ht="8.1" customHeight="1">
      <c r="A21" s="893"/>
      <c r="B21" s="1182">
        <v>2003</v>
      </c>
      <c r="C21" s="903">
        <v>1002</v>
      </c>
      <c r="D21" s="903"/>
      <c r="E21" s="903">
        <v>2470</v>
      </c>
      <c r="F21" s="903">
        <v>541</v>
      </c>
      <c r="G21" s="903">
        <v>1325</v>
      </c>
      <c r="H21" s="903">
        <v>69</v>
      </c>
      <c r="I21" s="896"/>
      <c r="M21" s="904"/>
    </row>
    <row r="22" spans="1:13" s="885" customFormat="1" ht="8.1" customHeight="1">
      <c r="A22" s="893"/>
      <c r="B22" s="1182">
        <v>2004</v>
      </c>
      <c r="C22" s="903">
        <v>1013</v>
      </c>
      <c r="D22" s="903"/>
      <c r="E22" s="903">
        <v>2456</v>
      </c>
      <c r="F22" s="903">
        <v>527</v>
      </c>
      <c r="G22" s="903">
        <v>1300</v>
      </c>
      <c r="H22" s="903">
        <v>68</v>
      </c>
      <c r="I22" s="896"/>
    </row>
    <row r="23" spans="1:13" s="885" customFormat="1" ht="4.1500000000000004" customHeight="1">
      <c r="A23" s="893"/>
      <c r="B23" s="1182"/>
      <c r="C23" s="901"/>
      <c r="D23" s="901"/>
      <c r="E23" s="901"/>
      <c r="F23" s="901"/>
      <c r="G23" s="901"/>
      <c r="H23" s="901"/>
      <c r="I23" s="896"/>
    </row>
    <row r="24" spans="1:13" s="885" customFormat="1" ht="8.1" customHeight="1">
      <c r="A24" s="893"/>
      <c r="B24" s="1182">
        <v>2005</v>
      </c>
      <c r="C24" s="903">
        <v>1034</v>
      </c>
      <c r="D24" s="903"/>
      <c r="E24" s="903">
        <v>2442</v>
      </c>
      <c r="F24" s="903">
        <v>497</v>
      </c>
      <c r="G24" s="903">
        <v>1280</v>
      </c>
      <c r="H24" s="903">
        <v>67</v>
      </c>
      <c r="I24" s="896"/>
    </row>
    <row r="25" spans="1:13" s="885" customFormat="1" ht="8.1" customHeight="1">
      <c r="A25" s="893"/>
      <c r="B25" s="1182">
        <v>2006</v>
      </c>
      <c r="C25" s="903">
        <v>1006</v>
      </c>
      <c r="D25" s="903"/>
      <c r="E25" s="903">
        <v>2992</v>
      </c>
      <c r="F25" s="903">
        <v>450</v>
      </c>
      <c r="G25" s="903">
        <v>1266</v>
      </c>
      <c r="H25" s="903">
        <v>66</v>
      </c>
      <c r="I25" s="896"/>
    </row>
    <row r="26" spans="1:13" s="907" customFormat="1" ht="8.1" customHeight="1">
      <c r="A26" s="905"/>
      <c r="B26" s="1182">
        <v>2007</v>
      </c>
      <c r="C26" s="903">
        <v>987</v>
      </c>
      <c r="D26" s="903"/>
      <c r="E26" s="903">
        <v>3031</v>
      </c>
      <c r="F26" s="903">
        <v>454</v>
      </c>
      <c r="G26" s="903">
        <v>1266</v>
      </c>
      <c r="H26" s="903">
        <v>63</v>
      </c>
      <c r="I26" s="906"/>
    </row>
    <row r="27" spans="1:13" s="907" customFormat="1" ht="8.1" customHeight="1">
      <c r="A27" s="905"/>
      <c r="B27" s="1182">
        <v>2008</v>
      </c>
      <c r="C27" s="903">
        <v>968</v>
      </c>
      <c r="D27" s="903"/>
      <c r="E27" s="903">
        <v>3052</v>
      </c>
      <c r="F27" s="903">
        <v>446</v>
      </c>
      <c r="G27" s="903">
        <v>1267</v>
      </c>
      <c r="H27" s="903">
        <v>55</v>
      </c>
      <c r="I27" s="906"/>
    </row>
    <row r="28" spans="1:13" s="907" customFormat="1" ht="8.1" customHeight="1">
      <c r="A28" s="905"/>
      <c r="B28" s="1182">
        <v>2009</v>
      </c>
      <c r="C28" s="903">
        <v>959</v>
      </c>
      <c r="D28" s="903"/>
      <c r="E28" s="903">
        <v>3003</v>
      </c>
      <c r="F28" s="903">
        <v>444</v>
      </c>
      <c r="G28" s="903">
        <v>1332</v>
      </c>
      <c r="H28" s="903">
        <v>56</v>
      </c>
      <c r="I28" s="906"/>
    </row>
    <row r="29" spans="1:13" s="885" customFormat="1" ht="4.1500000000000004" customHeight="1">
      <c r="A29" s="893"/>
      <c r="B29" s="1182"/>
      <c r="C29" s="901"/>
      <c r="D29" s="901"/>
      <c r="E29" s="901"/>
      <c r="F29" s="901"/>
      <c r="G29" s="901"/>
      <c r="H29" s="901"/>
      <c r="I29" s="896"/>
    </row>
    <row r="30" spans="1:13" s="907" customFormat="1" ht="8.1" customHeight="1">
      <c r="A30" s="905"/>
      <c r="B30" s="1182">
        <v>2010</v>
      </c>
      <c r="C30" s="903">
        <v>963</v>
      </c>
      <c r="D30" s="903"/>
      <c r="E30" s="903">
        <v>2948</v>
      </c>
      <c r="F30" s="903">
        <v>440</v>
      </c>
      <c r="G30" s="903">
        <v>1428</v>
      </c>
      <c r="H30" s="903">
        <v>60</v>
      </c>
      <c r="I30" s="906"/>
    </row>
    <row r="31" spans="1:13" s="907" customFormat="1" ht="8.1" customHeight="1">
      <c r="A31" s="905"/>
      <c r="B31" s="1182">
        <v>2011</v>
      </c>
      <c r="C31" s="903">
        <v>953</v>
      </c>
      <c r="D31" s="903"/>
      <c r="E31" s="903">
        <v>2921</v>
      </c>
      <c r="F31" s="903">
        <v>430</v>
      </c>
      <c r="G31" s="903">
        <v>1458</v>
      </c>
      <c r="H31" s="903">
        <v>57</v>
      </c>
      <c r="I31" s="906"/>
    </row>
    <row r="32" spans="1:13" s="907" customFormat="1" ht="8.1" customHeight="1">
      <c r="A32" s="905"/>
      <c r="B32" s="1182">
        <v>2012</v>
      </c>
      <c r="C32" s="903">
        <v>882</v>
      </c>
      <c r="D32" s="903"/>
      <c r="E32" s="903">
        <v>2843</v>
      </c>
      <c r="F32" s="903">
        <v>417</v>
      </c>
      <c r="G32" s="903">
        <v>1458</v>
      </c>
      <c r="H32" s="903">
        <v>45</v>
      </c>
      <c r="I32" s="906"/>
    </row>
    <row r="33" spans="1:9" s="885" customFormat="1" ht="12.75" customHeight="1">
      <c r="A33" s="893"/>
      <c r="B33" s="1182"/>
      <c r="C33" s="903"/>
      <c r="D33" s="903"/>
      <c r="E33" s="903"/>
      <c r="F33" s="903"/>
      <c r="G33" s="903"/>
      <c r="H33" s="903"/>
      <c r="I33" s="896"/>
    </row>
    <row r="34" spans="1:9" s="890" customFormat="1" ht="8.4499999999999993" customHeight="1">
      <c r="A34" s="886"/>
      <c r="B34" s="908"/>
      <c r="C34" s="909"/>
      <c r="D34" s="909"/>
      <c r="E34" s="909"/>
      <c r="F34" s="909"/>
      <c r="G34" s="909"/>
      <c r="H34" s="891" t="s">
        <v>548</v>
      </c>
      <c r="I34" s="889"/>
    </row>
    <row r="35" spans="1:9" s="885" customFormat="1" ht="8.4499999999999993" customHeight="1">
      <c r="A35" s="893"/>
      <c r="B35" s="910"/>
      <c r="C35" s="888"/>
      <c r="D35" s="888"/>
      <c r="E35" s="888"/>
      <c r="F35" s="888"/>
      <c r="G35" s="888"/>
      <c r="H35" s="891" t="s">
        <v>61</v>
      </c>
      <c r="I35" s="896"/>
    </row>
    <row r="36" spans="1:9" s="885" customFormat="1" ht="3" customHeight="1">
      <c r="A36" s="893"/>
      <c r="B36" s="895"/>
      <c r="C36" s="900"/>
      <c r="D36" s="900"/>
      <c r="E36" s="900"/>
      <c r="F36" s="911"/>
      <c r="G36" s="894"/>
      <c r="H36" s="912"/>
      <c r="I36" s="896"/>
    </row>
    <row r="37" spans="1:9" s="885" customFormat="1" ht="3" customHeight="1">
      <c r="A37" s="893"/>
      <c r="B37" s="1193"/>
      <c r="C37" s="1193"/>
      <c r="D37" s="1193"/>
      <c r="E37" s="1193"/>
      <c r="F37" s="1193"/>
      <c r="G37" s="1193"/>
      <c r="H37" s="1193"/>
      <c r="I37" s="896"/>
    </row>
    <row r="38" spans="1:9" s="885" customFormat="1" ht="9" customHeight="1">
      <c r="A38" s="893"/>
      <c r="B38" s="1303" t="s">
        <v>6</v>
      </c>
      <c r="C38" s="1273" t="s">
        <v>555</v>
      </c>
      <c r="D38" s="913"/>
      <c r="E38" s="1304" t="s">
        <v>556</v>
      </c>
      <c r="F38" s="1304"/>
      <c r="G38" s="1306" t="s">
        <v>557</v>
      </c>
      <c r="H38" s="1306" t="s">
        <v>558</v>
      </c>
      <c r="I38" s="1299"/>
    </row>
    <row r="39" spans="1:9" s="885" customFormat="1" ht="9" customHeight="1">
      <c r="A39" s="893"/>
      <c r="B39" s="1303"/>
      <c r="C39" s="1273"/>
      <c r="D39" s="913"/>
      <c r="E39" s="1305"/>
      <c r="F39" s="1305"/>
      <c r="G39" s="1306"/>
      <c r="H39" s="1306"/>
      <c r="I39" s="1299"/>
    </row>
    <row r="40" spans="1:9" s="885" customFormat="1" ht="9" customHeight="1">
      <c r="A40" s="893"/>
      <c r="B40" s="1303"/>
      <c r="C40" s="1273"/>
      <c r="D40" s="914"/>
      <c r="E40" s="1273" t="s">
        <v>559</v>
      </c>
      <c r="F40" s="1273" t="s">
        <v>560</v>
      </c>
      <c r="G40" s="1306"/>
      <c r="H40" s="1306"/>
      <c r="I40" s="1299"/>
    </row>
    <row r="41" spans="1:9" s="885" customFormat="1" ht="9" customHeight="1">
      <c r="A41" s="893"/>
      <c r="B41" s="1303"/>
      <c r="C41" s="1273"/>
      <c r="D41" s="914"/>
      <c r="E41" s="1273"/>
      <c r="F41" s="1273"/>
      <c r="G41" s="1306"/>
      <c r="H41" s="1306"/>
      <c r="I41" s="1299"/>
    </row>
    <row r="42" spans="1:9" s="885" customFormat="1" ht="8.4499999999999993" customHeight="1">
      <c r="A42" s="893"/>
      <c r="B42" s="1303"/>
      <c r="C42" s="1273"/>
      <c r="D42" s="914"/>
      <c r="E42" s="1183"/>
      <c r="F42" s="1194"/>
      <c r="G42" s="1306"/>
      <c r="H42" s="1306"/>
      <c r="I42" s="1299"/>
    </row>
    <row r="43" spans="1:9" s="885" customFormat="1" ht="3" customHeight="1">
      <c r="A43" s="893"/>
      <c r="B43" s="895"/>
      <c r="C43" s="900"/>
      <c r="D43" s="900"/>
      <c r="E43" s="900"/>
      <c r="F43" s="911"/>
      <c r="G43" s="894"/>
      <c r="H43" s="912"/>
      <c r="I43" s="915"/>
    </row>
    <row r="44" spans="1:9" s="885" customFormat="1" ht="3" customHeight="1">
      <c r="A44" s="893"/>
      <c r="B44" s="1193"/>
      <c r="C44" s="899"/>
      <c r="D44" s="899"/>
      <c r="E44" s="899"/>
      <c r="F44" s="891"/>
      <c r="G44" s="1182"/>
      <c r="H44" s="1196"/>
      <c r="I44" s="916"/>
    </row>
    <row r="45" spans="1:9" s="885" customFormat="1" ht="8.1" customHeight="1">
      <c r="A45" s="893"/>
      <c r="B45" s="1182">
        <v>1995</v>
      </c>
      <c r="C45" s="901">
        <v>185</v>
      </c>
      <c r="D45" s="901"/>
      <c r="E45" s="901">
        <v>2350</v>
      </c>
      <c r="F45" s="901">
        <v>1380</v>
      </c>
      <c r="G45" s="901">
        <v>887</v>
      </c>
      <c r="H45" s="902">
        <v>307823</v>
      </c>
      <c r="I45" s="917"/>
    </row>
    <row r="46" spans="1:9" s="885" customFormat="1" ht="8.1" customHeight="1">
      <c r="A46" s="893"/>
      <c r="B46" s="1182">
        <v>1996</v>
      </c>
      <c r="C46" s="901">
        <v>153</v>
      </c>
      <c r="D46" s="901"/>
      <c r="E46" s="901">
        <v>1942</v>
      </c>
      <c r="F46" s="901">
        <v>987</v>
      </c>
      <c r="G46" s="901">
        <v>684</v>
      </c>
      <c r="H46" s="902">
        <v>317020</v>
      </c>
      <c r="I46" s="917"/>
    </row>
    <row r="47" spans="1:9" s="885" customFormat="1" ht="8.1" customHeight="1">
      <c r="A47" s="893"/>
      <c r="B47" s="1182">
        <v>1997</v>
      </c>
      <c r="C47" s="901">
        <v>119</v>
      </c>
      <c r="D47" s="901"/>
      <c r="E47" s="901">
        <v>1011</v>
      </c>
      <c r="F47" s="901">
        <v>505</v>
      </c>
      <c r="G47" s="901">
        <v>283</v>
      </c>
      <c r="H47" s="902">
        <v>276430</v>
      </c>
      <c r="I47" s="917"/>
    </row>
    <row r="48" spans="1:9" s="885" customFormat="1" ht="8.1" customHeight="1">
      <c r="A48" s="893"/>
      <c r="B48" s="1182">
        <v>1998</v>
      </c>
      <c r="C48" s="901">
        <v>119</v>
      </c>
      <c r="D48" s="901"/>
      <c r="E48" s="901">
        <v>634</v>
      </c>
      <c r="F48" s="901">
        <v>311</v>
      </c>
      <c r="G48" s="901">
        <v>151</v>
      </c>
      <c r="H48" s="902">
        <v>152801</v>
      </c>
      <c r="I48" s="917"/>
    </row>
    <row r="49" spans="1:9" s="885" customFormat="1" ht="8.1" customHeight="1">
      <c r="A49" s="893"/>
      <c r="B49" s="1182">
        <v>1999</v>
      </c>
      <c r="C49" s="901">
        <v>112</v>
      </c>
      <c r="D49" s="901"/>
      <c r="E49" s="901">
        <v>639</v>
      </c>
      <c r="F49" s="901">
        <v>324</v>
      </c>
      <c r="G49" s="901">
        <v>141</v>
      </c>
      <c r="H49" s="902">
        <v>204638</v>
      </c>
      <c r="I49" s="917"/>
    </row>
    <row r="50" spans="1:9" s="885" customFormat="1" ht="4.1500000000000004" customHeight="1">
      <c r="A50" s="893"/>
      <c r="B50" s="1182"/>
      <c r="C50" s="901"/>
      <c r="D50" s="901"/>
      <c r="E50" s="901"/>
      <c r="F50" s="901"/>
      <c r="G50" s="901"/>
      <c r="H50" s="901"/>
      <c r="I50" s="896"/>
    </row>
    <row r="51" spans="1:9" s="885" customFormat="1" ht="8.1" customHeight="1">
      <c r="A51" s="893"/>
      <c r="B51" s="1182">
        <v>2000</v>
      </c>
      <c r="C51" s="903">
        <v>90</v>
      </c>
      <c r="D51" s="903"/>
      <c r="E51" s="903">
        <v>668</v>
      </c>
      <c r="F51" s="903">
        <v>349</v>
      </c>
      <c r="G51" s="903">
        <v>137</v>
      </c>
      <c r="H51" s="918">
        <v>166397</v>
      </c>
      <c r="I51" s="919"/>
    </row>
    <row r="52" spans="1:9" s="885" customFormat="1" ht="8.1" customHeight="1">
      <c r="A52" s="893"/>
      <c r="B52" s="1182">
        <v>2001</v>
      </c>
      <c r="C52" s="903">
        <v>111</v>
      </c>
      <c r="D52" s="903"/>
      <c r="E52" s="903">
        <v>907</v>
      </c>
      <c r="F52" s="903">
        <v>463</v>
      </c>
      <c r="G52" s="903">
        <v>188</v>
      </c>
      <c r="H52" s="918">
        <v>282632</v>
      </c>
      <c r="I52" s="919"/>
    </row>
    <row r="53" spans="1:9" s="885" customFormat="1" ht="8.1" customHeight="1">
      <c r="A53" s="893"/>
      <c r="B53" s="1182">
        <v>2002</v>
      </c>
      <c r="C53" s="903">
        <v>101</v>
      </c>
      <c r="D53" s="903"/>
      <c r="E53" s="903">
        <v>884</v>
      </c>
      <c r="F53" s="903">
        <v>415</v>
      </c>
      <c r="G53" s="903">
        <v>205</v>
      </c>
      <c r="H53" s="918">
        <v>410619</v>
      </c>
      <c r="I53" s="919"/>
    </row>
    <row r="54" spans="1:9" s="885" customFormat="1" ht="8.1" customHeight="1">
      <c r="A54" s="893"/>
      <c r="B54" s="1182">
        <v>2003</v>
      </c>
      <c r="C54" s="903">
        <v>95</v>
      </c>
      <c r="D54" s="903"/>
      <c r="E54" s="903">
        <v>976</v>
      </c>
      <c r="F54" s="903">
        <v>481</v>
      </c>
      <c r="G54" s="903">
        <v>190</v>
      </c>
      <c r="H54" s="918">
        <v>397500</v>
      </c>
      <c r="I54" s="919"/>
    </row>
    <row r="55" spans="1:9" s="885" customFormat="1" ht="8.1" customHeight="1">
      <c r="A55" s="893"/>
      <c r="B55" s="1182">
        <v>2004</v>
      </c>
      <c r="C55" s="903">
        <v>99</v>
      </c>
      <c r="D55" s="903"/>
      <c r="E55" s="903">
        <v>940</v>
      </c>
      <c r="F55" s="903">
        <v>478</v>
      </c>
      <c r="G55" s="903">
        <v>218</v>
      </c>
      <c r="H55" s="918">
        <v>435488</v>
      </c>
      <c r="I55" s="919"/>
    </row>
    <row r="56" spans="1:9" s="885" customFormat="1" ht="4.1500000000000004" customHeight="1">
      <c r="A56" s="893"/>
      <c r="B56" s="1182"/>
      <c r="C56" s="901"/>
      <c r="D56" s="901"/>
      <c r="E56" s="901"/>
      <c r="F56" s="901"/>
      <c r="G56" s="901"/>
      <c r="H56" s="901"/>
      <c r="I56" s="896"/>
    </row>
    <row r="57" spans="1:9" s="885" customFormat="1" ht="8.1" customHeight="1">
      <c r="A57" s="893"/>
      <c r="B57" s="1182">
        <v>2005</v>
      </c>
      <c r="C57" s="903">
        <v>88</v>
      </c>
      <c r="D57" s="903"/>
      <c r="E57" s="903">
        <v>1023</v>
      </c>
      <c r="F57" s="903">
        <v>513</v>
      </c>
      <c r="G57" s="903">
        <v>204</v>
      </c>
      <c r="H57" s="918">
        <v>407521</v>
      </c>
      <c r="I57" s="919"/>
    </row>
    <row r="58" spans="1:9" s="885" customFormat="1" ht="8.1" customHeight="1">
      <c r="A58" s="893"/>
      <c r="B58" s="1182">
        <v>2006</v>
      </c>
      <c r="C58" s="903">
        <v>88</v>
      </c>
      <c r="D58" s="903"/>
      <c r="E58" s="903">
        <v>1011</v>
      </c>
      <c r="F58" s="903">
        <v>500</v>
      </c>
      <c r="G58" s="903">
        <v>193</v>
      </c>
      <c r="H58" s="918">
        <v>387713</v>
      </c>
      <c r="I58" s="919"/>
    </row>
    <row r="59" spans="1:9" s="907" customFormat="1" ht="8.1" customHeight="1">
      <c r="A59" s="905"/>
      <c r="B59" s="1182">
        <v>2007</v>
      </c>
      <c r="C59" s="903">
        <v>88</v>
      </c>
      <c r="E59" s="903">
        <f>(994+1035+1018+922+1020+1034+932+963+1019+1017+1034+903)/12</f>
        <v>990.91666666666663</v>
      </c>
      <c r="F59" s="903">
        <v>478</v>
      </c>
      <c r="G59" s="903">
        <v>194</v>
      </c>
      <c r="H59" s="918">
        <v>389769</v>
      </c>
      <c r="I59" s="919"/>
    </row>
    <row r="60" spans="1:9" s="907" customFormat="1" ht="8.1" customHeight="1">
      <c r="A60" s="905"/>
      <c r="B60" s="1182">
        <v>2008</v>
      </c>
      <c r="C60" s="903">
        <v>91</v>
      </c>
      <c r="E60" s="903">
        <v>958</v>
      </c>
      <c r="F60" s="903">
        <v>481</v>
      </c>
      <c r="G60" s="903">
        <v>190</v>
      </c>
      <c r="H60" s="918">
        <v>381086</v>
      </c>
      <c r="I60" s="919"/>
    </row>
    <row r="61" spans="1:9" s="907" customFormat="1" ht="8.1" customHeight="1">
      <c r="A61" s="905"/>
      <c r="B61" s="1182">
        <v>2009</v>
      </c>
      <c r="C61" s="903">
        <v>91</v>
      </c>
      <c r="E61" s="903">
        <v>914</v>
      </c>
      <c r="F61" s="903">
        <v>480</v>
      </c>
      <c r="G61" s="903">
        <v>170</v>
      </c>
      <c r="H61" s="918">
        <v>351897</v>
      </c>
      <c r="I61" s="919"/>
    </row>
    <row r="62" spans="1:9" s="885" customFormat="1" ht="4.1500000000000004" customHeight="1">
      <c r="A62" s="893"/>
      <c r="B62" s="1182"/>
      <c r="C62" s="901"/>
      <c r="D62" s="901"/>
      <c r="E62" s="901"/>
      <c r="F62" s="901"/>
      <c r="G62" s="901"/>
      <c r="H62" s="901"/>
      <c r="I62" s="896"/>
    </row>
    <row r="63" spans="1:9" s="907" customFormat="1" ht="8.1" customHeight="1">
      <c r="A63" s="905"/>
      <c r="B63" s="1182">
        <v>2010</v>
      </c>
      <c r="C63" s="903">
        <v>94</v>
      </c>
      <c r="E63" s="903">
        <v>877</v>
      </c>
      <c r="F63" s="903">
        <v>510</v>
      </c>
      <c r="G63" s="903">
        <v>155</v>
      </c>
      <c r="H63" s="918">
        <v>342513</v>
      </c>
      <c r="I63" s="919"/>
    </row>
    <row r="64" spans="1:9" s="907" customFormat="1" ht="8.1" customHeight="1">
      <c r="A64" s="905"/>
      <c r="B64" s="1182">
        <v>2011</v>
      </c>
      <c r="C64" s="903">
        <v>94</v>
      </c>
      <c r="E64" s="903">
        <v>778</v>
      </c>
      <c r="F64" s="903">
        <v>531</v>
      </c>
      <c r="G64" s="903">
        <v>147</v>
      </c>
      <c r="H64" s="918">
        <v>335183</v>
      </c>
      <c r="I64" s="919"/>
    </row>
    <row r="65" spans="1:10" s="907" customFormat="1" ht="8.1" customHeight="1">
      <c r="A65" s="905"/>
      <c r="B65" s="1182">
        <v>2012</v>
      </c>
      <c r="C65" s="903">
        <v>94</v>
      </c>
      <c r="E65" s="903">
        <v>606</v>
      </c>
      <c r="F65" s="903">
        <v>440</v>
      </c>
      <c r="G65" s="903">
        <v>134</v>
      </c>
      <c r="H65" s="918">
        <v>278682</v>
      </c>
      <c r="I65" s="919"/>
    </row>
    <row r="66" spans="1:10" s="885" customFormat="1" ht="3" customHeight="1">
      <c r="A66" s="893"/>
      <c r="B66" s="895"/>
      <c r="C66" s="895"/>
      <c r="D66" s="895"/>
      <c r="E66" s="895"/>
      <c r="F66" s="895"/>
      <c r="G66" s="895"/>
      <c r="H66" s="895"/>
      <c r="I66" s="896"/>
    </row>
    <row r="67" spans="1:10" s="885" customFormat="1" ht="3" customHeight="1">
      <c r="A67" s="893"/>
      <c r="B67" s="1193"/>
      <c r="C67" s="1193"/>
      <c r="D67" s="1193"/>
      <c r="E67" s="1193"/>
      <c r="F67" s="1193"/>
      <c r="G67" s="1193"/>
      <c r="H67" s="1193"/>
      <c r="I67" s="896"/>
    </row>
    <row r="68" spans="1:10" s="885" customFormat="1" ht="9" customHeight="1">
      <c r="A68" s="893"/>
      <c r="B68" s="1193" t="s">
        <v>561</v>
      </c>
      <c r="C68" s="1193"/>
      <c r="D68" s="1193"/>
      <c r="E68" s="1193"/>
      <c r="F68" s="1193"/>
      <c r="G68" s="1193"/>
      <c r="H68" s="1193"/>
      <c r="I68" s="896"/>
    </row>
    <row r="69" spans="1:10" s="885" customFormat="1" ht="9" customHeight="1">
      <c r="A69" s="893"/>
      <c r="B69" s="1182" t="s">
        <v>562</v>
      </c>
      <c r="C69" s="1193"/>
      <c r="D69" s="1193"/>
      <c r="E69" s="1193"/>
      <c r="F69" s="1193"/>
      <c r="G69" s="1193"/>
      <c r="H69" s="1193"/>
      <c r="I69" s="896"/>
    </row>
    <row r="70" spans="1:10" s="885" customFormat="1" ht="9" customHeight="1">
      <c r="A70" s="893"/>
      <c r="B70" s="1196" t="s">
        <v>563</v>
      </c>
      <c r="C70" s="1193"/>
      <c r="D70" s="1193"/>
      <c r="E70" s="1193"/>
      <c r="F70" s="1193"/>
      <c r="G70" s="1193"/>
      <c r="H70" s="1193"/>
      <c r="I70" s="896"/>
    </row>
    <row r="71" spans="1:10" s="885" customFormat="1" ht="9" customHeight="1">
      <c r="A71" s="893"/>
      <c r="B71" s="1196" t="s">
        <v>564</v>
      </c>
      <c r="C71" s="1193"/>
      <c r="D71" s="1193"/>
      <c r="E71" s="1193"/>
      <c r="F71" s="1193"/>
      <c r="G71" s="1193"/>
      <c r="H71" s="1193"/>
      <c r="I71" s="896"/>
    </row>
    <row r="72" spans="1:10" s="885" customFormat="1" ht="9" customHeight="1">
      <c r="A72" s="893"/>
      <c r="B72" s="1196" t="s">
        <v>565</v>
      </c>
      <c r="C72" s="1193"/>
      <c r="D72" s="1193"/>
      <c r="E72" s="1193"/>
      <c r="F72" s="1193"/>
      <c r="G72" s="1193"/>
      <c r="H72" s="1193"/>
      <c r="I72" s="896"/>
    </row>
    <row r="73" spans="1:10" s="885" customFormat="1" ht="9" customHeight="1">
      <c r="A73" s="893"/>
      <c r="B73" s="1182" t="s">
        <v>566</v>
      </c>
      <c r="C73" s="1193"/>
      <c r="D73" s="1193"/>
      <c r="E73" s="1193"/>
      <c r="F73" s="1193"/>
      <c r="G73" s="1193"/>
      <c r="H73" s="1193"/>
      <c r="I73" s="896"/>
    </row>
    <row r="74" spans="1:10" s="885" customFormat="1" ht="4.5" customHeight="1">
      <c r="A74" s="920"/>
      <c r="B74" s="895"/>
      <c r="C74" s="895"/>
      <c r="D74" s="895"/>
      <c r="E74" s="895"/>
      <c r="F74" s="895"/>
      <c r="G74" s="895"/>
      <c r="H74" s="895"/>
      <c r="I74" s="921"/>
    </row>
    <row r="75" spans="1:10" hidden="1">
      <c r="J75" s="922" t="s">
        <v>17</v>
      </c>
    </row>
    <row r="76" spans="1:10" ht="12.75" hidden="1" customHeight="1"/>
    <row r="77" spans="1:10" ht="12.75" hidden="1" customHeight="1"/>
    <row r="78" spans="1:10" ht="12.75" hidden="1" customHeight="1"/>
    <row r="79" spans="1:10" ht="12.75" hidden="1" customHeight="1">
      <c r="E79" s="923"/>
    </row>
    <row r="80" spans="1:10" ht="12.75" hidden="1" customHeight="1">
      <c r="E80" s="923"/>
    </row>
    <row r="81" spans="5:14" ht="12.75" hidden="1" customHeight="1">
      <c r="E81" s="923"/>
      <c r="N81" s="924"/>
    </row>
    <row r="82" spans="5:14" ht="12.75" hidden="1" customHeight="1">
      <c r="E82" s="923"/>
    </row>
    <row r="83" spans="5:14" ht="12.75" hidden="1" customHeight="1">
      <c r="E83" s="923"/>
    </row>
    <row r="84" spans="5:14" ht="12.75" hidden="1" customHeight="1">
      <c r="E84" s="923"/>
    </row>
    <row r="85" spans="5:14" ht="12.75" hidden="1" customHeight="1">
      <c r="E85" s="923"/>
    </row>
    <row r="86" spans="5:14" ht="12.75" hidden="1" customHeight="1">
      <c r="E86" s="923"/>
    </row>
    <row r="87" spans="5:14" ht="12.75" hidden="1" customHeight="1">
      <c r="E87" s="923"/>
    </row>
    <row r="88" spans="5:14" ht="12.75" hidden="1" customHeight="1">
      <c r="E88" s="923"/>
    </row>
    <row r="89" spans="5:14" ht="12.75" hidden="1" customHeight="1">
      <c r="E89" s="923"/>
    </row>
    <row r="90" spans="5:14" ht="12.75" hidden="1" customHeight="1">
      <c r="E90" s="923"/>
    </row>
    <row r="91" spans="5:14" ht="12.75" hidden="1" customHeight="1">
      <c r="E91" s="925"/>
    </row>
  </sheetData>
  <sheetProtection sheet="1" objects="1" scenarios="1"/>
  <mergeCells count="14">
    <mergeCell ref="I38:I42"/>
    <mergeCell ref="E40:E41"/>
    <mergeCell ref="F40:F41"/>
    <mergeCell ref="B7:B9"/>
    <mergeCell ref="G7:G9"/>
    <mergeCell ref="H7:H9"/>
    <mergeCell ref="C8:C9"/>
    <mergeCell ref="E8:E9"/>
    <mergeCell ref="F8:F9"/>
    <mergeCell ref="B38:B42"/>
    <mergeCell ref="C38:C42"/>
    <mergeCell ref="E38:F39"/>
    <mergeCell ref="G38:G42"/>
    <mergeCell ref="H38:H42"/>
  </mergeCells>
  <hyperlinks>
    <hyperlink ref="H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codeName="Hoja47"/>
  <dimension ref="A1:N79"/>
  <sheetViews>
    <sheetView showGridLines="0" showRowColHeaders="0" zoomScale="140" zoomScaleNormal="140" workbookViewId="0"/>
  </sheetViews>
  <sheetFormatPr baseColWidth="10" defaultColWidth="0" defaultRowHeight="12.75" customHeight="1" zeroHeight="1"/>
  <cols>
    <col min="1" max="1" width="0.85546875" style="922" customWidth="1"/>
    <col min="2" max="2" width="6" style="922" customWidth="1"/>
    <col min="3" max="3" width="9.7109375" style="922" customWidth="1"/>
    <col min="4" max="4" width="14.7109375" style="922" customWidth="1"/>
    <col min="5" max="6" width="13.5703125" style="922" customWidth="1"/>
    <col min="7" max="8" width="0.85546875" style="922" customWidth="1"/>
    <col min="9" max="14" width="0" style="922" hidden="1"/>
    <col min="15" max="16384" width="11.42578125" style="922" hidden="1"/>
  </cols>
  <sheetData>
    <row r="1" spans="1:7" s="885" customFormat="1" ht="3.75" customHeight="1">
      <c r="A1" s="882"/>
      <c r="B1" s="883"/>
      <c r="C1" s="883"/>
      <c r="D1" s="883"/>
      <c r="E1" s="883"/>
      <c r="F1" s="883"/>
      <c r="G1" s="884"/>
    </row>
    <row r="2" spans="1:7" s="885" customFormat="1" ht="11.1" customHeight="1">
      <c r="A2" s="893"/>
      <c r="B2" s="887" t="s">
        <v>567</v>
      </c>
      <c r="C2" s="888"/>
      <c r="D2" s="888"/>
      <c r="E2" s="888"/>
      <c r="F2" s="1317" t="s">
        <v>568</v>
      </c>
      <c r="G2" s="896"/>
    </row>
    <row r="3" spans="1:7" s="885" customFormat="1" ht="11.1" customHeight="1">
      <c r="A3" s="893"/>
      <c r="B3" s="887" t="s">
        <v>569</v>
      </c>
      <c r="C3" s="888"/>
      <c r="D3" s="888"/>
      <c r="E3" s="888"/>
      <c r="F3" s="891" t="s">
        <v>21</v>
      </c>
      <c r="G3" s="896"/>
    </row>
    <row r="4" spans="1:7" s="885" customFormat="1" ht="11.1" customHeight="1">
      <c r="A4" s="893"/>
      <c r="B4" s="892" t="s">
        <v>4</v>
      </c>
      <c r="C4" s="888"/>
      <c r="D4" s="888"/>
      <c r="E4" s="888"/>
      <c r="F4" s="888"/>
      <c r="G4" s="896"/>
    </row>
    <row r="5" spans="1:7" s="885" customFormat="1" ht="3" customHeight="1">
      <c r="A5" s="893"/>
      <c r="B5" s="895"/>
      <c r="C5" s="895"/>
      <c r="D5" s="895"/>
      <c r="E5" s="895"/>
      <c r="F5" s="895"/>
      <c r="G5" s="896"/>
    </row>
    <row r="6" spans="1:7" s="885" customFormat="1" ht="3" customHeight="1">
      <c r="A6" s="893"/>
      <c r="B6" s="1193"/>
      <c r="C6" s="1193"/>
      <c r="D6" s="1193"/>
      <c r="E6" s="1193"/>
      <c r="F6" s="1193"/>
      <c r="G6" s="896"/>
    </row>
    <row r="7" spans="1:7" s="885" customFormat="1" ht="8.25" customHeight="1">
      <c r="A7" s="893"/>
      <c r="B7" s="1272" t="s">
        <v>6</v>
      </c>
      <c r="C7" s="1273" t="s">
        <v>570</v>
      </c>
      <c r="D7" s="1273" t="s">
        <v>571</v>
      </c>
      <c r="E7" s="1273" t="s">
        <v>572</v>
      </c>
      <c r="F7" s="1273" t="s">
        <v>573</v>
      </c>
      <c r="G7" s="896"/>
    </row>
    <row r="8" spans="1:7" s="885" customFormat="1" ht="8.25" customHeight="1">
      <c r="A8" s="893"/>
      <c r="B8" s="1272"/>
      <c r="C8" s="1273"/>
      <c r="D8" s="1273"/>
      <c r="E8" s="1273"/>
      <c r="F8" s="1273"/>
      <c r="G8" s="896"/>
    </row>
    <row r="9" spans="1:7" s="885" customFormat="1" ht="8.25" customHeight="1">
      <c r="A9" s="893"/>
      <c r="B9" s="1272"/>
      <c r="C9" s="1273"/>
      <c r="D9" s="1273"/>
      <c r="E9" s="1273"/>
      <c r="F9" s="1273"/>
      <c r="G9" s="896"/>
    </row>
    <row r="10" spans="1:7" s="885" customFormat="1" ht="1.5" customHeight="1">
      <c r="A10" s="893"/>
      <c r="B10" s="894"/>
      <c r="C10" s="900"/>
      <c r="D10" s="900"/>
      <c r="E10" s="911"/>
      <c r="F10" s="900"/>
      <c r="G10" s="896"/>
    </row>
    <row r="11" spans="1:7" s="885" customFormat="1" ht="2.25" customHeight="1">
      <c r="A11" s="893"/>
      <c r="B11" s="1182"/>
      <c r="C11" s="899"/>
      <c r="D11" s="899"/>
      <c r="E11" s="891"/>
      <c r="F11" s="899"/>
      <c r="G11" s="896"/>
    </row>
    <row r="12" spans="1:7" s="885" customFormat="1" ht="8.25" customHeight="1">
      <c r="A12" s="893"/>
      <c r="B12" s="1182">
        <v>1995</v>
      </c>
      <c r="C12" s="903">
        <v>10</v>
      </c>
      <c r="D12" s="903">
        <v>154</v>
      </c>
      <c r="E12" s="903">
        <v>178</v>
      </c>
      <c r="F12" s="903">
        <v>250</v>
      </c>
      <c r="G12" s="896"/>
    </row>
    <row r="13" spans="1:7" s="885" customFormat="1" ht="8.25" customHeight="1">
      <c r="A13" s="893"/>
      <c r="B13" s="1182">
        <v>1996</v>
      </c>
      <c r="C13" s="903">
        <v>10</v>
      </c>
      <c r="D13" s="903">
        <v>154</v>
      </c>
      <c r="E13" s="903">
        <v>178</v>
      </c>
      <c r="F13" s="903">
        <v>257</v>
      </c>
      <c r="G13" s="896"/>
    </row>
    <row r="14" spans="1:7" s="885" customFormat="1" ht="8.25" customHeight="1">
      <c r="A14" s="893"/>
      <c r="B14" s="1182">
        <v>1997</v>
      </c>
      <c r="C14" s="903">
        <v>10</v>
      </c>
      <c r="D14" s="903">
        <v>154</v>
      </c>
      <c r="E14" s="903">
        <v>178</v>
      </c>
      <c r="F14" s="903">
        <v>247</v>
      </c>
      <c r="G14" s="896"/>
    </row>
    <row r="15" spans="1:7" s="885" customFormat="1" ht="8.25" customHeight="1">
      <c r="A15" s="893"/>
      <c r="B15" s="1182">
        <v>1998</v>
      </c>
      <c r="C15" s="903">
        <v>10</v>
      </c>
      <c r="D15" s="903">
        <v>154</v>
      </c>
      <c r="E15" s="903">
        <v>178</v>
      </c>
      <c r="F15" s="903">
        <v>249</v>
      </c>
      <c r="G15" s="896"/>
    </row>
    <row r="16" spans="1:7" s="885" customFormat="1" ht="8.25" customHeight="1">
      <c r="A16" s="893"/>
      <c r="B16" s="1182">
        <v>1999</v>
      </c>
      <c r="C16" s="903">
        <v>11</v>
      </c>
      <c r="D16" s="903">
        <v>175</v>
      </c>
      <c r="E16" s="903">
        <v>191</v>
      </c>
      <c r="F16" s="903">
        <v>267</v>
      </c>
      <c r="G16" s="896"/>
    </row>
    <row r="17" spans="1:14" s="885" customFormat="1" ht="6" customHeight="1">
      <c r="A17" s="893"/>
      <c r="B17" s="1182"/>
      <c r="C17" s="903"/>
      <c r="D17" s="903"/>
      <c r="E17" s="926"/>
      <c r="F17" s="903"/>
      <c r="G17" s="896"/>
    </row>
    <row r="18" spans="1:14" s="885" customFormat="1" ht="8.25" customHeight="1">
      <c r="A18" s="893"/>
      <c r="B18" s="1182">
        <v>2000</v>
      </c>
      <c r="C18" s="903">
        <v>11</v>
      </c>
      <c r="D18" s="903">
        <v>175</v>
      </c>
      <c r="E18" s="903">
        <v>200</v>
      </c>
      <c r="F18" s="903">
        <v>273</v>
      </c>
      <c r="G18" s="896"/>
    </row>
    <row r="19" spans="1:14" s="885" customFormat="1" ht="8.25" customHeight="1">
      <c r="A19" s="893"/>
      <c r="B19" s="1182">
        <v>2001</v>
      </c>
      <c r="C19" s="903">
        <v>11</v>
      </c>
      <c r="D19" s="903">
        <v>175</v>
      </c>
      <c r="E19" s="903">
        <v>200</v>
      </c>
      <c r="F19" s="903">
        <v>251</v>
      </c>
      <c r="G19" s="896"/>
    </row>
    <row r="20" spans="1:14" s="885" customFormat="1" ht="8.25" customHeight="1">
      <c r="A20" s="893"/>
      <c r="B20" s="1182">
        <v>2002</v>
      </c>
      <c r="C20" s="903">
        <v>11</v>
      </c>
      <c r="D20" s="903">
        <v>175</v>
      </c>
      <c r="E20" s="903">
        <v>192</v>
      </c>
      <c r="F20" s="903">
        <v>247</v>
      </c>
      <c r="G20" s="896"/>
    </row>
    <row r="21" spans="1:14" s="885" customFormat="1" ht="8.25" customHeight="1">
      <c r="A21" s="893"/>
      <c r="B21" s="1182">
        <v>2003</v>
      </c>
      <c r="C21" s="903">
        <v>11</v>
      </c>
      <c r="D21" s="903">
        <v>175</v>
      </c>
      <c r="E21" s="903">
        <v>201</v>
      </c>
      <c r="F21" s="903">
        <v>254</v>
      </c>
      <c r="G21" s="896"/>
    </row>
    <row r="22" spans="1:14" s="885" customFormat="1" ht="8.25" customHeight="1">
      <c r="A22" s="893"/>
      <c r="B22" s="1182">
        <v>2004</v>
      </c>
      <c r="C22" s="903">
        <v>11</v>
      </c>
      <c r="D22" s="903">
        <v>175</v>
      </c>
      <c r="E22" s="903">
        <v>201</v>
      </c>
      <c r="F22" s="903">
        <v>258</v>
      </c>
      <c r="G22" s="896"/>
    </row>
    <row r="23" spans="1:14" s="885" customFormat="1" ht="6" customHeight="1">
      <c r="A23" s="893"/>
      <c r="B23" s="1182"/>
      <c r="C23" s="903"/>
      <c r="D23" s="903"/>
      <c r="E23" s="926"/>
      <c r="F23" s="903"/>
      <c r="G23" s="896"/>
    </row>
    <row r="24" spans="1:14" s="885" customFormat="1" ht="8.25" customHeight="1">
      <c r="A24" s="893"/>
      <c r="B24" s="1182">
        <v>2005</v>
      </c>
      <c r="C24" s="903">
        <v>11</v>
      </c>
      <c r="D24" s="903">
        <v>175</v>
      </c>
      <c r="E24" s="903">
        <v>201</v>
      </c>
      <c r="F24" s="903">
        <v>282</v>
      </c>
      <c r="G24" s="896"/>
    </row>
    <row r="25" spans="1:14" s="885" customFormat="1" ht="8.25" customHeight="1">
      <c r="A25" s="893"/>
      <c r="B25" s="1182">
        <v>2006</v>
      </c>
      <c r="C25" s="903">
        <v>11</v>
      </c>
      <c r="D25" s="903">
        <v>175</v>
      </c>
      <c r="E25" s="903">
        <v>201</v>
      </c>
      <c r="F25" s="903">
        <v>283</v>
      </c>
      <c r="G25" s="896"/>
    </row>
    <row r="26" spans="1:14" s="885" customFormat="1" ht="8.25" customHeight="1">
      <c r="A26" s="893"/>
      <c r="B26" s="1182">
        <v>2007</v>
      </c>
      <c r="C26" s="903">
        <v>11</v>
      </c>
      <c r="D26" s="903">
        <v>175</v>
      </c>
      <c r="E26" s="903">
        <v>201</v>
      </c>
      <c r="F26" s="903">
        <v>284</v>
      </c>
      <c r="G26" s="896"/>
    </row>
    <row r="27" spans="1:14" s="885" customFormat="1" ht="8.25" customHeight="1">
      <c r="A27" s="893"/>
      <c r="B27" s="1182">
        <v>2008</v>
      </c>
      <c r="C27" s="903">
        <v>11</v>
      </c>
      <c r="D27" s="903">
        <v>175</v>
      </c>
      <c r="E27" s="903">
        <v>201</v>
      </c>
      <c r="F27" s="903">
        <v>294</v>
      </c>
      <c r="G27" s="896"/>
    </row>
    <row r="28" spans="1:14" s="885" customFormat="1" ht="8.25" customHeight="1">
      <c r="A28" s="893"/>
      <c r="B28" s="1182">
        <v>2009</v>
      </c>
      <c r="C28" s="903">
        <v>11</v>
      </c>
      <c r="D28" s="903">
        <v>175</v>
      </c>
      <c r="E28" s="903">
        <v>201</v>
      </c>
      <c r="F28" s="903">
        <v>270</v>
      </c>
      <c r="G28" s="896"/>
    </row>
    <row r="29" spans="1:14" s="885" customFormat="1" ht="6" customHeight="1">
      <c r="A29" s="893"/>
      <c r="B29" s="1182"/>
      <c r="C29" s="903"/>
      <c r="D29" s="903"/>
      <c r="E29" s="926"/>
      <c r="F29" s="903"/>
      <c r="G29" s="896"/>
    </row>
    <row r="30" spans="1:14" s="885" customFormat="1" ht="8.25" customHeight="1">
      <c r="A30" s="893"/>
      <c r="B30" s="1182">
        <v>2010</v>
      </c>
      <c r="C30" s="903">
        <v>11</v>
      </c>
      <c r="D30" s="903">
        <v>175</v>
      </c>
      <c r="E30" s="903">
        <v>201</v>
      </c>
      <c r="F30" s="903">
        <v>258</v>
      </c>
      <c r="G30" s="896"/>
      <c r="J30" s="927"/>
      <c r="K30" s="927"/>
      <c r="L30" s="928"/>
      <c r="M30" s="929"/>
      <c r="N30" s="930"/>
    </row>
    <row r="31" spans="1:14" s="885" customFormat="1" ht="8.25" customHeight="1">
      <c r="A31" s="893"/>
      <c r="B31" s="1182">
        <v>2011</v>
      </c>
      <c r="C31" s="903">
        <v>11</v>
      </c>
      <c r="D31" s="903">
        <v>175</v>
      </c>
      <c r="E31" s="903">
        <v>201</v>
      </c>
      <c r="F31" s="903">
        <v>258</v>
      </c>
      <c r="G31" s="896"/>
    </row>
    <row r="32" spans="1:14" s="885" customFormat="1" ht="8.25" customHeight="1">
      <c r="A32" s="893"/>
      <c r="B32" s="1182">
        <v>2012</v>
      </c>
      <c r="C32" s="903">
        <v>12</v>
      </c>
      <c r="D32" s="903">
        <v>195</v>
      </c>
      <c r="E32" s="903">
        <v>226</v>
      </c>
      <c r="F32" s="903">
        <v>278</v>
      </c>
      <c r="G32" s="896"/>
    </row>
    <row r="33" spans="1:7" s="885" customFormat="1" ht="5.25" customHeight="1">
      <c r="A33" s="893"/>
      <c r="B33" s="1182"/>
      <c r="C33" s="903"/>
      <c r="D33" s="903"/>
      <c r="E33" s="926"/>
      <c r="F33" s="903"/>
      <c r="G33" s="896"/>
    </row>
    <row r="34" spans="1:7" s="885" customFormat="1" ht="6.75" customHeight="1">
      <c r="A34" s="893"/>
      <c r="B34" s="1182"/>
      <c r="C34" s="903"/>
      <c r="D34" s="903"/>
      <c r="E34" s="926"/>
      <c r="F34" s="903"/>
      <c r="G34" s="896"/>
    </row>
    <row r="35" spans="1:7" s="885" customFormat="1" ht="6" customHeight="1">
      <c r="A35" s="893"/>
      <c r="B35" s="1182"/>
      <c r="C35" s="903"/>
      <c r="D35" s="903"/>
      <c r="E35" s="926"/>
      <c r="F35" s="903"/>
      <c r="G35" s="896"/>
    </row>
    <row r="36" spans="1:7" s="885" customFormat="1" ht="9" customHeight="1">
      <c r="A36" s="893"/>
      <c r="B36" s="908"/>
      <c r="C36" s="888"/>
      <c r="D36" s="888"/>
      <c r="E36" s="888"/>
      <c r="F36" s="891" t="s">
        <v>568</v>
      </c>
      <c r="G36" s="896"/>
    </row>
    <row r="37" spans="1:7" s="885" customFormat="1" ht="9" customHeight="1">
      <c r="A37" s="893"/>
      <c r="B37" s="910"/>
      <c r="C37" s="888"/>
      <c r="D37" s="888"/>
      <c r="E37" s="888"/>
      <c r="F37" s="891" t="s">
        <v>61</v>
      </c>
      <c r="G37" s="896"/>
    </row>
    <row r="38" spans="1:7" s="885" customFormat="1" ht="3" customHeight="1">
      <c r="A38" s="893"/>
      <c r="B38" s="895"/>
      <c r="C38" s="895"/>
      <c r="D38" s="895"/>
      <c r="E38" s="895"/>
      <c r="F38" s="895"/>
      <c r="G38" s="896"/>
    </row>
    <row r="39" spans="1:7" s="885" customFormat="1" ht="3" customHeight="1">
      <c r="A39" s="893"/>
      <c r="B39" s="1193"/>
      <c r="C39" s="1193"/>
      <c r="D39" s="1193"/>
      <c r="E39" s="1193"/>
      <c r="F39" s="1193"/>
      <c r="G39" s="896"/>
    </row>
    <row r="40" spans="1:7" s="885" customFormat="1" ht="8.4499999999999993" customHeight="1">
      <c r="A40" s="893"/>
      <c r="B40" s="1272" t="s">
        <v>6</v>
      </c>
      <c r="C40" s="899"/>
      <c r="D40" s="1273" t="s">
        <v>210</v>
      </c>
      <c r="E40" s="1273" t="s">
        <v>574</v>
      </c>
      <c r="F40" s="1273" t="s">
        <v>575</v>
      </c>
      <c r="G40" s="896"/>
    </row>
    <row r="41" spans="1:7" s="885" customFormat="1" ht="8.4499999999999993" customHeight="1">
      <c r="A41" s="893"/>
      <c r="B41" s="1272"/>
      <c r="C41" s="899"/>
      <c r="D41" s="1273"/>
      <c r="E41" s="1273"/>
      <c r="F41" s="1273"/>
      <c r="G41" s="896"/>
    </row>
    <row r="42" spans="1:7" s="885" customFormat="1" ht="8.4499999999999993" customHeight="1">
      <c r="A42" s="893"/>
      <c r="B42" s="1272"/>
      <c r="C42" s="899"/>
      <c r="D42" s="1273"/>
      <c r="E42" s="1273"/>
      <c r="F42" s="1273"/>
      <c r="G42" s="896"/>
    </row>
    <row r="43" spans="1:7" s="885" customFormat="1" ht="8.4499999999999993" customHeight="1">
      <c r="A43" s="893"/>
      <c r="B43" s="1272"/>
      <c r="C43" s="899"/>
      <c r="D43" s="1273"/>
      <c r="E43" s="1273"/>
      <c r="F43" s="1273"/>
      <c r="G43" s="896"/>
    </row>
    <row r="44" spans="1:7" s="885" customFormat="1" ht="3" customHeight="1">
      <c r="A44" s="893"/>
      <c r="B44" s="894"/>
      <c r="C44" s="900"/>
      <c r="D44" s="911"/>
      <c r="E44" s="911"/>
      <c r="F44" s="911"/>
      <c r="G44" s="896"/>
    </row>
    <row r="45" spans="1:7" s="885" customFormat="1" ht="3" customHeight="1">
      <c r="A45" s="893"/>
      <c r="B45" s="1182"/>
      <c r="C45" s="899"/>
      <c r="D45" s="891"/>
      <c r="E45" s="891"/>
      <c r="F45" s="891"/>
      <c r="G45" s="896"/>
    </row>
    <row r="46" spans="1:7" s="885" customFormat="1" ht="8.25" customHeight="1">
      <c r="A46" s="893"/>
      <c r="B46" s="1182">
        <v>1995</v>
      </c>
      <c r="C46" s="931"/>
      <c r="D46" s="931">
        <v>1473934</v>
      </c>
      <c r="E46" s="931">
        <v>35254</v>
      </c>
      <c r="F46" s="931">
        <v>881717</v>
      </c>
      <c r="G46" s="896"/>
    </row>
    <row r="47" spans="1:7" s="885" customFormat="1" ht="8.25" customHeight="1">
      <c r="A47" s="893"/>
      <c r="B47" s="1182">
        <v>1996</v>
      </c>
      <c r="C47" s="931"/>
      <c r="D47" s="931">
        <v>1425600</v>
      </c>
      <c r="E47" s="931">
        <v>35335</v>
      </c>
      <c r="F47" s="931">
        <v>872080</v>
      </c>
      <c r="G47" s="896"/>
    </row>
    <row r="48" spans="1:7" s="885" customFormat="1" ht="8.25" customHeight="1">
      <c r="A48" s="893"/>
      <c r="B48" s="1182">
        <v>1997</v>
      </c>
      <c r="C48" s="931"/>
      <c r="D48" s="931">
        <v>1361500</v>
      </c>
      <c r="E48" s="931">
        <v>35647</v>
      </c>
      <c r="F48" s="931">
        <v>885936</v>
      </c>
      <c r="G48" s="896"/>
    </row>
    <row r="49" spans="1:7" s="885" customFormat="1" ht="8.25" customHeight="1">
      <c r="A49" s="893"/>
      <c r="B49" s="1182">
        <v>1998</v>
      </c>
      <c r="C49" s="931"/>
      <c r="D49" s="931">
        <v>1343500</v>
      </c>
      <c r="E49" s="931">
        <v>35647</v>
      </c>
      <c r="F49" s="931">
        <v>884644</v>
      </c>
      <c r="G49" s="896"/>
    </row>
    <row r="50" spans="1:7" s="885" customFormat="1" ht="8.25" customHeight="1">
      <c r="A50" s="893"/>
      <c r="B50" s="1182">
        <v>1999</v>
      </c>
      <c r="C50" s="931"/>
      <c r="D50" s="931">
        <v>1273100</v>
      </c>
      <c r="E50" s="931">
        <v>36625</v>
      </c>
      <c r="F50" s="931">
        <v>909875</v>
      </c>
      <c r="G50" s="896"/>
    </row>
    <row r="51" spans="1:7" s="885" customFormat="1" ht="6" customHeight="1">
      <c r="A51" s="893"/>
      <c r="B51" s="1182"/>
      <c r="C51" s="903"/>
      <c r="D51" s="903"/>
      <c r="E51" s="926"/>
      <c r="F51" s="903"/>
      <c r="G51" s="896"/>
    </row>
    <row r="52" spans="1:7" s="885" customFormat="1" ht="8.25" customHeight="1">
      <c r="A52" s="893"/>
      <c r="B52" s="1182">
        <v>2000</v>
      </c>
      <c r="C52" s="931"/>
      <c r="D52" s="931">
        <v>1392700</v>
      </c>
      <c r="E52" s="931">
        <v>38567</v>
      </c>
      <c r="F52" s="931">
        <v>941598</v>
      </c>
      <c r="G52" s="896"/>
    </row>
    <row r="53" spans="1:7" s="885" customFormat="1" ht="8.25" customHeight="1">
      <c r="A53" s="893"/>
      <c r="B53" s="1182">
        <v>2001</v>
      </c>
      <c r="C53" s="931"/>
      <c r="D53" s="931">
        <v>1433700</v>
      </c>
      <c r="E53" s="931">
        <v>39941</v>
      </c>
      <c r="F53" s="931">
        <v>983616</v>
      </c>
      <c r="G53" s="896"/>
    </row>
    <row r="54" spans="1:7" s="885" customFormat="1" ht="8.25" customHeight="1">
      <c r="A54" s="893"/>
      <c r="B54" s="1182">
        <v>2002</v>
      </c>
      <c r="C54" s="931"/>
      <c r="D54" s="931">
        <v>1395700</v>
      </c>
      <c r="E54" s="931">
        <v>39187</v>
      </c>
      <c r="F54" s="931">
        <v>969289</v>
      </c>
      <c r="G54" s="896"/>
    </row>
    <row r="55" spans="1:7" s="885" customFormat="1" ht="8.25" customHeight="1">
      <c r="A55" s="893"/>
      <c r="B55" s="1182">
        <v>2003</v>
      </c>
      <c r="C55" s="931"/>
      <c r="D55" s="931">
        <v>1376000</v>
      </c>
      <c r="E55" s="931">
        <v>37925</v>
      </c>
      <c r="F55" s="931">
        <v>955080</v>
      </c>
      <c r="G55" s="896"/>
    </row>
    <row r="56" spans="1:7" s="885" customFormat="1" ht="8.25" customHeight="1">
      <c r="A56" s="893"/>
      <c r="B56" s="1182">
        <v>2004</v>
      </c>
      <c r="C56" s="931"/>
      <c r="D56" s="931">
        <v>1441700</v>
      </c>
      <c r="E56" s="931">
        <v>39017</v>
      </c>
      <c r="F56" s="931">
        <v>968710</v>
      </c>
      <c r="G56" s="896"/>
    </row>
    <row r="57" spans="1:7" s="885" customFormat="1" ht="6" customHeight="1">
      <c r="A57" s="893"/>
      <c r="B57" s="1182"/>
      <c r="C57" s="903"/>
      <c r="D57" s="903"/>
      <c r="E57" s="926"/>
      <c r="F57" s="903"/>
      <c r="G57" s="896"/>
    </row>
    <row r="58" spans="1:7" s="885" customFormat="1" ht="8.25" customHeight="1">
      <c r="A58" s="893"/>
      <c r="B58" s="1182">
        <v>2005</v>
      </c>
      <c r="C58" s="931"/>
      <c r="D58" s="931">
        <v>1440700</v>
      </c>
      <c r="E58" s="931">
        <v>38923</v>
      </c>
      <c r="F58" s="931">
        <v>930901</v>
      </c>
      <c r="G58" s="896"/>
    </row>
    <row r="59" spans="1:7" s="885" customFormat="1" ht="8.25" customHeight="1">
      <c r="A59" s="893"/>
      <c r="B59" s="1182">
        <v>2006</v>
      </c>
      <c r="C59" s="931"/>
      <c r="D59" s="931">
        <v>1418600</v>
      </c>
      <c r="E59" s="931">
        <v>39475</v>
      </c>
      <c r="F59" s="931">
        <v>1017645</v>
      </c>
      <c r="G59" s="896"/>
    </row>
    <row r="60" spans="1:7" s="885" customFormat="1" ht="8.25" customHeight="1">
      <c r="A60" s="893"/>
      <c r="B60" s="1182">
        <v>2007</v>
      </c>
      <c r="C60" s="931"/>
      <c r="D60" s="931">
        <v>1351700</v>
      </c>
      <c r="E60" s="931">
        <v>39295</v>
      </c>
      <c r="F60" s="931">
        <v>1023037</v>
      </c>
      <c r="G60" s="896"/>
    </row>
    <row r="61" spans="1:7" s="885" customFormat="1" ht="8.25" customHeight="1">
      <c r="A61" s="893"/>
      <c r="B61" s="1182">
        <v>2008</v>
      </c>
      <c r="C61" s="931"/>
      <c r="D61" s="931">
        <v>1459400</v>
      </c>
      <c r="E61" s="931">
        <v>40308</v>
      </c>
      <c r="F61" s="931">
        <v>1063310</v>
      </c>
      <c r="G61" s="896"/>
    </row>
    <row r="62" spans="1:7" s="885" customFormat="1" ht="8.25" customHeight="1">
      <c r="A62" s="893"/>
      <c r="B62" s="1182">
        <v>2009</v>
      </c>
      <c r="C62" s="931"/>
      <c r="D62" s="931">
        <v>1414300</v>
      </c>
      <c r="E62" s="931">
        <v>40734</v>
      </c>
      <c r="F62" s="931">
        <v>1059165</v>
      </c>
      <c r="G62" s="896"/>
    </row>
    <row r="63" spans="1:7" s="885" customFormat="1" ht="6" customHeight="1">
      <c r="A63" s="893"/>
      <c r="B63" s="1182"/>
      <c r="C63" s="903"/>
      <c r="D63" s="903"/>
      <c r="E63" s="926"/>
      <c r="F63" s="903"/>
      <c r="G63" s="896"/>
    </row>
    <row r="64" spans="1:7" s="885" customFormat="1" ht="8.25" customHeight="1">
      <c r="A64" s="893"/>
      <c r="B64" s="1182">
        <v>2010</v>
      </c>
      <c r="C64" s="931"/>
      <c r="D64" s="931">
        <v>1410200</v>
      </c>
      <c r="E64" s="931">
        <v>40903</v>
      </c>
      <c r="F64" s="931">
        <v>1077779</v>
      </c>
      <c r="G64" s="896"/>
    </row>
    <row r="65" spans="1:8" s="885" customFormat="1" ht="8.25" customHeight="1">
      <c r="A65" s="893"/>
      <c r="B65" s="1182">
        <v>2011</v>
      </c>
      <c r="C65" s="931"/>
      <c r="D65" s="931">
        <v>1594903</v>
      </c>
      <c r="E65" s="931">
        <v>41049.114999999998</v>
      </c>
      <c r="F65" s="931">
        <v>1070926</v>
      </c>
      <c r="G65" s="896"/>
    </row>
    <row r="66" spans="1:8" s="885" customFormat="1" ht="8.25" customHeight="1">
      <c r="A66" s="893"/>
      <c r="B66" s="1182">
        <v>2012</v>
      </c>
      <c r="C66" s="931"/>
      <c r="D66" s="931">
        <v>1608865</v>
      </c>
      <c r="E66" s="931">
        <v>41981</v>
      </c>
      <c r="F66" s="931">
        <v>1087017</v>
      </c>
      <c r="G66" s="896"/>
    </row>
    <row r="67" spans="1:8" s="885" customFormat="1" ht="3" customHeight="1">
      <c r="A67" s="893"/>
      <c r="B67" s="895"/>
      <c r="C67" s="895"/>
      <c r="D67" s="895"/>
      <c r="E67" s="895"/>
      <c r="F67" s="895"/>
      <c r="G67" s="896"/>
    </row>
    <row r="68" spans="1:8" s="885" customFormat="1" ht="3" customHeight="1">
      <c r="A68" s="893"/>
      <c r="B68" s="1193"/>
      <c r="C68" s="1193"/>
      <c r="D68" s="1193"/>
      <c r="E68" s="1193"/>
      <c r="F68" s="1193"/>
      <c r="G68" s="896"/>
    </row>
    <row r="69" spans="1:8" s="885" customFormat="1" ht="9" customHeight="1">
      <c r="A69" s="893"/>
      <c r="B69" s="1196" t="s">
        <v>576</v>
      </c>
      <c r="C69" s="1193"/>
      <c r="D69" s="1193"/>
      <c r="E69" s="1193"/>
      <c r="F69" s="1193"/>
      <c r="G69" s="896"/>
    </row>
    <row r="70" spans="1:8" s="885" customFormat="1" ht="9" customHeight="1">
      <c r="A70" s="893"/>
      <c r="B70" s="1196" t="s">
        <v>577</v>
      </c>
      <c r="C70" s="1193"/>
      <c r="D70" s="1193"/>
      <c r="E70" s="1193"/>
      <c r="F70" s="1193"/>
      <c r="G70" s="896"/>
    </row>
    <row r="71" spans="1:8" s="885" customFormat="1" ht="9" customHeight="1">
      <c r="A71" s="893"/>
      <c r="B71" s="1196" t="s">
        <v>578</v>
      </c>
      <c r="C71" s="1193"/>
      <c r="D71" s="1193"/>
      <c r="E71" s="1193"/>
      <c r="F71" s="1193"/>
      <c r="G71" s="896"/>
    </row>
    <row r="72" spans="1:8" s="885" customFormat="1" ht="9" customHeight="1">
      <c r="A72" s="893"/>
      <c r="B72" s="1182" t="s">
        <v>579</v>
      </c>
      <c r="C72" s="1193"/>
      <c r="D72" s="1193"/>
      <c r="E72" s="1193"/>
      <c r="F72" s="1193"/>
      <c r="G72" s="896"/>
    </row>
    <row r="73" spans="1:8" s="885" customFormat="1" ht="9" customHeight="1">
      <c r="A73" s="893"/>
      <c r="B73" s="1182" t="s">
        <v>580</v>
      </c>
      <c r="C73" s="1193"/>
      <c r="D73" s="1193"/>
      <c r="E73" s="1193"/>
      <c r="F73" s="1193"/>
      <c r="G73" s="896"/>
    </row>
    <row r="74" spans="1:8" s="885" customFormat="1" ht="4.5" customHeight="1">
      <c r="A74" s="920"/>
      <c r="B74" s="895"/>
      <c r="C74" s="895"/>
      <c r="D74" s="895"/>
      <c r="E74" s="895"/>
      <c r="F74" s="895"/>
      <c r="G74" s="921"/>
    </row>
    <row r="75" spans="1:8" hidden="1">
      <c r="H75" s="922" t="s">
        <v>17</v>
      </c>
    </row>
    <row r="76" spans="1:8" ht="12.75" hidden="1" customHeight="1"/>
    <row r="77" spans="1:8" ht="12.75" hidden="1" customHeight="1"/>
    <row r="78" spans="1:8" ht="12.75" hidden="1" customHeight="1">
      <c r="D78" s="885"/>
    </row>
    <row r="79" spans="1:8" ht="12.75" hidden="1" customHeight="1">
      <c r="D79" s="885"/>
    </row>
  </sheetData>
  <sheetProtection sheet="1" objects="1" scenarios="1"/>
  <mergeCells count="9">
    <mergeCell ref="B40:B43"/>
    <mergeCell ref="D40:D43"/>
    <mergeCell ref="E40:E43"/>
    <mergeCell ref="F40:F43"/>
    <mergeCell ref="B7:B9"/>
    <mergeCell ref="C7:C9"/>
    <mergeCell ref="D7:D9"/>
    <mergeCell ref="E7:E9"/>
    <mergeCell ref="F7:F9"/>
  </mergeCells>
  <hyperlinks>
    <hyperlink ref="F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codeName="Hoja48"/>
  <dimension ref="A1:L65"/>
  <sheetViews>
    <sheetView showGridLines="0" showRowColHeaders="0" zoomScale="140" zoomScaleNormal="140" workbookViewId="0"/>
  </sheetViews>
  <sheetFormatPr baseColWidth="10" defaultColWidth="0" defaultRowHeight="12.75" customHeight="1" zeroHeight="1"/>
  <cols>
    <col min="1" max="1" width="0.85546875" style="922" customWidth="1"/>
    <col min="2" max="2" width="7.140625" style="922" customWidth="1"/>
    <col min="3" max="3" width="5.28515625" style="922" customWidth="1"/>
    <col min="4" max="4" width="6.5703125" style="922" customWidth="1"/>
    <col min="5" max="5" width="6.7109375" style="922" customWidth="1"/>
    <col min="6" max="6" width="5.42578125" style="922" customWidth="1"/>
    <col min="7" max="7" width="6.5703125" style="922" customWidth="1"/>
    <col min="8" max="8" width="7.140625" style="922" customWidth="1"/>
    <col min="9" max="9" width="6.140625" style="922" customWidth="1"/>
    <col min="10" max="10" width="6.7109375" style="922" customWidth="1"/>
    <col min="11" max="12" width="0.85546875" style="922" customWidth="1"/>
    <col min="13" max="16384" width="11.42578125" style="922" hidden="1"/>
  </cols>
  <sheetData>
    <row r="1" spans="1:11" s="885" customFormat="1" ht="4.5" customHeight="1">
      <c r="A1" s="882">
        <v>0</v>
      </c>
      <c r="B1" s="883"/>
      <c r="C1" s="883"/>
      <c r="D1" s="883"/>
      <c r="E1" s="883"/>
      <c r="F1" s="883"/>
      <c r="G1" s="883"/>
      <c r="H1" s="883"/>
      <c r="I1" s="883"/>
      <c r="J1" s="883"/>
      <c r="K1" s="884"/>
    </row>
    <row r="2" spans="1:11" s="885" customFormat="1" ht="11.1" customHeight="1">
      <c r="A2" s="893"/>
      <c r="B2" s="887" t="s">
        <v>547</v>
      </c>
      <c r="C2" s="932"/>
      <c r="D2" s="932"/>
      <c r="E2" s="932"/>
      <c r="F2" s="932"/>
      <c r="G2" s="932"/>
      <c r="H2" s="932"/>
      <c r="I2" s="932"/>
      <c r="J2" s="1317" t="s">
        <v>581</v>
      </c>
      <c r="K2" s="896"/>
    </row>
    <row r="3" spans="1:11" s="885" customFormat="1" ht="11.1" customHeight="1">
      <c r="A3" s="893"/>
      <c r="B3" s="887" t="s">
        <v>582</v>
      </c>
      <c r="C3" s="932"/>
      <c r="D3" s="932"/>
      <c r="E3" s="932"/>
      <c r="F3" s="932"/>
      <c r="G3" s="932"/>
      <c r="H3" s="932"/>
      <c r="I3" s="932"/>
      <c r="J3" s="891"/>
      <c r="K3" s="896"/>
    </row>
    <row r="4" spans="1:11" s="885" customFormat="1" ht="11.1" customHeight="1">
      <c r="A4" s="893"/>
      <c r="B4" s="892" t="s">
        <v>4</v>
      </c>
      <c r="C4" s="933"/>
      <c r="D4" s="933"/>
      <c r="E4" s="933"/>
      <c r="F4" s="933"/>
      <c r="G4" s="933"/>
      <c r="H4" s="933"/>
      <c r="I4" s="933"/>
      <c r="J4" s="933"/>
      <c r="K4" s="896"/>
    </row>
    <row r="5" spans="1:11" s="885" customFormat="1" ht="3" customHeight="1">
      <c r="A5" s="893"/>
      <c r="B5" s="894"/>
      <c r="C5" s="895"/>
      <c r="D5" s="895"/>
      <c r="E5" s="895"/>
      <c r="F5" s="895"/>
      <c r="G5" s="895"/>
      <c r="H5" s="895"/>
      <c r="I5" s="895"/>
      <c r="J5" s="895"/>
      <c r="K5" s="896"/>
    </row>
    <row r="6" spans="1:11" s="885" customFormat="1" ht="3" customHeight="1">
      <c r="A6" s="893"/>
      <c r="B6" s="1182"/>
      <c r="C6" s="883"/>
      <c r="D6" s="883"/>
      <c r="E6" s="883"/>
      <c r="F6" s="883"/>
      <c r="G6" s="883"/>
      <c r="H6" s="883"/>
      <c r="I6" s="883"/>
      <c r="J6" s="883"/>
      <c r="K6" s="896"/>
    </row>
    <row r="7" spans="1:11" s="885" customFormat="1" ht="9" customHeight="1">
      <c r="A7" s="893"/>
      <c r="B7" s="1272" t="s">
        <v>6</v>
      </c>
      <c r="C7" s="1306" t="s">
        <v>583</v>
      </c>
      <c r="D7" s="1306" t="s">
        <v>584</v>
      </c>
      <c r="E7" s="1306" t="s">
        <v>585</v>
      </c>
      <c r="F7" s="1306" t="s">
        <v>586</v>
      </c>
      <c r="G7" s="1306" t="s">
        <v>574</v>
      </c>
      <c r="H7" s="1306" t="s">
        <v>587</v>
      </c>
      <c r="I7" s="1306" t="s">
        <v>588</v>
      </c>
      <c r="J7" s="1306" t="s">
        <v>589</v>
      </c>
      <c r="K7" s="896"/>
    </row>
    <row r="8" spans="1:11" s="885" customFormat="1" ht="9" customHeight="1">
      <c r="A8" s="893"/>
      <c r="B8" s="1272"/>
      <c r="C8" s="1306"/>
      <c r="D8" s="1306"/>
      <c r="E8" s="1306"/>
      <c r="F8" s="1306"/>
      <c r="G8" s="1306"/>
      <c r="H8" s="1306"/>
      <c r="I8" s="1306"/>
      <c r="J8" s="1306"/>
      <c r="K8" s="896"/>
    </row>
    <row r="9" spans="1:11" s="885" customFormat="1" ht="9" customHeight="1">
      <c r="A9" s="893"/>
      <c r="B9" s="1272"/>
      <c r="C9" s="1306"/>
      <c r="D9" s="1306"/>
      <c r="E9" s="1306"/>
      <c r="F9" s="1306"/>
      <c r="G9" s="1306"/>
      <c r="H9" s="1306"/>
      <c r="I9" s="1306"/>
      <c r="J9" s="1306"/>
      <c r="K9" s="896"/>
    </row>
    <row r="10" spans="1:11" s="885" customFormat="1" ht="9" customHeight="1">
      <c r="A10" s="893"/>
      <c r="B10" s="1272"/>
      <c r="C10" s="1306"/>
      <c r="D10" s="1306"/>
      <c r="E10" s="1306"/>
      <c r="F10" s="1306"/>
      <c r="G10" s="1306"/>
      <c r="H10" s="1306"/>
      <c r="I10" s="1306"/>
      <c r="J10" s="1306"/>
      <c r="K10" s="896"/>
    </row>
    <row r="11" spans="1:11" s="885" customFormat="1" ht="3" customHeight="1">
      <c r="A11" s="893"/>
      <c r="B11" s="894"/>
      <c r="C11" s="900"/>
      <c r="D11" s="911"/>
      <c r="E11" s="900"/>
      <c r="F11" s="900"/>
      <c r="G11" s="911"/>
      <c r="H11" s="911"/>
      <c r="I11" s="911"/>
      <c r="J11" s="911"/>
      <c r="K11" s="896"/>
    </row>
    <row r="12" spans="1:11" s="885" customFormat="1" ht="3" customHeight="1">
      <c r="A12" s="893"/>
      <c r="B12" s="1182"/>
      <c r="C12" s="899"/>
      <c r="D12" s="891"/>
      <c r="E12" s="899"/>
      <c r="F12" s="899"/>
      <c r="G12" s="891"/>
      <c r="H12" s="891"/>
      <c r="I12" s="891"/>
      <c r="J12" s="891"/>
      <c r="K12" s="896"/>
    </row>
    <row r="13" spans="1:11" s="885" customFormat="1" ht="8.4499999999999993" customHeight="1">
      <c r="A13" s="893"/>
      <c r="B13" s="934" t="s">
        <v>590</v>
      </c>
      <c r="C13" s="899"/>
      <c r="D13" s="891"/>
      <c r="E13" s="899"/>
      <c r="F13" s="899"/>
      <c r="G13" s="891"/>
      <c r="H13" s="891"/>
      <c r="I13" s="891"/>
      <c r="J13" s="891"/>
      <c r="K13" s="896"/>
    </row>
    <row r="14" spans="1:11" s="885" customFormat="1" ht="8.4499999999999993" customHeight="1">
      <c r="A14" s="893"/>
      <c r="B14" s="1196">
        <v>1995</v>
      </c>
      <c r="C14" s="935">
        <v>1</v>
      </c>
      <c r="D14" s="935">
        <v>26</v>
      </c>
      <c r="E14" s="935">
        <v>9</v>
      </c>
      <c r="F14" s="935">
        <v>3285</v>
      </c>
      <c r="G14" s="935">
        <v>1404</v>
      </c>
      <c r="H14" s="935">
        <v>25796</v>
      </c>
      <c r="I14" s="936">
        <v>18.3</v>
      </c>
      <c r="J14" s="935">
        <v>6839</v>
      </c>
      <c r="K14" s="896"/>
    </row>
    <row r="15" spans="1:11" s="885" customFormat="1" ht="8.4499999999999993" customHeight="1">
      <c r="A15" s="893"/>
      <c r="B15" s="1196">
        <v>1996</v>
      </c>
      <c r="C15" s="935">
        <v>1</v>
      </c>
      <c r="D15" s="935">
        <v>26</v>
      </c>
      <c r="E15" s="935">
        <v>10</v>
      </c>
      <c r="F15" s="935">
        <v>3650</v>
      </c>
      <c r="G15" s="935">
        <v>1634</v>
      </c>
      <c r="H15" s="935">
        <v>32399</v>
      </c>
      <c r="I15" s="936">
        <v>19.8</v>
      </c>
      <c r="J15" s="935">
        <v>20084</v>
      </c>
      <c r="K15" s="896"/>
    </row>
    <row r="16" spans="1:11" s="885" customFormat="1" ht="8.4499999999999993" customHeight="1">
      <c r="A16" s="893"/>
      <c r="B16" s="1196">
        <v>1997</v>
      </c>
      <c r="C16" s="935">
        <v>1</v>
      </c>
      <c r="D16" s="935">
        <v>26</v>
      </c>
      <c r="E16" s="935">
        <v>11</v>
      </c>
      <c r="F16" s="935">
        <v>4015</v>
      </c>
      <c r="G16" s="935">
        <v>1697</v>
      </c>
      <c r="H16" s="935">
        <v>19678</v>
      </c>
      <c r="I16" s="936">
        <v>11.6</v>
      </c>
      <c r="J16" s="935">
        <v>22023</v>
      </c>
      <c r="K16" s="896"/>
    </row>
    <row r="17" spans="1:11" s="885" customFormat="1" ht="8.4499999999999993" customHeight="1">
      <c r="A17" s="893"/>
      <c r="B17" s="1196">
        <v>1998</v>
      </c>
      <c r="C17" s="935">
        <v>1</v>
      </c>
      <c r="D17" s="935">
        <v>26</v>
      </c>
      <c r="E17" s="935">
        <v>11</v>
      </c>
      <c r="F17" s="935">
        <v>4015</v>
      </c>
      <c r="G17" s="935">
        <v>1649</v>
      </c>
      <c r="H17" s="935">
        <v>15730</v>
      </c>
      <c r="I17" s="936">
        <v>9.5</v>
      </c>
      <c r="J17" s="935">
        <v>23322</v>
      </c>
      <c r="K17" s="896"/>
    </row>
    <row r="18" spans="1:11" s="885" customFormat="1" ht="8.4499999999999993" customHeight="1">
      <c r="A18" s="893"/>
      <c r="B18" s="1196">
        <v>1999</v>
      </c>
      <c r="C18" s="935">
        <v>1</v>
      </c>
      <c r="D18" s="935">
        <v>26</v>
      </c>
      <c r="E18" s="935">
        <v>12</v>
      </c>
      <c r="F18" s="935">
        <v>4380</v>
      </c>
      <c r="G18" s="935">
        <v>1754</v>
      </c>
      <c r="H18" s="935">
        <v>17121</v>
      </c>
      <c r="I18" s="936">
        <v>9.7611174458380852</v>
      </c>
      <c r="J18" s="935">
        <v>27927</v>
      </c>
      <c r="K18" s="896"/>
    </row>
    <row r="19" spans="1:11" s="885" customFormat="1" ht="8.4499999999999993" customHeight="1">
      <c r="A19" s="893"/>
      <c r="B19" s="1182"/>
      <c r="C19" s="935"/>
      <c r="D19" s="935"/>
      <c r="E19" s="935"/>
      <c r="F19" s="935"/>
      <c r="G19" s="935"/>
      <c r="H19" s="935"/>
      <c r="I19" s="936"/>
      <c r="J19" s="935"/>
      <c r="K19" s="896"/>
    </row>
    <row r="20" spans="1:11" s="885" customFormat="1" ht="8.4499999999999993" customHeight="1">
      <c r="A20" s="893"/>
      <c r="B20" s="1182">
        <v>2000</v>
      </c>
      <c r="C20" s="935">
        <v>1</v>
      </c>
      <c r="D20" s="935">
        <v>26</v>
      </c>
      <c r="E20" s="935">
        <v>12</v>
      </c>
      <c r="F20" s="935">
        <v>4380</v>
      </c>
      <c r="G20" s="935">
        <v>1732</v>
      </c>
      <c r="H20" s="935">
        <v>17877</v>
      </c>
      <c r="I20" s="936">
        <v>10.321593533487299</v>
      </c>
      <c r="J20" s="935">
        <v>26814</v>
      </c>
      <c r="K20" s="896"/>
    </row>
    <row r="21" spans="1:11" s="885" customFormat="1" ht="8.4499999999999993" customHeight="1">
      <c r="A21" s="893"/>
      <c r="B21" s="1182">
        <v>2001</v>
      </c>
      <c r="C21" s="935">
        <v>1</v>
      </c>
      <c r="D21" s="935">
        <v>26</v>
      </c>
      <c r="E21" s="935">
        <v>12</v>
      </c>
      <c r="F21" s="935">
        <v>4380</v>
      </c>
      <c r="G21" s="935">
        <v>1480</v>
      </c>
      <c r="H21" s="935">
        <v>16438</v>
      </c>
      <c r="I21" s="936">
        <v>11.1</v>
      </c>
      <c r="J21" s="935">
        <v>24566</v>
      </c>
      <c r="K21" s="896"/>
    </row>
    <row r="22" spans="1:11" s="885" customFormat="1" ht="8.4499999999999993" customHeight="1">
      <c r="A22" s="893"/>
      <c r="B22" s="1182">
        <v>2002</v>
      </c>
      <c r="C22" s="935">
        <v>1</v>
      </c>
      <c r="D22" s="935">
        <v>26</v>
      </c>
      <c r="E22" s="935">
        <v>12</v>
      </c>
      <c r="F22" s="935">
        <v>4380</v>
      </c>
      <c r="G22" s="935">
        <v>1387</v>
      </c>
      <c r="H22" s="935">
        <v>15139</v>
      </c>
      <c r="I22" s="936">
        <v>10.9</v>
      </c>
      <c r="J22" s="935">
        <v>30288</v>
      </c>
      <c r="K22" s="896"/>
    </row>
    <row r="23" spans="1:11" s="885" customFormat="1" ht="8.4499999999999993" customHeight="1">
      <c r="A23" s="893"/>
      <c r="B23" s="1182">
        <v>2003</v>
      </c>
      <c r="C23" s="935">
        <v>1</v>
      </c>
      <c r="D23" s="935">
        <v>26</v>
      </c>
      <c r="E23" s="935">
        <v>12</v>
      </c>
      <c r="F23" s="935">
        <v>4380</v>
      </c>
      <c r="G23" s="935">
        <v>1444</v>
      </c>
      <c r="H23" s="935">
        <v>15749</v>
      </c>
      <c r="I23" s="936">
        <v>10.9</v>
      </c>
      <c r="J23" s="935">
        <v>31147</v>
      </c>
      <c r="K23" s="896"/>
    </row>
    <row r="24" spans="1:11" s="885" customFormat="1" ht="8.4499999999999993" customHeight="1">
      <c r="A24" s="893"/>
      <c r="B24" s="1182">
        <v>2004</v>
      </c>
      <c r="C24" s="937">
        <v>1</v>
      </c>
      <c r="D24" s="935">
        <v>26</v>
      </c>
      <c r="E24" s="935">
        <v>14</v>
      </c>
      <c r="F24" s="937">
        <v>5124</v>
      </c>
      <c r="G24" s="935">
        <v>1506</v>
      </c>
      <c r="H24" s="935">
        <v>17498</v>
      </c>
      <c r="I24" s="938">
        <v>11.618857901726427</v>
      </c>
      <c r="J24" s="935">
        <v>35244</v>
      </c>
      <c r="K24" s="896"/>
    </row>
    <row r="25" spans="1:11" s="885" customFormat="1" ht="8.4499999999999993" customHeight="1">
      <c r="A25" s="893"/>
      <c r="B25" s="1182"/>
      <c r="C25" s="935"/>
      <c r="D25" s="935"/>
      <c r="E25" s="935"/>
      <c r="F25" s="935"/>
      <c r="G25" s="935"/>
      <c r="H25" s="935"/>
      <c r="I25" s="936"/>
      <c r="J25" s="935"/>
      <c r="K25" s="896"/>
    </row>
    <row r="26" spans="1:11" s="885" customFormat="1" ht="8.4499999999999993" customHeight="1">
      <c r="A26" s="893"/>
      <c r="B26" s="1182">
        <v>2005</v>
      </c>
      <c r="C26" s="937">
        <v>1</v>
      </c>
      <c r="D26" s="935">
        <v>26</v>
      </c>
      <c r="E26" s="935">
        <v>13</v>
      </c>
      <c r="F26" s="937">
        <v>4745</v>
      </c>
      <c r="G26" s="935">
        <v>1550</v>
      </c>
      <c r="H26" s="935">
        <v>18289</v>
      </c>
      <c r="I26" s="938">
        <v>11.799354838709677</v>
      </c>
      <c r="J26" s="935">
        <v>37011</v>
      </c>
      <c r="K26" s="896"/>
    </row>
    <row r="27" spans="1:11" s="885" customFormat="1" ht="8.4499999999999993" customHeight="1">
      <c r="A27" s="893"/>
      <c r="B27" s="1182">
        <v>2006</v>
      </c>
      <c r="C27" s="937">
        <v>1</v>
      </c>
      <c r="D27" s="935">
        <v>26</v>
      </c>
      <c r="E27" s="935">
        <v>12</v>
      </c>
      <c r="F27" s="937">
        <v>4380</v>
      </c>
      <c r="G27" s="935">
        <v>1540</v>
      </c>
      <c r="H27" s="935">
        <v>19438</v>
      </c>
      <c r="I27" s="938">
        <v>12.6</v>
      </c>
      <c r="J27" s="935">
        <v>39578</v>
      </c>
      <c r="K27" s="896"/>
    </row>
    <row r="28" spans="1:11" s="885" customFormat="1" ht="8.4499999999999993" customHeight="1">
      <c r="A28" s="893"/>
      <c r="B28" s="1182">
        <v>2007</v>
      </c>
      <c r="C28" s="937">
        <v>1</v>
      </c>
      <c r="D28" s="935">
        <v>25</v>
      </c>
      <c r="E28" s="935">
        <v>13</v>
      </c>
      <c r="F28" s="937">
        <f>E28*365</f>
        <v>4745</v>
      </c>
      <c r="G28" s="935">
        <v>1548</v>
      </c>
      <c r="H28" s="935">
        <v>20999</v>
      </c>
      <c r="I28" s="938">
        <f>H28/G28</f>
        <v>13.565245478036175</v>
      </c>
      <c r="J28" s="935">
        <v>42212</v>
      </c>
      <c r="K28" s="896"/>
    </row>
    <row r="29" spans="1:11" s="885" customFormat="1" ht="8.4499999999999993" customHeight="1">
      <c r="A29" s="893"/>
      <c r="B29" s="1182">
        <v>2008</v>
      </c>
      <c r="C29" s="937">
        <v>1</v>
      </c>
      <c r="D29" s="935">
        <v>25</v>
      </c>
      <c r="E29" s="935">
        <v>13</v>
      </c>
      <c r="F29" s="937">
        <v>4745</v>
      </c>
      <c r="G29" s="935">
        <v>1580</v>
      </c>
      <c r="H29" s="935">
        <v>20495</v>
      </c>
      <c r="I29" s="938">
        <v>13</v>
      </c>
      <c r="J29" s="935">
        <v>41213</v>
      </c>
      <c r="K29" s="896"/>
    </row>
    <row r="30" spans="1:11" s="885" customFormat="1" ht="8.4499999999999993" customHeight="1">
      <c r="A30" s="893"/>
      <c r="B30" s="1182">
        <v>2009</v>
      </c>
      <c r="C30" s="937">
        <v>1</v>
      </c>
      <c r="D30" s="935">
        <v>25</v>
      </c>
      <c r="E30" s="935">
        <v>16</v>
      </c>
      <c r="F30" s="937">
        <f>E30*365</f>
        <v>5840</v>
      </c>
      <c r="G30" s="935">
        <v>1917</v>
      </c>
      <c r="H30" s="935">
        <v>25307</v>
      </c>
      <c r="I30" s="938">
        <f>H30/G30</f>
        <v>13.201356285863328</v>
      </c>
      <c r="J30" s="935">
        <v>51044</v>
      </c>
      <c r="K30" s="896"/>
    </row>
    <row r="31" spans="1:11" s="885" customFormat="1" ht="8.4499999999999993" customHeight="1">
      <c r="A31" s="893"/>
      <c r="B31" s="1182"/>
      <c r="C31" s="935"/>
      <c r="D31" s="935"/>
      <c r="E31" s="935"/>
      <c r="F31" s="935"/>
      <c r="G31" s="935"/>
      <c r="H31" s="935"/>
      <c r="I31" s="936"/>
      <c r="J31" s="935"/>
      <c r="K31" s="896"/>
    </row>
    <row r="32" spans="1:11" s="885" customFormat="1" ht="8.4499999999999993" customHeight="1">
      <c r="A32" s="893"/>
      <c r="B32" s="1182">
        <v>2010</v>
      </c>
      <c r="C32" s="937">
        <v>1</v>
      </c>
      <c r="D32" s="935">
        <v>25</v>
      </c>
      <c r="E32" s="935">
        <v>16</v>
      </c>
      <c r="F32" s="937">
        <v>5840</v>
      </c>
      <c r="G32" s="935">
        <v>2019</v>
      </c>
      <c r="H32" s="935">
        <v>25643</v>
      </c>
      <c r="I32" s="938">
        <v>12.7</v>
      </c>
      <c r="J32" s="935">
        <v>77345</v>
      </c>
      <c r="K32" s="896"/>
    </row>
    <row r="33" spans="1:11" s="885" customFormat="1" ht="8.4499999999999993" customHeight="1">
      <c r="A33" s="893"/>
      <c r="B33" s="1182">
        <v>2011</v>
      </c>
      <c r="C33" s="937">
        <v>1</v>
      </c>
      <c r="D33" s="935">
        <v>25</v>
      </c>
      <c r="E33" s="935">
        <v>16</v>
      </c>
      <c r="F33" s="937">
        <v>5840</v>
      </c>
      <c r="G33" s="935">
        <v>2089</v>
      </c>
      <c r="H33" s="935">
        <v>27540</v>
      </c>
      <c r="I33" s="938">
        <v>13.2</v>
      </c>
      <c r="J33" s="935">
        <v>82901</v>
      </c>
      <c r="K33" s="896"/>
    </row>
    <row r="34" spans="1:11" s="885" customFormat="1" ht="8.4499999999999993" customHeight="1">
      <c r="A34" s="893"/>
      <c r="B34" s="1182">
        <v>2012</v>
      </c>
      <c r="C34" s="937">
        <v>1</v>
      </c>
      <c r="D34" s="935">
        <v>25</v>
      </c>
      <c r="E34" s="935">
        <v>18</v>
      </c>
      <c r="F34" s="937">
        <v>6570</v>
      </c>
      <c r="G34" s="935">
        <v>2024</v>
      </c>
      <c r="H34" s="935">
        <v>31423</v>
      </c>
      <c r="I34" s="938">
        <v>15.5</v>
      </c>
      <c r="J34" s="935">
        <v>84517</v>
      </c>
      <c r="K34" s="896"/>
    </row>
    <row r="35" spans="1:11" s="885" customFormat="1" ht="8.4499999999999993" customHeight="1">
      <c r="A35" s="893"/>
      <c r="B35" s="1182"/>
      <c r="C35" s="937"/>
      <c r="D35" s="935"/>
      <c r="E35" s="935"/>
      <c r="F35" s="937"/>
      <c r="G35" s="935"/>
      <c r="H35" s="935"/>
      <c r="I35" s="938"/>
      <c r="J35" s="935"/>
      <c r="K35" s="896"/>
    </row>
    <row r="36" spans="1:11" s="885" customFormat="1" ht="8.4499999999999993" customHeight="1">
      <c r="A36" s="893"/>
      <c r="B36" s="934" t="s">
        <v>591</v>
      </c>
      <c r="C36" s="935"/>
      <c r="D36" s="935"/>
      <c r="E36" s="935"/>
      <c r="F36" s="935"/>
      <c r="G36" s="935"/>
      <c r="H36" s="935"/>
      <c r="I36" s="936"/>
      <c r="J36" s="935"/>
      <c r="K36" s="896"/>
    </row>
    <row r="37" spans="1:11" s="885" customFormat="1" ht="8.4499999999999993" customHeight="1">
      <c r="A37" s="893"/>
      <c r="B37" s="1182">
        <v>1995</v>
      </c>
      <c r="C37" s="935">
        <v>15</v>
      </c>
      <c r="D37" s="935">
        <v>337</v>
      </c>
      <c r="E37" s="935">
        <v>274</v>
      </c>
      <c r="F37" s="935">
        <v>100010</v>
      </c>
      <c r="G37" s="935">
        <v>21017</v>
      </c>
      <c r="H37" s="935">
        <v>142589</v>
      </c>
      <c r="I37" s="939">
        <v>6.8</v>
      </c>
      <c r="J37" s="935">
        <v>46182</v>
      </c>
      <c r="K37" s="896"/>
    </row>
    <row r="38" spans="1:11" s="885" customFormat="1" ht="8.4499999999999993" customHeight="1">
      <c r="A38" s="893"/>
      <c r="B38" s="1182">
        <v>1996</v>
      </c>
      <c r="C38" s="935">
        <v>15</v>
      </c>
      <c r="D38" s="935">
        <v>379</v>
      </c>
      <c r="E38" s="935">
        <v>294</v>
      </c>
      <c r="F38" s="935">
        <v>107310</v>
      </c>
      <c r="G38" s="935">
        <v>21814</v>
      </c>
      <c r="H38" s="935">
        <v>143932</v>
      </c>
      <c r="I38" s="939">
        <v>6.5</v>
      </c>
      <c r="J38" s="935">
        <v>87472</v>
      </c>
      <c r="K38" s="896"/>
    </row>
    <row r="39" spans="1:11" s="885" customFormat="1" ht="8.4499999999999993" customHeight="1">
      <c r="A39" s="893"/>
      <c r="B39" s="1182">
        <v>1997</v>
      </c>
      <c r="C39" s="935">
        <v>17</v>
      </c>
      <c r="D39" s="935">
        <v>410</v>
      </c>
      <c r="E39" s="935">
        <v>305</v>
      </c>
      <c r="F39" s="935">
        <v>111325</v>
      </c>
      <c r="G39" s="935">
        <v>22369</v>
      </c>
      <c r="H39" s="935">
        <v>79347</v>
      </c>
      <c r="I39" s="939">
        <v>3.5</v>
      </c>
      <c r="J39" s="935">
        <v>99277</v>
      </c>
      <c r="K39" s="896"/>
    </row>
    <row r="40" spans="1:11" s="885" customFormat="1" ht="8.4499999999999993" customHeight="1">
      <c r="A40" s="893"/>
      <c r="B40" s="1182">
        <v>1998</v>
      </c>
      <c r="C40" s="935">
        <v>17</v>
      </c>
      <c r="D40" s="935">
        <v>410</v>
      </c>
      <c r="E40" s="935">
        <v>289</v>
      </c>
      <c r="F40" s="935">
        <v>105485</v>
      </c>
      <c r="G40" s="935">
        <v>20252</v>
      </c>
      <c r="H40" s="935">
        <v>62528</v>
      </c>
      <c r="I40" s="939">
        <v>3</v>
      </c>
      <c r="J40" s="935">
        <v>95134</v>
      </c>
      <c r="K40" s="896"/>
    </row>
    <row r="41" spans="1:11" s="885" customFormat="1" ht="8.4499999999999993" customHeight="1">
      <c r="A41" s="893"/>
      <c r="B41" s="1182">
        <v>1999</v>
      </c>
      <c r="C41" s="935">
        <v>17</v>
      </c>
      <c r="D41" s="935">
        <v>429</v>
      </c>
      <c r="E41" s="935">
        <v>263</v>
      </c>
      <c r="F41" s="935">
        <v>95995</v>
      </c>
      <c r="G41" s="935">
        <v>19981</v>
      </c>
      <c r="H41" s="935">
        <v>64470</v>
      </c>
      <c r="I41" s="936">
        <v>3.2265652369751265</v>
      </c>
      <c r="J41" s="935">
        <v>105790</v>
      </c>
      <c r="K41" s="896"/>
    </row>
    <row r="42" spans="1:11" s="885" customFormat="1" ht="8.4499999999999993" customHeight="1">
      <c r="A42" s="893"/>
      <c r="B42" s="1182"/>
      <c r="C42" s="935"/>
      <c r="D42" s="935"/>
      <c r="E42" s="935"/>
      <c r="F42" s="935"/>
      <c r="G42" s="935"/>
      <c r="H42" s="935"/>
      <c r="I42" s="936"/>
      <c r="J42" s="935"/>
      <c r="K42" s="896"/>
    </row>
    <row r="43" spans="1:11" s="885" customFormat="1" ht="8.4499999999999993" customHeight="1">
      <c r="A43" s="893"/>
      <c r="B43" s="1182">
        <v>2000</v>
      </c>
      <c r="C43" s="935">
        <v>17</v>
      </c>
      <c r="D43" s="935">
        <v>422</v>
      </c>
      <c r="E43" s="935">
        <v>276</v>
      </c>
      <c r="F43" s="935">
        <v>100740</v>
      </c>
      <c r="G43" s="935">
        <v>22089</v>
      </c>
      <c r="H43" s="935">
        <v>81434</v>
      </c>
      <c r="I43" s="936">
        <v>3.6866313549730636</v>
      </c>
      <c r="J43" s="935">
        <v>122108</v>
      </c>
      <c r="K43" s="896"/>
    </row>
    <row r="44" spans="1:11" s="885" customFormat="1" ht="8.4499999999999993" customHeight="1">
      <c r="A44" s="893"/>
      <c r="B44" s="1182">
        <v>2001</v>
      </c>
      <c r="C44" s="935">
        <v>15</v>
      </c>
      <c r="D44" s="935">
        <v>454</v>
      </c>
      <c r="E44" s="935">
        <v>275</v>
      </c>
      <c r="F44" s="935">
        <v>100375</v>
      </c>
      <c r="G44" s="935">
        <v>20504</v>
      </c>
      <c r="H44" s="935">
        <v>82490</v>
      </c>
      <c r="I44" s="936">
        <v>4</v>
      </c>
      <c r="J44" s="935">
        <v>123587</v>
      </c>
      <c r="K44" s="896"/>
    </row>
    <row r="45" spans="1:11" s="885" customFormat="1" ht="8.4499999999999993" customHeight="1">
      <c r="A45" s="893"/>
      <c r="B45" s="1182">
        <v>2002</v>
      </c>
      <c r="C45" s="935">
        <v>15</v>
      </c>
      <c r="D45" s="935">
        <v>454</v>
      </c>
      <c r="E45" s="935">
        <v>286</v>
      </c>
      <c r="F45" s="935">
        <v>104390</v>
      </c>
      <c r="G45" s="935">
        <v>20465</v>
      </c>
      <c r="H45" s="935">
        <v>66380</v>
      </c>
      <c r="I45" s="936">
        <v>3.2</v>
      </c>
      <c r="J45" s="935">
        <v>132759</v>
      </c>
      <c r="K45" s="896"/>
    </row>
    <row r="46" spans="1:11" s="885" customFormat="1" ht="8.4499999999999993" customHeight="1">
      <c r="A46" s="893"/>
      <c r="B46" s="1182">
        <v>2003</v>
      </c>
      <c r="C46" s="935">
        <v>15</v>
      </c>
      <c r="D46" s="935">
        <v>453</v>
      </c>
      <c r="E46" s="935">
        <v>287</v>
      </c>
      <c r="F46" s="935">
        <v>104755</v>
      </c>
      <c r="G46" s="935">
        <v>22878</v>
      </c>
      <c r="H46" s="935">
        <v>63613</v>
      </c>
      <c r="I46" s="936">
        <v>2.8</v>
      </c>
      <c r="J46" s="935">
        <v>127815</v>
      </c>
      <c r="K46" s="896"/>
    </row>
    <row r="47" spans="1:11" s="885" customFormat="1" ht="8.4499999999999993" customHeight="1">
      <c r="A47" s="893"/>
      <c r="B47" s="1182">
        <v>2004</v>
      </c>
      <c r="C47" s="935">
        <v>16</v>
      </c>
      <c r="D47" s="935">
        <v>415</v>
      </c>
      <c r="E47" s="935">
        <v>314</v>
      </c>
      <c r="F47" s="937">
        <v>114924</v>
      </c>
      <c r="G47" s="935">
        <v>23403</v>
      </c>
      <c r="H47" s="935">
        <v>68713</v>
      </c>
      <c r="I47" s="938">
        <v>2.9360765713797377</v>
      </c>
      <c r="J47" s="935">
        <v>138455</v>
      </c>
      <c r="K47" s="896"/>
    </row>
    <row r="48" spans="1:11" s="885" customFormat="1" ht="8.4499999999999993" customHeight="1">
      <c r="A48" s="893"/>
      <c r="B48" s="1182"/>
      <c r="C48" s="935"/>
      <c r="D48" s="935"/>
      <c r="E48" s="935"/>
      <c r="F48" s="935"/>
      <c r="G48" s="935"/>
      <c r="H48" s="935"/>
      <c r="I48" s="936"/>
      <c r="J48" s="935"/>
      <c r="K48" s="896"/>
    </row>
    <row r="49" spans="1:11" s="885" customFormat="1" ht="8.4499999999999993" customHeight="1">
      <c r="A49" s="893"/>
      <c r="B49" s="1182">
        <v>2005</v>
      </c>
      <c r="C49" s="935">
        <v>18</v>
      </c>
      <c r="D49" s="935">
        <v>454</v>
      </c>
      <c r="E49" s="935">
        <v>317</v>
      </c>
      <c r="F49" s="937">
        <v>115705</v>
      </c>
      <c r="G49" s="935">
        <v>24187</v>
      </c>
      <c r="H49" s="935">
        <v>68754</v>
      </c>
      <c r="I49" s="938">
        <v>2.8426013974449083</v>
      </c>
      <c r="J49" s="935">
        <v>139902</v>
      </c>
      <c r="K49" s="896"/>
    </row>
    <row r="50" spans="1:11" s="885" customFormat="1" ht="8.4499999999999993" customHeight="1">
      <c r="A50" s="893"/>
      <c r="B50" s="1182">
        <v>2006</v>
      </c>
      <c r="C50" s="935">
        <v>18</v>
      </c>
      <c r="D50" s="935">
        <v>468</v>
      </c>
      <c r="E50" s="935">
        <v>310</v>
      </c>
      <c r="F50" s="937">
        <v>113150</v>
      </c>
      <c r="G50" s="935">
        <v>23087</v>
      </c>
      <c r="H50" s="935">
        <v>66953</v>
      </c>
      <c r="I50" s="938">
        <v>2.9</v>
      </c>
      <c r="J50" s="935">
        <v>134816</v>
      </c>
      <c r="K50" s="896"/>
    </row>
    <row r="51" spans="1:11" s="885" customFormat="1" ht="8.4499999999999993" customHeight="1">
      <c r="A51" s="893"/>
      <c r="B51" s="1182">
        <v>2007</v>
      </c>
      <c r="C51" s="935">
        <v>18</v>
      </c>
      <c r="D51" s="935">
        <v>493</v>
      </c>
      <c r="E51" s="935">
        <v>288</v>
      </c>
      <c r="F51" s="937">
        <f>E51*365</f>
        <v>105120</v>
      </c>
      <c r="G51" s="935">
        <v>21555</v>
      </c>
      <c r="H51" s="935">
        <v>66894</v>
      </c>
      <c r="I51" s="938">
        <f>H51/G51</f>
        <v>3.1034098816979818</v>
      </c>
      <c r="J51" s="935">
        <v>134540</v>
      </c>
      <c r="K51" s="896"/>
    </row>
    <row r="52" spans="1:11" s="885" customFormat="1" ht="8.4499999999999993" customHeight="1">
      <c r="A52" s="893"/>
      <c r="B52" s="1182">
        <v>2008</v>
      </c>
      <c r="C52" s="935">
        <v>17</v>
      </c>
      <c r="D52" s="935">
        <v>453</v>
      </c>
      <c r="E52" s="935">
        <v>245</v>
      </c>
      <c r="F52" s="937">
        <v>89425</v>
      </c>
      <c r="G52" s="935">
        <v>18676</v>
      </c>
      <c r="H52" s="935">
        <v>59427</v>
      </c>
      <c r="I52" s="938">
        <v>3.2</v>
      </c>
      <c r="J52" s="935">
        <v>119725</v>
      </c>
      <c r="K52" s="896"/>
    </row>
    <row r="53" spans="1:11" s="885" customFormat="1" ht="8.4499999999999993" customHeight="1">
      <c r="A53" s="893"/>
      <c r="B53" s="1182">
        <v>2009</v>
      </c>
      <c r="C53" s="935">
        <v>13</v>
      </c>
      <c r="D53" s="935">
        <v>287</v>
      </c>
      <c r="E53" s="935">
        <v>194</v>
      </c>
      <c r="F53" s="937">
        <v>70810</v>
      </c>
      <c r="G53" s="935">
        <v>16431</v>
      </c>
      <c r="H53" s="935">
        <v>48081</v>
      </c>
      <c r="I53" s="938">
        <v>2.9262369910534964</v>
      </c>
      <c r="J53" s="935">
        <v>123194</v>
      </c>
      <c r="K53" s="896"/>
    </row>
    <row r="54" spans="1:11" s="885" customFormat="1" ht="8.4499999999999993" customHeight="1">
      <c r="A54" s="893"/>
      <c r="B54" s="1182"/>
      <c r="C54" s="935"/>
      <c r="D54" s="935"/>
      <c r="E54" s="935"/>
      <c r="F54" s="935"/>
      <c r="G54" s="935"/>
      <c r="H54" s="935"/>
      <c r="I54" s="936"/>
      <c r="J54" s="935"/>
      <c r="K54" s="896"/>
    </row>
    <row r="55" spans="1:11" s="885" customFormat="1" ht="8.4499999999999993" customHeight="1">
      <c r="A55" s="893"/>
      <c r="B55" s="1182">
        <v>2010</v>
      </c>
      <c r="C55" s="935">
        <v>10</v>
      </c>
      <c r="D55" s="935">
        <v>259</v>
      </c>
      <c r="E55" s="935">
        <v>222</v>
      </c>
      <c r="F55" s="937">
        <v>81030</v>
      </c>
      <c r="G55" s="935">
        <v>18069</v>
      </c>
      <c r="H55" s="935">
        <v>57085</v>
      </c>
      <c r="I55" s="938">
        <v>3.2</v>
      </c>
      <c r="J55" s="935">
        <v>180317</v>
      </c>
      <c r="K55" s="896"/>
    </row>
    <row r="56" spans="1:11" s="885" customFormat="1" ht="8.4499999999999993" customHeight="1">
      <c r="A56" s="893"/>
      <c r="B56" s="1182">
        <v>2011</v>
      </c>
      <c r="C56" s="935">
        <v>10</v>
      </c>
      <c r="D56" s="935">
        <v>259</v>
      </c>
      <c r="E56" s="935">
        <v>242</v>
      </c>
      <c r="F56" s="937">
        <f>(E56*365)</f>
        <v>88330</v>
      </c>
      <c r="G56" s="935">
        <v>17992</v>
      </c>
      <c r="H56" s="935">
        <v>63533</v>
      </c>
      <c r="I56" s="938">
        <v>3.5</v>
      </c>
      <c r="J56" s="935">
        <v>207541</v>
      </c>
      <c r="K56" s="896"/>
    </row>
    <row r="57" spans="1:11" s="885" customFormat="1" ht="8.4499999999999993" customHeight="1">
      <c r="A57" s="893"/>
      <c r="B57" s="1182">
        <v>2012</v>
      </c>
      <c r="C57" s="935">
        <v>11</v>
      </c>
      <c r="D57" s="935">
        <v>271</v>
      </c>
      <c r="E57" s="935">
        <v>207</v>
      </c>
      <c r="F57" s="937">
        <v>75555</v>
      </c>
      <c r="G57" s="935">
        <v>15922</v>
      </c>
      <c r="H57" s="935">
        <v>70548</v>
      </c>
      <c r="I57" s="938">
        <v>4.4000000000000004</v>
      </c>
      <c r="J57" s="935">
        <v>196015</v>
      </c>
      <c r="K57" s="896"/>
    </row>
    <row r="58" spans="1:11" s="885" customFormat="1" ht="3" customHeight="1">
      <c r="A58" s="893"/>
      <c r="B58" s="894"/>
      <c r="C58" s="895"/>
      <c r="D58" s="895"/>
      <c r="E58" s="895"/>
      <c r="F58" s="895"/>
      <c r="G58" s="895"/>
      <c r="H58" s="895"/>
      <c r="I58" s="895"/>
      <c r="J58" s="895"/>
      <c r="K58" s="896"/>
    </row>
    <row r="59" spans="1:11" s="885" customFormat="1" ht="3" customHeight="1">
      <c r="A59" s="893"/>
      <c r="B59" s="1193"/>
      <c r="C59" s="1193"/>
      <c r="D59" s="1193"/>
      <c r="E59" s="1193"/>
      <c r="F59" s="1193"/>
      <c r="G59" s="1193"/>
      <c r="H59" s="1193"/>
      <c r="I59" s="1193"/>
      <c r="J59" s="1193"/>
      <c r="K59" s="896"/>
    </row>
    <row r="60" spans="1:11" s="885" customFormat="1" ht="9" customHeight="1">
      <c r="A60" s="893"/>
      <c r="B60" s="940" t="s">
        <v>592</v>
      </c>
      <c r="C60" s="1193"/>
      <c r="D60" s="1193"/>
      <c r="E60" s="1193"/>
      <c r="F60" s="1193"/>
      <c r="G60" s="1193"/>
      <c r="H60" s="1193"/>
      <c r="I60" s="1193"/>
      <c r="J60" s="1193"/>
      <c r="K60" s="896"/>
    </row>
    <row r="61" spans="1:11" s="885" customFormat="1" ht="9" customHeight="1">
      <c r="A61" s="893"/>
      <c r="B61" s="940" t="s">
        <v>593</v>
      </c>
      <c r="C61" s="1193"/>
      <c r="D61" s="1193"/>
      <c r="E61" s="1193"/>
      <c r="F61" s="1193"/>
      <c r="G61" s="1193"/>
      <c r="H61" s="1193"/>
      <c r="I61" s="1193"/>
      <c r="J61" s="1193"/>
      <c r="K61" s="896"/>
    </row>
    <row r="62" spans="1:11" s="885" customFormat="1" ht="9" customHeight="1">
      <c r="A62" s="893"/>
      <c r="B62" s="940" t="s">
        <v>594</v>
      </c>
      <c r="C62" s="1193"/>
      <c r="D62" s="1193"/>
      <c r="E62" s="1193"/>
      <c r="F62" s="1193"/>
      <c r="G62" s="1193"/>
      <c r="H62" s="1193"/>
      <c r="I62" s="1193"/>
      <c r="J62" s="1193"/>
      <c r="K62" s="896"/>
    </row>
    <row r="63" spans="1:11" s="885" customFormat="1" ht="9" customHeight="1">
      <c r="A63" s="893"/>
      <c r="B63" s="828" t="s">
        <v>595</v>
      </c>
      <c r="C63" s="1193"/>
      <c r="D63" s="1193"/>
      <c r="E63" s="1193"/>
      <c r="F63" s="1193"/>
      <c r="G63" s="1193"/>
      <c r="H63" s="1193"/>
      <c r="I63" s="1193"/>
      <c r="J63" s="1193"/>
      <c r="K63" s="896"/>
    </row>
    <row r="64" spans="1:11" s="885" customFormat="1" ht="4.5" customHeight="1">
      <c r="A64" s="920"/>
      <c r="B64" s="895"/>
      <c r="C64" s="895"/>
      <c r="D64" s="895"/>
      <c r="E64" s="895"/>
      <c r="F64" s="895"/>
      <c r="G64" s="895"/>
      <c r="H64" s="895"/>
      <c r="I64" s="895"/>
      <c r="J64" s="895"/>
      <c r="K64" s="921"/>
    </row>
    <row r="65" spans="12:12" hidden="1">
      <c r="L65" s="922" t="s">
        <v>17</v>
      </c>
    </row>
  </sheetData>
  <sheetProtection sheet="1" objects="1" scenarios="1"/>
  <mergeCells count="9">
    <mergeCell ref="H7:H10"/>
    <mergeCell ref="I7:I10"/>
    <mergeCell ref="J7:J10"/>
    <mergeCell ref="B7:B10"/>
    <mergeCell ref="C7:C10"/>
    <mergeCell ref="D7:D10"/>
    <mergeCell ref="E7:E10"/>
    <mergeCell ref="F7:F10"/>
    <mergeCell ref="G7:G10"/>
  </mergeCells>
  <hyperlinks>
    <hyperlink ref="J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codeName="Hoja49"/>
  <dimension ref="A1:M66"/>
  <sheetViews>
    <sheetView showGridLines="0" showRowColHeaders="0" zoomScale="140" zoomScaleNormal="140" workbookViewId="0"/>
  </sheetViews>
  <sheetFormatPr baseColWidth="10" defaultColWidth="0" defaultRowHeight="12.75" customHeight="1" zeroHeight="1"/>
  <cols>
    <col min="1" max="1" width="0.85546875" style="922" customWidth="1"/>
    <col min="2" max="2" width="6.85546875" style="922" customWidth="1"/>
    <col min="3" max="3" width="5.28515625" style="922" customWidth="1"/>
    <col min="4" max="4" width="7.140625" style="922" customWidth="1"/>
    <col min="5" max="5" width="6.7109375" style="922" customWidth="1"/>
    <col min="6" max="6" width="5.85546875" style="922" customWidth="1"/>
    <col min="7" max="8" width="6.7109375" style="922" customWidth="1"/>
    <col min="9" max="9" width="6.140625" style="922" customWidth="1"/>
    <col min="10" max="10" width="6.28515625" style="922" customWidth="1"/>
    <col min="11" max="12" width="0.85546875" style="922" customWidth="1"/>
    <col min="13" max="13" width="11.42578125" style="946" hidden="1"/>
    <col min="14" max="16384" width="11.42578125" style="922" hidden="1"/>
  </cols>
  <sheetData>
    <row r="1" spans="1:11" s="885" customFormat="1" ht="4.5" customHeight="1">
      <c r="A1" s="882"/>
      <c r="B1" s="883"/>
      <c r="C1" s="883"/>
      <c r="D1" s="883"/>
      <c r="E1" s="883"/>
      <c r="F1" s="883"/>
      <c r="G1" s="883"/>
      <c r="H1" s="883"/>
      <c r="I1" s="883"/>
      <c r="J1" s="883"/>
      <c r="K1" s="884"/>
    </row>
    <row r="2" spans="1:11" s="890" customFormat="1" ht="11.1" customHeight="1">
      <c r="A2" s="886"/>
      <c r="B2" s="887" t="s">
        <v>596</v>
      </c>
      <c r="C2" s="888"/>
      <c r="D2" s="888"/>
      <c r="E2" s="888"/>
      <c r="F2" s="888"/>
      <c r="G2" s="888"/>
      <c r="H2" s="888"/>
      <c r="I2" s="888"/>
      <c r="J2" s="1317" t="s">
        <v>597</v>
      </c>
      <c r="K2" s="889"/>
    </row>
    <row r="3" spans="1:11" s="890" customFormat="1" ht="11.1" customHeight="1">
      <c r="A3" s="886"/>
      <c r="B3" s="887" t="s">
        <v>598</v>
      </c>
      <c r="C3" s="888"/>
      <c r="D3" s="888"/>
      <c r="E3" s="888"/>
      <c r="F3" s="888"/>
      <c r="G3" s="888"/>
      <c r="H3" s="888"/>
      <c r="I3" s="888"/>
      <c r="J3" s="891"/>
      <c r="K3" s="889"/>
    </row>
    <row r="4" spans="1:11" s="890" customFormat="1" ht="11.1" customHeight="1">
      <c r="A4" s="886"/>
      <c r="B4" s="892" t="s">
        <v>4</v>
      </c>
      <c r="C4" s="888"/>
      <c r="D4" s="888"/>
      <c r="E4" s="888"/>
      <c r="F4" s="888"/>
      <c r="G4" s="888"/>
      <c r="H4" s="888"/>
      <c r="I4" s="888"/>
      <c r="J4" s="888"/>
      <c r="K4" s="889"/>
    </row>
    <row r="5" spans="1:11" s="885" customFormat="1" ht="3" customHeight="1">
      <c r="A5" s="893"/>
      <c r="B5" s="894"/>
      <c r="C5" s="895"/>
      <c r="D5" s="895"/>
      <c r="E5" s="895"/>
      <c r="F5" s="895"/>
      <c r="G5" s="895"/>
      <c r="H5" s="895"/>
      <c r="I5" s="895"/>
      <c r="J5" s="895"/>
      <c r="K5" s="896"/>
    </row>
    <row r="6" spans="1:11" s="885" customFormat="1" ht="3" customHeight="1">
      <c r="A6" s="893"/>
      <c r="B6" s="1182"/>
      <c r="C6" s="1193"/>
      <c r="D6" s="1193"/>
      <c r="E6" s="1193"/>
      <c r="F6" s="1193"/>
      <c r="G6" s="1193"/>
      <c r="H6" s="1193"/>
      <c r="I6" s="1193"/>
      <c r="J6" s="1193"/>
      <c r="K6" s="896"/>
    </row>
    <row r="7" spans="1:11" s="885" customFormat="1" ht="8.1" customHeight="1">
      <c r="A7" s="893"/>
      <c r="B7" s="1272" t="s">
        <v>6</v>
      </c>
      <c r="C7" s="1306" t="s">
        <v>570</v>
      </c>
      <c r="D7" s="1306" t="s">
        <v>584</v>
      </c>
      <c r="E7" s="1306" t="s">
        <v>599</v>
      </c>
      <c r="F7" s="1306" t="s">
        <v>586</v>
      </c>
      <c r="G7" s="1306" t="s">
        <v>574</v>
      </c>
      <c r="H7" s="1306" t="s">
        <v>587</v>
      </c>
      <c r="I7" s="1306" t="s">
        <v>588</v>
      </c>
      <c r="J7" s="1306" t="s">
        <v>589</v>
      </c>
      <c r="K7" s="896"/>
    </row>
    <row r="8" spans="1:11" s="885" customFormat="1" ht="8.1" customHeight="1">
      <c r="A8" s="893"/>
      <c r="B8" s="1272"/>
      <c r="C8" s="1306"/>
      <c r="D8" s="1306"/>
      <c r="E8" s="1306"/>
      <c r="F8" s="1306"/>
      <c r="G8" s="1306"/>
      <c r="H8" s="1306"/>
      <c r="I8" s="1306"/>
      <c r="J8" s="1306"/>
      <c r="K8" s="896"/>
    </row>
    <row r="9" spans="1:11" s="885" customFormat="1" ht="8.1" customHeight="1">
      <c r="A9" s="893"/>
      <c r="B9" s="1272"/>
      <c r="C9" s="1306"/>
      <c r="D9" s="1306"/>
      <c r="E9" s="1306"/>
      <c r="F9" s="1306"/>
      <c r="G9" s="1306"/>
      <c r="H9" s="1306"/>
      <c r="I9" s="1306"/>
      <c r="J9" s="1306"/>
      <c r="K9" s="896"/>
    </row>
    <row r="10" spans="1:11" s="885" customFormat="1" ht="9.75" customHeight="1">
      <c r="A10" s="893"/>
      <c r="B10" s="1272"/>
      <c r="C10" s="1306"/>
      <c r="D10" s="1306"/>
      <c r="E10" s="1306"/>
      <c r="F10" s="1306"/>
      <c r="G10" s="1306"/>
      <c r="H10" s="1306"/>
      <c r="I10" s="1306"/>
      <c r="J10" s="1306"/>
      <c r="K10" s="896"/>
    </row>
    <row r="11" spans="1:11" s="885" customFormat="1" ht="3" customHeight="1">
      <c r="A11" s="893"/>
      <c r="B11" s="894"/>
      <c r="C11" s="900"/>
      <c r="D11" s="911"/>
      <c r="E11" s="900"/>
      <c r="F11" s="900"/>
      <c r="G11" s="911"/>
      <c r="H11" s="911"/>
      <c r="I11" s="911"/>
      <c r="J11" s="911"/>
      <c r="K11" s="896"/>
    </row>
    <row r="12" spans="1:11" s="885" customFormat="1" ht="3" customHeight="1">
      <c r="A12" s="893"/>
      <c r="B12" s="1182"/>
      <c r="C12" s="899"/>
      <c r="D12" s="891"/>
      <c r="E12" s="899"/>
      <c r="F12" s="899"/>
      <c r="G12" s="891"/>
      <c r="H12" s="891"/>
      <c r="I12" s="891"/>
      <c r="J12" s="891"/>
      <c r="K12" s="896"/>
    </row>
    <row r="13" spans="1:11" s="885" customFormat="1" ht="8.4499999999999993" customHeight="1">
      <c r="A13" s="893"/>
      <c r="B13" s="941" t="s">
        <v>600</v>
      </c>
      <c r="K13" s="896"/>
    </row>
    <row r="14" spans="1:11" s="885" customFormat="1" ht="8.4499999999999993" customHeight="1">
      <c r="A14" s="893"/>
      <c r="B14" s="941" t="s">
        <v>601</v>
      </c>
      <c r="K14" s="896"/>
    </row>
    <row r="15" spans="1:11" s="885" customFormat="1" ht="8.4499999999999993" customHeight="1">
      <c r="A15" s="893"/>
      <c r="B15" s="1182">
        <v>1995</v>
      </c>
      <c r="C15" s="931">
        <v>2</v>
      </c>
      <c r="D15" s="931">
        <v>48</v>
      </c>
      <c r="E15" s="931">
        <v>40</v>
      </c>
      <c r="F15" s="931">
        <v>14600</v>
      </c>
      <c r="G15" s="931">
        <v>4076</v>
      </c>
      <c r="H15" s="931">
        <v>33997</v>
      </c>
      <c r="I15" s="939">
        <v>8.3000000000000007</v>
      </c>
      <c r="J15" s="931">
        <v>44117.078000000001</v>
      </c>
      <c r="K15" s="896"/>
    </row>
    <row r="16" spans="1:11" s="885" customFormat="1" ht="8.4499999999999993" customHeight="1">
      <c r="A16" s="893"/>
      <c r="B16" s="1182">
        <v>1996</v>
      </c>
      <c r="C16" s="931">
        <v>2</v>
      </c>
      <c r="D16" s="931">
        <v>48</v>
      </c>
      <c r="E16" s="931">
        <v>40</v>
      </c>
      <c r="F16" s="931">
        <v>14600</v>
      </c>
      <c r="G16" s="931">
        <v>4466</v>
      </c>
      <c r="H16" s="931">
        <v>40629</v>
      </c>
      <c r="I16" s="939">
        <v>8.1999999999999993</v>
      </c>
      <c r="J16" s="931">
        <v>53552.093999999997</v>
      </c>
      <c r="K16" s="896"/>
    </row>
    <row r="17" spans="1:11" s="885" customFormat="1" ht="8.4499999999999993" customHeight="1">
      <c r="A17" s="893"/>
      <c r="B17" s="1182">
        <v>1997</v>
      </c>
      <c r="C17" s="931">
        <v>2</v>
      </c>
      <c r="D17" s="931">
        <v>48</v>
      </c>
      <c r="E17" s="931">
        <v>40</v>
      </c>
      <c r="F17" s="931">
        <v>14600</v>
      </c>
      <c r="G17" s="931">
        <v>4705</v>
      </c>
      <c r="H17" s="931">
        <v>47098</v>
      </c>
      <c r="I17" s="939">
        <v>10</v>
      </c>
      <c r="J17" s="931">
        <v>75765.046000000002</v>
      </c>
      <c r="K17" s="896"/>
    </row>
    <row r="18" spans="1:11" s="885" customFormat="1" ht="8.4499999999999993" customHeight="1">
      <c r="A18" s="893"/>
      <c r="B18" s="1182">
        <v>1998</v>
      </c>
      <c r="C18" s="931">
        <v>2</v>
      </c>
      <c r="D18" s="931">
        <v>48</v>
      </c>
      <c r="E18" s="931">
        <v>40</v>
      </c>
      <c r="F18" s="931">
        <v>14600</v>
      </c>
      <c r="G18" s="931">
        <v>4725</v>
      </c>
      <c r="H18" s="931">
        <v>48969</v>
      </c>
      <c r="I18" s="939">
        <v>10.4</v>
      </c>
      <c r="J18" s="931">
        <v>91732</v>
      </c>
      <c r="K18" s="896"/>
    </row>
    <row r="19" spans="1:11" s="885" customFormat="1" ht="8.4499999999999993" customHeight="1">
      <c r="A19" s="893"/>
      <c r="B19" s="1182">
        <v>1999</v>
      </c>
      <c r="C19" s="903">
        <v>2</v>
      </c>
      <c r="D19" s="931">
        <v>48</v>
      </c>
      <c r="E19" s="931">
        <v>40</v>
      </c>
      <c r="F19" s="931">
        <v>14600</v>
      </c>
      <c r="G19" s="903">
        <v>4739</v>
      </c>
      <c r="H19" s="903">
        <v>46865</v>
      </c>
      <c r="I19" s="939">
        <v>9.889217134416544</v>
      </c>
      <c r="J19" s="903">
        <v>100632</v>
      </c>
      <c r="K19" s="896"/>
    </row>
    <row r="20" spans="1:11" s="885" customFormat="1" ht="8.4499999999999993" customHeight="1">
      <c r="A20" s="893"/>
      <c r="B20" s="942"/>
      <c r="C20" s="903"/>
      <c r="D20" s="903"/>
      <c r="E20" s="931"/>
      <c r="F20" s="931"/>
      <c r="G20" s="931"/>
      <c r="H20" s="931"/>
      <c r="I20" s="939"/>
      <c r="J20" s="931"/>
      <c r="K20" s="896"/>
    </row>
    <row r="21" spans="1:11" s="885" customFormat="1" ht="8.4499999999999993" customHeight="1">
      <c r="A21" s="893"/>
      <c r="B21" s="1182">
        <v>2000</v>
      </c>
      <c r="C21" s="903">
        <v>2</v>
      </c>
      <c r="D21" s="931">
        <v>48</v>
      </c>
      <c r="E21" s="931">
        <v>40</v>
      </c>
      <c r="F21" s="931">
        <v>14600</v>
      </c>
      <c r="G21" s="903">
        <v>4757</v>
      </c>
      <c r="H21" s="903">
        <v>48488</v>
      </c>
      <c r="I21" s="939">
        <v>10.192978768131175</v>
      </c>
      <c r="J21" s="903">
        <v>123493</v>
      </c>
      <c r="K21" s="896"/>
    </row>
    <row r="22" spans="1:11" s="885" customFormat="1" ht="8.4499999999999993" customHeight="1">
      <c r="A22" s="893"/>
      <c r="B22" s="1182">
        <v>2001</v>
      </c>
      <c r="C22" s="903">
        <v>2</v>
      </c>
      <c r="D22" s="931">
        <v>48</v>
      </c>
      <c r="E22" s="931">
        <v>40</v>
      </c>
      <c r="F22" s="931">
        <v>14600</v>
      </c>
      <c r="G22" s="903">
        <v>4958</v>
      </c>
      <c r="H22" s="903">
        <v>51621</v>
      </c>
      <c r="I22" s="939">
        <v>10.4</v>
      </c>
      <c r="J22" s="903">
        <v>130151</v>
      </c>
      <c r="K22" s="896"/>
    </row>
    <row r="23" spans="1:11" s="885" customFormat="1" ht="8.4499999999999993" customHeight="1">
      <c r="A23" s="893"/>
      <c r="B23" s="1182">
        <v>2002</v>
      </c>
      <c r="C23" s="903">
        <v>2</v>
      </c>
      <c r="D23" s="931">
        <v>48</v>
      </c>
      <c r="E23" s="931">
        <v>40</v>
      </c>
      <c r="F23" s="931">
        <v>14600</v>
      </c>
      <c r="G23" s="903">
        <v>5306</v>
      </c>
      <c r="H23" s="903">
        <v>51623</v>
      </c>
      <c r="I23" s="939">
        <v>9.6999999999999993</v>
      </c>
      <c r="J23" s="903">
        <v>150571</v>
      </c>
      <c r="K23" s="896"/>
    </row>
    <row r="24" spans="1:11" s="885" customFormat="1" ht="8.4499999999999993" customHeight="1">
      <c r="A24" s="893"/>
      <c r="B24" s="1182">
        <v>2003</v>
      </c>
      <c r="C24" s="903">
        <v>2</v>
      </c>
      <c r="D24" s="931">
        <v>48</v>
      </c>
      <c r="E24" s="931">
        <v>40</v>
      </c>
      <c r="F24" s="931">
        <v>14600</v>
      </c>
      <c r="G24" s="903">
        <v>5476</v>
      </c>
      <c r="H24" s="903">
        <v>53577</v>
      </c>
      <c r="I24" s="939">
        <v>9.8000000000000007</v>
      </c>
      <c r="J24" s="903">
        <v>157764</v>
      </c>
      <c r="K24" s="896"/>
    </row>
    <row r="25" spans="1:11" s="885" customFormat="1" ht="8.4499999999999993" customHeight="1">
      <c r="A25" s="893"/>
      <c r="B25" s="1182">
        <v>2004</v>
      </c>
      <c r="C25" s="903">
        <v>2</v>
      </c>
      <c r="D25" s="931">
        <v>48</v>
      </c>
      <c r="E25" s="931">
        <v>40</v>
      </c>
      <c r="F25" s="931">
        <v>14640</v>
      </c>
      <c r="G25" s="903">
        <v>5372</v>
      </c>
      <c r="H25" s="903">
        <v>57036</v>
      </c>
      <c r="I25" s="939">
        <v>10.617274758004468</v>
      </c>
      <c r="J25" s="903">
        <v>186547</v>
      </c>
      <c r="K25" s="896"/>
    </row>
    <row r="26" spans="1:11" s="885" customFormat="1" ht="8.4499999999999993" customHeight="1">
      <c r="A26" s="893"/>
      <c r="B26" s="942"/>
      <c r="C26" s="903"/>
      <c r="D26" s="903"/>
      <c r="E26" s="931"/>
      <c r="F26" s="931"/>
      <c r="G26" s="931"/>
      <c r="H26" s="931"/>
      <c r="I26" s="939"/>
      <c r="J26" s="931"/>
      <c r="K26" s="896"/>
    </row>
    <row r="27" spans="1:11" s="885" customFormat="1" ht="8.4499999999999993" customHeight="1">
      <c r="A27" s="893"/>
      <c r="B27" s="1182">
        <v>2005</v>
      </c>
      <c r="C27" s="903">
        <v>2</v>
      </c>
      <c r="D27" s="931">
        <v>48</v>
      </c>
      <c r="E27" s="931">
        <v>40</v>
      </c>
      <c r="F27" s="931">
        <v>14600</v>
      </c>
      <c r="G27" s="903">
        <v>5458</v>
      </c>
      <c r="H27" s="903">
        <v>58769</v>
      </c>
      <c r="I27" s="939">
        <v>10.767497251740565</v>
      </c>
      <c r="J27" s="903">
        <v>229412</v>
      </c>
      <c r="K27" s="896"/>
    </row>
    <row r="28" spans="1:11" s="885" customFormat="1" ht="8.4499999999999993" customHeight="1">
      <c r="A28" s="893"/>
      <c r="B28" s="1182">
        <v>2006</v>
      </c>
      <c r="C28" s="903">
        <v>2</v>
      </c>
      <c r="D28" s="931">
        <v>48</v>
      </c>
      <c r="E28" s="931">
        <v>40</v>
      </c>
      <c r="F28" s="931">
        <v>14600</v>
      </c>
      <c r="G28" s="903">
        <v>5379</v>
      </c>
      <c r="H28" s="903">
        <v>61672</v>
      </c>
      <c r="I28" s="939">
        <v>11.5</v>
      </c>
      <c r="J28" s="903">
        <v>244390</v>
      </c>
      <c r="K28" s="896"/>
    </row>
    <row r="29" spans="1:11" s="885" customFormat="1" ht="8.4499999999999993" customHeight="1">
      <c r="A29" s="893"/>
      <c r="B29" s="1182">
        <v>2007</v>
      </c>
      <c r="C29" s="903">
        <v>2</v>
      </c>
      <c r="D29" s="931">
        <v>48</v>
      </c>
      <c r="E29" s="931">
        <v>40</v>
      </c>
      <c r="F29" s="903">
        <f>E29*365</f>
        <v>14600</v>
      </c>
      <c r="G29" s="903">
        <v>5544</v>
      </c>
      <c r="H29" s="903">
        <v>68688</v>
      </c>
      <c r="I29" s="939">
        <f>H29/G29</f>
        <v>12.38961038961039</v>
      </c>
      <c r="J29" s="903">
        <v>289434</v>
      </c>
      <c r="K29" s="896"/>
    </row>
    <row r="30" spans="1:11" s="885" customFormat="1" ht="8.4499999999999993" customHeight="1">
      <c r="A30" s="893"/>
      <c r="B30" s="1182">
        <v>2008</v>
      </c>
      <c r="C30" s="903">
        <v>2</v>
      </c>
      <c r="D30" s="931">
        <v>48</v>
      </c>
      <c r="E30" s="931">
        <v>40</v>
      </c>
      <c r="F30" s="903">
        <v>14600</v>
      </c>
      <c r="G30" s="903">
        <v>5691</v>
      </c>
      <c r="H30" s="903">
        <v>72644</v>
      </c>
      <c r="I30" s="939">
        <v>12.8</v>
      </c>
      <c r="J30" s="903">
        <v>325061</v>
      </c>
      <c r="K30" s="896"/>
    </row>
    <row r="31" spans="1:11" s="885" customFormat="1" ht="8.4499999999999993" customHeight="1">
      <c r="A31" s="893"/>
      <c r="B31" s="1182">
        <v>2009</v>
      </c>
      <c r="C31" s="903">
        <v>2</v>
      </c>
      <c r="D31" s="931">
        <v>48</v>
      </c>
      <c r="E31" s="931">
        <v>40</v>
      </c>
      <c r="F31" s="903">
        <v>14600</v>
      </c>
      <c r="G31" s="903">
        <v>5700</v>
      </c>
      <c r="H31" s="903">
        <v>74850</v>
      </c>
      <c r="I31" s="939">
        <v>13.131578947368421</v>
      </c>
      <c r="J31" s="903">
        <v>347627</v>
      </c>
      <c r="K31" s="896"/>
    </row>
    <row r="32" spans="1:11" s="885" customFormat="1" ht="8.4499999999999993" customHeight="1">
      <c r="A32" s="893"/>
      <c r="B32" s="942"/>
      <c r="C32" s="903"/>
      <c r="D32" s="903"/>
      <c r="E32" s="931"/>
      <c r="F32" s="931"/>
      <c r="G32" s="931"/>
      <c r="H32" s="931"/>
      <c r="I32" s="939"/>
      <c r="J32" s="931"/>
      <c r="K32" s="896"/>
    </row>
    <row r="33" spans="1:11" s="885" customFormat="1" ht="8.4499999999999993" customHeight="1">
      <c r="A33" s="893"/>
      <c r="B33" s="1182">
        <v>2010</v>
      </c>
      <c r="C33" s="903">
        <v>2</v>
      </c>
      <c r="D33" s="931">
        <v>48</v>
      </c>
      <c r="E33" s="931">
        <v>40</v>
      </c>
      <c r="F33" s="903">
        <v>14600</v>
      </c>
      <c r="G33" s="903">
        <v>5662</v>
      </c>
      <c r="H33" s="903">
        <v>73686</v>
      </c>
      <c r="I33" s="939">
        <v>13</v>
      </c>
      <c r="J33" s="903">
        <v>386720</v>
      </c>
      <c r="K33" s="896"/>
    </row>
    <row r="34" spans="1:11" s="885" customFormat="1" ht="8.4499999999999993" customHeight="1">
      <c r="A34" s="893"/>
      <c r="B34" s="1182">
        <v>2011</v>
      </c>
      <c r="C34" s="903">
        <v>2</v>
      </c>
      <c r="D34" s="931">
        <v>48</v>
      </c>
      <c r="E34" s="931">
        <v>40</v>
      </c>
      <c r="F34" s="903">
        <v>14600</v>
      </c>
      <c r="G34" s="903">
        <v>5719</v>
      </c>
      <c r="H34" s="903">
        <v>76111</v>
      </c>
      <c r="I34" s="939">
        <v>13.308445532435741</v>
      </c>
      <c r="J34" s="903">
        <v>393767</v>
      </c>
      <c r="K34" s="896"/>
    </row>
    <row r="35" spans="1:11" s="885" customFormat="1" ht="8.4499999999999993" customHeight="1">
      <c r="A35" s="893"/>
      <c r="B35" s="1182">
        <v>2012</v>
      </c>
      <c r="C35" s="903">
        <v>2</v>
      </c>
      <c r="D35" s="931">
        <v>48</v>
      </c>
      <c r="E35" s="931">
        <v>44</v>
      </c>
      <c r="F35" s="903">
        <v>16060</v>
      </c>
      <c r="G35" s="903">
        <v>5735</v>
      </c>
      <c r="H35" s="903">
        <v>81353</v>
      </c>
      <c r="I35" s="939">
        <v>14.2</v>
      </c>
      <c r="J35" s="903">
        <v>400993</v>
      </c>
      <c r="K35" s="896"/>
    </row>
    <row r="36" spans="1:11" s="885" customFormat="1" ht="8.4499999999999993" customHeight="1">
      <c r="A36" s="893"/>
      <c r="B36" s="1182"/>
      <c r="C36" s="903"/>
      <c r="D36" s="903"/>
      <c r="E36" s="903"/>
      <c r="F36" s="903"/>
      <c r="G36" s="903"/>
      <c r="H36" s="903"/>
      <c r="I36" s="939"/>
      <c r="J36" s="903"/>
      <c r="K36" s="896"/>
    </row>
    <row r="37" spans="1:11" s="885" customFormat="1" ht="8.4499999999999993" customHeight="1">
      <c r="A37" s="893"/>
      <c r="B37" s="941" t="s">
        <v>591</v>
      </c>
      <c r="C37" s="903"/>
      <c r="D37" s="903"/>
      <c r="E37" s="903"/>
      <c r="F37" s="903"/>
      <c r="G37" s="903"/>
      <c r="H37" s="903"/>
      <c r="I37" s="939"/>
      <c r="J37" s="903"/>
      <c r="K37" s="896"/>
    </row>
    <row r="38" spans="1:11" s="885" customFormat="1" ht="8.4499999999999993" customHeight="1">
      <c r="A38" s="893"/>
      <c r="B38" s="1182">
        <v>1995</v>
      </c>
      <c r="C38" s="931">
        <v>4</v>
      </c>
      <c r="D38" s="931">
        <v>101</v>
      </c>
      <c r="E38" s="931">
        <v>65</v>
      </c>
      <c r="F38" s="931">
        <v>23725</v>
      </c>
      <c r="G38" s="931">
        <v>4293</v>
      </c>
      <c r="H38" s="931">
        <v>15789</v>
      </c>
      <c r="I38" s="939">
        <v>3.6</v>
      </c>
      <c r="J38" s="931">
        <v>18596.379000000001</v>
      </c>
      <c r="K38" s="896"/>
    </row>
    <row r="39" spans="1:11" s="885" customFormat="1" ht="8.4499999999999993" customHeight="1">
      <c r="A39" s="893"/>
      <c r="B39" s="1182">
        <v>1996</v>
      </c>
      <c r="C39" s="931">
        <v>4</v>
      </c>
      <c r="D39" s="931">
        <v>101</v>
      </c>
      <c r="E39" s="931">
        <v>61</v>
      </c>
      <c r="F39" s="931">
        <v>22265</v>
      </c>
      <c r="G39" s="931">
        <v>3993</v>
      </c>
      <c r="H39" s="931">
        <v>15684</v>
      </c>
      <c r="I39" s="939">
        <v>3.9</v>
      </c>
      <c r="J39" s="931">
        <v>21518.226999999999</v>
      </c>
      <c r="K39" s="896"/>
    </row>
    <row r="40" spans="1:11" s="885" customFormat="1" ht="8.4499999999999993" customHeight="1">
      <c r="A40" s="893"/>
      <c r="B40" s="1182">
        <v>1997</v>
      </c>
      <c r="C40" s="931">
        <v>4</v>
      </c>
      <c r="D40" s="931">
        <v>101</v>
      </c>
      <c r="E40" s="931">
        <v>54</v>
      </c>
      <c r="F40" s="931">
        <v>19710</v>
      </c>
      <c r="G40" s="931">
        <v>3671</v>
      </c>
      <c r="H40" s="931">
        <v>13828</v>
      </c>
      <c r="I40" s="939">
        <v>3.8</v>
      </c>
      <c r="J40" s="931">
        <v>25540.008000000002</v>
      </c>
      <c r="K40" s="896"/>
    </row>
    <row r="41" spans="1:11" s="885" customFormat="1" ht="8.4499999999999993" customHeight="1">
      <c r="A41" s="893"/>
      <c r="B41" s="1182">
        <v>1998</v>
      </c>
      <c r="C41" s="931">
        <v>4</v>
      </c>
      <c r="D41" s="931">
        <v>101</v>
      </c>
      <c r="E41" s="931">
        <v>54</v>
      </c>
      <c r="F41" s="931">
        <v>19710</v>
      </c>
      <c r="G41" s="931">
        <v>3609</v>
      </c>
      <c r="H41" s="931">
        <v>13288</v>
      </c>
      <c r="I41" s="939">
        <v>3.7</v>
      </c>
      <c r="J41" s="931">
        <v>28232.108</v>
      </c>
      <c r="K41" s="896"/>
    </row>
    <row r="42" spans="1:11" s="885" customFormat="1" ht="8.4499999999999993" customHeight="1">
      <c r="A42" s="893"/>
      <c r="B42" s="1182">
        <v>1999</v>
      </c>
      <c r="C42" s="931">
        <v>4</v>
      </c>
      <c r="D42" s="931">
        <v>96</v>
      </c>
      <c r="E42" s="931">
        <v>60</v>
      </c>
      <c r="F42" s="931">
        <v>21900</v>
      </c>
      <c r="G42" s="931">
        <v>3126</v>
      </c>
      <c r="H42" s="931">
        <v>12299</v>
      </c>
      <c r="I42" s="939">
        <v>3.9344209852847087</v>
      </c>
      <c r="J42" s="943">
        <v>28233</v>
      </c>
      <c r="K42" s="896"/>
    </row>
    <row r="43" spans="1:11" s="885" customFormat="1" ht="8.4499999999999993" customHeight="1">
      <c r="A43" s="893"/>
      <c r="B43" s="942"/>
      <c r="C43" s="903"/>
      <c r="D43" s="903"/>
      <c r="E43" s="931"/>
      <c r="F43" s="931"/>
      <c r="G43" s="931"/>
      <c r="H43" s="931"/>
      <c r="I43" s="939"/>
      <c r="J43" s="931"/>
      <c r="K43" s="896"/>
    </row>
    <row r="44" spans="1:11" s="885" customFormat="1" ht="8.4499999999999993" customHeight="1">
      <c r="A44" s="893"/>
      <c r="B44" s="1182">
        <v>2000</v>
      </c>
      <c r="C44" s="931">
        <v>4</v>
      </c>
      <c r="D44" s="931">
        <v>96</v>
      </c>
      <c r="E44" s="931">
        <v>62</v>
      </c>
      <c r="F44" s="931">
        <v>22630</v>
      </c>
      <c r="G44" s="931">
        <v>3516</v>
      </c>
      <c r="H44" s="931">
        <v>12594</v>
      </c>
      <c r="I44" s="939">
        <v>3.5819112627986347</v>
      </c>
      <c r="J44" s="943">
        <v>36546</v>
      </c>
      <c r="K44" s="896"/>
    </row>
    <row r="45" spans="1:11" s="885" customFormat="1" ht="8.4499999999999993" customHeight="1">
      <c r="A45" s="893"/>
      <c r="B45" s="1182">
        <v>2001</v>
      </c>
      <c r="C45" s="931">
        <v>4</v>
      </c>
      <c r="D45" s="931">
        <v>96</v>
      </c>
      <c r="E45" s="931">
        <v>62</v>
      </c>
      <c r="F45" s="931">
        <v>22630</v>
      </c>
      <c r="G45" s="931">
        <v>3516</v>
      </c>
      <c r="H45" s="931">
        <v>12184</v>
      </c>
      <c r="I45" s="939">
        <v>3.5</v>
      </c>
      <c r="J45" s="943">
        <v>31961</v>
      </c>
      <c r="K45" s="896"/>
    </row>
    <row r="46" spans="1:11" s="885" customFormat="1" ht="8.4499999999999993" customHeight="1">
      <c r="A46" s="893"/>
      <c r="B46" s="1182">
        <v>2002</v>
      </c>
      <c r="C46" s="931">
        <v>4</v>
      </c>
      <c r="D46" s="931">
        <v>96</v>
      </c>
      <c r="E46" s="931">
        <v>62</v>
      </c>
      <c r="F46" s="931">
        <v>22630</v>
      </c>
      <c r="G46" s="931">
        <v>3516</v>
      </c>
      <c r="H46" s="931">
        <v>10380</v>
      </c>
      <c r="I46" s="939">
        <v>3</v>
      </c>
      <c r="J46" s="943">
        <v>34668</v>
      </c>
      <c r="K46" s="896"/>
    </row>
    <row r="47" spans="1:11" s="885" customFormat="1" ht="8.4499999999999993" customHeight="1">
      <c r="A47" s="893"/>
      <c r="B47" s="1182">
        <v>2003</v>
      </c>
      <c r="C47" s="931">
        <v>4</v>
      </c>
      <c r="D47" s="931">
        <v>96</v>
      </c>
      <c r="E47" s="931">
        <v>62</v>
      </c>
      <c r="F47" s="931">
        <v>22630</v>
      </c>
      <c r="G47" s="931">
        <v>3516</v>
      </c>
      <c r="H47" s="931">
        <v>9708</v>
      </c>
      <c r="I47" s="939">
        <v>2.8</v>
      </c>
      <c r="J47" s="943">
        <v>32851</v>
      </c>
      <c r="K47" s="896"/>
    </row>
    <row r="48" spans="1:11" s="885" customFormat="1" ht="8.4499999999999993" customHeight="1">
      <c r="A48" s="893"/>
      <c r="B48" s="1182">
        <v>2004</v>
      </c>
      <c r="C48" s="931">
        <v>4</v>
      </c>
      <c r="D48" s="931">
        <v>96</v>
      </c>
      <c r="E48" s="931">
        <v>62</v>
      </c>
      <c r="F48" s="931">
        <v>22692</v>
      </c>
      <c r="G48" s="931">
        <v>3516</v>
      </c>
      <c r="H48" s="931">
        <v>7755</v>
      </c>
      <c r="I48" s="939">
        <v>2.2056313993174061</v>
      </c>
      <c r="J48" s="943">
        <v>26605</v>
      </c>
      <c r="K48" s="896"/>
    </row>
    <row r="49" spans="1:11" s="885" customFormat="1" ht="8.4499999999999993" customHeight="1">
      <c r="A49" s="893"/>
      <c r="B49" s="942"/>
      <c r="C49" s="903"/>
      <c r="D49" s="903"/>
      <c r="E49" s="931"/>
      <c r="F49" s="931"/>
      <c r="G49" s="931"/>
      <c r="H49" s="931"/>
      <c r="I49" s="939"/>
      <c r="J49" s="931"/>
      <c r="K49" s="896"/>
    </row>
    <row r="50" spans="1:11" s="885" customFormat="1" ht="8.4499999999999993" customHeight="1">
      <c r="A50" s="893"/>
      <c r="B50" s="1182">
        <v>2005</v>
      </c>
      <c r="C50" s="931">
        <v>4</v>
      </c>
      <c r="D50" s="931">
        <v>96</v>
      </c>
      <c r="E50" s="931">
        <v>62</v>
      </c>
      <c r="F50" s="931">
        <v>22630</v>
      </c>
      <c r="G50" s="931">
        <v>3516</v>
      </c>
      <c r="H50" s="931">
        <v>7604</v>
      </c>
      <c r="I50" s="939">
        <v>2.1626848691695106</v>
      </c>
      <c r="J50" s="943">
        <v>28316</v>
      </c>
      <c r="K50" s="896"/>
    </row>
    <row r="51" spans="1:11" s="885" customFormat="1" ht="8.4499999999999993" customHeight="1">
      <c r="A51" s="893"/>
      <c r="B51" s="1182">
        <v>2006</v>
      </c>
      <c r="C51" s="931">
        <v>4</v>
      </c>
      <c r="D51" s="931">
        <v>96</v>
      </c>
      <c r="E51" s="931">
        <v>62</v>
      </c>
      <c r="F51" s="931">
        <v>22630</v>
      </c>
      <c r="G51" s="931">
        <v>3516</v>
      </c>
      <c r="H51" s="931">
        <v>6387</v>
      </c>
      <c r="I51" s="939">
        <v>1.8</v>
      </c>
      <c r="J51" s="943">
        <v>24046</v>
      </c>
      <c r="K51" s="896"/>
    </row>
    <row r="52" spans="1:11" s="885" customFormat="1" ht="8.4499999999999993" customHeight="1">
      <c r="A52" s="893"/>
      <c r="B52" s="1182">
        <v>2007</v>
      </c>
      <c r="C52" s="931">
        <v>4</v>
      </c>
      <c r="D52" s="931">
        <v>96</v>
      </c>
      <c r="E52" s="931">
        <v>62</v>
      </c>
      <c r="F52" s="944">
        <f>62*365</f>
        <v>22630</v>
      </c>
      <c r="G52" s="931">
        <v>3516</v>
      </c>
      <c r="H52" s="931">
        <v>5633</v>
      </c>
      <c r="I52" s="939">
        <f>H52/G52</f>
        <v>1.6021046643913539</v>
      </c>
      <c r="J52" s="943">
        <v>23798</v>
      </c>
      <c r="K52" s="896"/>
    </row>
    <row r="53" spans="1:11" s="885" customFormat="1" ht="8.4499999999999993" customHeight="1">
      <c r="A53" s="893"/>
      <c r="B53" s="1182">
        <v>2008</v>
      </c>
      <c r="C53" s="931">
        <v>4</v>
      </c>
      <c r="D53" s="931">
        <v>96</v>
      </c>
      <c r="E53" s="931">
        <v>62</v>
      </c>
      <c r="F53" s="944">
        <v>22630</v>
      </c>
      <c r="G53" s="931">
        <v>3516</v>
      </c>
      <c r="H53" s="931">
        <v>6106</v>
      </c>
      <c r="I53" s="939">
        <v>1.7</v>
      </c>
      <c r="J53" s="943">
        <v>26670</v>
      </c>
      <c r="K53" s="896"/>
    </row>
    <row r="54" spans="1:11" s="885" customFormat="1" ht="8.4499999999999993" customHeight="1">
      <c r="A54" s="893"/>
      <c r="B54" s="1182">
        <v>2009</v>
      </c>
      <c r="C54" s="931">
        <v>2</v>
      </c>
      <c r="D54" s="931">
        <v>39</v>
      </c>
      <c r="E54" s="931">
        <v>57</v>
      </c>
      <c r="F54" s="944">
        <v>20805</v>
      </c>
      <c r="G54" s="931">
        <v>2996</v>
      </c>
      <c r="H54" s="931">
        <v>6957</v>
      </c>
      <c r="I54" s="939">
        <v>2.3220961281708945</v>
      </c>
      <c r="J54" s="943">
        <v>29323</v>
      </c>
      <c r="K54" s="896"/>
    </row>
    <row r="55" spans="1:11" s="885" customFormat="1" ht="8.4499999999999993" customHeight="1">
      <c r="A55" s="893"/>
      <c r="B55" s="942"/>
      <c r="C55" s="903"/>
      <c r="D55" s="903"/>
      <c r="E55" s="931"/>
      <c r="F55" s="931"/>
      <c r="G55" s="931"/>
      <c r="H55" s="931"/>
      <c r="I55" s="939"/>
      <c r="J55" s="931"/>
      <c r="K55" s="896"/>
    </row>
    <row r="56" spans="1:11" s="885" customFormat="1" ht="8.4499999999999993" customHeight="1">
      <c r="A56" s="893"/>
      <c r="B56" s="1182">
        <v>2010</v>
      </c>
      <c r="C56" s="931">
        <v>2</v>
      </c>
      <c r="D56" s="931">
        <v>39</v>
      </c>
      <c r="E56" s="931">
        <v>33</v>
      </c>
      <c r="F56" s="944">
        <v>12045</v>
      </c>
      <c r="G56" s="931">
        <v>1380</v>
      </c>
      <c r="H56" s="931">
        <v>5118</v>
      </c>
      <c r="I56" s="939">
        <v>3.7</v>
      </c>
      <c r="J56" s="943">
        <v>27760</v>
      </c>
      <c r="K56" s="896"/>
    </row>
    <row r="57" spans="1:11" s="885" customFormat="1" ht="8.4499999999999993" customHeight="1">
      <c r="A57" s="893"/>
      <c r="B57" s="1182">
        <v>2011</v>
      </c>
      <c r="C57" s="931">
        <v>2</v>
      </c>
      <c r="D57" s="931">
        <v>39</v>
      </c>
      <c r="E57" s="931">
        <v>33</v>
      </c>
      <c r="F57" s="944">
        <f>(E57*365)</f>
        <v>12045</v>
      </c>
      <c r="G57" s="931">
        <v>1380</v>
      </c>
      <c r="H57" s="931">
        <v>5007</v>
      </c>
      <c r="I57" s="939">
        <v>3.6</v>
      </c>
      <c r="J57" s="943">
        <v>26802</v>
      </c>
      <c r="K57" s="896"/>
    </row>
    <row r="58" spans="1:11" s="885" customFormat="1" ht="8.4499999999999993" customHeight="1">
      <c r="A58" s="893"/>
      <c r="B58" s="1182">
        <v>2012</v>
      </c>
      <c r="C58" s="931">
        <v>2</v>
      </c>
      <c r="D58" s="931">
        <v>39</v>
      </c>
      <c r="E58" s="931">
        <v>31</v>
      </c>
      <c r="F58" s="944">
        <f>(E58*365)</f>
        <v>11315</v>
      </c>
      <c r="G58" s="931">
        <v>1380</v>
      </c>
      <c r="H58" s="931">
        <v>4716</v>
      </c>
      <c r="I58" s="939">
        <v>3.4</v>
      </c>
      <c r="J58" s="943">
        <v>25009</v>
      </c>
      <c r="K58" s="896"/>
    </row>
    <row r="59" spans="1:11" s="885" customFormat="1" ht="3" customHeight="1">
      <c r="A59" s="893"/>
      <c r="B59" s="895"/>
      <c r="C59" s="895"/>
      <c r="D59" s="895"/>
      <c r="E59" s="895"/>
      <c r="F59" s="895"/>
      <c r="G59" s="895"/>
      <c r="H59" s="895"/>
      <c r="I59" s="895"/>
      <c r="J59" s="895"/>
      <c r="K59" s="896"/>
    </row>
    <row r="60" spans="1:11" s="885" customFormat="1" ht="3" customHeight="1">
      <c r="A60" s="893"/>
      <c r="B60" s="1193"/>
      <c r="C60" s="1193"/>
      <c r="D60" s="1193"/>
      <c r="E60" s="1193"/>
      <c r="F60" s="1193"/>
      <c r="G60" s="1193"/>
      <c r="H60" s="1193"/>
      <c r="I60" s="1193"/>
      <c r="J60" s="1193"/>
      <c r="K60" s="896"/>
    </row>
    <row r="61" spans="1:11" s="885" customFormat="1" ht="9" customHeight="1">
      <c r="A61" s="893"/>
      <c r="B61" s="1182" t="s">
        <v>602</v>
      </c>
      <c r="C61" s="1193"/>
      <c r="D61" s="1193"/>
      <c r="E61" s="1193"/>
      <c r="F61" s="1193"/>
      <c r="G61" s="1193"/>
      <c r="H61" s="1193"/>
      <c r="I61" s="1193"/>
      <c r="J61" s="1193"/>
      <c r="K61" s="896"/>
    </row>
    <row r="62" spans="1:11" s="885" customFormat="1" ht="9" customHeight="1">
      <c r="A62" s="893"/>
      <c r="B62" s="1182" t="s">
        <v>603</v>
      </c>
      <c r="C62" s="1193"/>
      <c r="D62" s="1193"/>
      <c r="E62" s="1193"/>
      <c r="F62" s="1193"/>
      <c r="G62" s="1193"/>
      <c r="H62" s="1193"/>
      <c r="I62" s="1193"/>
      <c r="J62" s="1193"/>
      <c r="K62" s="896"/>
    </row>
    <row r="63" spans="1:11" s="885" customFormat="1" ht="9" customHeight="1">
      <c r="A63" s="893"/>
      <c r="B63" s="1182" t="s">
        <v>604</v>
      </c>
      <c r="C63" s="1193"/>
      <c r="D63" s="1193"/>
      <c r="E63" s="1193"/>
      <c r="F63" s="1193"/>
      <c r="G63" s="1193"/>
      <c r="H63" s="1193"/>
      <c r="I63" s="1193"/>
      <c r="J63" s="1193"/>
      <c r="K63" s="896"/>
    </row>
    <row r="64" spans="1:11" s="885" customFormat="1" ht="9" customHeight="1">
      <c r="A64" s="893"/>
      <c r="B64" s="1196" t="s">
        <v>605</v>
      </c>
      <c r="C64" s="1193"/>
      <c r="D64" s="1193"/>
      <c r="E64" s="1193"/>
      <c r="F64" s="1193"/>
      <c r="G64" s="1193"/>
      <c r="H64" s="1193"/>
      <c r="I64" s="1193"/>
      <c r="J64" s="1193"/>
      <c r="K64" s="896"/>
    </row>
    <row r="65" spans="1:12" s="885" customFormat="1" ht="4.5" customHeight="1">
      <c r="A65" s="920"/>
      <c r="B65" s="945"/>
      <c r="C65" s="895"/>
      <c r="D65" s="895"/>
      <c r="E65" s="895"/>
      <c r="F65" s="895"/>
      <c r="G65" s="895"/>
      <c r="H65" s="895"/>
      <c r="I65" s="895"/>
      <c r="J65" s="895"/>
      <c r="K65" s="921"/>
    </row>
    <row r="66" spans="1:12" hidden="1">
      <c r="L66" s="922" t="s">
        <v>17</v>
      </c>
    </row>
  </sheetData>
  <sheetProtection sheet="1" objects="1" scenarios="1"/>
  <mergeCells count="9">
    <mergeCell ref="H7:H10"/>
    <mergeCell ref="I7:I10"/>
    <mergeCell ref="J7:J10"/>
    <mergeCell ref="B7:B10"/>
    <mergeCell ref="C7:C10"/>
    <mergeCell ref="D7:D10"/>
    <mergeCell ref="E7:E10"/>
    <mergeCell ref="F7:F10"/>
    <mergeCell ref="G7:G10"/>
  </mergeCells>
  <hyperlinks>
    <hyperlink ref="J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codeName="Hoja50"/>
  <dimension ref="A1:N41"/>
  <sheetViews>
    <sheetView showGridLines="0" showRowColHeaders="0" zoomScale="140" zoomScaleNormal="140" workbookViewId="0"/>
  </sheetViews>
  <sheetFormatPr baseColWidth="10" defaultColWidth="0" defaultRowHeight="12.75" customHeight="1" zeroHeight="1"/>
  <cols>
    <col min="1" max="1" width="0.85546875" style="922" customWidth="1"/>
    <col min="2" max="2" width="4.140625" style="922" customWidth="1"/>
    <col min="3" max="3" width="5.42578125" style="922" customWidth="1"/>
    <col min="4" max="4" width="5.5703125" style="922" customWidth="1"/>
    <col min="5" max="5" width="1.42578125" style="922" customWidth="1"/>
    <col min="6" max="6" width="6.28515625" style="922" customWidth="1"/>
    <col min="7" max="7" width="6.42578125" style="922" customWidth="1"/>
    <col min="8" max="8" width="7.140625" style="922" customWidth="1"/>
    <col min="9" max="9" width="6.5703125" style="922" customWidth="1"/>
    <col min="10" max="10" width="7.42578125" style="922" customWidth="1"/>
    <col min="11" max="11" width="7.28515625" style="922" customWidth="1"/>
    <col min="12" max="13" width="0.85546875" style="922" customWidth="1"/>
    <col min="14" max="14" width="11.42578125" style="946" hidden="1"/>
    <col min="15" max="16384" width="11.42578125" style="922" hidden="1"/>
  </cols>
  <sheetData>
    <row r="1" spans="1:12" s="950" customFormat="1" ht="4.5" customHeight="1">
      <c r="A1" s="947"/>
      <c r="B1" s="948"/>
      <c r="C1" s="948"/>
      <c r="D1" s="948"/>
      <c r="E1" s="948"/>
      <c r="F1" s="948"/>
      <c r="G1" s="948"/>
      <c r="H1" s="948"/>
      <c r="I1" s="948"/>
      <c r="J1" s="948"/>
      <c r="K1" s="948"/>
      <c r="L1" s="949"/>
    </row>
    <row r="2" spans="1:12" s="950" customFormat="1" ht="11.1" customHeight="1">
      <c r="A2" s="951"/>
      <c r="B2" s="952" t="s">
        <v>567</v>
      </c>
      <c r="C2" s="953"/>
      <c r="D2" s="953"/>
      <c r="E2" s="953"/>
      <c r="F2" s="953"/>
      <c r="G2" s="953"/>
      <c r="H2" s="953"/>
      <c r="I2" s="953"/>
      <c r="J2" s="953"/>
      <c r="K2" s="1317" t="s">
        <v>606</v>
      </c>
      <c r="L2" s="954"/>
    </row>
    <row r="3" spans="1:12" s="950" customFormat="1" ht="11.1" customHeight="1">
      <c r="A3" s="951"/>
      <c r="B3" s="952" t="s">
        <v>607</v>
      </c>
      <c r="C3" s="953"/>
      <c r="D3" s="953"/>
      <c r="E3" s="953"/>
      <c r="F3" s="953"/>
      <c r="G3" s="953"/>
      <c r="H3" s="953"/>
      <c r="I3" s="953"/>
      <c r="J3" s="953"/>
      <c r="K3" s="1193"/>
      <c r="L3" s="954"/>
    </row>
    <row r="4" spans="1:12" s="950" customFormat="1" ht="11.1" customHeight="1">
      <c r="A4" s="951"/>
      <c r="B4" s="952" t="s">
        <v>4</v>
      </c>
      <c r="C4" s="953"/>
      <c r="D4" s="953"/>
      <c r="E4" s="953"/>
      <c r="F4" s="953"/>
      <c r="G4" s="953"/>
      <c r="H4" s="953"/>
      <c r="I4" s="953"/>
      <c r="J4" s="953"/>
      <c r="K4" s="953"/>
      <c r="L4" s="954"/>
    </row>
    <row r="5" spans="1:12" s="950" customFormat="1" ht="3" customHeight="1">
      <c r="A5" s="951"/>
      <c r="B5" s="955"/>
      <c r="C5" s="955"/>
      <c r="D5" s="955"/>
      <c r="E5" s="955"/>
      <c r="F5" s="955"/>
      <c r="G5" s="955"/>
      <c r="H5" s="955"/>
      <c r="I5" s="955"/>
      <c r="J5" s="955"/>
      <c r="K5" s="955"/>
      <c r="L5" s="954"/>
    </row>
    <row r="6" spans="1:12" s="959" customFormat="1" ht="3" customHeight="1">
      <c r="A6" s="956"/>
      <c r="B6" s="957"/>
      <c r="C6" s="957"/>
      <c r="D6" s="957"/>
      <c r="E6" s="957"/>
      <c r="F6" s="957"/>
      <c r="G6" s="957"/>
      <c r="H6" s="957"/>
      <c r="I6" s="957"/>
      <c r="J6" s="957"/>
      <c r="K6" s="957"/>
      <c r="L6" s="958"/>
    </row>
    <row r="7" spans="1:12" s="959" customFormat="1" ht="9" customHeight="1">
      <c r="A7" s="956"/>
      <c r="B7" s="1308" t="s">
        <v>6</v>
      </c>
      <c r="C7" s="1306" t="s">
        <v>608</v>
      </c>
      <c r="D7" s="1306" t="s">
        <v>609</v>
      </c>
      <c r="E7" s="1194"/>
      <c r="F7" s="1306" t="s">
        <v>572</v>
      </c>
      <c r="G7" s="1306" t="s">
        <v>610</v>
      </c>
      <c r="H7" s="1306" t="s">
        <v>587</v>
      </c>
      <c r="I7" s="1306" t="s">
        <v>574</v>
      </c>
      <c r="J7" s="1306" t="s">
        <v>575</v>
      </c>
      <c r="K7" s="1306" t="s">
        <v>611</v>
      </c>
      <c r="L7" s="958"/>
    </row>
    <row r="8" spans="1:12" s="959" customFormat="1" ht="9" customHeight="1">
      <c r="A8" s="956"/>
      <c r="B8" s="1308"/>
      <c r="C8" s="1307"/>
      <c r="D8" s="1307"/>
      <c r="E8" s="1195"/>
      <c r="F8" s="1307"/>
      <c r="G8" s="1307"/>
      <c r="H8" s="1306"/>
      <c r="I8" s="1307"/>
      <c r="J8" s="1307"/>
      <c r="K8" s="1307"/>
      <c r="L8" s="958"/>
    </row>
    <row r="9" spans="1:12" s="959" customFormat="1" ht="9" customHeight="1">
      <c r="A9" s="956"/>
      <c r="B9" s="1308"/>
      <c r="C9" s="1307"/>
      <c r="D9" s="1307"/>
      <c r="E9" s="1195"/>
      <c r="F9" s="1307"/>
      <c r="G9" s="1307"/>
      <c r="H9" s="1306"/>
      <c r="I9" s="1307"/>
      <c r="J9" s="1307"/>
      <c r="K9" s="1307"/>
      <c r="L9" s="958"/>
    </row>
    <row r="10" spans="1:12" s="959" customFormat="1" ht="9" customHeight="1">
      <c r="A10" s="956"/>
      <c r="B10" s="1308"/>
      <c r="C10" s="1307"/>
      <c r="D10" s="1307"/>
      <c r="E10" s="1195"/>
      <c r="F10" s="1307"/>
      <c r="G10" s="1307"/>
      <c r="H10" s="1306"/>
      <c r="I10" s="1307"/>
      <c r="J10" s="1307"/>
      <c r="K10" s="1307"/>
      <c r="L10" s="958"/>
    </row>
    <row r="11" spans="1:12" s="959" customFormat="1" ht="9" customHeight="1">
      <c r="A11" s="956"/>
      <c r="B11" s="1308"/>
      <c r="C11" s="1307"/>
      <c r="D11" s="1307"/>
      <c r="E11" s="1195"/>
      <c r="F11" s="1307"/>
      <c r="G11" s="1307"/>
      <c r="H11" s="1306"/>
      <c r="I11" s="1307"/>
      <c r="J11" s="1307"/>
      <c r="K11" s="1307"/>
      <c r="L11" s="958"/>
    </row>
    <row r="12" spans="1:12" s="950" customFormat="1" ht="3" customHeight="1">
      <c r="A12" s="951"/>
      <c r="B12" s="955"/>
      <c r="C12" s="955"/>
      <c r="D12" s="955"/>
      <c r="E12" s="955"/>
      <c r="F12" s="955"/>
      <c r="G12" s="955"/>
      <c r="H12" s="955"/>
      <c r="I12" s="955"/>
      <c r="J12" s="955"/>
      <c r="K12" s="955"/>
      <c r="L12" s="954"/>
    </row>
    <row r="13" spans="1:12" s="950" customFormat="1" ht="3" customHeight="1">
      <c r="A13" s="951"/>
      <c r="B13" s="953"/>
      <c r="C13" s="953"/>
      <c r="D13" s="953"/>
      <c r="E13" s="953"/>
      <c r="F13" s="953"/>
      <c r="G13" s="953"/>
      <c r="H13" s="953"/>
      <c r="I13" s="953"/>
      <c r="J13" s="953"/>
      <c r="K13" s="953"/>
      <c r="L13" s="954"/>
    </row>
    <row r="14" spans="1:12" s="950" customFormat="1" ht="9" customHeight="1">
      <c r="A14" s="951"/>
      <c r="B14" s="1196">
        <v>1995</v>
      </c>
      <c r="C14" s="918">
        <v>2</v>
      </c>
      <c r="D14" s="918">
        <v>24</v>
      </c>
      <c r="E14" s="918"/>
      <c r="F14" s="918">
        <v>23</v>
      </c>
      <c r="G14" s="918">
        <v>19</v>
      </c>
      <c r="H14" s="918">
        <v>36934.506000000001</v>
      </c>
      <c r="I14" s="918">
        <v>3065.3364999999999</v>
      </c>
      <c r="J14" s="918">
        <v>27483.074000000001</v>
      </c>
      <c r="K14" s="918">
        <v>43680.535000000003</v>
      </c>
      <c r="L14" s="954"/>
    </row>
    <row r="15" spans="1:12" s="950" customFormat="1" ht="9" customHeight="1">
      <c r="A15" s="951"/>
      <c r="B15" s="1196">
        <v>1996</v>
      </c>
      <c r="C15" s="918">
        <v>2</v>
      </c>
      <c r="D15" s="918">
        <v>24</v>
      </c>
      <c r="E15" s="918"/>
      <c r="F15" s="918">
        <v>23</v>
      </c>
      <c r="G15" s="918">
        <v>19</v>
      </c>
      <c r="H15" s="918">
        <v>31372.337</v>
      </c>
      <c r="I15" s="918">
        <v>3034.8325</v>
      </c>
      <c r="J15" s="918">
        <v>28442.317999999999</v>
      </c>
      <c r="K15" s="918">
        <v>52736.11</v>
      </c>
      <c r="L15" s="954"/>
    </row>
    <row r="16" spans="1:12" s="950" customFormat="1" ht="9" customHeight="1">
      <c r="A16" s="951"/>
      <c r="B16" s="1196">
        <v>1997</v>
      </c>
      <c r="C16" s="918">
        <v>2</v>
      </c>
      <c r="D16" s="918">
        <v>24</v>
      </c>
      <c r="E16" s="918"/>
      <c r="F16" s="918">
        <v>23</v>
      </c>
      <c r="G16" s="918">
        <v>19</v>
      </c>
      <c r="H16" s="918">
        <v>34606</v>
      </c>
      <c r="I16" s="918">
        <v>2872</v>
      </c>
      <c r="J16" s="918">
        <v>25536</v>
      </c>
      <c r="K16" s="918">
        <v>58273</v>
      </c>
      <c r="L16" s="954"/>
    </row>
    <row r="17" spans="1:12" s="950" customFormat="1" ht="9" customHeight="1">
      <c r="A17" s="951"/>
      <c r="B17" s="1196">
        <v>1998</v>
      </c>
      <c r="C17" s="918">
        <v>2</v>
      </c>
      <c r="D17" s="918">
        <v>24</v>
      </c>
      <c r="E17" s="918"/>
      <c r="F17" s="918">
        <v>23</v>
      </c>
      <c r="G17" s="918">
        <v>19</v>
      </c>
      <c r="H17" s="918">
        <v>32935</v>
      </c>
      <c r="I17" s="918">
        <v>2649</v>
      </c>
      <c r="J17" s="918">
        <v>25073</v>
      </c>
      <c r="K17" s="918">
        <v>63187.235000000001</v>
      </c>
      <c r="L17" s="954"/>
    </row>
    <row r="18" spans="1:12" s="950" customFormat="1" ht="9" customHeight="1">
      <c r="A18" s="951"/>
      <c r="B18" s="1196">
        <v>1999</v>
      </c>
      <c r="C18" s="918">
        <v>2</v>
      </c>
      <c r="D18" s="918">
        <v>24</v>
      </c>
      <c r="E18" s="918"/>
      <c r="F18" s="918">
        <v>23</v>
      </c>
      <c r="G18" s="918">
        <v>19</v>
      </c>
      <c r="H18" s="918">
        <v>36077</v>
      </c>
      <c r="I18" s="918">
        <v>2640</v>
      </c>
      <c r="J18" s="918">
        <v>25677</v>
      </c>
      <c r="K18" s="918">
        <v>78337</v>
      </c>
      <c r="L18" s="954"/>
    </row>
    <row r="19" spans="1:12" s="950" customFormat="1" ht="9" customHeight="1">
      <c r="A19" s="951"/>
      <c r="B19" s="1196"/>
      <c r="C19" s="918"/>
      <c r="D19" s="918"/>
      <c r="E19" s="918"/>
      <c r="F19" s="918"/>
      <c r="G19" s="918"/>
      <c r="H19" s="918"/>
      <c r="I19" s="918"/>
      <c r="J19" s="918"/>
      <c r="K19" s="918"/>
      <c r="L19" s="954"/>
    </row>
    <row r="20" spans="1:12" s="950" customFormat="1" ht="9" customHeight="1">
      <c r="A20" s="951"/>
      <c r="B20" s="1196">
        <v>2000</v>
      </c>
      <c r="C20" s="918">
        <v>2</v>
      </c>
      <c r="D20" s="918">
        <v>24</v>
      </c>
      <c r="E20" s="918"/>
      <c r="F20" s="918">
        <v>23</v>
      </c>
      <c r="G20" s="918">
        <v>19</v>
      </c>
      <c r="H20" s="918">
        <v>40047</v>
      </c>
      <c r="I20" s="918">
        <v>2750</v>
      </c>
      <c r="J20" s="918">
        <v>26578</v>
      </c>
      <c r="K20" s="918">
        <v>100881</v>
      </c>
      <c r="L20" s="954"/>
    </row>
    <row r="21" spans="1:12" s="950" customFormat="1" ht="9" customHeight="1">
      <c r="A21" s="951"/>
      <c r="B21" s="1182">
        <v>2001</v>
      </c>
      <c r="C21" s="918">
        <v>2</v>
      </c>
      <c r="D21" s="918">
        <v>24</v>
      </c>
      <c r="E21" s="918"/>
      <c r="F21" s="918">
        <v>23</v>
      </c>
      <c r="G21" s="918">
        <v>19</v>
      </c>
      <c r="H21" s="918">
        <v>45456</v>
      </c>
      <c r="I21" s="918">
        <v>2615</v>
      </c>
      <c r="J21" s="918">
        <v>26688</v>
      </c>
      <c r="K21" s="918">
        <v>111726</v>
      </c>
      <c r="L21" s="954"/>
    </row>
    <row r="22" spans="1:12" s="950" customFormat="1" ht="9" customHeight="1">
      <c r="A22" s="951"/>
      <c r="B22" s="1182">
        <v>2002</v>
      </c>
      <c r="C22" s="918">
        <v>2</v>
      </c>
      <c r="D22" s="918">
        <v>25</v>
      </c>
      <c r="E22" s="918"/>
      <c r="F22" s="918">
        <v>24</v>
      </c>
      <c r="G22" s="918">
        <v>35</v>
      </c>
      <c r="H22" s="918">
        <v>47764</v>
      </c>
      <c r="I22" s="918">
        <v>2991</v>
      </c>
      <c r="J22" s="918">
        <v>28177</v>
      </c>
      <c r="K22" s="918">
        <v>121596</v>
      </c>
      <c r="L22" s="954"/>
    </row>
    <row r="23" spans="1:12" s="950" customFormat="1" ht="9" customHeight="1">
      <c r="A23" s="951"/>
      <c r="B23" s="1182">
        <v>2003</v>
      </c>
      <c r="C23" s="918">
        <v>2</v>
      </c>
      <c r="D23" s="918">
        <v>25</v>
      </c>
      <c r="E23" s="918"/>
      <c r="F23" s="918">
        <v>24</v>
      </c>
      <c r="G23" s="918">
        <v>40</v>
      </c>
      <c r="H23" s="918">
        <v>51678</v>
      </c>
      <c r="I23" s="918">
        <v>6985</v>
      </c>
      <c r="J23" s="918">
        <v>30956</v>
      </c>
      <c r="K23" s="918">
        <v>148014</v>
      </c>
      <c r="L23" s="954"/>
    </row>
    <row r="24" spans="1:12" s="950" customFormat="1" ht="9" customHeight="1">
      <c r="A24" s="951"/>
      <c r="B24" s="1182">
        <v>2004</v>
      </c>
      <c r="C24" s="918">
        <v>2</v>
      </c>
      <c r="D24" s="918">
        <v>25</v>
      </c>
      <c r="E24" s="918"/>
      <c r="F24" s="918">
        <v>24</v>
      </c>
      <c r="G24" s="960">
        <v>40</v>
      </c>
      <c r="H24" s="918">
        <v>52420</v>
      </c>
      <c r="I24" s="918">
        <v>6435</v>
      </c>
      <c r="J24" s="918">
        <v>28172</v>
      </c>
      <c r="K24" s="918">
        <v>150801</v>
      </c>
      <c r="L24" s="954"/>
    </row>
    <row r="25" spans="1:12" s="950" customFormat="1" ht="9" customHeight="1">
      <c r="A25" s="951"/>
      <c r="B25" s="1182"/>
      <c r="C25" s="918"/>
      <c r="D25" s="918"/>
      <c r="E25" s="918"/>
      <c r="F25" s="918"/>
      <c r="G25" s="960"/>
      <c r="H25" s="918"/>
      <c r="I25" s="918"/>
      <c r="J25" s="918"/>
      <c r="K25" s="918"/>
      <c r="L25" s="954"/>
    </row>
    <row r="26" spans="1:12" s="950" customFormat="1" ht="9" customHeight="1">
      <c r="A26" s="951"/>
      <c r="B26" s="1182">
        <v>2005</v>
      </c>
      <c r="C26" s="918">
        <v>2</v>
      </c>
      <c r="D26" s="918">
        <v>26</v>
      </c>
      <c r="E26" s="918"/>
      <c r="F26" s="918">
        <v>24</v>
      </c>
      <c r="G26" s="960">
        <v>40</v>
      </c>
      <c r="H26" s="918">
        <v>57287</v>
      </c>
      <c r="I26" s="918">
        <v>6527</v>
      </c>
      <c r="J26" s="918">
        <v>28610</v>
      </c>
      <c r="K26" s="918">
        <v>175113</v>
      </c>
      <c r="L26" s="954"/>
    </row>
    <row r="27" spans="1:12" s="950" customFormat="1" ht="9" customHeight="1">
      <c r="A27" s="951"/>
      <c r="B27" s="1182">
        <v>2006</v>
      </c>
      <c r="C27" s="918">
        <v>2</v>
      </c>
      <c r="D27" s="918">
        <v>26</v>
      </c>
      <c r="E27" s="918"/>
      <c r="F27" s="918">
        <v>24</v>
      </c>
      <c r="G27" s="960">
        <v>40</v>
      </c>
      <c r="H27" s="918">
        <v>60275</v>
      </c>
      <c r="I27" s="918">
        <v>6506</v>
      </c>
      <c r="J27" s="918">
        <v>28488</v>
      </c>
      <c r="K27" s="918">
        <v>186694</v>
      </c>
      <c r="L27" s="954"/>
    </row>
    <row r="28" spans="1:12" s="950" customFormat="1" ht="9" customHeight="1">
      <c r="A28" s="951"/>
      <c r="B28" s="1182">
        <v>2007</v>
      </c>
      <c r="C28" s="918">
        <v>2</v>
      </c>
      <c r="D28" s="918">
        <v>26</v>
      </c>
      <c r="E28" s="918"/>
      <c r="F28" s="918">
        <v>27</v>
      </c>
      <c r="G28" s="960">
        <v>40</v>
      </c>
      <c r="H28" s="918">
        <v>66019</v>
      </c>
      <c r="I28" s="918">
        <v>6848</v>
      </c>
      <c r="J28" s="918">
        <v>30223</v>
      </c>
      <c r="K28" s="918">
        <v>202226</v>
      </c>
      <c r="L28" s="954"/>
    </row>
    <row r="29" spans="1:12" s="950" customFormat="1" ht="9" customHeight="1">
      <c r="A29" s="951"/>
      <c r="B29" s="1182">
        <v>2008</v>
      </c>
      <c r="C29" s="918">
        <v>2</v>
      </c>
      <c r="D29" s="918">
        <v>33</v>
      </c>
      <c r="E29" s="918" t="s">
        <v>612</v>
      </c>
      <c r="F29" s="918">
        <v>31</v>
      </c>
      <c r="G29" s="960">
        <v>40</v>
      </c>
      <c r="H29" s="918">
        <v>88348</v>
      </c>
      <c r="I29" s="918">
        <v>8232</v>
      </c>
      <c r="J29" s="918">
        <v>35019</v>
      </c>
      <c r="K29" s="918">
        <v>246224</v>
      </c>
      <c r="L29" s="954"/>
    </row>
    <row r="30" spans="1:12" s="950" customFormat="1" ht="9" customHeight="1">
      <c r="A30" s="951"/>
      <c r="B30" s="1182">
        <v>2009</v>
      </c>
      <c r="C30" s="918">
        <v>2</v>
      </c>
      <c r="D30" s="918">
        <v>33</v>
      </c>
      <c r="E30" s="918"/>
      <c r="F30" s="918">
        <v>31</v>
      </c>
      <c r="G30" s="960">
        <v>40</v>
      </c>
      <c r="H30" s="918">
        <v>136620</v>
      </c>
      <c r="I30" s="918">
        <v>10136</v>
      </c>
      <c r="J30" s="918">
        <v>42331</v>
      </c>
      <c r="K30" s="918">
        <v>298742</v>
      </c>
      <c r="L30" s="954"/>
    </row>
    <row r="31" spans="1:12" s="950" customFormat="1" ht="9" customHeight="1">
      <c r="A31" s="951"/>
      <c r="B31" s="1196"/>
      <c r="C31" s="918"/>
      <c r="D31" s="918"/>
      <c r="E31" s="918"/>
      <c r="F31" s="918"/>
      <c r="G31" s="918"/>
      <c r="H31" s="918"/>
      <c r="I31" s="918"/>
      <c r="J31" s="918"/>
      <c r="K31" s="918"/>
      <c r="L31" s="954"/>
    </row>
    <row r="32" spans="1:12" s="950" customFormat="1" ht="9" customHeight="1">
      <c r="A32" s="951"/>
      <c r="B32" s="1182">
        <v>2010</v>
      </c>
      <c r="C32" s="918">
        <v>2</v>
      </c>
      <c r="D32" s="918">
        <v>32</v>
      </c>
      <c r="E32" s="918"/>
      <c r="F32" s="918">
        <v>32</v>
      </c>
      <c r="G32" s="960">
        <v>40</v>
      </c>
      <c r="H32" s="918">
        <v>146892</v>
      </c>
      <c r="I32" s="918">
        <v>10706</v>
      </c>
      <c r="J32" s="918">
        <v>44255</v>
      </c>
      <c r="K32" s="918">
        <v>357972</v>
      </c>
      <c r="L32" s="954"/>
    </row>
    <row r="33" spans="1:13" s="950" customFormat="1" ht="9" customHeight="1">
      <c r="A33" s="951"/>
      <c r="B33" s="1182">
        <v>2011</v>
      </c>
      <c r="C33" s="918">
        <v>2</v>
      </c>
      <c r="D33" s="918">
        <v>32</v>
      </c>
      <c r="E33" s="918"/>
      <c r="F33" s="918">
        <v>32</v>
      </c>
      <c r="G33" s="960">
        <v>40</v>
      </c>
      <c r="H33" s="918">
        <v>152996</v>
      </c>
      <c r="I33" s="918">
        <v>10653</v>
      </c>
      <c r="J33" s="918">
        <v>44660</v>
      </c>
      <c r="K33" s="918">
        <v>381212</v>
      </c>
      <c r="L33" s="954"/>
    </row>
    <row r="34" spans="1:13" s="950" customFormat="1" ht="9" customHeight="1">
      <c r="A34" s="951"/>
      <c r="B34" s="1182">
        <v>2012</v>
      </c>
      <c r="C34" s="918">
        <v>2</v>
      </c>
      <c r="D34" s="918">
        <v>32</v>
      </c>
      <c r="E34" s="918"/>
      <c r="F34" s="918">
        <v>32</v>
      </c>
      <c r="G34" s="960">
        <v>40</v>
      </c>
      <c r="H34" s="918">
        <v>156939</v>
      </c>
      <c r="I34" s="918">
        <v>10207</v>
      </c>
      <c r="J34" s="918">
        <v>42369</v>
      </c>
      <c r="K34" s="918">
        <v>376073</v>
      </c>
      <c r="L34" s="954"/>
    </row>
    <row r="35" spans="1:13" s="950" customFormat="1" ht="3" customHeight="1">
      <c r="A35" s="951"/>
      <c r="B35" s="912"/>
      <c r="C35" s="911"/>
      <c r="D35" s="911"/>
      <c r="E35" s="911"/>
      <c r="F35" s="911"/>
      <c r="G35" s="911"/>
      <c r="H35" s="911"/>
      <c r="I35" s="911"/>
      <c r="J35" s="911"/>
      <c r="K35" s="911"/>
      <c r="L35" s="954"/>
    </row>
    <row r="36" spans="1:13" s="950" customFormat="1" ht="3" customHeight="1">
      <c r="A36" s="951"/>
      <c r="B36" s="1196"/>
      <c r="C36" s="891"/>
      <c r="D36" s="891"/>
      <c r="E36" s="891"/>
      <c r="F36" s="891"/>
      <c r="G36" s="891"/>
      <c r="H36" s="891"/>
      <c r="I36" s="891"/>
      <c r="J36" s="891"/>
      <c r="K36" s="891"/>
      <c r="L36" s="954"/>
    </row>
    <row r="37" spans="1:13" s="950" customFormat="1" ht="9" customHeight="1">
      <c r="A37" s="951"/>
      <c r="B37" s="832" t="s">
        <v>613</v>
      </c>
      <c r="C37" s="891"/>
      <c r="D37" s="891"/>
      <c r="E37" s="891"/>
      <c r="F37" s="891"/>
      <c r="G37" s="891"/>
      <c r="H37" s="891"/>
      <c r="I37" s="891"/>
      <c r="J37" s="891"/>
      <c r="K37" s="891"/>
      <c r="L37" s="954"/>
    </row>
    <row r="38" spans="1:13" s="950" customFormat="1" ht="9" customHeight="1">
      <c r="A38" s="951"/>
      <c r="B38" s="832" t="s">
        <v>614</v>
      </c>
      <c r="C38" s="891"/>
      <c r="D38" s="891"/>
      <c r="E38" s="891"/>
      <c r="F38" s="891"/>
      <c r="G38" s="891"/>
      <c r="H38" s="891"/>
      <c r="I38" s="891"/>
      <c r="J38" s="891"/>
      <c r="K38" s="891"/>
      <c r="L38" s="954"/>
    </row>
    <row r="39" spans="1:13" s="950" customFormat="1" ht="9" customHeight="1">
      <c r="A39" s="951"/>
      <c r="B39" s="832" t="s">
        <v>615</v>
      </c>
      <c r="C39" s="891"/>
      <c r="D39" s="891"/>
      <c r="E39" s="891"/>
      <c r="F39" s="891"/>
      <c r="G39" s="891"/>
      <c r="H39" s="891"/>
      <c r="I39" s="891"/>
      <c r="J39" s="891"/>
      <c r="K39" s="891"/>
      <c r="L39" s="954"/>
    </row>
    <row r="40" spans="1:13" s="950" customFormat="1" ht="4.5" customHeight="1">
      <c r="A40" s="961"/>
      <c r="B40" s="955"/>
      <c r="C40" s="911"/>
      <c r="D40" s="911"/>
      <c r="E40" s="911"/>
      <c r="F40" s="911"/>
      <c r="G40" s="911"/>
      <c r="H40" s="911"/>
      <c r="I40" s="911"/>
      <c r="J40" s="911"/>
      <c r="K40" s="911"/>
      <c r="L40" s="962"/>
    </row>
    <row r="41" spans="1:13" hidden="1">
      <c r="M41" s="922" t="s">
        <v>17</v>
      </c>
    </row>
  </sheetData>
  <sheetProtection sheet="1" objects="1" scenarios="1"/>
  <mergeCells count="9">
    <mergeCell ref="I7:I11"/>
    <mergeCell ref="J7:J11"/>
    <mergeCell ref="K7:K11"/>
    <mergeCell ref="B7:B11"/>
    <mergeCell ref="C7:C11"/>
    <mergeCell ref="D7:D11"/>
    <mergeCell ref="F7:F11"/>
    <mergeCell ref="G7:G11"/>
    <mergeCell ref="H7:H11"/>
  </mergeCells>
  <hyperlinks>
    <hyperlink ref="K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codeName="Hoja51"/>
  <dimension ref="A1:I38"/>
  <sheetViews>
    <sheetView showGridLines="0" showRowColHeaders="0" zoomScale="140" zoomScaleNormal="140" workbookViewId="0"/>
  </sheetViews>
  <sheetFormatPr baseColWidth="10" defaultColWidth="0" defaultRowHeight="12.75" customHeight="1" zeroHeight="1"/>
  <cols>
    <col min="1" max="1" width="0.85546875" style="966" customWidth="1"/>
    <col min="2" max="2" width="12.42578125" style="966" customWidth="1"/>
    <col min="3" max="3" width="6" style="966" customWidth="1"/>
    <col min="4" max="4" width="13" style="966" customWidth="1"/>
    <col min="5" max="5" width="13.28515625" style="966" customWidth="1"/>
    <col min="6" max="6" width="13" style="966" customWidth="1"/>
    <col min="7" max="8" width="0.85546875" style="966" customWidth="1"/>
    <col min="9" max="9" width="0" style="966" hidden="1"/>
    <col min="10" max="16384" width="10.7109375" style="966" hidden="1"/>
  </cols>
  <sheetData>
    <row r="1" spans="1:9" ht="4.5" customHeight="1">
      <c r="A1" s="963"/>
      <c r="B1" s="964"/>
      <c r="C1" s="964"/>
      <c r="D1" s="964"/>
      <c r="E1" s="964"/>
      <c r="F1" s="964"/>
      <c r="G1" s="965"/>
    </row>
    <row r="2" spans="1:9" ht="11.1" customHeight="1">
      <c r="A2" s="967"/>
      <c r="B2" s="968" t="s">
        <v>616</v>
      </c>
      <c r="C2" s="969"/>
      <c r="D2" s="969"/>
      <c r="E2" s="969"/>
      <c r="F2" s="1317" t="s">
        <v>617</v>
      </c>
      <c r="G2" s="970"/>
    </row>
    <row r="3" spans="1:9" ht="11.1" customHeight="1">
      <c r="A3" s="967"/>
      <c r="B3" s="968" t="s">
        <v>284</v>
      </c>
      <c r="C3" s="969"/>
      <c r="D3" s="969"/>
      <c r="E3" s="969"/>
      <c r="F3" s="969"/>
      <c r="G3" s="970"/>
    </row>
    <row r="4" spans="1:9" ht="3" customHeight="1">
      <c r="A4" s="967"/>
      <c r="B4" s="971"/>
      <c r="C4" s="971"/>
      <c r="D4" s="971"/>
      <c r="E4" s="971"/>
      <c r="F4" s="971"/>
      <c r="G4" s="970"/>
    </row>
    <row r="5" spans="1:9" ht="3" customHeight="1">
      <c r="A5" s="967"/>
      <c r="B5" s="972"/>
      <c r="C5" s="972"/>
      <c r="D5" s="972"/>
      <c r="E5" s="972"/>
      <c r="F5" s="972"/>
      <c r="G5" s="970"/>
    </row>
    <row r="6" spans="1:9" ht="9.9499999999999993" customHeight="1">
      <c r="A6" s="967"/>
      <c r="B6" s="973" t="s">
        <v>6</v>
      </c>
      <c r="C6" s="974" t="s">
        <v>7</v>
      </c>
      <c r="D6" s="975" t="s">
        <v>618</v>
      </c>
      <c r="E6" s="975" t="s">
        <v>619</v>
      </c>
      <c r="F6" s="975" t="s">
        <v>620</v>
      </c>
      <c r="G6" s="970"/>
      <c r="I6" s="976"/>
    </row>
    <row r="7" spans="1:9" ht="3" customHeight="1">
      <c r="A7" s="967"/>
      <c r="B7" s="971"/>
      <c r="C7" s="971"/>
      <c r="D7" s="971"/>
      <c r="E7" s="971"/>
      <c r="F7" s="971"/>
      <c r="G7" s="970"/>
    </row>
    <row r="8" spans="1:9" ht="3" customHeight="1">
      <c r="A8" s="967"/>
      <c r="B8" s="972"/>
      <c r="C8" s="972"/>
      <c r="D8" s="972"/>
      <c r="E8" s="972"/>
      <c r="F8" s="972"/>
      <c r="G8" s="970"/>
    </row>
    <row r="9" spans="1:9" ht="9" customHeight="1">
      <c r="A9" s="967"/>
      <c r="B9" s="976">
        <v>1997</v>
      </c>
      <c r="C9" s="977">
        <f>SUM(D9:F9)</f>
        <v>248114</v>
      </c>
      <c r="D9" s="977">
        <v>5117</v>
      </c>
      <c r="E9" s="977">
        <v>66512</v>
      </c>
      <c r="F9" s="977">
        <v>176485</v>
      </c>
      <c r="G9" s="970"/>
      <c r="I9" s="978"/>
    </row>
    <row r="10" spans="1:9" ht="9" customHeight="1">
      <c r="A10" s="967"/>
      <c r="B10" s="976">
        <v>1998</v>
      </c>
      <c r="C10" s="977">
        <f>SUM(D10:F10)</f>
        <v>262687</v>
      </c>
      <c r="D10" s="977">
        <v>4276</v>
      </c>
      <c r="E10" s="977">
        <v>69033</v>
      </c>
      <c r="F10" s="977">
        <v>189378</v>
      </c>
      <c r="G10" s="970"/>
      <c r="I10" s="978"/>
    </row>
    <row r="11" spans="1:9" ht="9" customHeight="1">
      <c r="A11" s="967"/>
      <c r="B11" s="976">
        <v>1999</v>
      </c>
      <c r="C11" s="977">
        <f>SUM(D11:F11)</f>
        <v>285494</v>
      </c>
      <c r="D11" s="977">
        <v>4726</v>
      </c>
      <c r="E11" s="977">
        <v>70025</v>
      </c>
      <c r="F11" s="977">
        <v>210743</v>
      </c>
      <c r="G11" s="970"/>
      <c r="I11" s="978"/>
    </row>
    <row r="12" spans="1:9" ht="9" customHeight="1">
      <c r="A12" s="967"/>
      <c r="B12" s="976">
        <v>2000</v>
      </c>
      <c r="C12" s="977">
        <f>SUM(D12:F12)</f>
        <v>311938</v>
      </c>
      <c r="D12" s="977">
        <v>4558</v>
      </c>
      <c r="E12" s="977">
        <v>79246</v>
      </c>
      <c r="F12" s="977">
        <v>228134</v>
      </c>
      <c r="G12" s="970"/>
      <c r="I12" s="978"/>
    </row>
    <row r="13" spans="1:9" ht="9" customHeight="1">
      <c r="A13" s="967"/>
      <c r="B13" s="976">
        <v>2001</v>
      </c>
      <c r="C13" s="977">
        <f>SUM(D13:F13)</f>
        <v>364869</v>
      </c>
      <c r="D13" s="979">
        <v>4217</v>
      </c>
      <c r="E13" s="979">
        <v>87420</v>
      </c>
      <c r="F13" s="979">
        <v>273232</v>
      </c>
      <c r="G13" s="970"/>
      <c r="I13" s="978"/>
    </row>
    <row r="14" spans="1:9" ht="9" customHeight="1">
      <c r="A14" s="967"/>
      <c r="B14" s="976"/>
      <c r="C14" s="977"/>
      <c r="D14" s="979"/>
      <c r="E14" s="979"/>
      <c r="F14" s="979"/>
      <c r="G14" s="970"/>
      <c r="I14" s="978"/>
    </row>
    <row r="15" spans="1:9" ht="9" customHeight="1">
      <c r="A15" s="967"/>
      <c r="B15" s="976">
        <v>2002</v>
      </c>
      <c r="C15" s="979">
        <f>SUM(D15:F15)</f>
        <v>399002</v>
      </c>
      <c r="D15" s="979">
        <v>4320</v>
      </c>
      <c r="E15" s="979">
        <v>90470</v>
      </c>
      <c r="F15" s="979">
        <v>304212</v>
      </c>
      <c r="G15" s="970"/>
      <c r="I15" s="978"/>
    </row>
    <row r="16" spans="1:9" ht="9" customHeight="1">
      <c r="A16" s="967"/>
      <c r="B16" s="980">
        <v>2003</v>
      </c>
      <c r="C16" s="979">
        <f>SUM(D16:F16)</f>
        <v>424490</v>
      </c>
      <c r="D16" s="979">
        <v>4607</v>
      </c>
      <c r="E16" s="979">
        <v>94825</v>
      </c>
      <c r="F16" s="979">
        <v>325058</v>
      </c>
      <c r="G16" s="970"/>
      <c r="I16" s="978"/>
    </row>
    <row r="17" spans="1:9" ht="9" customHeight="1">
      <c r="A17" s="967"/>
      <c r="B17" s="980">
        <v>2004</v>
      </c>
      <c r="C17" s="979">
        <f>SUM(D17:F17)</f>
        <v>443607</v>
      </c>
      <c r="D17" s="979">
        <v>4439</v>
      </c>
      <c r="E17" s="979">
        <v>88046</v>
      </c>
      <c r="F17" s="979">
        <v>351122</v>
      </c>
      <c r="G17" s="970"/>
      <c r="I17" s="978"/>
    </row>
    <row r="18" spans="1:9" ht="9" customHeight="1">
      <c r="A18" s="967"/>
      <c r="B18" s="980">
        <v>2005</v>
      </c>
      <c r="C18" s="979">
        <f>SUM(D18:F18)</f>
        <v>452233</v>
      </c>
      <c r="D18" s="979">
        <v>4381</v>
      </c>
      <c r="E18" s="979">
        <v>100962</v>
      </c>
      <c r="F18" s="979">
        <v>346890</v>
      </c>
      <c r="G18" s="970"/>
      <c r="I18" s="978"/>
    </row>
    <row r="19" spans="1:9" ht="9" customHeight="1">
      <c r="A19" s="967"/>
      <c r="B19" s="980">
        <v>2006</v>
      </c>
      <c r="C19" s="979">
        <f>SUM(D19:F19)</f>
        <v>471272</v>
      </c>
      <c r="D19" s="979">
        <v>4744</v>
      </c>
      <c r="E19" s="979">
        <v>101171</v>
      </c>
      <c r="F19" s="979">
        <v>365357</v>
      </c>
      <c r="G19" s="970"/>
      <c r="I19" s="978"/>
    </row>
    <row r="20" spans="1:9" ht="9" customHeight="1">
      <c r="A20" s="967"/>
      <c r="B20" s="980"/>
      <c r="C20" s="979"/>
      <c r="D20" s="979"/>
      <c r="E20" s="979"/>
      <c r="F20" s="979"/>
      <c r="G20" s="970"/>
      <c r="I20" s="978"/>
    </row>
    <row r="21" spans="1:9" ht="9" customHeight="1">
      <c r="A21" s="967"/>
      <c r="B21" s="980">
        <v>2007</v>
      </c>
      <c r="C21" s="981">
        <v>476279</v>
      </c>
      <c r="D21" s="981">
        <v>5456</v>
      </c>
      <c r="E21" s="981">
        <v>107732</v>
      </c>
      <c r="F21" s="981">
        <v>363091</v>
      </c>
      <c r="G21" s="970"/>
      <c r="I21" s="978"/>
    </row>
    <row r="22" spans="1:9" ht="9" customHeight="1">
      <c r="A22" s="967"/>
      <c r="B22" s="980">
        <v>2008</v>
      </c>
      <c r="C22" s="979">
        <f>SUM(D22:F22)</f>
        <v>466435</v>
      </c>
      <c r="D22" s="979">
        <v>5777</v>
      </c>
      <c r="E22" s="979">
        <v>104207</v>
      </c>
      <c r="F22" s="979">
        <v>356451</v>
      </c>
      <c r="G22" s="970"/>
      <c r="I22" s="978"/>
    </row>
    <row r="23" spans="1:9" ht="9" customHeight="1">
      <c r="A23" s="967"/>
      <c r="B23" s="980">
        <v>2009</v>
      </c>
      <c r="C23" s="979">
        <f>SUM(D23:F23)</f>
        <v>428467</v>
      </c>
      <c r="D23" s="979">
        <v>5960</v>
      </c>
      <c r="E23" s="979">
        <v>100075</v>
      </c>
      <c r="F23" s="979">
        <v>322432</v>
      </c>
      <c r="G23" s="970"/>
      <c r="I23" s="978"/>
    </row>
    <row r="24" spans="1:9" ht="9" customHeight="1">
      <c r="A24" s="967"/>
      <c r="B24" s="980">
        <v>2010</v>
      </c>
      <c r="C24" s="979">
        <f>SUM(D24:F24)</f>
        <v>427267</v>
      </c>
      <c r="D24" s="979">
        <v>5671</v>
      </c>
      <c r="E24" s="979">
        <v>94334</v>
      </c>
      <c r="F24" s="979">
        <v>327262</v>
      </c>
      <c r="G24" s="970"/>
      <c r="I24" s="978"/>
    </row>
    <row r="25" spans="1:9" ht="9" customHeight="1">
      <c r="A25" s="967"/>
      <c r="B25" s="980">
        <v>2011</v>
      </c>
      <c r="C25" s="979">
        <v>387185</v>
      </c>
      <c r="D25" s="979">
        <v>5716</v>
      </c>
      <c r="E25" s="979">
        <v>87769</v>
      </c>
      <c r="F25" s="979">
        <v>293700</v>
      </c>
      <c r="G25" s="970"/>
      <c r="I25" s="978"/>
    </row>
    <row r="26" spans="1:9" ht="9" customHeight="1">
      <c r="A26" s="967"/>
      <c r="B26" s="980"/>
      <c r="C26" s="979"/>
      <c r="D26" s="979"/>
      <c r="E26" s="979"/>
      <c r="F26" s="979"/>
      <c r="G26" s="970"/>
      <c r="I26" s="978"/>
    </row>
    <row r="27" spans="1:9" ht="9" customHeight="1">
      <c r="A27" s="967"/>
      <c r="B27" s="980" t="s">
        <v>12</v>
      </c>
      <c r="C27" s="979">
        <f>SUM(D27:F27)</f>
        <v>390411</v>
      </c>
      <c r="D27" s="979">
        <v>4731</v>
      </c>
      <c r="E27" s="979">
        <v>86275</v>
      </c>
      <c r="F27" s="979">
        <v>299405</v>
      </c>
      <c r="G27" s="970"/>
      <c r="I27" s="978"/>
    </row>
    <row r="28" spans="1:9" ht="3" customHeight="1">
      <c r="A28" s="967"/>
      <c r="B28" s="982"/>
      <c r="C28" s="982"/>
      <c r="D28" s="982"/>
      <c r="E28" s="982"/>
      <c r="F28" s="982"/>
      <c r="G28" s="970"/>
    </row>
    <row r="29" spans="1:9" ht="3" customHeight="1">
      <c r="A29" s="967"/>
      <c r="B29" s="983"/>
      <c r="C29" s="969"/>
      <c r="D29" s="969"/>
      <c r="E29" s="969"/>
      <c r="F29" s="969"/>
      <c r="G29" s="970"/>
      <c r="I29" s="980"/>
    </row>
    <row r="30" spans="1:9" ht="9" customHeight="1">
      <c r="A30" s="967"/>
      <c r="B30" s="984" t="s">
        <v>621</v>
      </c>
      <c r="C30" s="969"/>
      <c r="D30" s="969"/>
      <c r="E30" s="969"/>
      <c r="F30" s="969"/>
      <c r="G30" s="970"/>
    </row>
    <row r="31" spans="1:9" ht="9" customHeight="1">
      <c r="A31" s="967"/>
      <c r="B31" s="984" t="s">
        <v>622</v>
      </c>
      <c r="C31" s="969"/>
      <c r="D31" s="969"/>
      <c r="E31" s="969"/>
      <c r="F31" s="969"/>
      <c r="G31" s="970"/>
    </row>
    <row r="32" spans="1:9" ht="9" customHeight="1">
      <c r="A32" s="967"/>
      <c r="B32" s="973" t="s">
        <v>623</v>
      </c>
      <c r="C32" s="969"/>
      <c r="D32" s="969"/>
      <c r="E32" s="969"/>
      <c r="F32" s="969"/>
      <c r="G32" s="970"/>
    </row>
    <row r="33" spans="1:8" ht="9" customHeight="1">
      <c r="A33" s="967"/>
      <c r="B33" s="973" t="s">
        <v>624</v>
      </c>
      <c r="C33" s="969"/>
      <c r="D33" s="969"/>
      <c r="E33" s="969"/>
      <c r="F33" s="969"/>
      <c r="G33" s="970"/>
    </row>
    <row r="34" spans="1:8" ht="9" customHeight="1">
      <c r="A34" s="967"/>
      <c r="B34" s="973" t="s">
        <v>625</v>
      </c>
      <c r="C34" s="969"/>
      <c r="D34" s="969"/>
      <c r="E34" s="969"/>
      <c r="F34" s="969"/>
      <c r="G34" s="970"/>
    </row>
    <row r="35" spans="1:8" ht="9" customHeight="1">
      <c r="A35" s="967"/>
      <c r="B35" s="984" t="s">
        <v>626</v>
      </c>
      <c r="C35" s="969"/>
      <c r="D35" s="969"/>
      <c r="E35" s="969"/>
      <c r="F35" s="969"/>
      <c r="G35" s="970"/>
    </row>
    <row r="36" spans="1:8" ht="9" customHeight="1">
      <c r="A36" s="967"/>
      <c r="B36" s="984" t="s">
        <v>627</v>
      </c>
      <c r="C36" s="969"/>
      <c r="D36" s="969"/>
      <c r="E36" s="969"/>
      <c r="F36" s="969"/>
      <c r="G36" s="970"/>
    </row>
    <row r="37" spans="1:8" ht="4.5" customHeight="1">
      <c r="A37" s="985"/>
      <c r="B37" s="982"/>
      <c r="C37" s="982"/>
      <c r="D37" s="982"/>
      <c r="E37" s="982"/>
      <c r="F37" s="982"/>
      <c r="G37" s="986"/>
    </row>
    <row r="38" spans="1:8" hidden="1">
      <c r="H38" s="966" t="s">
        <v>17</v>
      </c>
    </row>
  </sheetData>
  <sheetProtection sheet="1" objects="1" scenarios="1"/>
  <hyperlinks>
    <hyperlink ref="F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58.xml><?xml version="1.0" encoding="utf-8"?>
<worksheet xmlns="http://schemas.openxmlformats.org/spreadsheetml/2006/main" xmlns:r="http://schemas.openxmlformats.org/officeDocument/2006/relationships">
  <dimension ref="A1:K73"/>
  <sheetViews>
    <sheetView showGridLines="0" showRowColHeaders="0" zoomScale="140" zoomScaleNormal="145" workbookViewId="0"/>
  </sheetViews>
  <sheetFormatPr baseColWidth="10" defaultColWidth="0" defaultRowHeight="12.75" zeroHeight="1"/>
  <cols>
    <col min="1" max="1" width="0.85546875" style="1154" customWidth="1"/>
    <col min="2" max="2" width="6.85546875" style="1154" customWidth="1"/>
    <col min="3" max="3" width="11.7109375" style="1154" customWidth="1"/>
    <col min="4" max="4" width="12.85546875" style="1154" customWidth="1"/>
    <col min="5" max="5" width="12.5703125" style="1154" customWidth="1"/>
    <col min="6" max="6" width="13.140625" style="1154" customWidth="1"/>
    <col min="7" max="8" width="0.85546875" style="1154" customWidth="1"/>
    <col min="9" max="11" width="0" style="1154" hidden="1"/>
    <col min="12" max="16384" width="10.7109375" style="1154" hidden="1"/>
  </cols>
  <sheetData>
    <row r="1" spans="1:11" s="1122" customFormat="1" ht="4.5" customHeight="1">
      <c r="A1" s="1119"/>
      <c r="B1" s="1120"/>
      <c r="C1" s="1120"/>
      <c r="D1" s="1120"/>
      <c r="E1" s="1120"/>
      <c r="F1" s="1120"/>
      <c r="G1" s="1121"/>
    </row>
    <row r="2" spans="1:11" s="1122" customFormat="1" ht="11.1" customHeight="1">
      <c r="A2" s="1123"/>
      <c r="B2" s="996" t="s">
        <v>740</v>
      </c>
      <c r="C2" s="1124"/>
      <c r="D2" s="1124"/>
      <c r="E2" s="1124"/>
      <c r="F2" s="1318" t="s">
        <v>741</v>
      </c>
      <c r="G2" s="1126"/>
      <c r="I2" s="1127"/>
      <c r="K2" s="1127"/>
    </row>
    <row r="3" spans="1:11" s="1122" customFormat="1" ht="11.1" customHeight="1">
      <c r="A3" s="1123"/>
      <c r="B3" s="996" t="s">
        <v>742</v>
      </c>
      <c r="C3" s="1124"/>
      <c r="D3" s="1124"/>
      <c r="E3" s="1124"/>
      <c r="F3" s="1125" t="s">
        <v>21</v>
      </c>
      <c r="G3" s="1126"/>
      <c r="I3" s="1127"/>
      <c r="K3" s="1127"/>
    </row>
    <row r="4" spans="1:11" s="1122" customFormat="1" ht="11.1" customHeight="1">
      <c r="A4" s="1128"/>
      <c r="B4" s="996" t="s">
        <v>4</v>
      </c>
      <c r="C4" s="1124"/>
      <c r="D4" s="1124"/>
      <c r="E4" s="1124"/>
      <c r="G4" s="1129"/>
    </row>
    <row r="5" spans="1:11" s="1122" customFormat="1" ht="3" customHeight="1">
      <c r="A5" s="1128"/>
      <c r="B5" s="1130">
        <v>1</v>
      </c>
      <c r="C5" s="1130"/>
      <c r="D5" s="1130"/>
      <c r="E5" s="1130"/>
      <c r="F5" s="1130"/>
      <c r="G5" s="1131"/>
      <c r="H5" s="1127"/>
      <c r="I5" s="1127"/>
      <c r="J5" s="1127"/>
      <c r="K5" s="1127"/>
    </row>
    <row r="6" spans="1:11" s="1122" customFormat="1" ht="3" customHeight="1">
      <c r="A6" s="1128"/>
      <c r="B6" s="1132"/>
      <c r="C6" s="1132"/>
      <c r="D6" s="1132"/>
      <c r="E6" s="1132"/>
      <c r="F6" s="1132"/>
      <c r="G6" s="1131"/>
      <c r="H6" s="1127"/>
      <c r="I6" s="1127"/>
      <c r="J6" s="1127"/>
      <c r="K6" s="1127"/>
    </row>
    <row r="7" spans="1:11" s="1122" customFormat="1" ht="8.4499999999999993" customHeight="1">
      <c r="A7" s="1128"/>
      <c r="B7" s="1309" t="s">
        <v>6</v>
      </c>
      <c r="C7" s="1310" t="s">
        <v>743</v>
      </c>
      <c r="D7" s="1197" t="s">
        <v>744</v>
      </c>
      <c r="E7" s="1197" t="s">
        <v>745</v>
      </c>
      <c r="F7" s="1311" t="s">
        <v>746</v>
      </c>
      <c r="G7" s="1133"/>
      <c r="H7" s="1127"/>
      <c r="I7" s="1127"/>
      <c r="J7" s="1127"/>
      <c r="K7" s="1127"/>
    </row>
    <row r="8" spans="1:11" s="1122" customFormat="1" ht="8.4499999999999993" customHeight="1">
      <c r="A8" s="1128"/>
      <c r="B8" s="1309"/>
      <c r="C8" s="1310"/>
      <c r="D8" s="1197"/>
      <c r="E8" s="1197"/>
      <c r="F8" s="1311"/>
      <c r="G8" s="1133"/>
      <c r="H8" s="1127"/>
      <c r="I8" s="1127"/>
      <c r="J8" s="1127"/>
      <c r="K8" s="1127"/>
    </row>
    <row r="9" spans="1:11" s="1122" customFormat="1" ht="8.4499999999999993" customHeight="1">
      <c r="A9" s="1128"/>
      <c r="B9" s="1309"/>
      <c r="C9" s="1310"/>
      <c r="D9" s="1197"/>
      <c r="E9" s="1197"/>
      <c r="F9" s="1311"/>
      <c r="G9" s="1133"/>
      <c r="H9" s="1127"/>
      <c r="I9" s="1127"/>
      <c r="J9" s="1127"/>
      <c r="K9" s="1127"/>
    </row>
    <row r="10" spans="1:11" s="1122" customFormat="1" ht="3" customHeight="1">
      <c r="A10" s="1128"/>
      <c r="B10" s="1130"/>
      <c r="C10" s="1134"/>
      <c r="D10" s="1134"/>
      <c r="E10" s="1134"/>
      <c r="F10" s="1134"/>
      <c r="G10" s="1126"/>
      <c r="H10" s="1127"/>
      <c r="I10" s="1127"/>
      <c r="J10" s="1127"/>
      <c r="K10" s="1127"/>
    </row>
    <row r="11" spans="1:11" s="1122" customFormat="1" ht="3" customHeight="1">
      <c r="A11" s="1128"/>
      <c r="B11" s="1132"/>
      <c r="C11" s="1135"/>
      <c r="D11" s="1135"/>
      <c r="E11" s="1136"/>
      <c r="F11" s="1135"/>
      <c r="G11" s="1126"/>
      <c r="H11" s="1127"/>
      <c r="I11" s="1127"/>
      <c r="J11" s="1127"/>
      <c r="K11" s="1127"/>
    </row>
    <row r="12" spans="1:11" s="1122" customFormat="1" ht="9" customHeight="1">
      <c r="A12" s="1123"/>
      <c r="B12" s="1137">
        <v>1995</v>
      </c>
      <c r="C12" s="1138">
        <v>58270</v>
      </c>
      <c r="D12" s="1138">
        <v>33860</v>
      </c>
      <c r="E12" s="1138">
        <v>4678</v>
      </c>
      <c r="F12" s="1138">
        <v>671518.73600000003</v>
      </c>
      <c r="G12" s="1139"/>
      <c r="H12" s="1127"/>
      <c r="I12" s="1127"/>
      <c r="J12" s="1127"/>
      <c r="K12" s="1127"/>
    </row>
    <row r="13" spans="1:11" s="1122" customFormat="1" ht="9" customHeight="1">
      <c r="A13" s="1123"/>
      <c r="B13" s="1137">
        <v>1996</v>
      </c>
      <c r="C13" s="1138">
        <v>58156</v>
      </c>
      <c r="D13" s="1138">
        <v>33325</v>
      </c>
      <c r="E13" s="1138">
        <v>4810</v>
      </c>
      <c r="F13" s="1138">
        <v>762120.92</v>
      </c>
      <c r="G13" s="1139"/>
      <c r="H13" s="1127"/>
      <c r="I13" s="1127"/>
      <c r="J13" s="1127"/>
      <c r="K13" s="1127"/>
    </row>
    <row r="14" spans="1:11" s="1122" customFormat="1" ht="9" customHeight="1">
      <c r="A14" s="1123"/>
      <c r="B14" s="1137">
        <v>1997</v>
      </c>
      <c r="C14" s="1138">
        <v>61147</v>
      </c>
      <c r="D14" s="1138">
        <v>34952</v>
      </c>
      <c r="E14" s="1138">
        <v>4975</v>
      </c>
      <c r="F14" s="1138">
        <v>998950</v>
      </c>
      <c r="G14" s="1139"/>
      <c r="H14" s="1140"/>
      <c r="I14" s="1127"/>
      <c r="J14" s="1127"/>
      <c r="K14" s="1127"/>
    </row>
    <row r="15" spans="1:11" s="1122" customFormat="1" ht="9" customHeight="1">
      <c r="A15" s="1123"/>
      <c r="B15" s="1137">
        <v>1998</v>
      </c>
      <c r="C15" s="1138">
        <v>60951</v>
      </c>
      <c r="D15" s="1138">
        <v>35086</v>
      </c>
      <c r="E15" s="1138">
        <v>5064</v>
      </c>
      <c r="F15" s="1138">
        <v>1236104</v>
      </c>
      <c r="G15" s="1139"/>
      <c r="H15" s="1140"/>
      <c r="I15" s="1140"/>
      <c r="J15" s="1140"/>
    </row>
    <row r="16" spans="1:11" s="1122" customFormat="1" ht="9" customHeight="1">
      <c r="A16" s="1123"/>
      <c r="B16" s="1137">
        <v>1999</v>
      </c>
      <c r="C16" s="1138">
        <v>60507</v>
      </c>
      <c r="D16" s="1138">
        <v>36528</v>
      </c>
      <c r="E16" s="1138">
        <v>5106</v>
      </c>
      <c r="F16" s="1138">
        <v>1513826.76</v>
      </c>
      <c r="G16" s="1141"/>
      <c r="H16" s="1140"/>
      <c r="I16" s="1140"/>
      <c r="J16" s="1140"/>
    </row>
    <row r="17" spans="1:11" s="1122" customFormat="1" ht="9" customHeight="1">
      <c r="A17" s="1128"/>
      <c r="B17" s="1137"/>
      <c r="C17" s="1138"/>
      <c r="D17" s="1138"/>
      <c r="E17" s="1138"/>
      <c r="F17" s="1138"/>
      <c r="G17" s="1139"/>
      <c r="H17" s="1127"/>
      <c r="I17" s="1127"/>
      <c r="J17" s="1127"/>
      <c r="K17" s="1127"/>
    </row>
    <row r="18" spans="1:11" s="1122" customFormat="1" ht="9" customHeight="1">
      <c r="A18" s="1123"/>
      <c r="B18" s="1137">
        <v>2000</v>
      </c>
      <c r="C18" s="1138">
        <v>61146</v>
      </c>
      <c r="D18" s="1138">
        <v>38434</v>
      </c>
      <c r="E18" s="1138">
        <v>5224</v>
      </c>
      <c r="F18" s="1138">
        <v>1835571.03</v>
      </c>
      <c r="G18" s="1141"/>
      <c r="H18" s="1140"/>
      <c r="I18" s="1140"/>
      <c r="J18" s="1140"/>
    </row>
    <row r="19" spans="1:11" s="1122" customFormat="1" ht="9" customHeight="1">
      <c r="A19" s="1123"/>
      <c r="B19" s="1137">
        <v>2001</v>
      </c>
      <c r="C19" s="1138">
        <v>57426</v>
      </c>
      <c r="D19" s="1138">
        <v>38676</v>
      </c>
      <c r="E19" s="1138">
        <v>5147</v>
      </c>
      <c r="F19" s="1138">
        <v>1940905.534</v>
      </c>
      <c r="G19" s="1141"/>
      <c r="H19" s="1140"/>
      <c r="I19" s="1140"/>
      <c r="J19" s="1140"/>
    </row>
    <row r="20" spans="1:11" s="1122" customFormat="1" ht="9" customHeight="1">
      <c r="A20" s="1123"/>
      <c r="B20" s="1137">
        <v>2002</v>
      </c>
      <c r="C20" s="1138">
        <v>42616</v>
      </c>
      <c r="D20" s="1138">
        <v>35480</v>
      </c>
      <c r="E20" s="1138">
        <v>4960</v>
      </c>
      <c r="F20" s="1138">
        <v>1565177.85</v>
      </c>
      <c r="G20" s="1141"/>
      <c r="H20" s="1140"/>
      <c r="I20" s="1140"/>
      <c r="J20" s="1140"/>
    </row>
    <row r="21" spans="1:11" s="1122" customFormat="1" ht="9" customHeight="1">
      <c r="A21" s="1123"/>
      <c r="B21" s="1137">
        <v>2003</v>
      </c>
      <c r="C21" s="1138">
        <v>33046</v>
      </c>
      <c r="D21" s="1138">
        <v>31477</v>
      </c>
      <c r="E21" s="1138">
        <v>4652</v>
      </c>
      <c r="F21" s="1138">
        <v>1285618.371</v>
      </c>
      <c r="G21" s="1141"/>
      <c r="H21" s="1140"/>
      <c r="I21" s="1140"/>
      <c r="J21" s="1140"/>
    </row>
    <row r="22" spans="1:11" s="1122" customFormat="1" ht="9" customHeight="1">
      <c r="A22" s="1123"/>
      <c r="B22" s="1137" t="s">
        <v>747</v>
      </c>
      <c r="C22" s="1138">
        <v>30669</v>
      </c>
      <c r="D22" s="1138">
        <v>31274</v>
      </c>
      <c r="E22" s="1138">
        <v>4603</v>
      </c>
      <c r="F22" s="1138">
        <v>1248400.6229999999</v>
      </c>
      <c r="G22" s="1141"/>
      <c r="H22" s="1140"/>
      <c r="I22" s="1140"/>
      <c r="J22" s="1140"/>
    </row>
    <row r="23" spans="1:11" s="1122" customFormat="1" ht="9" customHeight="1">
      <c r="A23" s="1128"/>
      <c r="B23" s="1137"/>
      <c r="C23" s="1138"/>
      <c r="D23" s="1138"/>
      <c r="E23" s="1138"/>
      <c r="F23" s="1138"/>
      <c r="G23" s="1139"/>
      <c r="H23" s="1127"/>
      <c r="I23" s="1127"/>
      <c r="J23" s="1127"/>
      <c r="K23" s="1127"/>
    </row>
    <row r="24" spans="1:11" s="1122" customFormat="1" ht="9" customHeight="1">
      <c r="A24" s="1123"/>
      <c r="B24" s="1137" t="s">
        <v>748</v>
      </c>
      <c r="C24" s="1138">
        <v>29463</v>
      </c>
      <c r="D24" s="1138">
        <v>32275</v>
      </c>
      <c r="E24" s="1138">
        <v>4710</v>
      </c>
      <c r="F24" s="1138">
        <v>1303088</v>
      </c>
      <c r="G24" s="1141"/>
      <c r="H24" s="1140"/>
      <c r="I24" s="1140"/>
      <c r="J24" s="1140"/>
    </row>
    <row r="25" spans="1:11" s="1122" customFormat="1" ht="9" customHeight="1">
      <c r="A25" s="1123"/>
      <c r="B25" s="1137" t="s">
        <v>749</v>
      </c>
      <c r="C25" s="1138">
        <v>29050</v>
      </c>
      <c r="D25" s="1138">
        <v>33082</v>
      </c>
      <c r="E25" s="1138">
        <v>5008</v>
      </c>
      <c r="F25" s="1138">
        <v>1511259</v>
      </c>
      <c r="G25" s="1141"/>
      <c r="H25" s="1140"/>
      <c r="I25" s="1140"/>
      <c r="J25" s="1140"/>
    </row>
    <row r="26" spans="1:11" s="1122" customFormat="1" ht="9" customHeight="1">
      <c r="A26" s="1123"/>
      <c r="B26" s="1137" t="s">
        <v>750</v>
      </c>
      <c r="C26" s="1138">
        <v>30536</v>
      </c>
      <c r="D26" s="1138">
        <v>33571</v>
      </c>
      <c r="E26" s="1138">
        <v>5398</v>
      </c>
      <c r="F26" s="1138">
        <v>1514577</v>
      </c>
      <c r="G26" s="1141"/>
      <c r="H26" s="1140"/>
      <c r="I26" s="1140"/>
      <c r="J26" s="1140"/>
    </row>
    <row r="27" spans="1:11" s="1122" customFormat="1" ht="9" customHeight="1">
      <c r="A27" s="1123"/>
      <c r="B27" s="1137" t="s">
        <v>751</v>
      </c>
      <c r="C27" s="1138">
        <v>30379</v>
      </c>
      <c r="D27" s="1138">
        <v>32769</v>
      </c>
      <c r="E27" s="1138">
        <v>5379</v>
      </c>
      <c r="F27" s="1138">
        <v>1581620</v>
      </c>
      <c r="G27" s="1141"/>
      <c r="H27" s="1140"/>
      <c r="I27" s="1140"/>
      <c r="J27" s="1140"/>
    </row>
    <row r="28" spans="1:11" s="1122" customFormat="1" ht="9" customHeight="1">
      <c r="A28" s="1123"/>
      <c r="B28" s="1137" t="s">
        <v>752</v>
      </c>
      <c r="C28" s="1138">
        <v>29596</v>
      </c>
      <c r="D28" s="1138">
        <v>31659</v>
      </c>
      <c r="E28" s="1138">
        <v>4870</v>
      </c>
      <c r="F28" s="1138">
        <v>1519428</v>
      </c>
      <c r="G28" s="1141"/>
      <c r="H28" s="1140"/>
      <c r="I28" s="1140"/>
      <c r="J28" s="1140"/>
    </row>
    <row r="29" spans="1:11" s="1122" customFormat="1" ht="9" customHeight="1">
      <c r="A29" s="1128"/>
      <c r="B29" s="1137"/>
      <c r="C29" s="1138"/>
      <c r="D29" s="1138"/>
      <c r="E29" s="1138"/>
      <c r="F29" s="1138"/>
      <c r="G29" s="1139"/>
      <c r="H29" s="1127"/>
      <c r="I29" s="1127"/>
      <c r="J29" s="1127"/>
      <c r="K29" s="1127"/>
    </row>
    <row r="30" spans="1:11" s="1122" customFormat="1" ht="9" customHeight="1">
      <c r="A30" s="1123"/>
      <c r="B30" s="1137" t="s">
        <v>753</v>
      </c>
      <c r="C30" s="1138">
        <v>26361</v>
      </c>
      <c r="D30" s="1138">
        <v>28617</v>
      </c>
      <c r="E30" s="1138">
        <v>5032</v>
      </c>
      <c r="F30" s="1138">
        <v>1507168</v>
      </c>
      <c r="G30" s="1141"/>
      <c r="H30" s="1140"/>
      <c r="I30" s="1140"/>
      <c r="J30" s="1140"/>
    </row>
    <row r="31" spans="1:11" s="1122" customFormat="1" ht="9" customHeight="1">
      <c r="A31" s="1123"/>
      <c r="B31" s="1137" t="s">
        <v>140</v>
      </c>
      <c r="C31" s="1138">
        <v>24902</v>
      </c>
      <c r="D31" s="1138">
        <v>26045</v>
      </c>
      <c r="E31" s="1138">
        <v>4406</v>
      </c>
      <c r="F31" s="1138">
        <v>1360808</v>
      </c>
      <c r="G31" s="1141"/>
      <c r="H31" s="1140"/>
      <c r="I31" s="1140"/>
      <c r="J31" s="1140"/>
    </row>
    <row r="32" spans="1:11" s="1122" customFormat="1" ht="9" customHeight="1">
      <c r="A32" s="1123"/>
      <c r="B32" s="1137" t="s">
        <v>12</v>
      </c>
      <c r="C32" s="1138">
        <v>24216</v>
      </c>
      <c r="D32" s="1138">
        <v>24736</v>
      </c>
      <c r="E32" s="1138">
        <v>4539</v>
      </c>
      <c r="F32" s="1138">
        <v>1374294.6209999998</v>
      </c>
      <c r="G32" s="1141"/>
      <c r="H32" s="1140"/>
      <c r="I32" s="1140"/>
      <c r="J32" s="1140"/>
    </row>
    <row r="33" spans="1:11" s="1122" customFormat="1" ht="15" customHeight="1">
      <c r="A33" s="1123"/>
      <c r="B33" s="1142"/>
      <c r="C33" s="1143"/>
      <c r="D33" s="1143"/>
      <c r="E33" s="1143"/>
      <c r="F33" s="1143"/>
      <c r="G33" s="1141"/>
      <c r="H33" s="1140"/>
      <c r="I33" s="1140"/>
      <c r="J33" s="1140"/>
    </row>
    <row r="34" spans="1:11" s="1122" customFormat="1" ht="9" customHeight="1">
      <c r="A34" s="1128"/>
      <c r="B34" s="1137"/>
      <c r="C34" s="1138"/>
      <c r="D34" s="1138"/>
      <c r="E34" s="1138"/>
      <c r="F34" s="1138"/>
      <c r="G34" s="1139"/>
      <c r="H34" s="1127"/>
      <c r="I34" s="1127"/>
      <c r="J34" s="1127"/>
      <c r="K34" s="1127"/>
    </row>
    <row r="35" spans="1:11" s="1122" customFormat="1" ht="9" customHeight="1">
      <c r="A35" s="1123"/>
      <c r="B35" s="996"/>
      <c r="C35" s="1143"/>
      <c r="D35" s="1143"/>
      <c r="E35" s="1143"/>
      <c r="F35" s="1125" t="s">
        <v>741</v>
      </c>
      <c r="G35" s="1126"/>
      <c r="H35" s="1140"/>
      <c r="I35" s="1140"/>
      <c r="J35" s="1140"/>
    </row>
    <row r="36" spans="1:11" s="1122" customFormat="1" ht="9" customHeight="1">
      <c r="A36" s="1123"/>
      <c r="B36" s="996"/>
      <c r="C36" s="1143"/>
      <c r="D36" s="1143"/>
      <c r="E36" s="1143"/>
      <c r="F36" s="1144" t="s">
        <v>61</v>
      </c>
      <c r="G36" s="1126"/>
      <c r="H36" s="1140"/>
      <c r="I36" s="1140"/>
      <c r="J36" s="1140"/>
    </row>
    <row r="37" spans="1:11" s="1122" customFormat="1" ht="3" customHeight="1">
      <c r="A37" s="1123"/>
      <c r="B37" s="1145"/>
      <c r="C37" s="1132"/>
      <c r="D37" s="1143"/>
      <c r="E37" s="1143"/>
      <c r="F37" s="1143"/>
      <c r="G37" s="1141"/>
    </row>
    <row r="38" spans="1:11" s="1122" customFormat="1" ht="3" customHeight="1">
      <c r="A38" s="1123"/>
      <c r="B38" s="1143"/>
      <c r="C38" s="1120"/>
      <c r="D38" s="1120"/>
      <c r="E38" s="1120"/>
      <c r="F38" s="1120"/>
      <c r="G38" s="1141"/>
    </row>
    <row r="39" spans="1:11" s="1122" customFormat="1" ht="8.4499999999999993" customHeight="1">
      <c r="A39" s="1123"/>
      <c r="B39" s="1309" t="s">
        <v>6</v>
      </c>
      <c r="C39" s="1311" t="s">
        <v>754</v>
      </c>
      <c r="D39" s="1312" t="s">
        <v>755</v>
      </c>
      <c r="E39" s="1313" t="s">
        <v>756</v>
      </c>
      <c r="F39" s="1313" t="s">
        <v>757</v>
      </c>
      <c r="G39" s="1146"/>
    </row>
    <row r="40" spans="1:11" s="1122" customFormat="1" ht="8.4499999999999993" customHeight="1">
      <c r="A40" s="1123"/>
      <c r="B40" s="1309"/>
      <c r="C40" s="1311"/>
      <c r="D40" s="1312"/>
      <c r="E40" s="1312"/>
      <c r="F40" s="1312"/>
      <c r="G40" s="1146"/>
    </row>
    <row r="41" spans="1:11" s="1122" customFormat="1" ht="3" customHeight="1">
      <c r="A41" s="1123"/>
      <c r="B41" s="1130"/>
      <c r="C41" s="1147"/>
      <c r="D41" s="1143"/>
      <c r="E41" s="1143"/>
      <c r="F41" s="1143"/>
      <c r="G41" s="1141"/>
    </row>
    <row r="42" spans="1:11" s="1122" customFormat="1" ht="3" customHeight="1">
      <c r="A42" s="1123"/>
      <c r="B42" s="1132"/>
      <c r="C42" s="1120"/>
      <c r="D42" s="1120"/>
      <c r="E42" s="1120"/>
      <c r="F42" s="1120"/>
      <c r="G42" s="1141"/>
    </row>
    <row r="43" spans="1:11" s="1122" customFormat="1" ht="9" customHeight="1">
      <c r="A43" s="1123"/>
      <c r="B43" s="1137">
        <v>1995</v>
      </c>
      <c r="C43" s="1138">
        <v>33072</v>
      </c>
      <c r="D43" s="1138">
        <v>203392</v>
      </c>
      <c r="E43" s="1138">
        <v>75621843</v>
      </c>
      <c r="F43" s="1138">
        <v>371235</v>
      </c>
      <c r="G43" s="1139"/>
    </row>
    <row r="44" spans="1:11" s="1122" customFormat="1" ht="9" customHeight="1">
      <c r="A44" s="1123"/>
      <c r="B44" s="1137">
        <v>1996</v>
      </c>
      <c r="C44" s="1138">
        <v>33335</v>
      </c>
      <c r="D44" s="1138">
        <v>256921</v>
      </c>
      <c r="E44" s="1138">
        <v>75097675</v>
      </c>
      <c r="F44" s="1138">
        <v>376924</v>
      </c>
      <c r="G44" s="1139"/>
    </row>
    <row r="45" spans="1:11" s="1122" customFormat="1" ht="9" customHeight="1">
      <c r="A45" s="1123"/>
      <c r="B45" s="1137">
        <v>1997</v>
      </c>
      <c r="C45" s="1138">
        <v>35749</v>
      </c>
      <c r="D45" s="1138">
        <v>279420</v>
      </c>
      <c r="E45" s="1138">
        <v>88599603</v>
      </c>
      <c r="F45" s="1138">
        <v>448999</v>
      </c>
      <c r="G45" s="1139"/>
    </row>
    <row r="46" spans="1:11" s="1122" customFormat="1" ht="9" customHeight="1">
      <c r="A46" s="1123"/>
      <c r="B46" s="1137">
        <v>1998</v>
      </c>
      <c r="C46" s="1138">
        <v>35800</v>
      </c>
      <c r="D46" s="1138">
        <v>197988</v>
      </c>
      <c r="E46" s="1138">
        <v>98495881</v>
      </c>
      <c r="F46" s="1138">
        <v>632622</v>
      </c>
      <c r="G46" s="1139"/>
    </row>
    <row r="47" spans="1:11" s="1122" customFormat="1" ht="9" customHeight="1">
      <c r="A47" s="1123"/>
      <c r="B47" s="1137">
        <v>1999</v>
      </c>
      <c r="C47" s="1138" t="s">
        <v>44</v>
      </c>
      <c r="D47" s="1138">
        <v>167866</v>
      </c>
      <c r="E47" s="1138" t="s">
        <v>44</v>
      </c>
      <c r="F47" s="1138" t="s">
        <v>44</v>
      </c>
      <c r="G47" s="1141"/>
      <c r="H47" s="1140"/>
      <c r="I47" s="1140"/>
      <c r="J47" s="1140"/>
    </row>
    <row r="48" spans="1:11" s="1122" customFormat="1" ht="9" customHeight="1">
      <c r="A48" s="1123"/>
      <c r="B48" s="1142"/>
      <c r="C48" s="1143"/>
      <c r="D48" s="1143"/>
      <c r="E48" s="1143"/>
      <c r="F48" s="1143"/>
      <c r="G48" s="1141"/>
      <c r="H48" s="1140"/>
      <c r="I48" s="1140"/>
      <c r="J48" s="1140"/>
    </row>
    <row r="49" spans="1:11" s="1122" customFormat="1" ht="9" customHeight="1">
      <c r="A49" s="1123"/>
      <c r="B49" s="1137">
        <v>2000</v>
      </c>
      <c r="C49" s="1138" t="s">
        <v>44</v>
      </c>
      <c r="D49" s="1138">
        <v>366954</v>
      </c>
      <c r="E49" s="1138" t="s">
        <v>44</v>
      </c>
      <c r="F49" s="1138" t="s">
        <v>44</v>
      </c>
      <c r="G49" s="1141"/>
      <c r="H49" s="1140"/>
      <c r="I49" s="1140"/>
      <c r="J49" s="1140"/>
    </row>
    <row r="50" spans="1:11" s="1122" customFormat="1" ht="9" customHeight="1">
      <c r="A50" s="1123"/>
      <c r="B50" s="1137">
        <v>2001</v>
      </c>
      <c r="C50" s="1138">
        <v>29167</v>
      </c>
      <c r="D50" s="1138">
        <v>457671</v>
      </c>
      <c r="E50" s="1138">
        <v>109826274</v>
      </c>
      <c r="F50" s="1138">
        <v>781526</v>
      </c>
      <c r="G50" s="1141"/>
      <c r="H50" s="1140"/>
      <c r="I50" s="1140"/>
      <c r="J50" s="1140"/>
    </row>
    <row r="51" spans="1:11" s="1122" customFormat="1" ht="9" customHeight="1">
      <c r="A51" s="1123"/>
      <c r="B51" s="1137">
        <v>2002</v>
      </c>
      <c r="C51" s="1138">
        <v>17276</v>
      </c>
      <c r="D51" s="1138">
        <v>625019</v>
      </c>
      <c r="E51" s="1138">
        <v>121313774</v>
      </c>
      <c r="F51" s="1138">
        <v>848761</v>
      </c>
      <c r="G51" s="1141"/>
      <c r="H51" s="1140"/>
      <c r="I51" s="1140"/>
      <c r="J51" s="1140"/>
    </row>
    <row r="52" spans="1:11" s="1122" customFormat="1" ht="9" customHeight="1">
      <c r="A52" s="1123"/>
      <c r="B52" s="1137">
        <v>2003</v>
      </c>
      <c r="C52" s="1138">
        <v>10594</v>
      </c>
      <c r="D52" s="1138">
        <v>850273</v>
      </c>
      <c r="E52" s="1138">
        <v>140494144</v>
      </c>
      <c r="F52" s="1138">
        <v>1057462</v>
      </c>
      <c r="G52" s="1141"/>
      <c r="H52" s="1140"/>
      <c r="I52" s="1140"/>
      <c r="J52" s="1140"/>
    </row>
    <row r="53" spans="1:11" s="1122" customFormat="1" ht="9" customHeight="1">
      <c r="A53" s="1123"/>
      <c r="B53" s="1137" t="s">
        <v>747</v>
      </c>
      <c r="C53" s="1138">
        <v>8999</v>
      </c>
      <c r="D53" s="1138">
        <v>817213</v>
      </c>
      <c r="E53" s="1138">
        <v>148848694</v>
      </c>
      <c r="F53" s="1138">
        <v>1134857</v>
      </c>
      <c r="G53" s="1141"/>
      <c r="H53" s="1140"/>
      <c r="I53" s="1140"/>
      <c r="J53" s="1140"/>
    </row>
    <row r="54" spans="1:11" s="1122" customFormat="1" ht="9" customHeight="1">
      <c r="A54" s="1123"/>
      <c r="B54" s="1137"/>
      <c r="C54" s="1138"/>
      <c r="D54" s="1138"/>
      <c r="E54" s="1138"/>
      <c r="F54" s="1138"/>
      <c r="G54" s="1141"/>
      <c r="H54" s="1140"/>
      <c r="I54" s="1140"/>
      <c r="J54" s="1140"/>
    </row>
    <row r="55" spans="1:11" s="1122" customFormat="1" ht="9" customHeight="1">
      <c r="A55" s="1123"/>
      <c r="B55" s="1137" t="s">
        <v>748</v>
      </c>
      <c r="C55" s="1138">
        <v>6012</v>
      </c>
      <c r="D55" s="1138">
        <v>807079</v>
      </c>
      <c r="E55" s="1138">
        <v>138116890</v>
      </c>
      <c r="F55" s="1138">
        <v>1177373</v>
      </c>
      <c r="G55" s="1141"/>
      <c r="H55" s="1140"/>
      <c r="I55" s="1140"/>
      <c r="J55" s="1140"/>
    </row>
    <row r="56" spans="1:11" s="1122" customFormat="1" ht="9" customHeight="1">
      <c r="A56" s="1123"/>
      <c r="B56" s="1137" t="s">
        <v>749</v>
      </c>
      <c r="C56" s="1138">
        <v>4539</v>
      </c>
      <c r="D56" s="1138">
        <v>393128</v>
      </c>
      <c r="E56" s="1138">
        <v>126277372</v>
      </c>
      <c r="F56" s="1138">
        <v>1222673</v>
      </c>
      <c r="G56" s="1141"/>
      <c r="H56" s="1140"/>
      <c r="I56" s="1140"/>
      <c r="J56" s="1140"/>
    </row>
    <row r="57" spans="1:11" s="1122" customFormat="1" ht="9" customHeight="1">
      <c r="A57" s="1123"/>
      <c r="B57" s="1137" t="s">
        <v>750</v>
      </c>
      <c r="C57" s="1138">
        <v>3733</v>
      </c>
      <c r="D57" s="1138">
        <v>503299</v>
      </c>
      <c r="E57" s="1138">
        <v>112684712</v>
      </c>
      <c r="F57" s="1138">
        <v>2003552</v>
      </c>
      <c r="G57" s="1141"/>
      <c r="H57" s="1140"/>
      <c r="I57" s="1140"/>
      <c r="J57" s="1140"/>
    </row>
    <row r="58" spans="1:11" s="1122" customFormat="1" ht="9" customHeight="1">
      <c r="A58" s="1123"/>
      <c r="B58" s="1137" t="s">
        <v>751</v>
      </c>
      <c r="C58" s="1138">
        <v>2766</v>
      </c>
      <c r="D58" s="1138">
        <v>444979</v>
      </c>
      <c r="E58" s="1138">
        <v>103566329</v>
      </c>
      <c r="F58" s="1138">
        <v>2599267</v>
      </c>
      <c r="G58" s="1141"/>
      <c r="H58" s="1140"/>
      <c r="I58" s="1140"/>
      <c r="J58" s="1140"/>
    </row>
    <row r="59" spans="1:11" s="1122" customFormat="1" ht="9" customHeight="1">
      <c r="A59" s="1123"/>
      <c r="B59" s="1137" t="s">
        <v>752</v>
      </c>
      <c r="C59" s="1138">
        <v>1727</v>
      </c>
      <c r="D59" s="1138">
        <v>345570</v>
      </c>
      <c r="E59" s="1138">
        <v>109190968</v>
      </c>
      <c r="F59" s="1138">
        <v>2502471</v>
      </c>
      <c r="G59" s="1141"/>
      <c r="H59" s="1140"/>
      <c r="I59" s="1140"/>
      <c r="J59" s="1140"/>
    </row>
    <row r="60" spans="1:11" s="1122" customFormat="1" ht="9" customHeight="1">
      <c r="A60" s="1128"/>
      <c r="B60" s="1137"/>
      <c r="C60" s="1138"/>
      <c r="D60" s="1138"/>
      <c r="E60" s="1138"/>
      <c r="F60" s="1138"/>
      <c r="G60" s="1139"/>
      <c r="H60" s="1127"/>
      <c r="I60" s="1127"/>
      <c r="J60" s="1127"/>
      <c r="K60" s="1127"/>
    </row>
    <row r="61" spans="1:11" s="1122" customFormat="1" ht="9" customHeight="1">
      <c r="A61" s="1123"/>
      <c r="B61" s="1137" t="s">
        <v>753</v>
      </c>
      <c r="C61" s="1138">
        <v>1187</v>
      </c>
      <c r="D61" s="1138">
        <v>218325</v>
      </c>
      <c r="E61" s="1138">
        <v>111842274.21600001</v>
      </c>
      <c r="F61" s="1138">
        <v>1439318</v>
      </c>
      <c r="G61" s="1141"/>
      <c r="H61" s="1140"/>
      <c r="I61" s="1140"/>
      <c r="J61" s="1140"/>
    </row>
    <row r="62" spans="1:11" s="1122" customFormat="1" ht="9" customHeight="1">
      <c r="A62" s="1123"/>
      <c r="B62" s="1137" t="s">
        <v>140</v>
      </c>
      <c r="C62" s="1138">
        <v>659</v>
      </c>
      <c r="D62" s="1138">
        <v>212695</v>
      </c>
      <c r="E62" s="1138">
        <v>119861802.84299999</v>
      </c>
      <c r="F62" s="1138">
        <v>2332983</v>
      </c>
      <c r="G62" s="1141"/>
      <c r="H62" s="1140"/>
      <c r="I62" s="1140"/>
      <c r="J62" s="1140"/>
    </row>
    <row r="63" spans="1:11" s="1122" customFormat="1" ht="9" customHeight="1">
      <c r="A63" s="1123"/>
      <c r="B63" s="1137" t="s">
        <v>12</v>
      </c>
      <c r="C63" s="1138">
        <v>465</v>
      </c>
      <c r="D63" s="1138">
        <v>284595</v>
      </c>
      <c r="E63" s="1138">
        <v>114429029</v>
      </c>
      <c r="F63" s="1138">
        <v>2420860</v>
      </c>
      <c r="G63" s="1141"/>
      <c r="H63" s="1140"/>
      <c r="I63" s="1140"/>
      <c r="J63" s="1140"/>
    </row>
    <row r="64" spans="1:11" s="1122" customFormat="1" ht="3" customHeight="1">
      <c r="A64" s="1123"/>
      <c r="B64" s="1148"/>
      <c r="C64" s="1149"/>
      <c r="D64" s="1149"/>
      <c r="E64" s="1149"/>
      <c r="F64" s="1145"/>
      <c r="G64" s="1141"/>
    </row>
    <row r="65" spans="1:8" s="1122" customFormat="1" ht="3" customHeight="1">
      <c r="A65" s="1123"/>
      <c r="B65" s="1143"/>
      <c r="C65" s="1150"/>
      <c r="D65" s="1150"/>
      <c r="E65" s="1150"/>
      <c r="F65" s="1143"/>
      <c r="G65" s="1141"/>
    </row>
    <row r="66" spans="1:8" s="1122" customFormat="1" ht="8.4499999999999993" customHeight="1">
      <c r="A66" s="1123"/>
      <c r="B66" s="1151" t="s">
        <v>758</v>
      </c>
      <c r="C66" s="1143"/>
      <c r="D66" s="1143"/>
      <c r="E66" s="1143"/>
      <c r="F66" s="1143"/>
      <c r="G66" s="1141"/>
    </row>
    <row r="67" spans="1:8" s="1122" customFormat="1" ht="4.5" customHeight="1">
      <c r="A67" s="1152"/>
      <c r="B67" s="1145"/>
      <c r="C67" s="1145"/>
      <c r="D67" s="1145"/>
      <c r="E67" s="1145"/>
      <c r="F67" s="1145"/>
      <c r="G67" s="1153"/>
    </row>
    <row r="68" spans="1:8" ht="11.25" hidden="1" customHeight="1">
      <c r="H68" s="1154" t="s">
        <v>17</v>
      </c>
    </row>
    <row r="69" spans="1:8" hidden="1"/>
    <row r="70" spans="1:8" hidden="1"/>
    <row r="71" spans="1:8" hidden="1"/>
    <row r="72" spans="1:8" hidden="1"/>
    <row r="73" spans="1:8" ht="18.75" hidden="1" customHeight="1"/>
  </sheetData>
  <sheetProtection sheet="1" objects="1" scenarios="1"/>
  <mergeCells count="8">
    <mergeCell ref="B7:B9"/>
    <mergeCell ref="C7:C9"/>
    <mergeCell ref="F7:F9"/>
    <mergeCell ref="B39:B40"/>
    <mergeCell ref="C39:C40"/>
    <mergeCell ref="D39:D40"/>
    <mergeCell ref="E39:E40"/>
    <mergeCell ref="F39:F40"/>
  </mergeCells>
  <hyperlinks>
    <hyperlink ref="F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codeName="Hoja52"/>
  <dimension ref="A1:H39"/>
  <sheetViews>
    <sheetView showGridLines="0" showRowColHeaders="0" zoomScale="140" zoomScaleNormal="140" workbookViewId="0"/>
  </sheetViews>
  <sheetFormatPr baseColWidth="10" defaultColWidth="0" defaultRowHeight="12.75" customHeight="1" zeroHeight="1"/>
  <cols>
    <col min="1" max="1" width="0.85546875" style="966" customWidth="1"/>
    <col min="2" max="2" width="6" style="966" customWidth="1"/>
    <col min="3" max="3" width="28.42578125" style="966" customWidth="1"/>
    <col min="4" max="4" width="10" style="966" customWidth="1"/>
    <col min="5" max="5" width="13.28515625" style="966" customWidth="1"/>
    <col min="6" max="7" width="0.85546875" style="966" customWidth="1"/>
    <col min="8" max="8" width="0" style="966" hidden="1"/>
    <col min="9" max="16384" width="11.42578125" style="966" hidden="1"/>
  </cols>
  <sheetData>
    <row r="1" spans="1:8" s="990" customFormat="1" ht="4.5" customHeight="1">
      <c r="A1" s="987"/>
      <c r="B1" s="988"/>
      <c r="C1" s="988"/>
      <c r="D1" s="988"/>
      <c r="E1" s="988"/>
      <c r="F1" s="989"/>
    </row>
    <row r="2" spans="1:8" s="995" customFormat="1" ht="11.1" customHeight="1">
      <c r="A2" s="991"/>
      <c r="B2" s="992" t="s">
        <v>628</v>
      </c>
      <c r="C2" s="993"/>
      <c r="D2" s="993"/>
      <c r="E2" s="1317" t="s">
        <v>629</v>
      </c>
      <c r="F2" s="994"/>
    </row>
    <row r="3" spans="1:8" s="995" customFormat="1" ht="11.1" customHeight="1">
      <c r="A3" s="991"/>
      <c r="B3" s="996" t="s">
        <v>4</v>
      </c>
      <c r="C3" s="993"/>
      <c r="D3" s="993"/>
      <c r="E3" s="993"/>
      <c r="F3" s="994"/>
    </row>
    <row r="4" spans="1:8" s="990" customFormat="1" ht="3" customHeight="1">
      <c r="A4" s="997"/>
      <c r="B4" s="998"/>
      <c r="C4" s="998"/>
      <c r="D4" s="998"/>
      <c r="E4" s="998"/>
      <c r="F4" s="999"/>
    </row>
    <row r="5" spans="1:8" s="990" customFormat="1" ht="3" customHeight="1">
      <c r="A5" s="997"/>
      <c r="B5" s="1000"/>
      <c r="C5" s="1000"/>
      <c r="D5" s="1000"/>
      <c r="E5" s="1000"/>
      <c r="F5" s="999"/>
    </row>
    <row r="6" spans="1:8" s="990" customFormat="1" ht="9" customHeight="1">
      <c r="A6" s="997"/>
      <c r="B6" s="1001" t="s">
        <v>6</v>
      </c>
      <c r="C6" s="1002" t="s">
        <v>630</v>
      </c>
      <c r="D6" s="1002"/>
      <c r="E6" s="1002" t="s">
        <v>631</v>
      </c>
      <c r="F6" s="999"/>
    </row>
    <row r="7" spans="1:8" s="990" customFormat="1" ht="3" customHeight="1">
      <c r="A7" s="997"/>
      <c r="B7" s="998"/>
      <c r="C7" s="998"/>
      <c r="D7" s="998"/>
      <c r="E7" s="998"/>
      <c r="F7" s="999"/>
    </row>
    <row r="8" spans="1:8" s="990" customFormat="1" ht="3" customHeight="1">
      <c r="A8" s="997"/>
      <c r="B8" s="1003"/>
      <c r="C8" s="1003"/>
      <c r="D8" s="1003"/>
      <c r="E8" s="1003"/>
      <c r="F8" s="999"/>
    </row>
    <row r="9" spans="1:8" s="990" customFormat="1" ht="9" customHeight="1">
      <c r="A9" s="997"/>
      <c r="B9" s="1004">
        <v>1995</v>
      </c>
      <c r="C9" s="1005">
        <v>32686</v>
      </c>
      <c r="D9" s="1005"/>
      <c r="E9" s="1005">
        <v>11102</v>
      </c>
      <c r="F9" s="999"/>
      <c r="G9" s="1006"/>
      <c r="H9" s="1007"/>
    </row>
    <row r="10" spans="1:8" s="990" customFormat="1" ht="9" customHeight="1">
      <c r="A10" s="997"/>
      <c r="B10" s="1004">
        <v>1996</v>
      </c>
      <c r="C10" s="1005">
        <v>41314</v>
      </c>
      <c r="D10" s="1005"/>
      <c r="E10" s="1005">
        <v>14707</v>
      </c>
      <c r="F10" s="999"/>
      <c r="G10" s="1006"/>
      <c r="H10" s="1007"/>
    </row>
    <row r="11" spans="1:8" s="990" customFormat="1" ht="9" customHeight="1">
      <c r="A11" s="997"/>
      <c r="B11" s="1004">
        <v>1997</v>
      </c>
      <c r="C11" s="1005">
        <v>45725</v>
      </c>
      <c r="D11" s="1005"/>
      <c r="E11" s="1005">
        <v>14959</v>
      </c>
      <c r="F11" s="999"/>
      <c r="G11" s="1006"/>
      <c r="H11" s="1007"/>
    </row>
    <row r="12" spans="1:8" s="990" customFormat="1" ht="9" customHeight="1">
      <c r="A12" s="997"/>
      <c r="B12" s="1004">
        <v>1998</v>
      </c>
      <c r="C12" s="1005">
        <v>43210</v>
      </c>
      <c r="D12" s="1005"/>
      <c r="E12" s="1005">
        <v>17214</v>
      </c>
      <c r="F12" s="999"/>
      <c r="G12" s="1006"/>
      <c r="H12" s="1007"/>
    </row>
    <row r="13" spans="1:8" s="990" customFormat="1" ht="9" customHeight="1">
      <c r="A13" s="997"/>
      <c r="B13" s="1004">
        <v>1999</v>
      </c>
      <c r="C13" s="1005">
        <v>41424</v>
      </c>
      <c r="D13" s="1005"/>
      <c r="E13" s="1005">
        <v>16781</v>
      </c>
      <c r="F13" s="999"/>
      <c r="G13" s="1006"/>
      <c r="H13" s="1007"/>
    </row>
    <row r="14" spans="1:8" s="990" customFormat="1" ht="9" customHeight="1">
      <c r="A14" s="997"/>
      <c r="B14" s="1004"/>
      <c r="C14" s="1005"/>
      <c r="D14" s="1005"/>
      <c r="E14" s="1005"/>
      <c r="F14" s="999"/>
    </row>
    <row r="15" spans="1:8" s="990" customFormat="1" ht="9" customHeight="1">
      <c r="A15" s="997"/>
      <c r="B15" s="1004">
        <v>2000</v>
      </c>
      <c r="C15" s="1005">
        <v>46433</v>
      </c>
      <c r="D15" s="1005"/>
      <c r="E15" s="1005">
        <v>19760</v>
      </c>
      <c r="F15" s="999"/>
      <c r="H15" s="1007"/>
    </row>
    <row r="16" spans="1:8" s="990" customFormat="1" ht="9" customHeight="1">
      <c r="A16" s="997"/>
      <c r="B16" s="1004">
        <v>2001</v>
      </c>
      <c r="C16" s="1005">
        <v>44778</v>
      </c>
      <c r="D16" s="1005"/>
      <c r="E16" s="1005">
        <v>22140</v>
      </c>
      <c r="F16" s="999"/>
    </row>
    <row r="17" spans="1:6" s="990" customFormat="1" ht="9" customHeight="1">
      <c r="A17" s="997"/>
      <c r="B17" s="1004">
        <v>2002</v>
      </c>
      <c r="C17" s="1005">
        <v>44939</v>
      </c>
      <c r="D17" s="1005"/>
      <c r="E17" s="1005">
        <v>22901</v>
      </c>
      <c r="F17" s="999"/>
    </row>
    <row r="18" spans="1:6" s="990" customFormat="1" ht="9" customHeight="1">
      <c r="A18" s="997"/>
      <c r="B18" s="1004">
        <v>2003</v>
      </c>
      <c r="C18" s="1005">
        <v>46873</v>
      </c>
      <c r="D18" s="1005"/>
      <c r="E18" s="1005">
        <v>23615</v>
      </c>
      <c r="F18" s="999"/>
    </row>
    <row r="19" spans="1:6" s="990" customFormat="1" ht="9" customHeight="1">
      <c r="A19" s="997"/>
      <c r="B19" s="1004">
        <v>2004</v>
      </c>
      <c r="C19" s="1005">
        <v>44959</v>
      </c>
      <c r="D19" s="1005"/>
      <c r="E19" s="1005">
        <v>24326</v>
      </c>
      <c r="F19" s="999"/>
    </row>
    <row r="20" spans="1:6" s="990" customFormat="1" ht="9" customHeight="1">
      <c r="A20" s="997"/>
      <c r="B20" s="1004"/>
      <c r="C20" s="1005"/>
      <c r="D20" s="1005"/>
      <c r="E20" s="1005"/>
      <c r="F20" s="999"/>
    </row>
    <row r="21" spans="1:6" s="990" customFormat="1" ht="9" customHeight="1">
      <c r="A21" s="997"/>
      <c r="B21" s="1004">
        <v>2005</v>
      </c>
      <c r="C21" s="1005">
        <v>43992</v>
      </c>
      <c r="D21" s="1005"/>
      <c r="E21" s="1005">
        <v>21487</v>
      </c>
      <c r="F21" s="999"/>
    </row>
    <row r="22" spans="1:6" s="990" customFormat="1" ht="9" customHeight="1">
      <c r="A22" s="997"/>
      <c r="B22" s="1004" t="s">
        <v>632</v>
      </c>
      <c r="C22" s="1005">
        <v>46089</v>
      </c>
      <c r="D22" s="1005"/>
      <c r="E22" s="1005">
        <v>21859</v>
      </c>
      <c r="F22" s="999"/>
    </row>
    <row r="23" spans="1:6" s="990" customFormat="1" ht="9" customHeight="1">
      <c r="A23" s="997"/>
      <c r="B23" s="1004" t="s">
        <v>633</v>
      </c>
      <c r="C23" s="1005">
        <v>53463</v>
      </c>
      <c r="D23" s="1005"/>
      <c r="E23" s="1005">
        <v>22662</v>
      </c>
      <c r="F23" s="999"/>
    </row>
    <row r="24" spans="1:6" s="990" customFormat="1" ht="9" customHeight="1">
      <c r="A24" s="997"/>
      <c r="B24" s="1004" t="s">
        <v>237</v>
      </c>
      <c r="C24" s="1005">
        <v>60097</v>
      </c>
      <c r="D24" s="1005"/>
      <c r="E24" s="1005">
        <v>23165</v>
      </c>
      <c r="F24" s="999"/>
    </row>
    <row r="25" spans="1:6" s="990" customFormat="1" ht="9" customHeight="1">
      <c r="A25" s="997"/>
      <c r="B25" s="1004" t="s">
        <v>634</v>
      </c>
      <c r="C25" s="1005">
        <v>67926</v>
      </c>
      <c r="D25" s="1005"/>
      <c r="E25" s="1005">
        <v>26888</v>
      </c>
      <c r="F25" s="999"/>
    </row>
    <row r="26" spans="1:6" s="990" customFormat="1" ht="9" customHeight="1">
      <c r="A26" s="997"/>
      <c r="B26" s="1004"/>
      <c r="C26" s="1005"/>
      <c r="D26" s="1005"/>
      <c r="E26" s="1005"/>
      <c r="F26" s="999"/>
    </row>
    <row r="27" spans="1:6" s="990" customFormat="1" ht="9" customHeight="1">
      <c r="A27" s="997"/>
      <c r="B27" s="1004" t="s">
        <v>635</v>
      </c>
      <c r="C27" s="1005">
        <v>80096</v>
      </c>
      <c r="D27" s="1005"/>
      <c r="E27" s="1005">
        <v>27968</v>
      </c>
      <c r="F27" s="999"/>
    </row>
    <row r="28" spans="1:6" s="990" customFormat="1" ht="9" customHeight="1">
      <c r="A28" s="997"/>
      <c r="B28" s="1004" t="s">
        <v>140</v>
      </c>
      <c r="C28" s="1005">
        <v>83676</v>
      </c>
      <c r="D28" s="1005"/>
      <c r="E28" s="1005">
        <v>33953</v>
      </c>
      <c r="F28" s="999"/>
    </row>
    <row r="29" spans="1:6" s="990" customFormat="1" ht="9" customHeight="1">
      <c r="A29" s="997"/>
      <c r="B29" s="1004" t="s">
        <v>12</v>
      </c>
      <c r="C29" s="1005">
        <v>73878</v>
      </c>
      <c r="D29" s="1005"/>
      <c r="E29" s="1005">
        <v>33038</v>
      </c>
      <c r="F29" s="999"/>
    </row>
    <row r="30" spans="1:6" s="990" customFormat="1" ht="3" customHeight="1">
      <c r="A30" s="997"/>
      <c r="B30" s="1008"/>
      <c r="C30" s="1009"/>
      <c r="D30" s="1009"/>
      <c r="E30" s="1009"/>
      <c r="F30" s="999"/>
    </row>
    <row r="31" spans="1:6" s="990" customFormat="1" ht="3" customHeight="1">
      <c r="A31" s="997"/>
      <c r="B31" s="1003"/>
      <c r="C31" s="1003"/>
      <c r="D31" s="1003"/>
      <c r="E31" s="1003"/>
      <c r="F31" s="999"/>
    </row>
    <row r="32" spans="1:6" s="990" customFormat="1" ht="9" customHeight="1">
      <c r="A32" s="997"/>
      <c r="B32" s="1010" t="s">
        <v>636</v>
      </c>
      <c r="C32" s="1003"/>
      <c r="D32" s="1003"/>
      <c r="E32" s="1003"/>
      <c r="F32" s="999"/>
    </row>
    <row r="33" spans="1:7" s="990" customFormat="1" ht="4.5" customHeight="1">
      <c r="A33" s="1011"/>
      <c r="B33" s="998"/>
      <c r="C33" s="998"/>
      <c r="D33" s="998"/>
      <c r="E33" s="998"/>
      <c r="F33" s="1012"/>
    </row>
    <row r="34" spans="1:7" s="990" customFormat="1" ht="9" hidden="1" customHeight="1">
      <c r="A34" s="1003"/>
      <c r="B34" s="1003"/>
      <c r="C34" s="1003"/>
      <c r="D34" s="1003"/>
      <c r="E34" s="1003"/>
      <c r="F34" s="1003"/>
      <c r="G34" s="990" t="s">
        <v>17</v>
      </c>
    </row>
    <row r="35" spans="1:7" s="990" customFormat="1" ht="9" hidden="1" customHeight="1">
      <c r="A35" s="1003"/>
      <c r="B35" s="1003"/>
      <c r="C35" s="1003"/>
      <c r="D35" s="1003"/>
      <c r="E35" s="1003"/>
      <c r="F35" s="1003"/>
    </row>
    <row r="36" spans="1:7" s="990" customFormat="1" ht="9" hidden="1" customHeight="1">
      <c r="A36" s="1003"/>
      <c r="B36" s="1003"/>
      <c r="C36" s="1003"/>
      <c r="D36" s="1003"/>
      <c r="E36" s="1003"/>
      <c r="F36" s="1003"/>
    </row>
    <row r="37" spans="1:7" s="990" customFormat="1" ht="9" hidden="1" customHeight="1">
      <c r="A37" s="1003"/>
      <c r="B37" s="1003"/>
      <c r="C37" s="1003"/>
      <c r="D37" s="1003"/>
      <c r="E37" s="1003"/>
      <c r="F37" s="1003"/>
    </row>
    <row r="38" spans="1:7" ht="16.5" hidden="1">
      <c r="B38" s="1013"/>
    </row>
    <row r="39" spans="1:7" ht="16.5" hidden="1">
      <c r="B39" s="1013"/>
    </row>
  </sheetData>
  <sheetProtection sheet="1" objects="1" scenarios="1"/>
  <hyperlinks>
    <hyperlink ref="E2" location="Índice!A1" display="Índice!A1"/>
  </hyperlinks>
  <printOptions horizontalCentered="1" verticalCentered="1"/>
  <pageMargins left="1.8897637795275593" right="1.9291338582677167" top="2.1653543307086616" bottom="1.5748031496062993" header="0" footer="0"/>
  <pageSetup orientation="portrait" r:id="rId1"/>
  <headerFooter alignWithMargins="0">
    <oddHeader>&amp;L&amp;"Arial,Normal"&amp;10&amp;K000080INEGI. Anuario estadístico y geográfico de los Estados Unidos Mexicanos 2013. 2014.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59</vt:i4>
      </vt:variant>
      <vt:variant>
        <vt:lpstr>Rangos con nombre</vt:lpstr>
      </vt:variant>
      <vt:variant>
        <vt:i4>58</vt:i4>
      </vt:variant>
    </vt:vector>
  </HeadingPairs>
  <TitlesOfParts>
    <vt:vector size="117" baseType="lpstr">
      <vt:lpstr>Índice</vt:lpstr>
      <vt:lpstr>Texto</vt:lpstr>
      <vt:lpstr>18.1</vt:lpstr>
      <vt:lpstr>18.2</vt:lpstr>
      <vt:lpstr>18.3</vt:lpstr>
      <vt:lpstr>18.4</vt:lpstr>
      <vt:lpstr>18.5</vt:lpstr>
      <vt:lpstr>18.6</vt:lpstr>
      <vt:lpstr>18.7</vt:lpstr>
      <vt:lpstr>18.8</vt:lpstr>
      <vt:lpstr>18.9</vt:lpstr>
      <vt:lpstr>18.10</vt:lpstr>
      <vt:lpstr>18.11</vt:lpstr>
      <vt:lpstr>18.12</vt:lpstr>
      <vt:lpstr>18.13</vt:lpstr>
      <vt:lpstr>18.14</vt:lpstr>
      <vt:lpstr>18.15</vt:lpstr>
      <vt:lpstr>18.16</vt:lpstr>
      <vt:lpstr>18.17</vt:lpstr>
      <vt:lpstr>18.18</vt:lpstr>
      <vt:lpstr>18.19</vt:lpstr>
      <vt:lpstr>18.20</vt:lpstr>
      <vt:lpstr>18.21</vt:lpstr>
      <vt:lpstr>18.22</vt:lpstr>
      <vt:lpstr>18.23</vt:lpstr>
      <vt:lpstr>18.24</vt:lpstr>
      <vt:lpstr>18.25</vt:lpstr>
      <vt:lpstr>18.26</vt:lpstr>
      <vt:lpstr>18.27</vt:lpstr>
      <vt:lpstr>18.28</vt:lpstr>
      <vt:lpstr>18.29</vt:lpstr>
      <vt:lpstr>18.30</vt:lpstr>
      <vt:lpstr>18.31</vt:lpstr>
      <vt:lpstr>18.32</vt:lpstr>
      <vt:lpstr>18.33</vt:lpstr>
      <vt:lpstr>18.34</vt:lpstr>
      <vt:lpstr>18.35</vt:lpstr>
      <vt:lpstr>18.36</vt:lpstr>
      <vt:lpstr>18.37</vt:lpstr>
      <vt:lpstr>18.38</vt:lpstr>
      <vt:lpstr>18.39</vt:lpstr>
      <vt:lpstr>18.40</vt:lpstr>
      <vt:lpstr>18.41</vt:lpstr>
      <vt:lpstr>18.42</vt:lpstr>
      <vt:lpstr>18.43</vt:lpstr>
      <vt:lpstr>18.44</vt:lpstr>
      <vt:lpstr>18.45</vt:lpstr>
      <vt:lpstr>18.46</vt:lpstr>
      <vt:lpstr>18.47</vt:lpstr>
      <vt:lpstr>18.48</vt:lpstr>
      <vt:lpstr>18.49</vt:lpstr>
      <vt:lpstr>18.50</vt:lpstr>
      <vt:lpstr>18.51</vt:lpstr>
      <vt:lpstr>18.52</vt:lpstr>
      <vt:lpstr>18.53</vt:lpstr>
      <vt:lpstr>18.54</vt:lpstr>
      <vt:lpstr>18.55</vt:lpstr>
      <vt:lpstr>18.56</vt:lpstr>
      <vt:lpstr>18.57</vt:lpstr>
      <vt:lpstr>'18.1'!Área_de_impresión</vt:lpstr>
      <vt:lpstr>'18.10'!Área_de_impresión</vt:lpstr>
      <vt:lpstr>'18.11'!Área_de_impresión</vt:lpstr>
      <vt:lpstr>'18.12'!Área_de_impresión</vt:lpstr>
      <vt:lpstr>'18.13'!Área_de_impresión</vt:lpstr>
      <vt:lpstr>'18.14'!Área_de_impresión</vt:lpstr>
      <vt:lpstr>'18.15'!Área_de_impresión</vt:lpstr>
      <vt:lpstr>'18.16'!Área_de_impresión</vt:lpstr>
      <vt:lpstr>'18.17'!Área_de_impresión</vt:lpstr>
      <vt:lpstr>'18.18'!Área_de_impresión</vt:lpstr>
      <vt:lpstr>'18.19'!Área_de_impresión</vt:lpstr>
      <vt:lpstr>'18.2'!Área_de_impresión</vt:lpstr>
      <vt:lpstr>'18.20'!Área_de_impresión</vt:lpstr>
      <vt:lpstr>'18.21'!Área_de_impresión</vt:lpstr>
      <vt:lpstr>'18.22'!Área_de_impresión</vt:lpstr>
      <vt:lpstr>'18.23'!Área_de_impresión</vt:lpstr>
      <vt:lpstr>'18.24'!Área_de_impresión</vt:lpstr>
      <vt:lpstr>'18.25'!Área_de_impresión</vt:lpstr>
      <vt:lpstr>'18.26'!Área_de_impresión</vt:lpstr>
      <vt:lpstr>'18.27'!Área_de_impresión</vt:lpstr>
      <vt:lpstr>'18.28'!Área_de_impresión</vt:lpstr>
      <vt:lpstr>'18.29'!Área_de_impresión</vt:lpstr>
      <vt:lpstr>'18.3'!Área_de_impresión</vt:lpstr>
      <vt:lpstr>'18.30'!Área_de_impresión</vt:lpstr>
      <vt:lpstr>'18.31'!Área_de_impresión</vt:lpstr>
      <vt:lpstr>'18.32'!Área_de_impresión</vt:lpstr>
      <vt:lpstr>'18.33'!Área_de_impresión</vt:lpstr>
      <vt:lpstr>'18.34'!Área_de_impresión</vt:lpstr>
      <vt:lpstr>'18.35'!Área_de_impresión</vt:lpstr>
      <vt:lpstr>'18.36'!Área_de_impresión</vt:lpstr>
      <vt:lpstr>'18.37'!Área_de_impresión</vt:lpstr>
      <vt:lpstr>'18.38'!Área_de_impresión</vt:lpstr>
      <vt:lpstr>'18.39'!Área_de_impresión</vt:lpstr>
      <vt:lpstr>'18.4'!Área_de_impresión</vt:lpstr>
      <vt:lpstr>'18.40'!Área_de_impresión</vt:lpstr>
      <vt:lpstr>'18.41'!Área_de_impresión</vt:lpstr>
      <vt:lpstr>'18.42'!Área_de_impresión</vt:lpstr>
      <vt:lpstr>'18.43'!Área_de_impresión</vt:lpstr>
      <vt:lpstr>'18.44'!Área_de_impresión</vt:lpstr>
      <vt:lpstr>'18.45'!Área_de_impresión</vt:lpstr>
      <vt:lpstr>'18.46'!Área_de_impresión</vt:lpstr>
      <vt:lpstr>'18.47'!Área_de_impresión</vt:lpstr>
      <vt:lpstr>'18.48'!Área_de_impresión</vt:lpstr>
      <vt:lpstr>'18.49'!Área_de_impresión</vt:lpstr>
      <vt:lpstr>'18.5'!Área_de_impresión</vt:lpstr>
      <vt:lpstr>'18.50'!Área_de_impresión</vt:lpstr>
      <vt:lpstr>'18.51'!Área_de_impresión</vt:lpstr>
      <vt:lpstr>'18.52'!Área_de_impresión</vt:lpstr>
      <vt:lpstr>'18.53'!Área_de_impresión</vt:lpstr>
      <vt:lpstr>'18.54'!Área_de_impresión</vt:lpstr>
      <vt:lpstr>'18.55'!Área_de_impresión</vt:lpstr>
      <vt:lpstr>'18.56'!Área_de_impresión</vt:lpstr>
      <vt:lpstr>'18.57'!Área_de_impresión</vt:lpstr>
      <vt:lpstr>'18.6'!Área_de_impresión</vt:lpstr>
      <vt:lpstr>'18.7'!Área_de_impresión</vt:lpstr>
      <vt:lpstr>'18.8'!Área_de_impresión</vt:lpstr>
      <vt:lpstr>'18.9'!Área_de_impresión</vt:lpstr>
      <vt:lpstr>Índice!Área_de_impresión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cp:lastPrinted>2014-01-24T18:06:40Z</cp:lastPrinted>
  <dcterms:created xsi:type="dcterms:W3CDTF">2013-09-04T18:28:43Z</dcterms:created>
  <dcterms:modified xsi:type="dcterms:W3CDTF">2014-01-24T19:16:06Z</dcterms:modified>
</cp:coreProperties>
</file>