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workbookProtection lockStructure="1"/>
  <bookViews>
    <workbookView xWindow="15" yWindow="0" windowWidth="8130" windowHeight="6300"/>
  </bookViews>
  <sheets>
    <sheet name="Índice" sheetId="57" r:id="rId1"/>
    <sheet name="Texto" sheetId="58" r:id="rId2"/>
    <sheet name="21.1" sheetId="28" r:id="rId3"/>
    <sheet name="21.2" sheetId="27" r:id="rId4"/>
    <sheet name="21.3" sheetId="1" r:id="rId5"/>
    <sheet name="21.4" sheetId="2" r:id="rId6"/>
    <sheet name="21.5" sheetId="30" r:id="rId7"/>
    <sheet name="21.6" sheetId="10" r:id="rId8"/>
    <sheet name="21.7" sheetId="11" r:id="rId9"/>
    <sheet name="21.8" sheetId="12" r:id="rId10"/>
    <sheet name="21.9" sheetId="13" r:id="rId11"/>
    <sheet name="21.10" sheetId="14" r:id="rId12"/>
    <sheet name="21.11" sheetId="16" r:id="rId13"/>
    <sheet name="21.12" sheetId="15" r:id="rId14"/>
    <sheet name="21.13" sheetId="31" r:id="rId15"/>
    <sheet name="21.14" sheetId="18" r:id="rId16"/>
    <sheet name="21.15" sheetId="19" r:id="rId17"/>
    <sheet name="21.16" sheetId="9" r:id="rId18"/>
    <sheet name="21.17" sheetId="21" r:id="rId19"/>
    <sheet name="21.18" sheetId="22" r:id="rId20"/>
    <sheet name="21.19" sheetId="23" r:id="rId21"/>
    <sheet name="21.20" sheetId="24" r:id="rId22"/>
    <sheet name="21.21" sheetId="25" r:id="rId23"/>
    <sheet name="21.22" sheetId="26" r:id="rId24"/>
    <sheet name="21.23" sheetId="33" r:id="rId25"/>
    <sheet name="21.24" sheetId="32" r:id="rId26"/>
    <sheet name="21.25" sheetId="34" r:id="rId27"/>
    <sheet name="21.26" sheetId="35" r:id="rId28"/>
    <sheet name="21.27" sheetId="29" r:id="rId29"/>
    <sheet name="21.28" sheetId="45" r:id="rId30"/>
    <sheet name="21.29" sheetId="47" r:id="rId31"/>
    <sheet name="21.30" sheetId="48" r:id="rId32"/>
    <sheet name="21.31" sheetId="50" r:id="rId33"/>
    <sheet name="21.32" sheetId="51" r:id="rId34"/>
    <sheet name="21.33" sheetId="53" r:id="rId35"/>
    <sheet name="21.34" sheetId="54" r:id="rId36"/>
    <sheet name="21.35" sheetId="55" r:id="rId37"/>
    <sheet name="21.36" sheetId="56" r:id="rId38"/>
  </sheets>
  <definedNames>
    <definedName name="_Fill" localSheetId="2" hidden="1">#REF!</definedName>
    <definedName name="_Fill" localSheetId="12"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3" hidden="1">#REF!</definedName>
    <definedName name="_Fill" localSheetId="24" hidden="1">#REF!</definedName>
    <definedName name="_Fill" localSheetId="25" hidden="1">#REF!</definedName>
    <definedName name="_Fill" localSheetId="26" hidden="1">#REF!</definedName>
    <definedName name="_Fill" localSheetId="28" hidden="1">#REF!</definedName>
    <definedName name="_Fill" localSheetId="30" hidden="1">#REF!</definedName>
    <definedName name="_Fill" localSheetId="32" hidden="1">#REF!</definedName>
    <definedName name="_Fill" localSheetId="34" hidden="1">#REF!</definedName>
    <definedName name="_Fill" localSheetId="6" hidden="1">#REF!</definedName>
    <definedName name="_Fill" localSheetId="9" hidden="1">#REF!</definedName>
    <definedName name="_Fill" localSheetId="10" hidden="1">#REF!</definedName>
    <definedName name="_Fill" localSheetId="0" hidden="1">#REF!</definedName>
    <definedName name="_Fill" localSheetId="1" hidden="1">#REF!</definedName>
    <definedName name="_Fill" hidden="1">#REF!</definedName>
    <definedName name="_Order1" hidden="1">255</definedName>
    <definedName name="_Order2" hidden="1">0</definedName>
    <definedName name="_Regression_Int" hidden="1">1</definedName>
    <definedName name="a" localSheetId="2" hidden="1">#REF!</definedName>
    <definedName name="a" localSheetId="12" hidden="1">#REF!</definedName>
    <definedName name="a" localSheetId="14" hidden="1">#REF!</definedName>
    <definedName name="a" localSheetId="15" hidden="1">#REF!</definedName>
    <definedName name="a" localSheetId="16" hidden="1">#REF!</definedName>
    <definedName name="a" localSheetId="3" hidden="1">#REF!</definedName>
    <definedName name="a" localSheetId="26" hidden="1">#REF!</definedName>
    <definedName name="a" localSheetId="28" hidden="1">#REF!</definedName>
    <definedName name="a" localSheetId="30" hidden="1">#REF!</definedName>
    <definedName name="a" localSheetId="32" hidden="1">#REF!</definedName>
    <definedName name="a" localSheetId="34" hidden="1">#REF!</definedName>
    <definedName name="a" localSheetId="6" hidden="1">#REF!</definedName>
    <definedName name="a" localSheetId="9" hidden="1">#REF!</definedName>
    <definedName name="a" localSheetId="10" hidden="1">#REF!</definedName>
    <definedName name="a" localSheetId="0" hidden="1">#REF!</definedName>
    <definedName name="a" localSheetId="1" hidden="1">#REF!</definedName>
    <definedName name="a" hidden="1">#REF!</definedName>
    <definedName name="_xlnm.Print_Area" localSheetId="2">'21.1'!$A$1:$F$23</definedName>
    <definedName name="_xlnm.Print_Area" localSheetId="11">'21.10'!$A$1:$I$99</definedName>
    <definedName name="_xlnm.Print_Area" localSheetId="12">'21.11'!$A$1:$I$52</definedName>
    <definedName name="_xlnm.Print_Area" localSheetId="13">'21.12'!$A$1:$J$178</definedName>
    <definedName name="_xlnm.Print_Area" localSheetId="14">'21.13'!$A$1:$N$78</definedName>
    <definedName name="_xlnm.Print_Area" localSheetId="15">'21.14'!$A$1:$N$51</definedName>
    <definedName name="_xlnm.Print_Area" localSheetId="16">'21.15'!$A$1:$G$54</definedName>
    <definedName name="_xlnm.Print_Area" localSheetId="17">'21.16'!$A$1:$H$72</definedName>
    <definedName name="_xlnm.Print_Area" localSheetId="18">'21.17'!$A$1:$H$72</definedName>
    <definedName name="_xlnm.Print_Area" localSheetId="19">'21.18'!$A$1:$H$73</definedName>
    <definedName name="_xlnm.Print_Area" localSheetId="20">'21.19'!$A$1:$H$72</definedName>
    <definedName name="_xlnm.Print_Area" localSheetId="3">'21.2'!$A$1:$I$76</definedName>
    <definedName name="_xlnm.Print_Area" localSheetId="21">'21.20'!$A$1:$H$72</definedName>
    <definedName name="_xlnm.Print_Area" localSheetId="22">'21.21'!$A$1:$H$120</definedName>
    <definedName name="_xlnm.Print_Area" localSheetId="23">'21.22'!$A$1:$H$92</definedName>
    <definedName name="_xlnm.Print_Area" localSheetId="24">'21.23'!$A$1:$L$50</definedName>
    <definedName name="_xlnm.Print_Area" localSheetId="25">'21.24'!$A$1:$J$119</definedName>
    <definedName name="_xlnm.Print_Area" localSheetId="26">'21.25'!$A$1:$K$31</definedName>
    <definedName name="_xlnm.Print_Area" localSheetId="27">'21.26'!$A$1:$P$99</definedName>
    <definedName name="_xlnm.Print_Area" localSheetId="28">'21.27'!$A$1:$J$34</definedName>
    <definedName name="_xlnm.Print_Area" localSheetId="29">'21.28'!$A$1:$F$301</definedName>
    <definedName name="_xlnm.Print_Area" localSheetId="30">'21.29'!$A$1:$G$552</definedName>
    <definedName name="_xlnm.Print_Area" localSheetId="4">'21.3'!$A$1:$I$115</definedName>
    <definedName name="_xlnm.Print_Area" localSheetId="31">'21.30'!$A$1:$I$307</definedName>
    <definedName name="_xlnm.Print_Area" localSheetId="32">'21.31'!$A$1:$J$590</definedName>
    <definedName name="_xlnm.Print_Area" localSheetId="33">'21.32'!$A$1:$M$56</definedName>
    <definedName name="_xlnm.Print_Area" localSheetId="34">'21.33'!$A$1:$R$53</definedName>
    <definedName name="_xlnm.Print_Area" localSheetId="35">'21.34'!$A$1:$H$68</definedName>
    <definedName name="_xlnm.Print_Area" localSheetId="36">'21.35'!$A$1:$H$67</definedName>
    <definedName name="_xlnm.Print_Area" localSheetId="37">'21.36'!$A$1:$H$68</definedName>
    <definedName name="_xlnm.Print_Area" localSheetId="5">'21.4'!$A$1:$I$148</definedName>
    <definedName name="_xlnm.Print_Area" localSheetId="6">'21.5'!$A$1:$M$95</definedName>
    <definedName name="_xlnm.Print_Area" localSheetId="7">'21.6'!$A$1:$I$137</definedName>
    <definedName name="_xlnm.Print_Area" localSheetId="8">'21.7'!$A$1:$I$104</definedName>
    <definedName name="_xlnm.Print_Area" localSheetId="9">'21.8'!$A$1:$J$42</definedName>
    <definedName name="_xlnm.Print_Area" localSheetId="10">'21.9'!$A$1:$L$88</definedName>
    <definedName name="_xlnm.Print_Area" localSheetId="0">Índice!$A$1:$B$76</definedName>
    <definedName name="b" localSheetId="28" hidden="1">#REF!</definedName>
    <definedName name="b" localSheetId="0" hidden="1">#REF!</definedName>
    <definedName name="b" hidden="1">#REF!</definedName>
    <definedName name="consari" localSheetId="12" hidden="1">#REF!</definedName>
    <definedName name="consari" localSheetId="15" hidden="1">#REF!</definedName>
    <definedName name="consari" localSheetId="16" hidden="1">#REF!</definedName>
    <definedName name="consari" localSheetId="24" hidden="1">#REF!</definedName>
    <definedName name="consari" localSheetId="28" hidden="1">#REF!</definedName>
    <definedName name="consari" localSheetId="30" hidden="1">#REF!</definedName>
    <definedName name="consari" localSheetId="32" hidden="1">#REF!</definedName>
    <definedName name="consari" localSheetId="34" hidden="1">#REF!</definedName>
    <definedName name="consari" localSheetId="0" hidden="1">#REF!</definedName>
    <definedName name="consari" localSheetId="1" hidden="1">#REF!</definedName>
    <definedName name="consari" hidden="1">#REF!</definedName>
    <definedName name="delll" localSheetId="2" hidden="1">#REF!</definedName>
    <definedName name="delll" localSheetId="12" hidden="1">#REF!</definedName>
    <definedName name="delll" localSheetId="14" hidden="1">#REF!</definedName>
    <definedName name="delll" localSheetId="15" hidden="1">#REF!</definedName>
    <definedName name="delll" localSheetId="16" hidden="1">#REF!</definedName>
    <definedName name="delll" localSheetId="3" hidden="1">#REF!</definedName>
    <definedName name="delll" localSheetId="24" hidden="1">#REF!</definedName>
    <definedName name="delll" localSheetId="28" hidden="1">#REF!</definedName>
    <definedName name="delll" localSheetId="30" hidden="1">#REF!</definedName>
    <definedName name="delll" localSheetId="32" hidden="1">#REF!</definedName>
    <definedName name="delll" localSheetId="34" hidden="1">#REF!</definedName>
    <definedName name="delll" localSheetId="0" hidden="1">#REF!</definedName>
    <definedName name="delll" localSheetId="1" hidden="1">#REF!</definedName>
    <definedName name="delll" hidden="1">#REF!</definedName>
    <definedName name="Fill" localSheetId="2" hidden="1">#REF!</definedName>
    <definedName name="Fill" localSheetId="12" hidden="1">#REF!</definedName>
    <definedName name="Fill" localSheetId="14" hidden="1">#REF!</definedName>
    <definedName name="Fill" localSheetId="15" hidden="1">#REF!</definedName>
    <definedName name="Fill" localSheetId="16" hidden="1">#REF!</definedName>
    <definedName name="Fill" localSheetId="3" hidden="1">#REF!</definedName>
    <definedName name="Fill" localSheetId="26" hidden="1">#REF!</definedName>
    <definedName name="Fill" localSheetId="28" hidden="1">#REF!</definedName>
    <definedName name="Fill" localSheetId="30" hidden="1">#REF!</definedName>
    <definedName name="Fill" localSheetId="32" hidden="1">#REF!</definedName>
    <definedName name="Fill" localSheetId="34" hidden="1">#REF!</definedName>
    <definedName name="Fill" localSheetId="6" hidden="1">#REF!</definedName>
    <definedName name="Fill" localSheetId="9" hidden="1">#REF!</definedName>
    <definedName name="Fill" localSheetId="10" hidden="1">#REF!</definedName>
    <definedName name="Fill" localSheetId="0" hidden="1">#REF!</definedName>
    <definedName name="Fill" localSheetId="1" hidden="1">#REF!</definedName>
    <definedName name="Fill" hidden="1">#REF!</definedName>
    <definedName name="Print_Area" localSheetId="2">'21.1'!$A$1:$F$23</definedName>
    <definedName name="Print_Area" localSheetId="3">'21.2'!$A$1:$I$76</definedName>
    <definedName name="Print_Area" localSheetId="28">'21.27'!$A$1:$J$34</definedName>
    <definedName name="x" localSheetId="28" hidden="1">#REF!</definedName>
    <definedName name="x" localSheetId="0" hidden="1">#REF!</definedName>
    <definedName name="x" hidden="1">#REF!</definedName>
  </definedNames>
  <calcPr calcId="125725"/>
</workbook>
</file>

<file path=xl/calcChain.xml><?xml version="1.0" encoding="utf-8"?>
<calcChain xmlns="http://schemas.openxmlformats.org/spreadsheetml/2006/main">
  <c r="G51" i="56"/>
  <c r="F51"/>
  <c r="E51"/>
  <c r="D51"/>
  <c r="C51"/>
  <c r="G12"/>
  <c r="F12"/>
  <c r="E12"/>
  <c r="D12"/>
  <c r="C12"/>
  <c r="G61" i="55"/>
  <c r="F61"/>
  <c r="F59" s="1"/>
  <c r="E61"/>
  <c r="D61"/>
  <c r="D59" s="1"/>
  <c r="C61"/>
  <c r="G59"/>
  <c r="E59"/>
  <c r="C59"/>
  <c r="G55"/>
  <c r="F55"/>
  <c r="E55"/>
  <c r="D55"/>
  <c r="C55"/>
  <c r="G52"/>
  <c r="F52"/>
  <c r="E52"/>
  <c r="D52"/>
  <c r="C52"/>
  <c r="G47"/>
  <c r="F47"/>
  <c r="F46" s="1"/>
  <c r="E47"/>
  <c r="D47"/>
  <c r="D46" s="1"/>
  <c r="C47"/>
  <c r="G46"/>
  <c r="G44" s="1"/>
  <c r="E46"/>
  <c r="E44" s="1"/>
  <c r="C46"/>
  <c r="C44" s="1"/>
  <c r="F44"/>
  <c r="D44"/>
  <c r="G29"/>
  <c r="G27" s="1"/>
  <c r="F29"/>
  <c r="E29"/>
  <c r="E27" s="1"/>
  <c r="E12" s="1"/>
  <c r="D29"/>
  <c r="C29"/>
  <c r="C27" s="1"/>
  <c r="F27"/>
  <c r="D27"/>
  <c r="G23"/>
  <c r="F23"/>
  <c r="E23"/>
  <c r="D23"/>
  <c r="C23"/>
  <c r="G20"/>
  <c r="F20"/>
  <c r="E20"/>
  <c r="D20"/>
  <c r="C20"/>
  <c r="G15"/>
  <c r="G14" s="1"/>
  <c r="F15"/>
  <c r="E15"/>
  <c r="E14" s="1"/>
  <c r="D15"/>
  <c r="C15"/>
  <c r="C14" s="1"/>
  <c r="F14"/>
  <c r="F12" s="1"/>
  <c r="D14"/>
  <c r="G12"/>
  <c r="C12"/>
  <c r="G58" i="54"/>
  <c r="F58"/>
  <c r="F47" s="1"/>
  <c r="E58"/>
  <c r="D58"/>
  <c r="C58"/>
  <c r="G49"/>
  <c r="G47" s="1"/>
  <c r="F49"/>
  <c r="E49"/>
  <c r="E47" s="1"/>
  <c r="D49"/>
  <c r="C49"/>
  <c r="C47" s="1"/>
  <c r="D47"/>
  <c r="G23"/>
  <c r="F23"/>
  <c r="E23"/>
  <c r="D23"/>
  <c r="C23"/>
  <c r="G14"/>
  <c r="F14"/>
  <c r="F12" s="1"/>
  <c r="E14"/>
  <c r="D14"/>
  <c r="D12" s="1"/>
  <c r="C14"/>
  <c r="G12"/>
  <c r="E12"/>
  <c r="C12"/>
  <c r="D586" i="50"/>
  <c r="D584"/>
  <c r="D582"/>
  <c r="D581"/>
  <c r="D579"/>
  <c r="D577"/>
  <c r="D576"/>
  <c r="D575"/>
  <c r="D574"/>
  <c r="D573"/>
  <c r="D572"/>
  <c r="D570"/>
  <c r="D567" s="1"/>
  <c r="I567"/>
  <c r="H567"/>
  <c r="H565" s="1"/>
  <c r="H548" s="1"/>
  <c r="G567"/>
  <c r="F567"/>
  <c r="F565" s="1"/>
  <c r="I565"/>
  <c r="G565"/>
  <c r="D565"/>
  <c r="D563"/>
  <c r="D561"/>
  <c r="D559"/>
  <c r="D558"/>
  <c r="D557"/>
  <c r="D556"/>
  <c r="D554"/>
  <c r="D553"/>
  <c r="D550" s="1"/>
  <c r="D548" s="1"/>
  <c r="D552"/>
  <c r="I550"/>
  <c r="I548" s="1"/>
  <c r="G550"/>
  <c r="F550"/>
  <c r="F548" s="1"/>
  <c r="G548"/>
  <c r="D527"/>
  <c r="D525"/>
  <c r="D523"/>
  <c r="D522"/>
  <c r="D520"/>
  <c r="D518"/>
  <c r="D517"/>
  <c r="D516"/>
  <c r="D515"/>
  <c r="D514"/>
  <c r="D513"/>
  <c r="D511"/>
  <c r="D508" s="1"/>
  <c r="I508"/>
  <c r="H508"/>
  <c r="H506" s="1"/>
  <c r="H489" s="1"/>
  <c r="G508"/>
  <c r="F508"/>
  <c r="F506" s="1"/>
  <c r="I506"/>
  <c r="G506"/>
  <c r="D506"/>
  <c r="D504"/>
  <c r="D502"/>
  <c r="D500"/>
  <c r="D499"/>
  <c r="D498"/>
  <c r="D497"/>
  <c r="D495"/>
  <c r="D494"/>
  <c r="D491" s="1"/>
  <c r="D489" s="1"/>
  <c r="D493"/>
  <c r="I491"/>
  <c r="I489" s="1"/>
  <c r="G491"/>
  <c r="F491"/>
  <c r="F489" s="1"/>
  <c r="G489"/>
  <c r="D468"/>
  <c r="D466"/>
  <c r="D464"/>
  <c r="D463"/>
  <c r="D461"/>
  <c r="D459"/>
  <c r="D458"/>
  <c r="D457"/>
  <c r="D456"/>
  <c r="D455"/>
  <c r="D454"/>
  <c r="D452"/>
  <c r="D449" s="1"/>
  <c r="I449"/>
  <c r="H449"/>
  <c r="H447" s="1"/>
  <c r="H430" s="1"/>
  <c r="G449"/>
  <c r="F449"/>
  <c r="F447" s="1"/>
  <c r="I447"/>
  <c r="G447"/>
  <c r="D447"/>
  <c r="D445"/>
  <c r="D443"/>
  <c r="D441"/>
  <c r="D440"/>
  <c r="D439"/>
  <c r="D438"/>
  <c r="D436"/>
  <c r="D435"/>
  <c r="D432" s="1"/>
  <c r="D430" s="1"/>
  <c r="D434"/>
  <c r="I432"/>
  <c r="I430" s="1"/>
  <c r="G432"/>
  <c r="F432"/>
  <c r="F430" s="1"/>
  <c r="G430"/>
  <c r="D409"/>
  <c r="D407"/>
  <c r="D405"/>
  <c r="D404"/>
  <c r="D402"/>
  <c r="D400"/>
  <c r="D399"/>
  <c r="D398"/>
  <c r="D397"/>
  <c r="D396"/>
  <c r="D395"/>
  <c r="D393"/>
  <c r="D390" s="1"/>
  <c r="I390"/>
  <c r="H390"/>
  <c r="H388" s="1"/>
  <c r="H371" s="1"/>
  <c r="G390"/>
  <c r="F390"/>
  <c r="F388" s="1"/>
  <c r="I388"/>
  <c r="G388"/>
  <c r="D388"/>
  <c r="D386"/>
  <c r="D384"/>
  <c r="D382"/>
  <c r="D381"/>
  <c r="D380"/>
  <c r="D379"/>
  <c r="D377"/>
  <c r="D376"/>
  <c r="D373" s="1"/>
  <c r="D371" s="1"/>
  <c r="D375"/>
  <c r="I373"/>
  <c r="I371" s="1"/>
  <c r="G373"/>
  <c r="F373"/>
  <c r="F371" s="1"/>
  <c r="G371"/>
  <c r="D350"/>
  <c r="D348"/>
  <c r="D346"/>
  <c r="D345"/>
  <c r="D343"/>
  <c r="D341"/>
  <c r="D340"/>
  <c r="D339"/>
  <c r="D338"/>
  <c r="D337"/>
  <c r="D336"/>
  <c r="D334"/>
  <c r="D331" s="1"/>
  <c r="I331"/>
  <c r="H331"/>
  <c r="H329" s="1"/>
  <c r="H312" s="1"/>
  <c r="G331"/>
  <c r="F331"/>
  <c r="F329" s="1"/>
  <c r="I329"/>
  <c r="G329"/>
  <c r="D329"/>
  <c r="D327"/>
  <c r="D325"/>
  <c r="D323"/>
  <c r="D322"/>
  <c r="D321"/>
  <c r="D320"/>
  <c r="D318"/>
  <c r="D317"/>
  <c r="D314" s="1"/>
  <c r="D312" s="1"/>
  <c r="D316"/>
  <c r="I314"/>
  <c r="I312" s="1"/>
  <c r="G314"/>
  <c r="F314"/>
  <c r="F312" s="1"/>
  <c r="G312"/>
  <c r="D291"/>
  <c r="D289"/>
  <c r="D287"/>
  <c r="D286"/>
  <c r="D284"/>
  <c r="D282"/>
  <c r="D281"/>
  <c r="D280"/>
  <c r="D279"/>
  <c r="D278"/>
  <c r="D277"/>
  <c r="D275"/>
  <c r="D272" s="1"/>
  <c r="I272"/>
  <c r="H272"/>
  <c r="H270" s="1"/>
  <c r="H253" s="1"/>
  <c r="G272"/>
  <c r="F272"/>
  <c r="F270" s="1"/>
  <c r="I270"/>
  <c r="G270"/>
  <c r="D270"/>
  <c r="D268"/>
  <c r="D266"/>
  <c r="D264"/>
  <c r="D263"/>
  <c r="D262"/>
  <c r="D261"/>
  <c r="D259"/>
  <c r="D258"/>
  <c r="D255" s="1"/>
  <c r="D253" s="1"/>
  <c r="D257"/>
  <c r="I255"/>
  <c r="I253" s="1"/>
  <c r="G255"/>
  <c r="F255"/>
  <c r="F253" s="1"/>
  <c r="G253"/>
  <c r="D232"/>
  <c r="D230"/>
  <c r="D228"/>
  <c r="D227"/>
  <c r="D225"/>
  <c r="D223"/>
  <c r="D222"/>
  <c r="D221"/>
  <c r="D220"/>
  <c r="D219"/>
  <c r="D218"/>
  <c r="D216"/>
  <c r="D213" s="1"/>
  <c r="I213"/>
  <c r="H213"/>
  <c r="H211" s="1"/>
  <c r="H194" s="1"/>
  <c r="G213"/>
  <c r="F213"/>
  <c r="F211" s="1"/>
  <c r="I211"/>
  <c r="G211"/>
  <c r="D211"/>
  <c r="D209"/>
  <c r="D207"/>
  <c r="D205"/>
  <c r="D204"/>
  <c r="D203"/>
  <c r="D202"/>
  <c r="D200"/>
  <c r="D199"/>
  <c r="D196" s="1"/>
  <c r="D194" s="1"/>
  <c r="D198"/>
  <c r="I196"/>
  <c r="I194" s="1"/>
  <c r="G196"/>
  <c r="F196"/>
  <c r="F194" s="1"/>
  <c r="G194"/>
  <c r="D173"/>
  <c r="D171"/>
  <c r="D169"/>
  <c r="D168"/>
  <c r="D166"/>
  <c r="D164"/>
  <c r="D163"/>
  <c r="D162"/>
  <c r="D161"/>
  <c r="D160"/>
  <c r="D159"/>
  <c r="D157"/>
  <c r="D154" s="1"/>
  <c r="I154"/>
  <c r="H154"/>
  <c r="H152" s="1"/>
  <c r="H135" s="1"/>
  <c r="G154"/>
  <c r="F154"/>
  <c r="F152" s="1"/>
  <c r="I152"/>
  <c r="G152"/>
  <c r="D152"/>
  <c r="D150"/>
  <c r="D148"/>
  <c r="D146"/>
  <c r="D145"/>
  <c r="D144"/>
  <c r="D143"/>
  <c r="D141"/>
  <c r="D140"/>
  <c r="D137" s="1"/>
  <c r="D135" s="1"/>
  <c r="D139"/>
  <c r="I137"/>
  <c r="I135" s="1"/>
  <c r="G137"/>
  <c r="F137"/>
  <c r="F135" s="1"/>
  <c r="G135"/>
  <c r="D114"/>
  <c r="D112"/>
  <c r="D110"/>
  <c r="D109"/>
  <c r="D107"/>
  <c r="D105"/>
  <c r="D104"/>
  <c r="D103"/>
  <c r="D102"/>
  <c r="D101"/>
  <c r="D100"/>
  <c r="D98"/>
  <c r="D95" s="1"/>
  <c r="I95"/>
  <c r="H95"/>
  <c r="H93" s="1"/>
  <c r="H76" s="1"/>
  <c r="G95"/>
  <c r="F95"/>
  <c r="F93" s="1"/>
  <c r="I93"/>
  <c r="G93"/>
  <c r="D93"/>
  <c r="D91"/>
  <c r="D89"/>
  <c r="D87"/>
  <c r="D86"/>
  <c r="D85"/>
  <c r="D84"/>
  <c r="D82"/>
  <c r="D81"/>
  <c r="D78" s="1"/>
  <c r="D76" s="1"/>
  <c r="D80"/>
  <c r="I78"/>
  <c r="I76" s="1"/>
  <c r="G78"/>
  <c r="F78"/>
  <c r="F76" s="1"/>
  <c r="G76"/>
  <c r="D55"/>
  <c r="D53"/>
  <c r="D51"/>
  <c r="D50"/>
  <c r="D48"/>
  <c r="D46"/>
  <c r="D45"/>
  <c r="D44"/>
  <c r="D43"/>
  <c r="D42"/>
  <c r="D41"/>
  <c r="D39"/>
  <c r="D36" s="1"/>
  <c r="I36"/>
  <c r="H36"/>
  <c r="H34" s="1"/>
  <c r="H17" s="1"/>
  <c r="G36"/>
  <c r="F36"/>
  <c r="F34" s="1"/>
  <c r="I34"/>
  <c r="G34"/>
  <c r="D34"/>
  <c r="D32"/>
  <c r="D30"/>
  <c r="D28"/>
  <c r="D27"/>
  <c r="D26"/>
  <c r="D25"/>
  <c r="D23"/>
  <c r="D22"/>
  <c r="D19" s="1"/>
  <c r="D17" s="1"/>
  <c r="D21"/>
  <c r="I19"/>
  <c r="I17" s="1"/>
  <c r="G19"/>
  <c r="F19"/>
  <c r="F17" s="1"/>
  <c r="G17"/>
  <c r="C303" i="48"/>
  <c r="C301"/>
  <c r="C300"/>
  <c r="H299"/>
  <c r="G299"/>
  <c r="F299"/>
  <c r="E299"/>
  <c r="C299"/>
  <c r="C298"/>
  <c r="H297"/>
  <c r="H284" s="1"/>
  <c r="H283" s="1"/>
  <c r="G297"/>
  <c r="F297"/>
  <c r="E297"/>
  <c r="C297"/>
  <c r="C296"/>
  <c r="C295"/>
  <c r="C294" s="1"/>
  <c r="F294"/>
  <c r="E294"/>
  <c r="E286" s="1"/>
  <c r="C293"/>
  <c r="C292"/>
  <c r="F291"/>
  <c r="E291"/>
  <c r="C291"/>
  <c r="C290"/>
  <c r="C289"/>
  <c r="H287"/>
  <c r="F287"/>
  <c r="E287"/>
  <c r="C287"/>
  <c r="H286"/>
  <c r="F286"/>
  <c r="C286"/>
  <c r="C284" s="1"/>
  <c r="C283" s="1"/>
  <c r="G284"/>
  <c r="G283" s="1"/>
  <c r="E284"/>
  <c r="E283" s="1"/>
  <c r="C280"/>
  <c r="C278"/>
  <c r="C277"/>
  <c r="H276"/>
  <c r="G276"/>
  <c r="F276"/>
  <c r="E276"/>
  <c r="C276"/>
  <c r="C275"/>
  <c r="H274"/>
  <c r="H261" s="1"/>
  <c r="G274"/>
  <c r="F274"/>
  <c r="E274"/>
  <c r="C274"/>
  <c r="C273"/>
  <c r="C272"/>
  <c r="C271" s="1"/>
  <c r="F271"/>
  <c r="E271"/>
  <c r="E263" s="1"/>
  <c r="C270"/>
  <c r="C269"/>
  <c r="F268"/>
  <c r="E268"/>
  <c r="C268"/>
  <c r="C267"/>
  <c r="C266"/>
  <c r="H264"/>
  <c r="F264"/>
  <c r="E264"/>
  <c r="C264"/>
  <c r="C263" s="1"/>
  <c r="C261" s="1"/>
  <c r="C260" s="1"/>
  <c r="H263"/>
  <c r="F263"/>
  <c r="F261" s="1"/>
  <c r="F260" s="1"/>
  <c r="G261"/>
  <c r="G260" s="1"/>
  <c r="E261"/>
  <c r="E260" s="1"/>
  <c r="H260"/>
  <c r="C242"/>
  <c r="C240"/>
  <c r="C239"/>
  <c r="H238"/>
  <c r="G238"/>
  <c r="F238"/>
  <c r="E238"/>
  <c r="C238"/>
  <c r="C237"/>
  <c r="H236"/>
  <c r="H223" s="1"/>
  <c r="H222" s="1"/>
  <c r="G236"/>
  <c r="F236"/>
  <c r="E236"/>
  <c r="C236"/>
  <c r="C235"/>
  <c r="C234"/>
  <c r="C233" s="1"/>
  <c r="F233"/>
  <c r="E233"/>
  <c r="E225" s="1"/>
  <c r="C232"/>
  <c r="C231"/>
  <c r="F230"/>
  <c r="E230"/>
  <c r="C230"/>
  <c r="C229"/>
  <c r="C228"/>
  <c r="H226"/>
  <c r="F226"/>
  <c r="E226"/>
  <c r="C226"/>
  <c r="H225"/>
  <c r="F225"/>
  <c r="C225"/>
  <c r="C223" s="1"/>
  <c r="C222" s="1"/>
  <c r="G223"/>
  <c r="G222" s="1"/>
  <c r="E223"/>
  <c r="E222" s="1"/>
  <c r="C219"/>
  <c r="C217"/>
  <c r="C215" s="1"/>
  <c r="C216"/>
  <c r="H215"/>
  <c r="H213" s="1"/>
  <c r="F215"/>
  <c r="E215"/>
  <c r="C214"/>
  <c r="C213" s="1"/>
  <c r="G213"/>
  <c r="G200" s="1"/>
  <c r="F213"/>
  <c r="E213"/>
  <c r="C212"/>
  <c r="C211"/>
  <c r="F210"/>
  <c r="F202" s="1"/>
  <c r="F200" s="1"/>
  <c r="F199" s="1"/>
  <c r="E210"/>
  <c r="C210"/>
  <c r="C209"/>
  <c r="C208"/>
  <c r="C207" s="1"/>
  <c r="F207"/>
  <c r="E207"/>
  <c r="E202" s="1"/>
  <c r="E200" s="1"/>
  <c r="E199" s="1"/>
  <c r="C206"/>
  <c r="C203" s="1"/>
  <c r="C205"/>
  <c r="H203"/>
  <c r="F203"/>
  <c r="E203"/>
  <c r="H202"/>
  <c r="H200"/>
  <c r="H199" s="1"/>
  <c r="G199"/>
  <c r="C180"/>
  <c r="C178"/>
  <c r="C177"/>
  <c r="H176"/>
  <c r="F176"/>
  <c r="E176"/>
  <c r="C176"/>
  <c r="C175"/>
  <c r="H174"/>
  <c r="H161" s="1"/>
  <c r="G174"/>
  <c r="F174"/>
  <c r="E174"/>
  <c r="C174"/>
  <c r="C173"/>
  <c r="C172"/>
  <c r="C171" s="1"/>
  <c r="F171"/>
  <c r="E171"/>
  <c r="E163" s="1"/>
  <c r="C170"/>
  <c r="C169"/>
  <c r="F168"/>
  <c r="E168"/>
  <c r="C168"/>
  <c r="C167"/>
  <c r="C166"/>
  <c r="H164"/>
  <c r="F164"/>
  <c r="E164"/>
  <c r="C164"/>
  <c r="C163" s="1"/>
  <c r="C161" s="1"/>
  <c r="C160" s="1"/>
  <c r="H163"/>
  <c r="F163"/>
  <c r="F161" s="1"/>
  <c r="F160" s="1"/>
  <c r="G161"/>
  <c r="G160" s="1"/>
  <c r="E161"/>
  <c r="E160" s="1"/>
  <c r="H160"/>
  <c r="C157"/>
  <c r="C155"/>
  <c r="C153" s="1"/>
  <c r="C154"/>
  <c r="H153"/>
  <c r="H151" s="1"/>
  <c r="F153"/>
  <c r="E153"/>
  <c r="C152"/>
  <c r="G151"/>
  <c r="G138" s="1"/>
  <c r="F151"/>
  <c r="E151"/>
  <c r="C150"/>
  <c r="C149"/>
  <c r="F148"/>
  <c r="F140" s="1"/>
  <c r="E148"/>
  <c r="C148"/>
  <c r="C147"/>
  <c r="C146"/>
  <c r="C145" s="1"/>
  <c r="F145"/>
  <c r="E145"/>
  <c r="C144"/>
  <c r="C141" s="1"/>
  <c r="C140" s="1"/>
  <c r="C143"/>
  <c r="H141"/>
  <c r="H140" s="1"/>
  <c r="H138" s="1"/>
  <c r="H137" s="1"/>
  <c r="F141"/>
  <c r="E141"/>
  <c r="E140"/>
  <c r="E138" s="1"/>
  <c r="E137" s="1"/>
  <c r="F138"/>
  <c r="F137" s="1"/>
  <c r="G137"/>
  <c r="C119"/>
  <c r="C117"/>
  <c r="C116"/>
  <c r="H115"/>
  <c r="F115"/>
  <c r="E115"/>
  <c r="C115"/>
  <c r="C114"/>
  <c r="H113"/>
  <c r="H100" s="1"/>
  <c r="H99" s="1"/>
  <c r="G113"/>
  <c r="F113"/>
  <c r="E113"/>
  <c r="C113"/>
  <c r="C112"/>
  <c r="C111"/>
  <c r="C110" s="1"/>
  <c r="F110"/>
  <c r="E110"/>
  <c r="E102" s="1"/>
  <c r="C109"/>
  <c r="C108"/>
  <c r="F107"/>
  <c r="E107"/>
  <c r="C107"/>
  <c r="C106"/>
  <c r="C105"/>
  <c r="H103"/>
  <c r="F103"/>
  <c r="E103"/>
  <c r="C103"/>
  <c r="H102"/>
  <c r="F102"/>
  <c r="C102"/>
  <c r="C100" s="1"/>
  <c r="C99" s="1"/>
  <c r="G100"/>
  <c r="G99" s="1"/>
  <c r="E100"/>
  <c r="E99" s="1"/>
  <c r="C96"/>
  <c r="C94"/>
  <c r="C93"/>
  <c r="H92"/>
  <c r="G92"/>
  <c r="F92"/>
  <c r="E92"/>
  <c r="C92"/>
  <c r="C91"/>
  <c r="H90"/>
  <c r="H77" s="1"/>
  <c r="G90"/>
  <c r="F90"/>
  <c r="E90"/>
  <c r="C90"/>
  <c r="C89"/>
  <c r="C88"/>
  <c r="C87" s="1"/>
  <c r="F87"/>
  <c r="E87"/>
  <c r="E79" s="1"/>
  <c r="C86"/>
  <c r="C85"/>
  <c r="F84"/>
  <c r="E84"/>
  <c r="C84"/>
  <c r="C83"/>
  <c r="C82"/>
  <c r="H80"/>
  <c r="F80"/>
  <c r="E80"/>
  <c r="C80"/>
  <c r="C79" s="1"/>
  <c r="C77" s="1"/>
  <c r="C76" s="1"/>
  <c r="H79"/>
  <c r="F79"/>
  <c r="F77" s="1"/>
  <c r="F76" s="1"/>
  <c r="G77"/>
  <c r="G76" s="1"/>
  <c r="E77"/>
  <c r="E76" s="1"/>
  <c r="H76"/>
  <c r="C58"/>
  <c r="C56"/>
  <c r="C54" s="1"/>
  <c r="C55"/>
  <c r="H54"/>
  <c r="H52" s="1"/>
  <c r="F54"/>
  <c r="E54"/>
  <c r="C53"/>
  <c r="G52"/>
  <c r="G39" s="1"/>
  <c r="F52"/>
  <c r="E52"/>
  <c r="C51"/>
  <c r="C50"/>
  <c r="F49"/>
  <c r="F41" s="1"/>
  <c r="E49"/>
  <c r="C49"/>
  <c r="C48"/>
  <c r="C47"/>
  <c r="C46" s="1"/>
  <c r="F46"/>
  <c r="E46"/>
  <c r="C45"/>
  <c r="C42" s="1"/>
  <c r="C41" s="1"/>
  <c r="C44"/>
  <c r="H42"/>
  <c r="H41" s="1"/>
  <c r="H39" s="1"/>
  <c r="H38" s="1"/>
  <c r="F42"/>
  <c r="E42"/>
  <c r="E41"/>
  <c r="E39" s="1"/>
  <c r="E38" s="1"/>
  <c r="F39"/>
  <c r="F38" s="1"/>
  <c r="G38"/>
  <c r="C35"/>
  <c r="C33"/>
  <c r="C32"/>
  <c r="C31" s="1"/>
  <c r="H31"/>
  <c r="G31"/>
  <c r="G29" s="1"/>
  <c r="G16" s="1"/>
  <c r="G15" s="1"/>
  <c r="F31"/>
  <c r="E31"/>
  <c r="E29" s="1"/>
  <c r="C30"/>
  <c r="H29"/>
  <c r="F29"/>
  <c r="C28"/>
  <c r="C27"/>
  <c r="F26"/>
  <c r="F18" s="1"/>
  <c r="F16" s="1"/>
  <c r="F15" s="1"/>
  <c r="E26"/>
  <c r="C26"/>
  <c r="C25"/>
  <c r="C24"/>
  <c r="C23" s="1"/>
  <c r="F23"/>
  <c r="E23"/>
  <c r="E18" s="1"/>
  <c r="E16" s="1"/>
  <c r="E15" s="1"/>
  <c r="C22"/>
  <c r="C19" s="1"/>
  <c r="C21"/>
  <c r="H19"/>
  <c r="F19"/>
  <c r="E19"/>
  <c r="H18"/>
  <c r="H16"/>
  <c r="H15" s="1"/>
  <c r="F548" i="47"/>
  <c r="F546"/>
  <c r="F544"/>
  <c r="F543"/>
  <c r="F541"/>
  <c r="F539"/>
  <c r="F538"/>
  <c r="F537"/>
  <c r="F536"/>
  <c r="F535"/>
  <c r="F534"/>
  <c r="F532"/>
  <c r="E529"/>
  <c r="D529"/>
  <c r="D527" s="1"/>
  <c r="E527"/>
  <c r="F525"/>
  <c r="F523"/>
  <c r="F521"/>
  <c r="F520"/>
  <c r="F519"/>
  <c r="F518"/>
  <c r="F516"/>
  <c r="F515"/>
  <c r="F514"/>
  <c r="F512" s="1"/>
  <c r="E512"/>
  <c r="E510" s="1"/>
  <c r="D512"/>
  <c r="D510" s="1"/>
  <c r="F493"/>
  <c r="F491"/>
  <c r="F489"/>
  <c r="F488"/>
  <c r="F486"/>
  <c r="F484"/>
  <c r="F483"/>
  <c r="F482"/>
  <c r="F481"/>
  <c r="F480"/>
  <c r="F479"/>
  <c r="F477"/>
  <c r="E474"/>
  <c r="E472" s="1"/>
  <c r="D474"/>
  <c r="D472" s="1"/>
  <c r="F470"/>
  <c r="F468"/>
  <c r="F466"/>
  <c r="F465"/>
  <c r="F464"/>
  <c r="F463"/>
  <c r="F461"/>
  <c r="F460"/>
  <c r="F459"/>
  <c r="F457" s="1"/>
  <c r="E457"/>
  <c r="D457"/>
  <c r="E455"/>
  <c r="F438"/>
  <c r="F436"/>
  <c r="F434"/>
  <c r="F433"/>
  <c r="F431"/>
  <c r="F429"/>
  <c r="F428"/>
  <c r="F427"/>
  <c r="F426"/>
  <c r="F425"/>
  <c r="F424"/>
  <c r="F422"/>
  <c r="E419"/>
  <c r="D419"/>
  <c r="D417" s="1"/>
  <c r="E417"/>
  <c r="F415"/>
  <c r="F413"/>
  <c r="F411"/>
  <c r="F410"/>
  <c r="F409"/>
  <c r="F408"/>
  <c r="F406"/>
  <c r="F405"/>
  <c r="F404"/>
  <c r="F402" s="1"/>
  <c r="E402"/>
  <c r="E400" s="1"/>
  <c r="D402"/>
  <c r="D400" s="1"/>
  <c r="F382"/>
  <c r="F380"/>
  <c r="F378"/>
  <c r="F377"/>
  <c r="F375"/>
  <c r="F373"/>
  <c r="F372"/>
  <c r="F371"/>
  <c r="F370"/>
  <c r="F369"/>
  <c r="F368"/>
  <c r="F366"/>
  <c r="E363"/>
  <c r="E361" s="1"/>
  <c r="D363"/>
  <c r="D361"/>
  <c r="F359"/>
  <c r="F357"/>
  <c r="F355"/>
  <c r="F354"/>
  <c r="F353"/>
  <c r="F352"/>
  <c r="F350"/>
  <c r="F349"/>
  <c r="F348"/>
  <c r="E346"/>
  <c r="D346"/>
  <c r="D344" s="1"/>
  <c r="E344"/>
  <c r="F327"/>
  <c r="F325"/>
  <c r="F323"/>
  <c r="F322"/>
  <c r="F320"/>
  <c r="F318"/>
  <c r="F317"/>
  <c r="F316"/>
  <c r="F315"/>
  <c r="F314"/>
  <c r="F313"/>
  <c r="F311"/>
  <c r="E308"/>
  <c r="D308"/>
  <c r="D306" s="1"/>
  <c r="E306"/>
  <c r="F304"/>
  <c r="F302"/>
  <c r="F300"/>
  <c r="F299"/>
  <c r="F298"/>
  <c r="F297"/>
  <c r="F295"/>
  <c r="F294"/>
  <c r="F293"/>
  <c r="E291"/>
  <c r="E289" s="1"/>
  <c r="D291"/>
  <c r="D289" s="1"/>
  <c r="F272"/>
  <c r="F270"/>
  <c r="F268"/>
  <c r="F267"/>
  <c r="F265"/>
  <c r="F263"/>
  <c r="F262"/>
  <c r="F261"/>
  <c r="F260"/>
  <c r="F259"/>
  <c r="F258"/>
  <c r="F256"/>
  <c r="E253"/>
  <c r="E251" s="1"/>
  <c r="D253"/>
  <c r="D251"/>
  <c r="F249"/>
  <c r="F247"/>
  <c r="F245"/>
  <c r="F244"/>
  <c r="F243"/>
  <c r="F242"/>
  <c r="F240"/>
  <c r="F239"/>
  <c r="F238"/>
  <c r="F236"/>
  <c r="E236"/>
  <c r="D236"/>
  <c r="D234" s="1"/>
  <c r="E234"/>
  <c r="F217"/>
  <c r="F215"/>
  <c r="F213"/>
  <c r="F212"/>
  <c r="F210"/>
  <c r="F208"/>
  <c r="F207"/>
  <c r="F206"/>
  <c r="F205"/>
  <c r="F204"/>
  <c r="F203"/>
  <c r="F201"/>
  <c r="E198"/>
  <c r="D198"/>
  <c r="D196" s="1"/>
  <c r="E196"/>
  <c r="F194"/>
  <c r="F192"/>
  <c r="F190"/>
  <c r="F189"/>
  <c r="F188"/>
  <c r="F187"/>
  <c r="F185"/>
  <c r="F184"/>
  <c r="F183"/>
  <c r="F181" s="1"/>
  <c r="E181"/>
  <c r="E179" s="1"/>
  <c r="D181"/>
  <c r="D179" s="1"/>
  <c r="F162"/>
  <c r="F160"/>
  <c r="F158"/>
  <c r="F157"/>
  <c r="F155"/>
  <c r="F153"/>
  <c r="F152"/>
  <c r="F151"/>
  <c r="F150"/>
  <c r="F149"/>
  <c r="F148"/>
  <c r="F146"/>
  <c r="E143"/>
  <c r="E141" s="1"/>
  <c r="D143"/>
  <c r="D141"/>
  <c r="F139"/>
  <c r="F137"/>
  <c r="F135"/>
  <c r="F134"/>
  <c r="F133"/>
  <c r="F132"/>
  <c r="F130"/>
  <c r="F129"/>
  <c r="F128"/>
  <c r="F126" s="1"/>
  <c r="E126"/>
  <c r="D126"/>
  <c r="D124" s="1"/>
  <c r="E124"/>
  <c r="F107"/>
  <c r="F105"/>
  <c r="F103"/>
  <c r="F102"/>
  <c r="F100"/>
  <c r="F98"/>
  <c r="F97"/>
  <c r="F96"/>
  <c r="F95"/>
  <c r="F94"/>
  <c r="F93"/>
  <c r="F91"/>
  <c r="E88"/>
  <c r="D88"/>
  <c r="D86" s="1"/>
  <c r="E86"/>
  <c r="F84"/>
  <c r="F82"/>
  <c r="F80"/>
  <c r="F79"/>
  <c r="F78"/>
  <c r="F77"/>
  <c r="F75"/>
  <c r="F74"/>
  <c r="F73"/>
  <c r="F71" s="1"/>
  <c r="E71"/>
  <c r="E69" s="1"/>
  <c r="D71"/>
  <c r="D69" s="1"/>
  <c r="F52"/>
  <c r="F50"/>
  <c r="F48"/>
  <c r="F47"/>
  <c r="F45"/>
  <c r="F43"/>
  <c r="F42"/>
  <c r="F41"/>
  <c r="F40"/>
  <c r="F39"/>
  <c r="F38"/>
  <c r="F36"/>
  <c r="F33" s="1"/>
  <c r="E33"/>
  <c r="E31" s="1"/>
  <c r="D33"/>
  <c r="F31"/>
  <c r="D31"/>
  <c r="F29"/>
  <c r="F27"/>
  <c r="F25"/>
  <c r="F24"/>
  <c r="F23"/>
  <c r="F22"/>
  <c r="F20"/>
  <c r="F19"/>
  <c r="F18"/>
  <c r="F16" s="1"/>
  <c r="E16"/>
  <c r="D16"/>
  <c r="D14" s="1"/>
  <c r="E14"/>
  <c r="E297" i="45"/>
  <c r="E295"/>
  <c r="E294"/>
  <c r="E293" s="1"/>
  <c r="D293"/>
  <c r="C293"/>
  <c r="E292"/>
  <c r="D291"/>
  <c r="C291"/>
  <c r="E290"/>
  <c r="E289"/>
  <c r="D288"/>
  <c r="C288"/>
  <c r="E288" s="1"/>
  <c r="E287"/>
  <c r="E286"/>
  <c r="E285" s="1"/>
  <c r="D285"/>
  <c r="C285"/>
  <c r="E284"/>
  <c r="E283"/>
  <c r="E281"/>
  <c r="D281"/>
  <c r="C281"/>
  <c r="D280"/>
  <c r="D278" s="1"/>
  <c r="D277" s="1"/>
  <c r="E274"/>
  <c r="E272"/>
  <c r="E271"/>
  <c r="E270" s="1"/>
  <c r="D270"/>
  <c r="C270"/>
  <c r="E269"/>
  <c r="D268"/>
  <c r="C268"/>
  <c r="E267"/>
  <c r="E266"/>
  <c r="D265"/>
  <c r="C265"/>
  <c r="E265" s="1"/>
  <c r="E264"/>
  <c r="E263"/>
  <c r="E262" s="1"/>
  <c r="D262"/>
  <c r="C262"/>
  <c r="E261"/>
  <c r="E260"/>
  <c r="E258"/>
  <c r="D258"/>
  <c r="C258"/>
  <c r="D257"/>
  <c r="D255" s="1"/>
  <c r="D254" s="1"/>
  <c r="E237"/>
  <c r="E235"/>
  <c r="E234"/>
  <c r="E233" s="1"/>
  <c r="D233"/>
  <c r="C233"/>
  <c r="E232"/>
  <c r="D231"/>
  <c r="C231"/>
  <c r="E230"/>
  <c r="E229"/>
  <c r="D228"/>
  <c r="C228"/>
  <c r="E228" s="1"/>
  <c r="E227"/>
  <c r="E226"/>
  <c r="E225" s="1"/>
  <c r="D225"/>
  <c r="C225"/>
  <c r="E224"/>
  <c r="E223"/>
  <c r="E221"/>
  <c r="D221"/>
  <c r="C221"/>
  <c r="D220"/>
  <c r="D218" s="1"/>
  <c r="D217" s="1"/>
  <c r="E214"/>
  <c r="E212"/>
  <c r="E211"/>
  <c r="E210" s="1"/>
  <c r="D210"/>
  <c r="C210"/>
  <c r="E209"/>
  <c r="D208"/>
  <c r="C208"/>
  <c r="E207"/>
  <c r="E206"/>
  <c r="D205"/>
  <c r="C205"/>
  <c r="E205" s="1"/>
  <c r="E204"/>
  <c r="E203"/>
  <c r="E202" s="1"/>
  <c r="D202"/>
  <c r="C202"/>
  <c r="E201"/>
  <c r="E200"/>
  <c r="E198"/>
  <c r="D198"/>
  <c r="C198"/>
  <c r="D197"/>
  <c r="D195" s="1"/>
  <c r="D194" s="1"/>
  <c r="E177"/>
  <c r="E175"/>
  <c r="E174"/>
  <c r="D173"/>
  <c r="C173"/>
  <c r="E173" s="1"/>
  <c r="E172"/>
  <c r="D171"/>
  <c r="C171"/>
  <c r="E170"/>
  <c r="E169"/>
  <c r="E168"/>
  <c r="D168"/>
  <c r="C168"/>
  <c r="E167"/>
  <c r="E166"/>
  <c r="E165" s="1"/>
  <c r="D165"/>
  <c r="C165"/>
  <c r="E164"/>
  <c r="E163"/>
  <c r="E161"/>
  <c r="D161"/>
  <c r="C161"/>
  <c r="D160"/>
  <c r="D158"/>
  <c r="D157" s="1"/>
  <c r="E154"/>
  <c r="E152"/>
  <c r="E151"/>
  <c r="E150"/>
  <c r="D150"/>
  <c r="C150"/>
  <c r="E149"/>
  <c r="E148"/>
  <c r="D148"/>
  <c r="C148"/>
  <c r="E147"/>
  <c r="E146"/>
  <c r="E145" s="1"/>
  <c r="D145"/>
  <c r="C145"/>
  <c r="E144"/>
  <c r="E143"/>
  <c r="E142"/>
  <c r="D142"/>
  <c r="C142"/>
  <c r="E141"/>
  <c r="E140"/>
  <c r="E138" s="1"/>
  <c r="E137" s="1"/>
  <c r="E135" s="1"/>
  <c r="E134" s="1"/>
  <c r="D138"/>
  <c r="D137" s="1"/>
  <c r="D135" s="1"/>
  <c r="D134" s="1"/>
  <c r="C138"/>
  <c r="C137"/>
  <c r="C135" s="1"/>
  <c r="C134" s="1"/>
  <c r="E117"/>
  <c r="E115"/>
  <c r="E114"/>
  <c r="E113"/>
  <c r="D113"/>
  <c r="C113"/>
  <c r="E112"/>
  <c r="E111"/>
  <c r="D111"/>
  <c r="C111"/>
  <c r="E110"/>
  <c r="E109"/>
  <c r="E108" s="1"/>
  <c r="D108"/>
  <c r="C108"/>
  <c r="E107"/>
  <c r="E106"/>
  <c r="E105"/>
  <c r="D105"/>
  <c r="C105"/>
  <c r="E104"/>
  <c r="E103"/>
  <c r="E101" s="1"/>
  <c r="E100" s="1"/>
  <c r="E98" s="1"/>
  <c r="E97" s="1"/>
  <c r="D101"/>
  <c r="D100" s="1"/>
  <c r="D98" s="1"/>
  <c r="D97" s="1"/>
  <c r="C101"/>
  <c r="C100"/>
  <c r="C98" s="1"/>
  <c r="C97" s="1"/>
  <c r="E94"/>
  <c r="E92"/>
  <c r="E91"/>
  <c r="E90"/>
  <c r="D90"/>
  <c r="C90"/>
  <c r="E89"/>
  <c r="E88"/>
  <c r="D88"/>
  <c r="C88"/>
  <c r="E87"/>
  <c r="E86"/>
  <c r="E85" s="1"/>
  <c r="D85"/>
  <c r="C85"/>
  <c r="E84"/>
  <c r="E83"/>
  <c r="E82"/>
  <c r="D82"/>
  <c r="C82"/>
  <c r="E81"/>
  <c r="E80"/>
  <c r="E78" s="1"/>
  <c r="E77" s="1"/>
  <c r="E75" s="1"/>
  <c r="E74" s="1"/>
  <c r="D78"/>
  <c r="D77" s="1"/>
  <c r="D75" s="1"/>
  <c r="D74" s="1"/>
  <c r="C78"/>
  <c r="C77"/>
  <c r="C75" s="1"/>
  <c r="C74" s="1"/>
  <c r="E57"/>
  <c r="E55"/>
  <c r="E54"/>
  <c r="E53"/>
  <c r="D53"/>
  <c r="C53"/>
  <c r="E52"/>
  <c r="E51"/>
  <c r="D51"/>
  <c r="C51"/>
  <c r="E50"/>
  <c r="E49"/>
  <c r="E48" s="1"/>
  <c r="D48"/>
  <c r="C48"/>
  <c r="E47"/>
  <c r="E46"/>
  <c r="E45"/>
  <c r="D45"/>
  <c r="C45"/>
  <c r="E44"/>
  <c r="E43"/>
  <c r="E41" s="1"/>
  <c r="E40" s="1"/>
  <c r="E38" s="1"/>
  <c r="E37" s="1"/>
  <c r="D41"/>
  <c r="D40" s="1"/>
  <c r="D38" s="1"/>
  <c r="D37" s="1"/>
  <c r="C41"/>
  <c r="C40"/>
  <c r="C38" s="1"/>
  <c r="C37" s="1"/>
  <c r="E34"/>
  <c r="E32"/>
  <c r="E31"/>
  <c r="E30"/>
  <c r="D30"/>
  <c r="C30"/>
  <c r="E29"/>
  <c r="E28"/>
  <c r="D28"/>
  <c r="C28"/>
  <c r="E27"/>
  <c r="E26"/>
  <c r="E25" s="1"/>
  <c r="D25"/>
  <c r="C25"/>
  <c r="E24"/>
  <c r="E23"/>
  <c r="E22"/>
  <c r="D22"/>
  <c r="C22"/>
  <c r="E21"/>
  <c r="E20"/>
  <c r="E18" s="1"/>
  <c r="E17" s="1"/>
  <c r="E15" s="1"/>
  <c r="E14" s="1"/>
  <c r="D18"/>
  <c r="D17" s="1"/>
  <c r="D15" s="1"/>
  <c r="D14" s="1"/>
  <c r="C18"/>
  <c r="C17"/>
  <c r="C15" s="1"/>
  <c r="C14" s="1"/>
  <c r="F291" i="47" l="1"/>
  <c r="D455"/>
  <c r="F346"/>
  <c r="C160" i="45"/>
  <c r="C158" s="1"/>
  <c r="C157" s="1"/>
  <c r="E160"/>
  <c r="E158" s="1"/>
  <c r="E157" s="1"/>
  <c r="E171"/>
  <c r="C197"/>
  <c r="C195" s="1"/>
  <c r="C194" s="1"/>
  <c r="E197"/>
  <c r="E208"/>
  <c r="C220"/>
  <c r="C218" s="1"/>
  <c r="C217" s="1"/>
  <c r="E220"/>
  <c r="E218" s="1"/>
  <c r="E217" s="1"/>
  <c r="E231"/>
  <c r="C257"/>
  <c r="C255" s="1"/>
  <c r="C254" s="1"/>
  <c r="E257"/>
  <c r="E268"/>
  <c r="C280"/>
  <c r="C278" s="1"/>
  <c r="C277" s="1"/>
  <c r="E280"/>
  <c r="E278" s="1"/>
  <c r="E277" s="1"/>
  <c r="E291"/>
  <c r="F14" i="47"/>
  <c r="F88"/>
  <c r="F86" s="1"/>
  <c r="F69" s="1"/>
  <c r="F143"/>
  <c r="F141" s="1"/>
  <c r="F124" s="1"/>
  <c r="F198"/>
  <c r="F196" s="1"/>
  <c r="F179" s="1"/>
  <c r="F253"/>
  <c r="F251" s="1"/>
  <c r="F234" s="1"/>
  <c r="F308"/>
  <c r="F306" s="1"/>
  <c r="F363"/>
  <c r="F361" s="1"/>
  <c r="F344" s="1"/>
  <c r="F419"/>
  <c r="F417" s="1"/>
  <c r="F400" s="1"/>
  <c r="F474"/>
  <c r="F472" s="1"/>
  <c r="F455" s="1"/>
  <c r="F529"/>
  <c r="F527" s="1"/>
  <c r="F510" s="1"/>
  <c r="C18" i="48"/>
  <c r="C16" s="1"/>
  <c r="C15" s="1"/>
  <c r="C29"/>
  <c r="C52"/>
  <c r="C39" s="1"/>
  <c r="C38" s="1"/>
  <c r="F100"/>
  <c r="F99" s="1"/>
  <c r="C151"/>
  <c r="C138" s="1"/>
  <c r="C137" s="1"/>
  <c r="C202"/>
  <c r="C200" s="1"/>
  <c r="C199" s="1"/>
  <c r="F223"/>
  <c r="F222" s="1"/>
  <c r="F284"/>
  <c r="F283" s="1"/>
  <c r="D12" i="55"/>
  <c r="F289" i="47" l="1"/>
  <c r="E255" i="45"/>
  <c r="E254" s="1"/>
  <c r="E195"/>
  <c r="E194" s="1"/>
  <c r="D86" i="35" l="1"/>
  <c r="D85"/>
  <c r="D84"/>
  <c r="F33"/>
  <c r="D33" s="1"/>
  <c r="F32"/>
  <c r="D32"/>
  <c r="F30"/>
  <c r="D30"/>
  <c r="L29"/>
  <c r="F29"/>
  <c r="D29"/>
  <c r="L28"/>
  <c r="F28"/>
  <c r="D28" s="1"/>
  <c r="L27"/>
  <c r="F27"/>
  <c r="D27"/>
  <c r="L26"/>
  <c r="F26"/>
  <c r="D26" s="1"/>
  <c r="L24"/>
  <c r="F24"/>
  <c r="D24"/>
  <c r="L23"/>
  <c r="F23"/>
  <c r="D23"/>
  <c r="L22"/>
  <c r="F22"/>
  <c r="D22"/>
  <c r="L21"/>
  <c r="F21"/>
  <c r="D21"/>
  <c r="L20"/>
  <c r="F20"/>
  <c r="D20"/>
  <c r="L18"/>
  <c r="F18"/>
  <c r="D18"/>
  <c r="L17"/>
  <c r="F17"/>
  <c r="D17"/>
  <c r="L16"/>
  <c r="F16"/>
  <c r="D16"/>
  <c r="C38" i="32"/>
  <c r="C37"/>
  <c r="C36"/>
  <c r="C35"/>
  <c r="C33"/>
  <c r="C32"/>
  <c r="C31"/>
  <c r="C30"/>
  <c r="C29"/>
  <c r="C27"/>
  <c r="C26"/>
  <c r="C25"/>
  <c r="C24"/>
  <c r="C23"/>
  <c r="C21"/>
  <c r="C20"/>
  <c r="C19"/>
  <c r="C18"/>
  <c r="C17"/>
  <c r="C67" i="31"/>
  <c r="C66"/>
  <c r="C65"/>
  <c r="C63"/>
  <c r="C62"/>
  <c r="C61"/>
  <c r="C60"/>
  <c r="C59"/>
  <c r="C57"/>
  <c r="C56"/>
  <c r="C55"/>
  <c r="C54"/>
  <c r="C53"/>
  <c r="C51"/>
  <c r="C50"/>
  <c r="C49"/>
  <c r="C48"/>
  <c r="C47"/>
  <c r="G33"/>
  <c r="E33"/>
  <c r="C33"/>
  <c r="G32"/>
  <c r="E32"/>
  <c r="C32"/>
  <c r="G31"/>
  <c r="E31"/>
  <c r="C31" s="1"/>
  <c r="G29"/>
  <c r="E29" s="1"/>
  <c r="C29" s="1"/>
  <c r="G28"/>
  <c r="E28"/>
  <c r="C28" s="1"/>
  <c r="G27"/>
  <c r="E27" s="1"/>
  <c r="C27" s="1"/>
  <c r="G26"/>
  <c r="E26"/>
  <c r="C26" s="1"/>
  <c r="G25"/>
  <c r="E25" s="1"/>
  <c r="C25" s="1"/>
  <c r="G23"/>
  <c r="E23"/>
  <c r="C23" s="1"/>
  <c r="G22"/>
  <c r="E22" s="1"/>
  <c r="C22" s="1"/>
  <c r="G21"/>
  <c r="E21"/>
  <c r="C21" s="1"/>
  <c r="G20"/>
  <c r="E20" s="1"/>
  <c r="C20" s="1"/>
  <c r="G19"/>
  <c r="E19"/>
  <c r="C19" s="1"/>
  <c r="G17"/>
  <c r="E17"/>
  <c r="C17"/>
  <c r="G16"/>
  <c r="E16"/>
  <c r="C16" s="1"/>
  <c r="G15"/>
  <c r="E15" s="1"/>
  <c r="C15" s="1"/>
  <c r="G14"/>
  <c r="E14"/>
  <c r="C14" s="1"/>
  <c r="G13"/>
  <c r="E13"/>
  <c r="C13" s="1"/>
  <c r="C79" i="30"/>
  <c r="C78"/>
  <c r="C77"/>
  <c r="C75"/>
  <c r="C74"/>
  <c r="C73"/>
  <c r="C72"/>
  <c r="C71"/>
  <c r="C69"/>
  <c r="C68"/>
  <c r="C67"/>
  <c r="C66"/>
  <c r="C65"/>
  <c r="C63"/>
  <c r="C62"/>
  <c r="C61"/>
  <c r="C60"/>
  <c r="C59"/>
  <c r="F39"/>
  <c r="C39"/>
  <c r="F38"/>
  <c r="C38"/>
  <c r="F37"/>
  <c r="C37"/>
  <c r="F35"/>
  <c r="C35"/>
  <c r="F34"/>
  <c r="C34"/>
  <c r="F33"/>
  <c r="C33"/>
  <c r="F32"/>
  <c r="C32"/>
  <c r="F31"/>
  <c r="C31"/>
  <c r="F29"/>
  <c r="C29"/>
  <c r="F28"/>
  <c r="C28"/>
  <c r="F27"/>
  <c r="C27"/>
  <c r="F26"/>
  <c r="C26"/>
  <c r="F25"/>
  <c r="C25"/>
  <c r="F23"/>
  <c r="C23"/>
  <c r="F22"/>
  <c r="C22"/>
  <c r="F21"/>
  <c r="C21"/>
  <c r="F20"/>
  <c r="C20"/>
  <c r="F19"/>
  <c r="C19"/>
  <c r="C17" i="28"/>
  <c r="C16"/>
  <c r="C15"/>
  <c r="C13"/>
  <c r="C12"/>
  <c r="C11"/>
  <c r="C10"/>
  <c r="C9"/>
  <c r="H45" i="27"/>
  <c r="G45"/>
  <c r="F45"/>
  <c r="H9"/>
  <c r="G9"/>
  <c r="F9"/>
  <c r="G74" i="26"/>
  <c r="F74"/>
  <c r="E74"/>
  <c r="D74"/>
  <c r="C74"/>
  <c r="G35"/>
  <c r="F35"/>
  <c r="E35"/>
  <c r="D35"/>
  <c r="C35"/>
  <c r="G10"/>
  <c r="F10"/>
  <c r="E10"/>
  <c r="D10"/>
  <c r="C10"/>
  <c r="G77" i="25"/>
  <c r="F77"/>
  <c r="E77"/>
  <c r="D77"/>
  <c r="C77"/>
  <c r="G50"/>
  <c r="F50"/>
  <c r="E50"/>
  <c r="D50"/>
  <c r="C50"/>
  <c r="G11"/>
  <c r="F11"/>
  <c r="E11"/>
  <c r="D11"/>
  <c r="C11"/>
  <c r="G54" i="24"/>
  <c r="F54"/>
  <c r="E54"/>
  <c r="D54"/>
  <c r="C54"/>
  <c r="G32"/>
  <c r="F32"/>
  <c r="E32"/>
  <c r="D32"/>
  <c r="C32"/>
  <c r="G10"/>
  <c r="F10"/>
  <c r="E10"/>
  <c r="D10"/>
  <c r="C10"/>
  <c r="L3"/>
  <c r="G56" i="23"/>
  <c r="F56"/>
  <c r="E56"/>
  <c r="D56"/>
  <c r="C56"/>
  <c r="G33"/>
  <c r="F33"/>
  <c r="E33"/>
  <c r="D33"/>
  <c r="C33"/>
  <c r="G11"/>
  <c r="F11"/>
  <c r="E11"/>
  <c r="D11"/>
  <c r="C11"/>
  <c r="G59" i="22"/>
  <c r="F59"/>
  <c r="E59"/>
  <c r="D59"/>
  <c r="C59"/>
  <c r="G34"/>
  <c r="F34"/>
  <c r="E34"/>
  <c r="D34"/>
  <c r="C34"/>
  <c r="G11"/>
  <c r="F11"/>
  <c r="E11"/>
  <c r="D11"/>
  <c r="C11"/>
  <c r="G56" i="21"/>
  <c r="F56"/>
  <c r="E56"/>
  <c r="D56"/>
  <c r="C56"/>
  <c r="G33"/>
  <c r="F33"/>
  <c r="E33"/>
  <c r="D33"/>
  <c r="C33"/>
  <c r="G11"/>
  <c r="F11"/>
  <c r="E11"/>
  <c r="D11"/>
  <c r="C11"/>
  <c r="F38" i="19"/>
  <c r="F28"/>
  <c r="F18"/>
  <c r="D131" i="15"/>
  <c r="I78"/>
  <c r="H78"/>
  <c r="G78"/>
  <c r="F78"/>
  <c r="E78"/>
  <c r="D78"/>
  <c r="I23"/>
  <c r="H23"/>
  <c r="G23"/>
  <c r="F23"/>
  <c r="E23"/>
  <c r="D23"/>
  <c r="D13"/>
  <c r="C14" i="18" l="1"/>
  <c r="D14"/>
  <c r="E14"/>
  <c r="F14"/>
  <c r="J14"/>
  <c r="K14"/>
  <c r="L14"/>
  <c r="M14"/>
  <c r="C22"/>
  <c r="D22"/>
  <c r="E22"/>
  <c r="F22"/>
  <c r="J22"/>
  <c r="K22"/>
  <c r="L22"/>
  <c r="M22"/>
  <c r="C34"/>
  <c r="D34"/>
  <c r="E34"/>
  <c r="F34"/>
  <c r="J34"/>
  <c r="K34"/>
  <c r="L34"/>
  <c r="M34"/>
  <c r="L11" l="1"/>
  <c r="J11"/>
  <c r="E11"/>
  <c r="C11"/>
  <c r="M11"/>
  <c r="K11"/>
  <c r="F11"/>
  <c r="D11"/>
  <c r="F11" i="19"/>
  <c r="H131" i="15"/>
  <c r="H123" l="1"/>
  <c r="H122" s="1"/>
  <c r="G131"/>
  <c r="F131"/>
  <c r="E131"/>
  <c r="G123"/>
  <c r="F123"/>
  <c r="E123"/>
  <c r="D123"/>
  <c r="H37" i="16"/>
  <c r="H24"/>
  <c r="H14"/>
  <c r="E60" i="14"/>
  <c r="F60"/>
  <c r="G60"/>
  <c r="H60"/>
  <c r="E68"/>
  <c r="F68"/>
  <c r="G68"/>
  <c r="H68"/>
  <c r="E80"/>
  <c r="F80"/>
  <c r="G80"/>
  <c r="H80"/>
  <c r="H57" l="1"/>
  <c r="F57"/>
  <c r="G57"/>
  <c r="E57"/>
  <c r="H11" i="16"/>
  <c r="D122" i="15"/>
  <c r="F122"/>
  <c r="E122"/>
  <c r="G122"/>
  <c r="H11" i="13"/>
  <c r="J53" l="1"/>
  <c r="I53"/>
  <c r="H53"/>
  <c r="G53"/>
  <c r="F53"/>
  <c r="E53"/>
  <c r="D53"/>
  <c r="C53"/>
  <c r="C31" i="12"/>
  <c r="G85" i="11" l="1"/>
  <c r="F85"/>
  <c r="E85"/>
  <c r="D85"/>
  <c r="C85"/>
  <c r="G80"/>
  <c r="F80"/>
  <c r="F91" s="1"/>
  <c r="F97" s="1"/>
  <c r="F95" s="1"/>
  <c r="E80"/>
  <c r="D80"/>
  <c r="D91" s="1"/>
  <c r="D97" s="1"/>
  <c r="D95" s="1"/>
  <c r="C80"/>
  <c r="F48" i="10"/>
  <c r="F119" i="2"/>
  <c r="C119"/>
  <c r="E56"/>
  <c r="G12"/>
  <c r="G119"/>
  <c r="E119"/>
  <c r="D119"/>
  <c r="G114"/>
  <c r="G113" s="1"/>
  <c r="G112" s="1"/>
  <c r="F114"/>
  <c r="F113" s="1"/>
  <c r="F112" s="1"/>
  <c r="F124" s="1"/>
  <c r="F129" s="1"/>
  <c r="E114"/>
  <c r="E113" s="1"/>
  <c r="D114"/>
  <c r="D113" s="1"/>
  <c r="D112" s="1"/>
  <c r="C114"/>
  <c r="C113" s="1"/>
  <c r="C112" s="1"/>
  <c r="G100"/>
  <c r="G99" s="1"/>
  <c r="G98" s="1"/>
  <c r="G124" s="1"/>
  <c r="G129" s="1"/>
  <c r="F100"/>
  <c r="F99" s="1"/>
  <c r="F98" s="1"/>
  <c r="E100"/>
  <c r="E99" s="1"/>
  <c r="E98" s="1"/>
  <c r="D100"/>
  <c r="D99" s="1"/>
  <c r="D98" s="1"/>
  <c r="D124" s="1"/>
  <c r="D129" s="1"/>
  <c r="C100"/>
  <c r="C99"/>
  <c r="C98" s="1"/>
  <c r="C124" s="1"/>
  <c r="C129" s="1"/>
  <c r="G103" i="10"/>
  <c r="F103"/>
  <c r="E103"/>
  <c r="D103"/>
  <c r="C103"/>
  <c r="G97"/>
  <c r="F97"/>
  <c r="F96" s="1"/>
  <c r="F95" s="1"/>
  <c r="E97"/>
  <c r="D97"/>
  <c r="D96" s="1"/>
  <c r="D95" s="1"/>
  <c r="C97"/>
  <c r="G96"/>
  <c r="G95" s="1"/>
  <c r="E96"/>
  <c r="E95" s="1"/>
  <c r="C96"/>
  <c r="C95" s="1"/>
  <c r="G85"/>
  <c r="G84" s="1"/>
  <c r="F85"/>
  <c r="E85"/>
  <c r="E84" s="1"/>
  <c r="E110" s="1"/>
  <c r="E108" s="1"/>
  <c r="D85"/>
  <c r="C85"/>
  <c r="C84" s="1"/>
  <c r="C110" s="1"/>
  <c r="C108" s="1"/>
  <c r="F84"/>
  <c r="F110" s="1"/>
  <c r="F108" s="1"/>
  <c r="D84"/>
  <c r="D110" s="1"/>
  <c r="D108" s="1"/>
  <c r="I131" i="15"/>
  <c r="I123"/>
  <c r="I68"/>
  <c r="H68"/>
  <c r="G68"/>
  <c r="F68"/>
  <c r="E68"/>
  <c r="D68"/>
  <c r="I67"/>
  <c r="H67"/>
  <c r="G67"/>
  <c r="F67"/>
  <c r="E67"/>
  <c r="D67"/>
  <c r="I13"/>
  <c r="H13"/>
  <c r="G13"/>
  <c r="F13"/>
  <c r="F12" s="1"/>
  <c r="E13"/>
  <c r="E12" s="1"/>
  <c r="D12"/>
  <c r="I12"/>
  <c r="H12"/>
  <c r="G12"/>
  <c r="H34" i="14"/>
  <c r="G34"/>
  <c r="F34"/>
  <c r="E34"/>
  <c r="D34"/>
  <c r="H22"/>
  <c r="G22"/>
  <c r="F22"/>
  <c r="E22"/>
  <c r="D22"/>
  <c r="H14"/>
  <c r="G14"/>
  <c r="G11" s="1"/>
  <c r="F14"/>
  <c r="E14"/>
  <c r="E11" s="1"/>
  <c r="D14"/>
  <c r="H11"/>
  <c r="F11"/>
  <c r="D11"/>
  <c r="K53" i="13"/>
  <c r="K11"/>
  <c r="J11"/>
  <c r="I11"/>
  <c r="G11"/>
  <c r="F11"/>
  <c r="E11"/>
  <c r="D11"/>
  <c r="C11"/>
  <c r="C30" i="12"/>
  <c r="C29"/>
  <c r="C27"/>
  <c r="C26"/>
  <c r="C25"/>
  <c r="C24"/>
  <c r="C23"/>
  <c r="C21"/>
  <c r="C20"/>
  <c r="C19"/>
  <c r="C18"/>
  <c r="C17"/>
  <c r="C15"/>
  <c r="C14"/>
  <c r="C13"/>
  <c r="C12"/>
  <c r="C11"/>
  <c r="H85" i="11"/>
  <c r="H80"/>
  <c r="H91" s="1"/>
  <c r="H56"/>
  <c r="G56"/>
  <c r="F56"/>
  <c r="E56"/>
  <c r="D56"/>
  <c r="C56"/>
  <c r="H51"/>
  <c r="H62" s="1"/>
  <c r="H68" s="1"/>
  <c r="H66" s="1"/>
  <c r="G51"/>
  <c r="G62" s="1"/>
  <c r="G68" s="1"/>
  <c r="G66" s="1"/>
  <c r="F51"/>
  <c r="F62" s="1"/>
  <c r="F68" s="1"/>
  <c r="F66" s="1"/>
  <c r="E51"/>
  <c r="E62" s="1"/>
  <c r="E68" s="1"/>
  <c r="E66" s="1"/>
  <c r="D51"/>
  <c r="D62" s="1"/>
  <c r="D68" s="1"/>
  <c r="D66" s="1"/>
  <c r="C51"/>
  <c r="C62" s="1"/>
  <c r="C68" s="1"/>
  <c r="C66" s="1"/>
  <c r="H16"/>
  <c r="G16"/>
  <c r="F16"/>
  <c r="E16"/>
  <c r="D16"/>
  <c r="C16"/>
  <c r="H11"/>
  <c r="H22" s="1"/>
  <c r="H28" s="1"/>
  <c r="H26" s="1"/>
  <c r="G11"/>
  <c r="G22" s="1"/>
  <c r="G28" s="1"/>
  <c r="G26" s="1"/>
  <c r="F11"/>
  <c r="F22" s="1"/>
  <c r="F28" s="1"/>
  <c r="F26" s="1"/>
  <c r="E11"/>
  <c r="E22" s="1"/>
  <c r="E28" s="1"/>
  <c r="E26" s="1"/>
  <c r="D11"/>
  <c r="D22" s="1"/>
  <c r="D28" s="1"/>
  <c r="D26" s="1"/>
  <c r="C11"/>
  <c r="C22" s="1"/>
  <c r="C28" s="1"/>
  <c r="C26" s="1"/>
  <c r="H103" i="10"/>
  <c r="H97"/>
  <c r="H96" s="1"/>
  <c r="H95" s="1"/>
  <c r="H85"/>
  <c r="H84" s="1"/>
  <c r="G66"/>
  <c r="F66"/>
  <c r="E66"/>
  <c r="D66"/>
  <c r="C66"/>
  <c r="H60"/>
  <c r="G60"/>
  <c r="F60"/>
  <c r="E60"/>
  <c r="D60"/>
  <c r="C60"/>
  <c r="H59"/>
  <c r="G59"/>
  <c r="F59"/>
  <c r="E59"/>
  <c r="D59"/>
  <c r="C59"/>
  <c r="H58"/>
  <c r="G58"/>
  <c r="F58"/>
  <c r="E58"/>
  <c r="D58"/>
  <c r="C58"/>
  <c r="H48"/>
  <c r="G48"/>
  <c r="G47" s="1"/>
  <c r="G73" s="1"/>
  <c r="G71" s="1"/>
  <c r="E48"/>
  <c r="D48"/>
  <c r="D47" s="1"/>
  <c r="D73" s="1"/>
  <c r="D71" s="1"/>
  <c r="C48"/>
  <c r="H47"/>
  <c r="H73" s="1"/>
  <c r="H71" s="1"/>
  <c r="F47"/>
  <c r="F73" s="1"/>
  <c r="F71" s="1"/>
  <c r="E47"/>
  <c r="E73" s="1"/>
  <c r="E71" s="1"/>
  <c r="C47"/>
  <c r="C73" s="1"/>
  <c r="C71" s="1"/>
  <c r="H29"/>
  <c r="G29"/>
  <c r="F29"/>
  <c r="E29"/>
  <c r="D29"/>
  <c r="C29"/>
  <c r="H23"/>
  <c r="G23"/>
  <c r="F23"/>
  <c r="E23"/>
  <c r="D23"/>
  <c r="C23"/>
  <c r="H22"/>
  <c r="G22"/>
  <c r="F22"/>
  <c r="E22"/>
  <c r="D22"/>
  <c r="C22"/>
  <c r="H21"/>
  <c r="G21"/>
  <c r="F21"/>
  <c r="E21"/>
  <c r="D21"/>
  <c r="C21"/>
  <c r="H11"/>
  <c r="G11"/>
  <c r="F11"/>
  <c r="E11"/>
  <c r="D11"/>
  <c r="C11"/>
  <c r="H10"/>
  <c r="H36" s="1"/>
  <c r="H34" s="1"/>
  <c r="G10"/>
  <c r="G36" s="1"/>
  <c r="G34" s="1"/>
  <c r="F10"/>
  <c r="F36" s="1"/>
  <c r="F34" s="1"/>
  <c r="E10"/>
  <c r="E36" s="1"/>
  <c r="E34" s="1"/>
  <c r="D10"/>
  <c r="D36" s="1"/>
  <c r="D34" s="1"/>
  <c r="C10"/>
  <c r="C36" s="1"/>
  <c r="C34" s="1"/>
  <c r="C91" i="11" l="1"/>
  <c r="C97" s="1"/>
  <c r="C95" s="1"/>
  <c r="E91"/>
  <c r="E97" s="1"/>
  <c r="E95" s="1"/>
  <c r="G91"/>
  <c r="G97" s="1"/>
  <c r="G95" s="1"/>
  <c r="I122" i="15"/>
  <c r="H97" i="11"/>
  <c r="H95" s="1"/>
  <c r="E112" i="2"/>
  <c r="E124" s="1"/>
  <c r="E129" s="1"/>
  <c r="G110" i="10"/>
  <c r="G108" s="1"/>
  <c r="H110"/>
  <c r="H108" s="1"/>
  <c r="H80" i="1" l="1"/>
  <c r="G80"/>
  <c r="F80"/>
  <c r="F79" s="1"/>
  <c r="E80"/>
  <c r="D80"/>
  <c r="D79" s="1"/>
  <c r="C80"/>
  <c r="C79" s="1"/>
  <c r="G79"/>
  <c r="E79"/>
  <c r="G73"/>
  <c r="F73"/>
  <c r="F72" s="1"/>
  <c r="E73"/>
  <c r="D73"/>
  <c r="D72" s="1"/>
  <c r="C73"/>
  <c r="G72"/>
  <c r="E72"/>
  <c r="C72"/>
  <c r="F57"/>
  <c r="C30" i="9"/>
  <c r="C27"/>
  <c r="C26"/>
  <c r="C19"/>
  <c r="C18"/>
  <c r="C15"/>
  <c r="C28"/>
  <c r="C25"/>
  <c r="C24"/>
  <c r="C22"/>
  <c r="C21"/>
  <c r="C20"/>
  <c r="C16"/>
  <c r="C14"/>
  <c r="C13"/>
  <c r="C12"/>
  <c r="H119" i="2"/>
  <c r="H114"/>
  <c r="H113" s="1"/>
  <c r="H100"/>
  <c r="H99" s="1"/>
  <c r="H98" s="1"/>
  <c r="H75"/>
  <c r="G75"/>
  <c r="F75"/>
  <c r="E75"/>
  <c r="D75"/>
  <c r="C75"/>
  <c r="H70"/>
  <c r="G70"/>
  <c r="F70"/>
  <c r="E70"/>
  <c r="D70"/>
  <c r="C70"/>
  <c r="H69"/>
  <c r="H68" s="1"/>
  <c r="G69"/>
  <c r="F69"/>
  <c r="E69"/>
  <c r="D69"/>
  <c r="C69"/>
  <c r="G68"/>
  <c r="F68"/>
  <c r="E68"/>
  <c r="D68"/>
  <c r="C68"/>
  <c r="H56"/>
  <c r="G56"/>
  <c r="G55" s="1"/>
  <c r="G54" s="1"/>
  <c r="G80" s="1"/>
  <c r="G85" s="1"/>
  <c r="F56"/>
  <c r="D56"/>
  <c r="D55" s="1"/>
  <c r="D54" s="1"/>
  <c r="D80" s="1"/>
  <c r="D85" s="1"/>
  <c r="C56"/>
  <c r="H55"/>
  <c r="H54" s="1"/>
  <c r="F55"/>
  <c r="F54" s="1"/>
  <c r="E55"/>
  <c r="E54" s="1"/>
  <c r="C55"/>
  <c r="C54" s="1"/>
  <c r="C80" s="1"/>
  <c r="C85" s="1"/>
  <c r="H31"/>
  <c r="G31"/>
  <c r="F31"/>
  <c r="E31"/>
  <c r="D31"/>
  <c r="C31"/>
  <c r="H26"/>
  <c r="G26"/>
  <c r="F26"/>
  <c r="E26"/>
  <c r="D26"/>
  <c r="D25" s="1"/>
  <c r="D24" s="1"/>
  <c r="C26"/>
  <c r="H25"/>
  <c r="H24" s="1"/>
  <c r="G25"/>
  <c r="F25"/>
  <c r="E25"/>
  <c r="C25"/>
  <c r="G24"/>
  <c r="F24"/>
  <c r="E24"/>
  <c r="C24"/>
  <c r="H12"/>
  <c r="F12"/>
  <c r="E12"/>
  <c r="D12"/>
  <c r="C12"/>
  <c r="H11"/>
  <c r="G11"/>
  <c r="F11"/>
  <c r="E11"/>
  <c r="D11"/>
  <c r="C11"/>
  <c r="H10"/>
  <c r="G10"/>
  <c r="G36" s="1"/>
  <c r="G41" s="1"/>
  <c r="F10"/>
  <c r="F36" s="1"/>
  <c r="F41" s="1"/>
  <c r="E10"/>
  <c r="E36" s="1"/>
  <c r="E41" s="1"/>
  <c r="D10"/>
  <c r="D36" s="1"/>
  <c r="D41" s="1"/>
  <c r="C10"/>
  <c r="H79" i="1"/>
  <c r="H73"/>
  <c r="H72" s="1"/>
  <c r="H57"/>
  <c r="H56" s="1"/>
  <c r="G57"/>
  <c r="E57"/>
  <c r="E56" s="1"/>
  <c r="D57"/>
  <c r="C57"/>
  <c r="C56" s="1"/>
  <c r="G56"/>
  <c r="F56"/>
  <c r="D56"/>
  <c r="H50"/>
  <c r="G50"/>
  <c r="F50"/>
  <c r="E50"/>
  <c r="D50"/>
  <c r="D49" s="1"/>
  <c r="C50"/>
  <c r="C49" s="1"/>
  <c r="H49"/>
  <c r="G49"/>
  <c r="F49"/>
  <c r="E49"/>
  <c r="H18"/>
  <c r="G18"/>
  <c r="F18"/>
  <c r="E18"/>
  <c r="D18"/>
  <c r="C18"/>
  <c r="H17"/>
  <c r="G17"/>
  <c r="F17"/>
  <c r="E17"/>
  <c r="D17"/>
  <c r="C17"/>
  <c r="H11"/>
  <c r="G11"/>
  <c r="F11"/>
  <c r="E11"/>
  <c r="D11"/>
  <c r="D10" s="1"/>
  <c r="C11"/>
  <c r="H10"/>
  <c r="G10"/>
  <c r="F10"/>
  <c r="E10"/>
  <c r="C10"/>
  <c r="C41" i="2" l="1"/>
  <c r="C36"/>
  <c r="E85"/>
  <c r="E80"/>
  <c r="H36"/>
  <c r="H41" s="1"/>
  <c r="H80"/>
  <c r="H85" s="1"/>
  <c r="F80"/>
  <c r="F85" s="1"/>
  <c r="H112"/>
  <c r="H124" s="1"/>
  <c r="H129" s="1"/>
</calcChain>
</file>

<file path=xl/sharedStrings.xml><?xml version="1.0" encoding="utf-8"?>
<sst xmlns="http://schemas.openxmlformats.org/spreadsheetml/2006/main" count="4354" uniqueCount="780">
  <si>
    <t>Balance financiero del sector público</t>
  </si>
  <si>
    <t>Cuadro 21.1</t>
  </si>
  <si>
    <t>1a. parte</t>
  </si>
  <si>
    <t>Millones de pesos</t>
  </si>
  <si>
    <t xml:space="preserve"> </t>
  </si>
  <si>
    <t>Concepto</t>
  </si>
  <si>
    <t>Balance público</t>
  </si>
  <si>
    <t>Balance presupuestario</t>
  </si>
  <si>
    <t>Gobierno federal</t>
  </si>
  <si>
    <t>Organismos y empresas</t>
  </si>
  <si>
    <t>Entidades bajo control</t>
  </si>
  <si>
    <t>presupuestario indirecto</t>
  </si>
  <si>
    <t>Balance público primario</t>
  </si>
  <si>
    <t>2a. parte</t>
  </si>
  <si>
    <t>3a. parte y última</t>
  </si>
  <si>
    <t>2011 P/</t>
  </si>
  <si>
    <t>&amp;</t>
  </si>
  <si>
    <t>Situación financiera del sector público</t>
  </si>
  <si>
    <t>Cuadro 21.2</t>
  </si>
  <si>
    <t>1997 R/</t>
  </si>
  <si>
    <t>1999 R/</t>
  </si>
  <si>
    <t>2000 R/</t>
  </si>
  <si>
    <t>Ingresos presupuestarios</t>
  </si>
  <si>
    <t>Tributarios</t>
  </si>
  <si>
    <t>ISR-IETU-IDE a/</t>
  </si>
  <si>
    <t>IVA</t>
  </si>
  <si>
    <t>IEPS</t>
  </si>
  <si>
    <t>Importaciones</t>
  </si>
  <si>
    <t>Impuestos a los rendimientos</t>
  </si>
  <si>
    <t>petroleros</t>
  </si>
  <si>
    <t>ND</t>
  </si>
  <si>
    <t>Otros</t>
  </si>
  <si>
    <t>No tributarios</t>
  </si>
  <si>
    <t>Organismos y empresas bajo</t>
  </si>
  <si>
    <t>control presupuestario directo b/</t>
  </si>
  <si>
    <t>Gasto neto pagado</t>
  </si>
  <si>
    <t>Programable c/</t>
  </si>
  <si>
    <t>Corriente</t>
  </si>
  <si>
    <t>Servicios personales d/</t>
  </si>
  <si>
    <t>Otros gastos de operación</t>
  </si>
  <si>
    <t>Ayudas, subsidios y transferencias e/</t>
  </si>
  <si>
    <t>Capital</t>
  </si>
  <si>
    <t>No programable</t>
  </si>
  <si>
    <t>Costo financiero</t>
  </si>
  <si>
    <t>Participaciones</t>
  </si>
  <si>
    <t>Adefas y otros</t>
  </si>
  <si>
    <t>Balance financiero de entidades bajo</t>
  </si>
  <si>
    <t>control presupuestario indirecto</t>
  </si>
  <si>
    <t>Financiamiento externo</t>
  </si>
  <si>
    <t>Financiamiento interno</t>
  </si>
  <si>
    <t>a/ Hasta 2007 sólo se refiere a ISR. El IDE se consolida en este apartado según establece el artículo 7 de la Ley del IDE.</t>
  </si>
  <si>
    <t>b/ Ingresos y gastos netos del pago de derechos y enteros a la Tesorería de la Federación. Excluye transferencias esta-</t>
  </si>
  <si>
    <t xml:space="preserve">    tutarias del gobierno federal al ISSSTE.</t>
  </si>
  <si>
    <t xml:space="preserve">c/ A partir de 2003, el gasto corriente y de capital se presenta de acuerdo con la nueva metodología; la cual reasigna, </t>
  </si>
  <si>
    <t xml:space="preserve">   en los programas que otorgan subsidios, las erogaciones que incrementan la inversión pública federal, estatal y de los</t>
  </si>
  <si>
    <t xml:space="preserve">    sectores privado y social.</t>
  </si>
  <si>
    <t xml:space="preserve">d/ Excluye transferencias estatutarias del gobierno federal al ISSSTE. Incluye gasto de las dependencias y entidades </t>
  </si>
  <si>
    <t xml:space="preserve">    bajo control presupestario directo, las aportaciones federales para entidades federativas y municipios, y las trans-</t>
  </si>
  <si>
    <t xml:space="preserve">    ferencias que se otorgan a las entidades bajo control presupuestario indirecto para el pago de servicios personales.</t>
  </si>
  <si>
    <t>e/ A partir de 2000, las ayudas se resectorizaron a otros gastos de operación e inversión física directa.</t>
  </si>
  <si>
    <t>Total</t>
  </si>
  <si>
    <t>Serie anual de 1995 a 2012</t>
  </si>
  <si>
    <t>Año</t>
  </si>
  <si>
    <t>Participaciones pagadas a las entidades federativas</t>
  </si>
  <si>
    <t>Cuadro 21.12</t>
  </si>
  <si>
    <t>Fondo
general a/</t>
  </si>
  <si>
    <t>Fondo de
fomento
municipal</t>
  </si>
  <si>
    <t>Tenencia 
o uso de 
vehículos</t>
  </si>
  <si>
    <t>Comercio
exterior</t>
  </si>
  <si>
    <t>2a. parte y última</t>
  </si>
  <si>
    <t>Adición sobre extracción
de petróleo</t>
  </si>
  <si>
    <t>Incentivos
económicos b/</t>
  </si>
  <si>
    <t>Producción
y servicios
IEPS c/</t>
  </si>
  <si>
    <t>Automóviles
nuevos
(ISAN) d/</t>
  </si>
  <si>
    <t>Otros e/</t>
  </si>
  <si>
    <t>a/ Incluye reserva de contingencia.</t>
  </si>
  <si>
    <t>b/ Incluye fiscalización conjunta, vigilancia marítimo-terrestre y retribución por la importación definitiva de vehículos usa-</t>
  </si>
  <si>
    <t>c/ Hasta 2000 se refiere sólo a tabacos, cervezas y bebidas alcohólicas; hasta 2005 se denominaba fondo de impuestos</t>
  </si>
  <si>
    <t xml:space="preserve">    especiales.</t>
  </si>
  <si>
    <t>d/ Incluye fondo de compensación de ISAN.</t>
  </si>
  <si>
    <t>Serie anual de 1997 a 2012</t>
  </si>
  <si>
    <t>2012 P/</t>
  </si>
  <si>
    <t xml:space="preserve">             En: www.shcp.gob.mx (3 de junio de 2013).</t>
  </si>
  <si>
    <t>Situación financiera del gobierno federal</t>
  </si>
  <si>
    <t>Cuadro 21.4</t>
  </si>
  <si>
    <t>1995</t>
  </si>
  <si>
    <t xml:space="preserve">1997 </t>
  </si>
  <si>
    <t>1998</t>
  </si>
  <si>
    <t>1999</t>
  </si>
  <si>
    <t xml:space="preserve">2000 </t>
  </si>
  <si>
    <t>Ingresos</t>
  </si>
  <si>
    <t>Valor agregado</t>
  </si>
  <si>
    <t>Producción y servicios</t>
  </si>
  <si>
    <t>Otros b/</t>
  </si>
  <si>
    <t>Gastos c/</t>
  </si>
  <si>
    <t>Programable d/</t>
  </si>
  <si>
    <t>Servicios personales e/</t>
  </si>
  <si>
    <t>Otros gastos</t>
  </si>
  <si>
    <t>Subsidios y</t>
  </si>
  <si>
    <r>
      <t>transferencias</t>
    </r>
    <r>
      <rPr>
        <vertAlign val="superscript"/>
        <sz val="6"/>
        <rFont val="Arial"/>
        <family val="2"/>
      </rPr>
      <t xml:space="preserve"> </t>
    </r>
    <r>
      <rPr>
        <sz val="6"/>
        <rFont val="Arial"/>
        <family val="2"/>
      </rPr>
      <t>f/</t>
    </r>
  </si>
  <si>
    <t>Costo financiero g/</t>
  </si>
  <si>
    <t>Adefas y otros h/</t>
  </si>
  <si>
    <t>Balance primario</t>
  </si>
  <si>
    <t>Balance total</t>
  </si>
  <si>
    <t>2001</t>
  </si>
  <si>
    <t>2002</t>
  </si>
  <si>
    <t>2003</t>
  </si>
  <si>
    <t>2004</t>
  </si>
  <si>
    <t>2005</t>
  </si>
  <si>
    <t>2006</t>
  </si>
  <si>
    <t>2007</t>
  </si>
  <si>
    <t>2008</t>
  </si>
  <si>
    <t>2009</t>
  </si>
  <si>
    <t>2010</t>
  </si>
  <si>
    <t>Subsidios</t>
  </si>
  <si>
    <r>
      <t>y transferencias</t>
    </r>
    <r>
      <rPr>
        <vertAlign val="superscript"/>
        <sz val="6"/>
        <rFont val="Arial"/>
        <family val="2"/>
      </rPr>
      <t xml:space="preserve"> </t>
    </r>
    <r>
      <rPr>
        <sz val="6"/>
        <rFont val="Arial"/>
        <family val="2"/>
      </rPr>
      <t>f/</t>
    </r>
  </si>
  <si>
    <t xml:space="preserve">a/ Hasta 2007 se refiere a ISR e incluye impuesto al activo de las empresas. El IDE se consolida en este apartado </t>
  </si>
  <si>
    <t xml:space="preserve">    ya que las retenciones de los contribuyentes se están acreditando contra el impuesto sobre la renta, según esta-  </t>
  </si>
  <si>
    <t xml:space="preserve">    blece el artículo 7 de la Ley del IDE.</t>
  </si>
  <si>
    <t>b/ De 1990 a 1993 incluye impuesto sobre las erogaciones. A partir de 1992, tenencia o uso de vehículos sobre auto-</t>
  </si>
  <si>
    <t xml:space="preserve">    móviles nuevos y accesorios. </t>
  </si>
  <si>
    <t xml:space="preserve">c/ Incluye las aportaciones al ISSSTE y los subsidios y transferencias a entidades bajo control presupuestario directo. </t>
  </si>
  <si>
    <t xml:space="preserve">    A partir de 1998 se incorporó el Ramo 33, Aportaciones federales para entidades federativas y municipios.</t>
  </si>
  <si>
    <t xml:space="preserve">d/ A partir de 2003, el gasto corriente y de capital se presenta de acuerdo con la nueva metodología, la cual reasigna,  </t>
  </si>
  <si>
    <t xml:space="preserve">    en los programas que otorgan subsidios, las erogaciones que incrementan la inversión pública federal, estatal y de</t>
  </si>
  <si>
    <t xml:space="preserve">    los sectores privado y social.</t>
  </si>
  <si>
    <t>e/ A partir de 2003 incluye el gasto de las dependencias, y entidades bajo control presupuestario directo, las aporta-</t>
  </si>
  <si>
    <t xml:space="preserve">    ciones federales para entidades federales y municipios, y las transferencias que se otorgan a las entidades bajo</t>
  </si>
  <si>
    <t xml:space="preserve">    control presupuestario indirecto para el pago de servicios personales.</t>
  </si>
  <si>
    <t xml:space="preserve">f/  A partir de 2000, las ayudas se incorporan como componente del gasto directo, de acuerdo con la clasificación por </t>
  </si>
  <si>
    <t xml:space="preserve">    objeto del gasto vigente para 2001. A partir de 2003 excluye las transferencias que se otorgan para el pago de ser-</t>
  </si>
  <si>
    <t xml:space="preserve">    vicios personales.</t>
  </si>
  <si>
    <t xml:space="preserve">g/ Incluye los recursos pagados por concepto de intereses, comisiones y gastos de la deuda pública, las erogaciones </t>
  </si>
  <si>
    <t xml:space="preserve">    para  programas de saneamiento financiero y las erogaciones para los programas de apoyo a ahorradores y deu-</t>
  </si>
  <si>
    <t xml:space="preserve">    dores de la banca.</t>
  </si>
  <si>
    <t>h/ Incluye el gasto neto efectuado por el gobierno federal a nombre de terceros (cuentas ajenas al presupuesto).</t>
  </si>
  <si>
    <t>Situación financiera de entidades bajo</t>
  </si>
  <si>
    <t>Cuadro 21.5</t>
  </si>
  <si>
    <t>control presupuestario directo</t>
  </si>
  <si>
    <t>Ingresos propios</t>
  </si>
  <si>
    <t>Venta de bienes y servicios</t>
  </si>
  <si>
    <t>Cuotas a la seguridad social</t>
  </si>
  <si>
    <t>Gasto programable</t>
  </si>
  <si>
    <t>De operación</t>
  </si>
  <si>
    <t>De capital</t>
  </si>
  <si>
    <t>Intereses y gastos de la deuda</t>
  </si>
  <si>
    <t>Balance antes de transferencias</t>
  </si>
  <si>
    <t>Subsidios y transferencias</t>
  </si>
  <si>
    <t>del gobierno federal</t>
  </si>
  <si>
    <t xml:space="preserve">  </t>
  </si>
  <si>
    <t>Balance financiero</t>
  </si>
  <si>
    <t>2001 R/</t>
  </si>
  <si>
    <t>2002 R/</t>
  </si>
  <si>
    <t xml:space="preserve">2010 </t>
  </si>
  <si>
    <t>De Capital</t>
  </si>
  <si>
    <t>Balance financiero de entidades bajo control presupuestario</t>
  </si>
  <si>
    <t>Cuadro 21.6</t>
  </si>
  <si>
    <t>directo según organismos y empresas</t>
  </si>
  <si>
    <t>PEMEX</t>
  </si>
  <si>
    <t>CFE</t>
  </si>
  <si>
    <t>LFC a/</t>
  </si>
  <si>
    <t>IMSS</t>
  </si>
  <si>
    <t>ISSSTE</t>
  </si>
  <si>
    <t>Otras</t>
  </si>
  <si>
    <t>1997 b/</t>
  </si>
  <si>
    <t>1998 c/</t>
  </si>
  <si>
    <t>2003 R/</t>
  </si>
  <si>
    <t>a/ A partir de 1994 sustituye a la CLyFC.</t>
  </si>
  <si>
    <t>b/ No se considera en el gasto el traspaso de las reservas actuariales del IMSS al gobierno federal.</t>
  </si>
  <si>
    <t>c/ Excluye el producto de la enajenación de las compañías gaseras en propiedad de PEMEX y CFE, así como el ente-</t>
  </si>
  <si>
    <t xml:space="preserve">    ro que éstas entidades realizaron al gobierno federal.</t>
  </si>
  <si>
    <t>Situación financiera de entidades bajo control presupuestario</t>
  </si>
  <si>
    <t>Cuadro 21.7</t>
  </si>
  <si>
    <t>indirecto por organismos y empresas</t>
  </si>
  <si>
    <t>Aeropuertos y Servicios Auxiliares</t>
  </si>
  <si>
    <t>Bodegas Rurales CONASUPO</t>
  </si>
  <si>
    <t>Caminos y Puentes Federales de Ingresos</t>
  </si>
  <si>
    <t>y Servicios Conexos</t>
  </si>
  <si>
    <t xml:space="preserve">Colegio Nacional de Educación  </t>
  </si>
  <si>
    <t>Profesional Técnica</t>
  </si>
  <si>
    <t xml:space="preserve">Comité Administrador del Programa </t>
  </si>
  <si>
    <t>Federal de Construcción de Escuelas</t>
  </si>
  <si>
    <t>Comité Nacional de Libros de Texto</t>
  </si>
  <si>
    <t>Gratuitos</t>
  </si>
  <si>
    <t>Consejo Nacional de Ciencia y Tecnología</t>
  </si>
  <si>
    <t>Consejo Nacional de Fomento Educativo</t>
  </si>
  <si>
    <t>DICONSA</t>
  </si>
  <si>
    <t>Ferrocarriles Nacionales de México</t>
  </si>
  <si>
    <t>Fideicomiso de Riesgo Compartido</t>
  </si>
  <si>
    <t>Hospital General de México</t>
  </si>
  <si>
    <t xml:space="preserve">Instituto de Seguridad Social para las </t>
  </si>
  <si>
    <t>Fuerzas Armadas</t>
  </si>
  <si>
    <t>Instituto Mexicano del Petróleo</t>
  </si>
  <si>
    <t xml:space="preserve">Instituto Nacional para la Educación </t>
  </si>
  <si>
    <t>de los Adultos</t>
  </si>
  <si>
    <t>Leche Industrializada CONASUPO</t>
  </si>
  <si>
    <t>Lotería Nacional para la Asistencia Pública</t>
  </si>
  <si>
    <t>PMI Comercio Internacional</t>
  </si>
  <si>
    <t>Pronósticos para la Asistencia Pública</t>
  </si>
  <si>
    <t>Servicio Postal Mexicano</t>
  </si>
  <si>
    <t xml:space="preserve">Sistema Nacional para el Desarrollo Integral </t>
  </si>
  <si>
    <t>de la Familia</t>
  </si>
  <si>
    <t>NS</t>
  </si>
  <si>
    <t>Telecomunicaciones de México</t>
  </si>
  <si>
    <t>Otras entidades</t>
  </si>
  <si>
    <t xml:space="preserve">Colegio Nacional de Educación </t>
  </si>
  <si>
    <t xml:space="preserve">Sistema Nacional para el Desarrollo  </t>
  </si>
  <si>
    <t>Integral de la Familia</t>
  </si>
  <si>
    <t>Gasto programable ejercido del sector público</t>
  </si>
  <si>
    <t>Cuadro 21.8</t>
  </si>
  <si>
    <t>presupuestal por clasificación funcional</t>
  </si>
  <si>
    <t>Clasificación funcional</t>
  </si>
  <si>
    <t>Ramos autónomos</t>
  </si>
  <si>
    <t>Funciones de desarrollo social</t>
  </si>
  <si>
    <t>Educación</t>
  </si>
  <si>
    <t>Salud</t>
  </si>
  <si>
    <t>Seguridad social</t>
  </si>
  <si>
    <t>Urbanización, vivienda y desarrollo regional</t>
  </si>
  <si>
    <t>Agua potable y alcantarillado</t>
  </si>
  <si>
    <t>Asistencia social</t>
  </si>
  <si>
    <t>Funciones de desarrollo económico</t>
  </si>
  <si>
    <t>Energía</t>
  </si>
  <si>
    <t>Comunicaciones y transportes</t>
  </si>
  <si>
    <t>Desarrollo agropecuario y forestal</t>
  </si>
  <si>
    <t>Temas laborales</t>
  </si>
  <si>
    <t>Temas empresariales</t>
  </si>
  <si>
    <t>Servicios financieros</t>
  </si>
  <si>
    <t>Turismo</t>
  </si>
  <si>
    <t>Ciencia y tecnología</t>
  </si>
  <si>
    <t>Temas agrarios</t>
  </si>
  <si>
    <t>Desarrollo sustentable</t>
  </si>
  <si>
    <t>Funciones de gobierno</t>
  </si>
  <si>
    <t>Legislación</t>
  </si>
  <si>
    <t>Seguridad nacional a/</t>
  </si>
  <si>
    <t>Relaciones exteriores</t>
  </si>
  <si>
    <t>Hacienda</t>
  </si>
  <si>
    <t>Gobernación</t>
  </si>
  <si>
    <t>Regulación y normatividad</t>
  </si>
  <si>
    <t>Orden, seguridad y justicia</t>
  </si>
  <si>
    <t xml:space="preserve">Protección y conservación del medio </t>
  </si>
  <si>
    <t>ambiente y los recursos naturales</t>
  </si>
  <si>
    <t>Administración pública</t>
  </si>
  <si>
    <t>Otros bienes y servicios públicos</t>
  </si>
  <si>
    <t>a/ Hasta 2009 el dato corresponde a Soberanía.</t>
  </si>
  <si>
    <t>Gasto programable original del sector</t>
  </si>
  <si>
    <t>Cuadro 21.9</t>
  </si>
  <si>
    <t>público por clasificación administrativa</t>
  </si>
  <si>
    <t>Clasificación
administrativa</t>
  </si>
  <si>
    <t>Total a/</t>
  </si>
  <si>
    <t>Poderes y órganos autónomos</t>
  </si>
  <si>
    <t>Legislativo</t>
  </si>
  <si>
    <t>Judicial</t>
  </si>
  <si>
    <t>Instituto Federal Electoral b/</t>
  </si>
  <si>
    <t>Comisión Nacional de los Derechos</t>
  </si>
  <si>
    <t>Humanos</t>
  </si>
  <si>
    <t>Instituto Nacional de Estadística y</t>
  </si>
  <si>
    <t>Geografía c/</t>
  </si>
  <si>
    <t>Administración pública centralizada</t>
  </si>
  <si>
    <t>Presidencia de la República</t>
  </si>
  <si>
    <t>Relaciones Exteriores</t>
  </si>
  <si>
    <t>Hacienda y Crédito Público</t>
  </si>
  <si>
    <t>Defensa Nacional</t>
  </si>
  <si>
    <t>Agricultura, Ganadería, Desarrollo</t>
  </si>
  <si>
    <t>Rural, Pesca y Alimentación</t>
  </si>
  <si>
    <t>Comunicaciones y Transportes</t>
  </si>
  <si>
    <t>Economía</t>
  </si>
  <si>
    <t>Educación Pública</t>
  </si>
  <si>
    <t>Marina</t>
  </si>
  <si>
    <t>Trabajo y Previsión Social</t>
  </si>
  <si>
    <t>Reforma Agraria</t>
  </si>
  <si>
    <t>Medio Ambiente y Recursos Naturales</t>
  </si>
  <si>
    <t>Procuraduría General de la República</t>
  </si>
  <si>
    <t>Aportaciones a seguridad social</t>
  </si>
  <si>
    <t>Desarrollo Social</t>
  </si>
  <si>
    <t>Provisiones salariales y económicas</t>
  </si>
  <si>
    <t>Función Pública e/</t>
  </si>
  <si>
    <t>Tribunales agrarios</t>
  </si>
  <si>
    <t>Tribunal Federal de Justicia</t>
  </si>
  <si>
    <t>Seguridad Pública</t>
  </si>
  <si>
    <t>Consejería Jurídica del Ejecutivo Federal</t>
  </si>
  <si>
    <t>Aportaciones federales</t>
  </si>
  <si>
    <t>Entidades bajo control presupuestario directo g/</t>
  </si>
  <si>
    <t>Clasificación 
administrativa</t>
  </si>
  <si>
    <t>Comisión Nacional de los Derechos Humanos</t>
  </si>
  <si>
    <t>Instituto Nacional de Estadística y Geografía c/</t>
  </si>
  <si>
    <t xml:space="preserve">Agricultura, Ganadería, Desarrollo </t>
  </si>
  <si>
    <t>a/ El total no coincide con la consolidación del gasto programable de la cuenta del gasto neto total, presentado en la fuen-</t>
  </si>
  <si>
    <t xml:space="preserve">    te, debido a que dicho total excluye, entre otros conceptos, las aportaciones al ISSSTE, FOVISSSTE y los subsidios y </t>
  </si>
  <si>
    <t xml:space="preserve">    transferencias asignadas a entidades bajo control presupuestario directo.</t>
  </si>
  <si>
    <t>b/ Hasta 1997 se denominaban Órganos Electorales.</t>
  </si>
  <si>
    <t>e/ Hasta 2002 se denominaba Contraloría y Desarrollo Administrativo.</t>
  </si>
  <si>
    <t>g/ Hasta 2001 se denominaba Sector paraestatal controlado.</t>
  </si>
  <si>
    <t>2004 R/</t>
  </si>
  <si>
    <t>2005 R/</t>
  </si>
  <si>
    <t>2008 R/</t>
  </si>
  <si>
    <t>2009 R/</t>
  </si>
  <si>
    <t>2011</t>
  </si>
  <si>
    <t>1996</t>
  </si>
  <si>
    <t>1997</t>
  </si>
  <si>
    <t>2000</t>
  </si>
  <si>
    <t xml:space="preserve">              En: www.shcp.gob.mx (3 de junio de 2013).</t>
  </si>
  <si>
    <t>Serie anual de 2003 a 2011</t>
  </si>
  <si>
    <t xml:space="preserve">Seguridad nacional </t>
  </si>
  <si>
    <t>Protección social</t>
  </si>
  <si>
    <t>Vivienda y servicios a la comunidad</t>
  </si>
  <si>
    <t>Protección ambiental</t>
  </si>
  <si>
    <t>Recreación, cultura y otras manifestaciones</t>
  </si>
  <si>
    <t>sociales</t>
  </si>
  <si>
    <t>Otros asuntos sociales</t>
  </si>
  <si>
    <t xml:space="preserve">Asuntos económicos, comerciales y </t>
  </si>
  <si>
    <t>laborales en general</t>
  </si>
  <si>
    <t>Agropecuaria, silvicultura, pesca y caza</t>
  </si>
  <si>
    <t xml:space="preserve">Combustibles y energía </t>
  </si>
  <si>
    <t>Minería, manufacturas y construcción</t>
  </si>
  <si>
    <t>Transporte</t>
  </si>
  <si>
    <t>Comunicaciones</t>
  </si>
  <si>
    <t>Ciencia, tecnología e innovación</t>
  </si>
  <si>
    <t xml:space="preserve">Otras industrias y otros asuntos </t>
  </si>
  <si>
    <t>económicos</t>
  </si>
  <si>
    <t>Asuntos financieros y hacendarios</t>
  </si>
  <si>
    <t>Coordinación de la política  de Gobierno</t>
  </si>
  <si>
    <t>Asuntos de órden público y de seguridad</t>
  </si>
  <si>
    <t>interior</t>
  </si>
  <si>
    <t>Justicia</t>
  </si>
  <si>
    <t>Otros servicios generales</t>
  </si>
  <si>
    <t>Fiscal y Administrativa d/</t>
  </si>
  <si>
    <t>d/ Hasta 2000 se denominaba Tribunal Fiscal de la Federación. A partir del ejercicio 2012, se incorpora como organismo</t>
  </si>
  <si>
    <t xml:space="preserve">    autónomo.</t>
  </si>
  <si>
    <r>
      <t xml:space="preserve">Fuente: Para 2004: SHCP. </t>
    </r>
    <r>
      <rPr>
        <i/>
        <sz val="6"/>
        <rFont val="Arial"/>
        <family val="2"/>
      </rPr>
      <t xml:space="preserve">Cuenta de la Hacienda Pública </t>
    </r>
    <r>
      <rPr>
        <i/>
        <sz val="6"/>
        <rFont val="Arial"/>
        <family val="2"/>
      </rPr>
      <t>Federal, 2005.</t>
    </r>
    <r>
      <rPr>
        <sz val="6"/>
        <rFont val="Arial"/>
        <family val="2"/>
      </rPr>
      <t xml:space="preserve"> México, DF, 2006.</t>
    </r>
  </si>
  <si>
    <t>Seguridad nacional</t>
  </si>
  <si>
    <t>Gobierno</t>
  </si>
  <si>
    <t>Desarrollo económico</t>
  </si>
  <si>
    <t>Desarrollo social</t>
  </si>
  <si>
    <t>Serie anual de 2004 a 2011</t>
  </si>
  <si>
    <t>por clasificación funcional</t>
  </si>
  <si>
    <t>Cuadro 21.11</t>
  </si>
  <si>
    <t>Inversión pública federal ejercida</t>
  </si>
  <si>
    <t>y Administrativa</t>
  </si>
  <si>
    <t>Tribunal Federal de Justicia Fiscal</t>
  </si>
  <si>
    <t>INEGI</t>
  </si>
  <si>
    <t>Nota: Estas cifras, por los procedimientos de elaboración, están sujetas a cambios posteriores, en particular, las más re-</t>
  </si>
  <si>
    <t xml:space="preserve">          cientes.</t>
  </si>
  <si>
    <t>Nota: Ingresos y gastos netos del pago de derechos y enteros a la Tesorería de la Federación. Estas cifras, por los pro-</t>
  </si>
  <si>
    <t xml:space="preserve">          cedimientos de elaboración, están sujetas a cambios posteriores, en particular, las más recientes.</t>
  </si>
  <si>
    <t xml:space="preserve">          cientes. Debido al cambio de denominación de algunos rubros la información no es comparable con periodos pos-</t>
  </si>
  <si>
    <t>Otras f/</t>
  </si>
  <si>
    <t>c/ Inició operaciones de acuerdo con la Ley del Sistema Nacional de Información Estadística y Geográfica, el 15 de julio</t>
  </si>
  <si>
    <t xml:space="preserve">f/  Incluye: Solidaridad y desarrollo regional; Superación de la pobreza, y Desarrollo social y productivo en regiones de </t>
  </si>
  <si>
    <t xml:space="preserve">    pobreza.</t>
  </si>
  <si>
    <t xml:space="preserve">    de 2008.</t>
  </si>
  <si>
    <t>Cuadro 21.13</t>
  </si>
  <si>
    <t xml:space="preserve">    dos (2006).</t>
  </si>
  <si>
    <t>e/ Incluye fondo de fiscalización, fondo de extracción de hidrocarburos e IEPS sobre gasolinas artículo 2A, Fracción II.</t>
  </si>
  <si>
    <t xml:space="preserve">          cientes. Debido al cambio de denominación de algunos rubros, la información no es comparable con periodos pos-</t>
  </si>
  <si>
    <t>Ingresos brutos estatales por fracción</t>
  </si>
  <si>
    <t>de la ley de ingresos</t>
  </si>
  <si>
    <t>Serie anual de 1998 a 2012</t>
  </si>
  <si>
    <t>Miles de pesos</t>
  </si>
  <si>
    <t>Impuestos</t>
  </si>
  <si>
    <t>Derechos</t>
  </si>
  <si>
    <t>Productos</t>
  </si>
  <si>
    <t>Aprovechamientos</t>
  </si>
  <si>
    <t>Contribuciones de mejoras</t>
  </si>
  <si>
    <t>Participaciones federales</t>
  </si>
  <si>
    <t>Por cuenta de terceros</t>
  </si>
  <si>
    <t>Financiamiento</t>
  </si>
  <si>
    <t>Disponibilidad inicial</t>
  </si>
  <si>
    <t>Otros ingresos</t>
  </si>
  <si>
    <t>Ingresos brutos del sector central del gobierno del Distrito Federal</t>
  </si>
  <si>
    <t>Cuadro 21.14</t>
  </si>
  <si>
    <t>por fracción de la ley de ingresos</t>
  </si>
  <si>
    <t>Ingresos brutos municipales por fracción</t>
  </si>
  <si>
    <t>Cuadro 21.15</t>
  </si>
  <si>
    <t>y estatales</t>
  </si>
  <si>
    <t>Egresos brutos estatales por objeto del gasto</t>
  </si>
  <si>
    <t>Cuadro 21.16</t>
  </si>
  <si>
    <t>Servicios personales</t>
  </si>
  <si>
    <t>Materiales y suministros</t>
  </si>
  <si>
    <t>Servicios generales</t>
  </si>
  <si>
    <t>Subsidios, transferencias y ayudas</t>
  </si>
  <si>
    <t>Obras públicas y acciones sociales</t>
  </si>
  <si>
    <t>Inversión financiera</t>
  </si>
  <si>
    <t>Recursos asignados a municipios</t>
  </si>
  <si>
    <t>Deuda pública</t>
  </si>
  <si>
    <t>Disponibilidad final</t>
  </si>
  <si>
    <t>Otros egresos</t>
  </si>
  <si>
    <t>Egresos brutos del sector central del gobierno del Distrito Federal</t>
  </si>
  <si>
    <t>Cuadro 21.17</t>
  </si>
  <si>
    <t>por objeto del gasto</t>
  </si>
  <si>
    <t xml:space="preserve">Subsidios, transferencias </t>
  </si>
  <si>
    <t>y ayudas</t>
  </si>
  <si>
    <t xml:space="preserve">Adquisición de bienes </t>
  </si>
  <si>
    <t>muebles e inmuebles</t>
  </si>
  <si>
    <t>Obras públicas y</t>
  </si>
  <si>
    <t>acciones sociales</t>
  </si>
  <si>
    <t>Recursos asignados a las</t>
  </si>
  <si>
    <t>delegaciones políticas y</t>
  </si>
  <si>
    <t>sector paraestatal</t>
  </si>
  <si>
    <t>Subsidios, transferencias</t>
  </si>
  <si>
    <t>Egresos brutos municipales por objeto del gasto</t>
  </si>
  <si>
    <t>Cuadro 21.18</t>
  </si>
  <si>
    <t xml:space="preserve">Aplicaciones de recursos </t>
  </si>
  <si>
    <t>federales y estatales</t>
  </si>
  <si>
    <t>Adquisición de bienes muebles</t>
  </si>
  <si>
    <t>e inmuebles</t>
  </si>
  <si>
    <r>
      <t xml:space="preserve">Fuente: SHCP. </t>
    </r>
    <r>
      <rPr>
        <i/>
        <sz val="6"/>
        <rFont val="Arial"/>
        <family val="2"/>
      </rPr>
      <t xml:space="preserve">Estadísticas Oportunas de Finanzas Públicas y Deuda Pública. Información mensual. </t>
    </r>
  </si>
  <si>
    <r>
      <t xml:space="preserve">Fuente: SHCP. </t>
    </r>
    <r>
      <rPr>
        <i/>
        <sz val="6"/>
        <rFont val="Arial"/>
        <family val="2"/>
      </rPr>
      <t xml:space="preserve">Estadísticas Oportunas de Finanzas Públicas y Deuda Pública. Información mensual.  </t>
    </r>
  </si>
  <si>
    <r>
      <t xml:space="preserve">Fuente: SHCP. </t>
    </r>
    <r>
      <rPr>
        <i/>
        <sz val="6"/>
        <rFont val="Arial"/>
        <family val="2"/>
      </rPr>
      <t xml:space="preserve">Estadísticas Oportunas de Finanzas Públicas y Deuda Pública. Información trimestral y semestral. </t>
    </r>
  </si>
  <si>
    <r>
      <t xml:space="preserve">Fuente: SHCP. </t>
    </r>
    <r>
      <rPr>
        <i/>
        <sz val="6"/>
        <rFont val="Arial"/>
        <family val="2"/>
      </rPr>
      <t xml:space="preserve">Cuenta de la Hacienda Pública Federal </t>
    </r>
    <r>
      <rPr>
        <sz val="6"/>
        <rFont val="Arial"/>
        <family val="2"/>
      </rPr>
      <t>(varios años). México, DF.</t>
    </r>
  </si>
  <si>
    <r>
      <t xml:space="preserve">Fuente: SHCP. </t>
    </r>
    <r>
      <rPr>
        <i/>
        <sz val="6"/>
        <rFont val="Arial"/>
        <family val="2"/>
      </rPr>
      <t xml:space="preserve">Cuenta de la Hacienda Pública Federal , 2012. </t>
    </r>
    <r>
      <rPr>
        <sz val="6"/>
        <rFont val="Arial"/>
        <family val="2"/>
      </rPr>
      <t>México, DF, 2013.</t>
    </r>
  </si>
  <si>
    <r>
      <t xml:space="preserve">             Para 2005 a 2011: SHCP. </t>
    </r>
    <r>
      <rPr>
        <i/>
        <sz val="6"/>
        <rFont val="Arial"/>
        <family val="2"/>
      </rPr>
      <t xml:space="preserve">Estadísticas Oportunas de Finanzas Públicas y Deuda Pública. Información mensual. </t>
    </r>
  </si>
  <si>
    <t xml:space="preserve">                                            En: www.shcp.gob.mx (2 de julio de 2012).</t>
  </si>
  <si>
    <r>
      <t xml:space="preserve">Fuente: INEGI. </t>
    </r>
    <r>
      <rPr>
        <i/>
        <sz val="6"/>
        <rFont val="Arial"/>
        <family val="2"/>
      </rPr>
      <t>Finanzas Públicas Estatales y Municipales de México</t>
    </r>
    <r>
      <rPr>
        <sz val="6"/>
        <rFont val="Arial"/>
        <family val="2"/>
      </rPr>
      <t xml:space="preserve"> (varios años). Aguascalientes, Ags., México.</t>
    </r>
  </si>
  <si>
    <t>Contribuyentes activos por sector de actividad económica</t>
  </si>
  <si>
    <t>Serie anual de 2007 a 2012</t>
  </si>
  <si>
    <t>Sector de actividad económica</t>
  </si>
  <si>
    <t>Agricultura, ganadería, aprovechamiento forestal, pesca y caza</t>
  </si>
  <si>
    <t>Minería</t>
  </si>
  <si>
    <t>Electricidad, agua y suministro de gas por ductos al consumidor final</t>
  </si>
  <si>
    <t>Construcción</t>
  </si>
  <si>
    <t>Industrias manufactureras</t>
  </si>
  <si>
    <t>Comercio al por mayor</t>
  </si>
  <si>
    <t>Comercio al por menor</t>
  </si>
  <si>
    <t>Transportes, correos y almacenamiento</t>
  </si>
  <si>
    <t>Información en medios masivos</t>
  </si>
  <si>
    <t>Servicios financieros y de seguros</t>
  </si>
  <si>
    <t>Servicios inmobiliarios y de alquiler de bienes muebles e intangibles</t>
  </si>
  <si>
    <t>Servicios profesionales, científicos y técnicos</t>
  </si>
  <si>
    <t>Dirección de corporativos y empresas</t>
  </si>
  <si>
    <t>Servicios de apoyo a los negocios y manejo de desechos</t>
  </si>
  <si>
    <t>y servicios de remediación</t>
  </si>
  <si>
    <t>Servicios educativos</t>
  </si>
  <si>
    <t>Servicios de salud y de asistencia social</t>
  </si>
  <si>
    <t>Servicios de esparcimiento culturales y deportivos,</t>
  </si>
  <si>
    <t>y otros servicios recreativos</t>
  </si>
  <si>
    <t>Servicios de alojamiento temporal y de preparación de alimentos</t>
  </si>
  <si>
    <t>y bebidas</t>
  </si>
  <si>
    <t>Otros servicios excepto actividades del gobierno</t>
  </si>
  <si>
    <t>Actividades del gobierno y de organismos internacionales</t>
  </si>
  <si>
    <t>y extraterritoriales</t>
  </si>
  <si>
    <t>Actividad pendiente de aclaración</t>
  </si>
  <si>
    <t>Servicios de alojamiento temporal y de preparación de alimentos y bebidas</t>
  </si>
  <si>
    <t xml:space="preserve">                                                                                          </t>
  </si>
  <si>
    <t>Nota: La clasificación de la actividad corresponde al SCIAN. La información incluye a los contribuyentes asalariados.</t>
  </si>
  <si>
    <t xml:space="preserve">          Se contabilizaron contribuyentes activos sin considerar el estatus de localización.</t>
  </si>
  <si>
    <t xml:space="preserve">Fuente: SAT. Administración General de Servicios al Contribuyente. </t>
  </si>
  <si>
    <t>Contribuyentes activos según tipo</t>
  </si>
  <si>
    <t>Serie anual de 2005 a 2012</t>
  </si>
  <si>
    <t>Físicas</t>
  </si>
  <si>
    <t>Morales</t>
  </si>
  <si>
    <t>Nota: La información incluye a los contribuyentes asalariados. Se contabilizaron contribuyentes activos sin considerar el</t>
  </si>
  <si>
    <t xml:space="preserve">         estatus de localización.</t>
  </si>
  <si>
    <t>Gasto federal asignado para el Fondo de Desastres</t>
  </si>
  <si>
    <t>Naturales</t>
  </si>
  <si>
    <t>Gasto</t>
  </si>
  <si>
    <t>2012</t>
  </si>
  <si>
    <r>
      <t xml:space="preserve">Fuente: PR. </t>
    </r>
    <r>
      <rPr>
        <i/>
        <sz val="6"/>
        <rFont val="Arial"/>
        <family val="2"/>
      </rPr>
      <t xml:space="preserve">Sexto Informe de Gobierno, 2012. Anexo. </t>
    </r>
    <r>
      <rPr>
        <sz val="6"/>
        <rFont val="Arial"/>
        <family val="2"/>
      </rPr>
      <t>México, DF, 2012.</t>
    </r>
  </si>
  <si>
    <t>Gasto primario del sector público presupuestario</t>
  </si>
  <si>
    <t>Cuadro 21.3</t>
  </si>
  <si>
    <t>según ejecutor final de los recursos</t>
  </si>
  <si>
    <t>Poderes y
ramos
autóno-
mos a/</t>
  </si>
  <si>
    <t>Poder Ejecutivo Federal</t>
  </si>
  <si>
    <t>Entidades
de control
presu-
pues-
tario
directo</t>
  </si>
  <si>
    <t>Adeudos
de ejerci-
cios
fiscales
anteriores
(ADEFAS)</t>
  </si>
  <si>
    <t>Gasto
directo b/</t>
  </si>
  <si>
    <t>Subsidios y
transferen-
cias a las en-
tidades de con-
trol presu-
puestario
indirecto c/</t>
  </si>
  <si>
    <t>Ayudas a
los secto-
res social
y priva-
do d/</t>
  </si>
  <si>
    <t>Entidades federativas y municipios</t>
  </si>
  <si>
    <t>Estímulos fiscales y otros e/</t>
  </si>
  <si>
    <t>Tribunal
Federal
de Justicia
Fiscal y
Adminis-
trativa</t>
  </si>
  <si>
    <t>Participa-
ciones a en-
tidades fe-
derativas
y munici-
pios</t>
  </si>
  <si>
    <t>Aportacio-
nes federa-
les a enti-
dades fede-
rativas y
municipios</t>
  </si>
  <si>
    <t>Previsiones y
aportaciones
para los sis-
temas de edu-
cación básica,
normal, tecno-
lógica y de
adultos</t>
  </si>
  <si>
    <t>Conve-                                                                                                                                                                                                                                  nios de
 descen-
tralización
y otros f/</t>
  </si>
  <si>
    <t xml:space="preserve">         cientes.</t>
  </si>
  <si>
    <t>a/ Se refiere a los poderes Legislativo y Judicial, IFE y CNDH. Excluye el pago de aportaciones al ISSSTE y FOVISSSTE</t>
  </si>
  <si>
    <t xml:space="preserve">    canalizados a través del capítulo 1000, servicios personales.</t>
  </si>
  <si>
    <r>
      <t>b/ Excluye subsidios y transferencias, así como el pago</t>
    </r>
    <r>
      <rPr>
        <sz val="5"/>
        <rFont val="Arial"/>
        <family val="2"/>
      </rPr>
      <t xml:space="preserve"> </t>
    </r>
    <r>
      <rPr>
        <sz val="6"/>
        <rFont val="Arial"/>
        <family val="2"/>
      </rPr>
      <t>de cuotas al ISSSTE y FOVISSSTE canalizados a través del capí-</t>
    </r>
  </si>
  <si>
    <t xml:space="preserve">    tulo 1000, servicios personales.</t>
  </si>
  <si>
    <r>
      <t>c/ Excluye</t>
    </r>
    <r>
      <rPr>
        <sz val="5"/>
        <rFont val="Arial"/>
        <family val="2"/>
      </rPr>
      <t xml:space="preserve"> </t>
    </r>
    <r>
      <rPr>
        <sz val="6"/>
        <rFont val="Arial"/>
        <family val="2"/>
      </rPr>
      <t>subsidios</t>
    </r>
    <r>
      <rPr>
        <sz val="5"/>
        <rFont val="Arial"/>
        <family val="2"/>
      </rPr>
      <t xml:space="preserve"> </t>
    </r>
    <r>
      <rPr>
        <sz val="6"/>
        <rFont val="Arial"/>
        <family val="2"/>
      </rPr>
      <t>y</t>
    </r>
    <r>
      <rPr>
        <sz val="5"/>
        <rFont val="Arial"/>
        <family val="2"/>
      </rPr>
      <t xml:space="preserve"> </t>
    </r>
    <r>
      <rPr>
        <sz val="6"/>
        <rFont val="Arial"/>
        <family val="2"/>
      </rPr>
      <t>transferencias</t>
    </r>
    <r>
      <rPr>
        <sz val="5"/>
        <rFont val="Arial"/>
        <family val="2"/>
      </rPr>
      <t xml:space="preserve"> </t>
    </r>
    <r>
      <rPr>
        <sz val="6"/>
        <rFont val="Arial"/>
        <family val="2"/>
      </rPr>
      <t>a</t>
    </r>
    <r>
      <rPr>
        <sz val="5"/>
        <rFont val="Arial"/>
        <family val="2"/>
      </rPr>
      <t xml:space="preserve"> </t>
    </r>
    <r>
      <rPr>
        <sz val="6"/>
        <rFont val="Arial"/>
        <family val="2"/>
      </rPr>
      <t>entidades</t>
    </r>
    <r>
      <rPr>
        <sz val="5"/>
        <rFont val="Arial"/>
        <family val="2"/>
      </rPr>
      <t xml:space="preserve"> </t>
    </r>
    <r>
      <rPr>
        <sz val="6"/>
        <rFont val="Arial"/>
        <family val="2"/>
      </rPr>
      <t>del</t>
    </r>
    <r>
      <rPr>
        <sz val="5"/>
        <rFont val="Arial"/>
        <family val="2"/>
      </rPr>
      <t xml:space="preserve"> </t>
    </r>
    <r>
      <rPr>
        <sz val="6"/>
        <rFont val="Arial"/>
        <family val="2"/>
      </rPr>
      <t>control</t>
    </r>
    <r>
      <rPr>
        <sz val="5"/>
        <rFont val="Arial"/>
        <family val="2"/>
      </rPr>
      <t xml:space="preserve"> </t>
    </r>
    <r>
      <rPr>
        <sz val="6"/>
        <rFont val="Arial"/>
        <family val="2"/>
      </rPr>
      <t>presupuestario</t>
    </r>
    <r>
      <rPr>
        <sz val="5"/>
        <rFont val="Arial"/>
        <family val="2"/>
      </rPr>
      <t xml:space="preserve"> </t>
    </r>
    <r>
      <rPr>
        <sz val="6"/>
        <rFont val="Arial"/>
        <family val="2"/>
      </rPr>
      <t>directo,</t>
    </r>
    <r>
      <rPr>
        <sz val="5"/>
        <rFont val="Arial"/>
        <family val="2"/>
      </rPr>
      <t xml:space="preserve"> </t>
    </r>
    <r>
      <rPr>
        <sz val="6"/>
        <rFont val="Arial"/>
        <family val="2"/>
      </rPr>
      <t>aportaciones</t>
    </r>
    <r>
      <rPr>
        <sz val="5"/>
        <rFont val="Arial"/>
        <family val="2"/>
      </rPr>
      <t xml:space="preserve"> </t>
    </r>
    <r>
      <rPr>
        <sz val="6"/>
        <rFont val="Arial"/>
        <family val="2"/>
      </rPr>
      <t>al</t>
    </r>
    <r>
      <rPr>
        <sz val="5"/>
        <rFont val="Arial"/>
        <family val="2"/>
      </rPr>
      <t xml:space="preserve"> </t>
    </r>
    <r>
      <rPr>
        <sz val="6"/>
        <rFont val="Arial"/>
        <family val="2"/>
      </rPr>
      <t>ISSSTE y FOVISSSTE</t>
    </r>
  </si>
  <si>
    <t xml:space="preserve">    canalizados a través del capítulo 4000, subsidios y transferencias, así como otras deducciones.</t>
  </si>
  <si>
    <t>d/ Excluye las ayudas a los sectores social y privado correspondientes a los Poderes y Órganos Autónomos.</t>
  </si>
  <si>
    <t>e/ Comprende FIES, FEIEF y otros subsidios.</t>
  </si>
  <si>
    <t xml:space="preserve">f/  En 2008 y 2009 incluye los subsidios a los municipios para Seguridad Pública y a partir de 2010, los subsidios de la </t>
  </si>
  <si>
    <t xml:space="preserve">     SEGOB, SHCP, SSA y de la SEDESOL. Para 2011 y 2012 además incluye protección social en salud.</t>
  </si>
  <si>
    <t>Ahorro financiero del sector público según origen</t>
  </si>
  <si>
    <t>Cuadro 21.10</t>
  </si>
  <si>
    <t>Captación bancaria</t>
  </si>
  <si>
    <t>De bancos residentes</t>
  </si>
  <si>
    <t>De agencias
en el exte-
rior</t>
  </si>
  <si>
    <t>Banca comercial</t>
  </si>
  <si>
    <t>Banca de desarrollo</t>
  </si>
  <si>
    <t>Valores gubernamentales</t>
  </si>
  <si>
    <t>Valores
emitidos por
entidades
privadas</t>
  </si>
  <si>
    <t>Fondos
para la
vivienda
y otros a/</t>
  </si>
  <si>
    <t>En poder de
residentes
del país</t>
  </si>
  <si>
    <t>En poder de
residentes
del exterior</t>
  </si>
  <si>
    <t>Nota: El ahorro financiero se define como el agregado monetario M4a menos billetes y monedas en poder del público.</t>
  </si>
  <si>
    <t xml:space="preserve">a/ Incluye fondos para la vivienda (INFONAVIT y FOVISSSTE) y los fondos para el retiro distintos de los invertidos por </t>
  </si>
  <si>
    <t xml:space="preserve">    las SIEFORES, en particular, la cuenta concentradora en BANXICO y fondos para el retiro del ISSSTE.</t>
  </si>
  <si>
    <t>b/ A partir de 1997 incluye los pagarés y Certificados de Indemnización Carretera (PICS-FARAC y CBICS-FARAC) y la</t>
  </si>
  <si>
    <t xml:space="preserve">    captación de Entidades de Ahorro y Crédito Popular; desde 2000 incluye valores emitidos por el BANXICO y el IPAB;</t>
  </si>
  <si>
    <t xml:space="preserve">    en 2001 incorporan los valores de estados y municipios; y a partir de 2003 incluye los valores emitidos por empresas</t>
  </si>
  <si>
    <t xml:space="preserve">    y organismos públicos.</t>
  </si>
  <si>
    <r>
      <t xml:space="preserve">Fuente: PR. </t>
    </r>
    <r>
      <rPr>
        <i/>
        <sz val="6"/>
        <rFont val="Arial"/>
        <family val="2"/>
      </rPr>
      <t xml:space="preserve">Primer Informe de Gobierno, 2013. Anexo. </t>
    </r>
    <r>
      <rPr>
        <sz val="6"/>
        <rFont val="Arial"/>
        <family val="2"/>
      </rPr>
      <t>México, DF, 2013.</t>
    </r>
  </si>
  <si>
    <t>Gasto público federal ejercido para la superación</t>
  </si>
  <si>
    <t>Cuadro 21.19</t>
  </si>
  <si>
    <t>de la pobreza según ramo</t>
  </si>
  <si>
    <t>Serie anual de 1995 a 2013</t>
  </si>
  <si>
    <t>02
Presidencia
de la
República</t>
  </si>
  <si>
    <t>04
Gober-
nación</t>
  </si>
  <si>
    <t>05
Relaciones
Exteriores</t>
  </si>
  <si>
    <t>06
Hacienda
y Crédito
Público</t>
  </si>
  <si>
    <t>08
Agricultura,
Ganadería,
Desarrollo
Rural,
Pesca
y Alimen-
tación</t>
  </si>
  <si>
    <t>09
Comuni-
caciones
y Trans-
portes</t>
  </si>
  <si>
    <t>2013 P/ a/</t>
  </si>
  <si>
    <t>10
Economía</t>
  </si>
  <si>
    <t>11
Educación
Pública</t>
  </si>
  <si>
    <t>12
Salud</t>
  </si>
  <si>
    <t>14
Trabajo
y Previsión
Social</t>
  </si>
  <si>
    <t>15
Desarrollo
Agrario,
Territorial
y Urbano</t>
  </si>
  <si>
    <t>16
Medio
Ambiente
y Recursos
Naturales</t>
  </si>
  <si>
    <t>19
Aportaciones
a Seguridad
Social</t>
  </si>
  <si>
    <t>20
Desarrollo
Social</t>
  </si>
  <si>
    <t>23
Provisiones
Salariales
y Econó-
micas</t>
  </si>
  <si>
    <t>26
Desarrollo
Social
y Productivo
en regiones
de pobreza</t>
  </si>
  <si>
    <t>33
Aportaciones
Federales
para
entidades
Federativas
y Municipios</t>
  </si>
  <si>
    <t>35
Comisión
Nacional de
los Derechos
Humanos</t>
  </si>
  <si>
    <t>GYR
Instituto
Mexicano
del Seguro
Social</t>
  </si>
  <si>
    <t>a/ Se refiere al presupuesto aprobado original.</t>
  </si>
  <si>
    <r>
      <t xml:space="preserve">Fuente: PR. </t>
    </r>
    <r>
      <rPr>
        <i/>
        <sz val="6"/>
        <rFont val="Arial"/>
        <family val="2"/>
      </rPr>
      <t>Primer Informe de Gobierno</t>
    </r>
    <r>
      <rPr>
        <sz val="6"/>
        <rFont val="Arial"/>
        <family val="2"/>
      </rPr>
      <t xml:space="preserve">, </t>
    </r>
    <r>
      <rPr>
        <i/>
        <sz val="6"/>
        <rFont val="Arial"/>
        <family val="2"/>
      </rPr>
      <t>2013. Anexo.</t>
    </r>
    <r>
      <rPr>
        <sz val="6"/>
        <rFont val="Arial"/>
        <family val="2"/>
      </rPr>
      <t xml:space="preserve"> México, DF, 2013.</t>
    </r>
  </si>
  <si>
    <t>Gasto federal ejercido para la superación</t>
  </si>
  <si>
    <t>Cuadro 21.20</t>
  </si>
  <si>
    <t>de la pobreza por principales programas</t>
  </si>
  <si>
    <t>Serie anual de 1995 a 2010</t>
  </si>
  <si>
    <t>Programa de
desarrollo
humano
oportuni-
dades a/</t>
  </si>
  <si>
    <t>Programa de
desayunos
escolares</t>
  </si>
  <si>
    <t>Programa de
abasto so-
cial de
leche b/</t>
  </si>
  <si>
    <t>Programa
de abasto
rural</t>
  </si>
  <si>
    <t>Programa
de empleo
temporal</t>
  </si>
  <si>
    <t>Programa
de opcio-
nes pro-
ductivas c/</t>
  </si>
  <si>
    <t>Subsidios
para
vivien-
da d/</t>
  </si>
  <si>
    <t>e/</t>
  </si>
  <si>
    <t>f/</t>
  </si>
  <si>
    <t xml:space="preserve">Nota: A partir de 2007 el gasto para superar la pobreza se clasifica de acuerdo a los objetivos del Programa Sectorial de </t>
  </si>
  <si>
    <t xml:space="preserve">         Desarrollo Social 2007-2012, motivo por el cual esta clasificación no es susceptible de ser actualizada. La informa-</t>
  </si>
  <si>
    <t>a/ Hasta 1999 se denominaba PROGRESA.</t>
  </si>
  <si>
    <t>b/ Para 2000 y 2002 Liconsa operó con recursos propios.</t>
  </si>
  <si>
    <t>c/ Hasta 2001 presentó datos del Programa Crédito a la Palabra.</t>
  </si>
  <si>
    <t>d/ A partir de 2003, VIVAH se transformó en el Programa de Ahorro, Subsidios y Crédito para la Vivienda Progresiva "Tu</t>
  </si>
  <si>
    <t xml:space="preserve">    casa"; a partir de 2002 excluye mejoramiento de vivienda, de 2004 a 2006 incluye los subsidios de PROSAVI. A partir</t>
  </si>
  <si>
    <t xml:space="preserve">    de 2007, incluye el Programa de Esquemas de Financiamiento y subsidio Federal para la vivienda.</t>
  </si>
  <si>
    <t>e/ Cifras definitivas al mes de junio.</t>
  </si>
  <si>
    <t>f/  Cifras del presupuesto aprobado original.</t>
  </si>
  <si>
    <r>
      <t xml:space="preserve">Fuente: PR. </t>
    </r>
    <r>
      <rPr>
        <i/>
        <sz val="6"/>
        <rFont val="Arial"/>
        <family val="2"/>
      </rPr>
      <t>Informe de Gobierno</t>
    </r>
    <r>
      <rPr>
        <sz val="6"/>
        <rFont val="Arial"/>
        <family val="2"/>
      </rPr>
      <t xml:space="preserve"> (varios años). Anexo. México, DF.</t>
    </r>
  </si>
  <si>
    <t>Inversión canalizada para la superación</t>
  </si>
  <si>
    <t>Cuadro 21.21</t>
  </si>
  <si>
    <t xml:space="preserve">Programa de rescate 
de espacios
públicos a/
</t>
  </si>
  <si>
    <t xml:space="preserve">Programa de
abasto
social de
leche </t>
  </si>
  <si>
    <t>Programa
de abasto
rural b/</t>
  </si>
  <si>
    <t>Programa
de apoyo
alimentario</t>
  </si>
  <si>
    <t xml:space="preserve">Programa
de opcio-
nes pro-
ductivas </t>
  </si>
  <si>
    <t>Programa
vivienda
digna c/</t>
  </si>
  <si>
    <t>d/</t>
  </si>
  <si>
    <t>a/ Para 2008 cifras de la Cuenta Pública. Sin embargo, derivado de los ajustes por parte de los ejecutores del programa</t>
  </si>
  <si>
    <t xml:space="preserve">   es de 1 241.8 millones de pesos.</t>
  </si>
  <si>
    <t>b/ Corresponde al monto de los recursos fiscales asignados al programa.</t>
  </si>
  <si>
    <t>c/ Para 2007 excluye recurso para gastos indirectos; para 2008 excluye recurso para obras inconclusas y convenios</t>
  </si>
  <si>
    <t xml:space="preserve">   especiales; y para 2009 excluye recurso para obras inconclusas y recurso transferido a delegaciones para la</t>
  </si>
  <si>
    <t xml:space="preserve">   operación del programa.</t>
  </si>
  <si>
    <t>d/ Cifras del cierre del ejercicio fiscal 2012.</t>
  </si>
  <si>
    <t>Origen y destino de los recursos autorizados</t>
  </si>
  <si>
    <t>Cuadro 21.22</t>
  </si>
  <si>
    <t>del Sistema Nacional de Seguridad Pública</t>
  </si>
  <si>
    <t>Serie anual de 1997 a 2011</t>
  </si>
  <si>
    <t>Origen</t>
  </si>
  <si>
    <t>Destino</t>
  </si>
  <si>
    <t>Recursos federales</t>
  </si>
  <si>
    <t>Recur-
sos es-
tatales</t>
  </si>
  <si>
    <t>Profesiona-
lización</t>
  </si>
  <si>
    <t>FASP a/</t>
  </si>
  <si>
    <t>Depen-
dencias
federa-
les b/</t>
  </si>
  <si>
    <t>2006 R/</t>
  </si>
  <si>
    <t>2007 R/</t>
  </si>
  <si>
    <t>2010 R/</t>
  </si>
  <si>
    <t>Equipa-
miento,
tecnolo-
gía e in-
fraes-
tructura</t>
  </si>
  <si>
    <t>Apoyo
a tribu-
nales
supe-
riores
de jus-
ticia</t>
  </si>
  <si>
    <t>Partici-
pación
de la
comu-
nidad</t>
  </si>
  <si>
    <t>Segui-
miento
y eva-
luación</t>
  </si>
  <si>
    <t>Socorro
de ley c/</t>
  </si>
  <si>
    <t>Opera-
tivos
con-
juntos</t>
  </si>
  <si>
    <t>Registro
público
vehi-
cular</t>
  </si>
  <si>
    <t>Combate
al narco-
menu-
deo</t>
  </si>
  <si>
    <t>Alineación
de las capa-
cidades
del estado
mexicano
contra la
delincuencia</t>
  </si>
  <si>
    <t>Prevención
del delito
y partici-
pación
ciuda-
dana</t>
  </si>
  <si>
    <t>Desarro-
llo insti-
tucional</t>
  </si>
  <si>
    <t>Sistema
peniten-
ciario</t>
  </si>
  <si>
    <t>Comba-
te a la
corrup-
ción</t>
  </si>
  <si>
    <t>Plata-
forma México</t>
  </si>
  <si>
    <t>Indicado-
res de
medición</t>
  </si>
  <si>
    <t xml:space="preserve">Nota: Esta serie estadística tuvo continuidad hasta 2008. A partir de 2009 conforme al acuerdo acuerdo 04/XXV/08 de </t>
  </si>
  <si>
    <t xml:space="preserve">          nuevos ejes del gasto para el FASP, por lo que no pueden ser comparados con los contenidos de esta tabla. Esta</t>
  </si>
  <si>
    <t xml:space="preserve">           información por los procedimientos de elaboración, está sujeta a cambios posteriores.</t>
  </si>
  <si>
    <t xml:space="preserve">a/ Se refiere a los recursos canalizados a través del Fondo de Aportaciones para la Seguridad Pública de los Estados y </t>
  </si>
  <si>
    <t xml:space="preserve">    del Distrito Federal. Para 1997 y 1998 se refiere a los recursos otorgados a través de Gobernación (Ramo 04). De 1999</t>
  </si>
  <si>
    <t xml:space="preserve">    a 2003 los montos consideran recursos adicionales aportados a las entidades federativas.</t>
  </si>
  <si>
    <t>b/ Incluye los recursos asignados a la SSP, SEDENA, SEMAR y PGR; de 2007 a 2009 al Ramo 23, y en 2011 a SEGOB.</t>
  </si>
  <si>
    <t>c/ Se pagó con recursos de Gobernación (Ramo 04).</t>
  </si>
  <si>
    <r>
      <t xml:space="preserve">Fuente: PR. </t>
    </r>
    <r>
      <rPr>
        <i/>
        <sz val="6"/>
        <rFont val="Arial"/>
        <family val="2"/>
      </rPr>
      <t xml:space="preserve">Informe de Gobierno </t>
    </r>
    <r>
      <rPr>
        <sz val="6"/>
        <rFont val="Arial"/>
        <family val="2"/>
      </rPr>
      <t>(varios años). Anexo. México, DF.</t>
    </r>
  </si>
  <si>
    <t>Nota: Estas cifras, por los procedimientos de elaboración, están sujetas a cambios posteriores, en particular las más re-</t>
  </si>
  <si>
    <r>
      <t xml:space="preserve">Fuente: PR. </t>
    </r>
    <r>
      <rPr>
        <i/>
        <sz val="6"/>
        <rFont val="Arial"/>
        <family val="2"/>
      </rPr>
      <t xml:space="preserve">Informe de Gobierno. </t>
    </r>
    <r>
      <rPr>
        <sz val="6"/>
        <rFont val="Arial"/>
        <family val="2"/>
      </rPr>
      <t>(varios años). Anexo. México, DF.</t>
    </r>
  </si>
  <si>
    <r>
      <t xml:space="preserve">Fuente: PR. </t>
    </r>
    <r>
      <rPr>
        <i/>
        <sz val="6"/>
        <rFont val="Arial"/>
        <family val="2"/>
      </rPr>
      <t>Primer Informe de Gobierno, 2013. Anexo.</t>
    </r>
    <r>
      <rPr>
        <sz val="6"/>
        <rFont val="Arial"/>
        <family val="2"/>
      </rPr>
      <t xml:space="preserve"> México, DF, 2013.</t>
    </r>
  </si>
  <si>
    <t>Serie anual de 1996 a 2012</t>
  </si>
  <si>
    <t xml:space="preserve">          teriores, por lo que la nueva información se presenta en el cuadro 21.11.</t>
  </si>
  <si>
    <t xml:space="preserve">          teriores, por lo que la nueva información se presenta en el cuadro 21.15.</t>
  </si>
  <si>
    <t>Cuadro 21.23</t>
  </si>
  <si>
    <t xml:space="preserve">         ción se presenta en el cuadro 21.24.</t>
  </si>
  <si>
    <t>Cuadro 21.24</t>
  </si>
  <si>
    <t>Cuadro 21.25</t>
  </si>
  <si>
    <t>Cuadro 21.26</t>
  </si>
  <si>
    <t>Cuadro 21.27</t>
  </si>
  <si>
    <t>Cuenta de producción del sector público</t>
  </si>
  <si>
    <t>por sector y nivel institucional</t>
  </si>
  <si>
    <t>Millones de pesos corrientes</t>
  </si>
  <si>
    <t>Sector
       Nivel institucional</t>
  </si>
  <si>
    <t>Producción
bruta
(A)</t>
  </si>
  <si>
    <t>Consumo
intermedio
(B)</t>
  </si>
  <si>
    <t>Valor agre-
gado bruto
(C=A-B)</t>
  </si>
  <si>
    <t>Sector público</t>
  </si>
  <si>
    <t>Gobierno general</t>
  </si>
  <si>
    <t>Gobierno central</t>
  </si>
  <si>
    <t xml:space="preserve">Gobierno federal y órganos, fondos </t>
  </si>
  <si>
    <t>y fideicomisos</t>
  </si>
  <si>
    <t>Organismos descentralizados</t>
  </si>
  <si>
    <t>Gobierno estatal</t>
  </si>
  <si>
    <t>Entidades federativas</t>
  </si>
  <si>
    <t>Distrito Federal</t>
  </si>
  <si>
    <t>Gobierno local</t>
  </si>
  <si>
    <t>Municipios</t>
  </si>
  <si>
    <t>Empresas Públicas</t>
  </si>
  <si>
    <t>Control directo</t>
  </si>
  <si>
    <t>Control indirecto</t>
  </si>
  <si>
    <t>Financieras</t>
  </si>
  <si>
    <t>No financieras</t>
  </si>
  <si>
    <t>Sector privado</t>
  </si>
  <si>
    <t>(Continúa)</t>
  </si>
  <si>
    <t>por sector de actividad económica</t>
  </si>
  <si>
    <t>11-21</t>
  </si>
  <si>
    <t>22-23</t>
  </si>
  <si>
    <t>31-33</t>
  </si>
  <si>
    <t>43-46</t>
  </si>
  <si>
    <t>Comercio</t>
  </si>
  <si>
    <t>48-49</t>
  </si>
  <si>
    <t>muebles e intangibles</t>
  </si>
  <si>
    <t>54-55</t>
  </si>
  <si>
    <t>y Dirección de corporativos y empresas</t>
  </si>
  <si>
    <t>Actividades del gobierno y de organismos</t>
  </si>
  <si>
    <t>internacionales y extraterritoriales</t>
  </si>
  <si>
    <t>Cuenta de generación del ingreso del sector público</t>
  </si>
  <si>
    <t>Recursos</t>
  </si>
  <si>
    <t>Usos</t>
  </si>
  <si>
    <t>Valor
agregado
bruto</t>
  </si>
  <si>
    <t>Remu-
neración</t>
  </si>
  <si>
    <t>Impuestos
sobre la
producción</t>
  </si>
  <si>
    <t>Subsidios
sobre la
producción</t>
  </si>
  <si>
    <t>Excedente
bruto de
operación</t>
  </si>
  <si>
    <t>Gobierno federal y órganos,</t>
  </si>
  <si>
    <t>fondos y fideicomisos</t>
  </si>
  <si>
    <t>Valor
agre-
gado
bruto</t>
  </si>
  <si>
    <t>Remu-
nera-
ción</t>
  </si>
  <si>
    <t>Impues-
tos so-
bre la
produc-
ción</t>
  </si>
  <si>
    <t>Sub-
sidios
sobre
la pro-
ducción</t>
  </si>
  <si>
    <t>Exce-
dente
bruto
de ope-
ración</t>
  </si>
  <si>
    <t>Índice de precios implícitos del valor agregado bruto</t>
  </si>
  <si>
    <t>del sector público por nivel institucional</t>
  </si>
  <si>
    <t>Nivel institucional</t>
  </si>
  <si>
    <t xml:space="preserve">Gobierno federal y órganos, </t>
  </si>
  <si>
    <t>Cuadro 21.28</t>
  </si>
  <si>
    <t>del sector público por sector de actividad económica</t>
  </si>
  <si>
    <t xml:space="preserve">Agricultura, ganadería, aprovechamiento </t>
  </si>
  <si>
    <t>Valor bruto de la producción a precios básicos</t>
  </si>
  <si>
    <t>Cuadro 21.29</t>
  </si>
  <si>
    <t>de la construcción de los sectores público y privado</t>
  </si>
  <si>
    <t>por sector de actividad demandante</t>
  </si>
  <si>
    <t>Sector</t>
  </si>
  <si>
    <t xml:space="preserve">Total </t>
  </si>
  <si>
    <t>Perforación de pozos petroleros y gas</t>
  </si>
  <si>
    <t>Edificación</t>
  </si>
  <si>
    <t>Construcción de obras de ingeniería civil</t>
  </si>
  <si>
    <t>u obra pesada</t>
  </si>
  <si>
    <t>Trabajos especializados</t>
  </si>
  <si>
    <t>para la construcción</t>
  </si>
  <si>
    <t>Cuadro 21.30</t>
  </si>
  <si>
    <t>de la construcción del sector público</t>
  </si>
  <si>
    <t>por nivel institucional</t>
  </si>
  <si>
    <t xml:space="preserve">Gobierno federal, órganos, </t>
  </si>
  <si>
    <t xml:space="preserve">Organismos </t>
  </si>
  <si>
    <t>descentralizados</t>
  </si>
  <si>
    <t>Gobiernos estatales</t>
  </si>
  <si>
    <t>Gobiernos locales</t>
  </si>
  <si>
    <t>Empresas públicas</t>
  </si>
  <si>
    <t>Cuadro 21.31</t>
  </si>
  <si>
    <t>por tipo de obra</t>
  </si>
  <si>
    <t>Tipo de obra</t>
  </si>
  <si>
    <t>Servicios relacionados con la minería</t>
  </si>
  <si>
    <t>Edificación residencial</t>
  </si>
  <si>
    <t>Edificación no residencial</t>
  </si>
  <si>
    <t>Construcción de obra para el abastecimiento</t>
  </si>
  <si>
    <t xml:space="preserve">de agua, petróleo, gas, electricidad </t>
  </si>
  <si>
    <t>y telecomunicaciones</t>
  </si>
  <si>
    <t>División de terrenos y construcción de obras</t>
  </si>
  <si>
    <t>de urbanización</t>
  </si>
  <si>
    <t>Construcción de vías de comunicación</t>
  </si>
  <si>
    <t>Otras construcciones de ingeniería civil</t>
  </si>
  <si>
    <t>Trabajos especializados para la construcción</t>
  </si>
  <si>
    <t>Cuadro 21.32</t>
  </si>
  <si>
    <t>Cuadro 21.33</t>
  </si>
  <si>
    <t>Cuadro 21.34</t>
  </si>
  <si>
    <t>Cuadro 21.35</t>
  </si>
  <si>
    <t>Cuadro 21.36</t>
  </si>
  <si>
    <t>Nota: Excluye al Distrito Federal, cuyos datos se presentan en el cuadro 21.18.</t>
  </si>
  <si>
    <t>Nota: Excluye al Distrito Federal, cuyos datos se presentan en el cuadro 21.21.</t>
  </si>
  <si>
    <t xml:space="preserve">          la XXV sesión del Consejo Nacional de Seguridad Pública se continúa con la distribución de los recursos bajo los </t>
  </si>
  <si>
    <t>Serie anual de 2003 a 2012</t>
  </si>
  <si>
    <r>
      <t>Fuente:</t>
    </r>
    <r>
      <rPr>
        <i/>
        <sz val="6"/>
        <rFont val="Arial"/>
        <family val="2"/>
      </rPr>
      <t xml:space="preserve"> INEGI. SCNM. Indicadores macroeconómicos del sector público, 2003-20012. Año base 2008.</t>
    </r>
  </si>
  <si>
    <t>Gobierno General</t>
  </si>
  <si>
    <t xml:space="preserve">Servicio inmobiliario y de alquiler de bienes </t>
  </si>
  <si>
    <t xml:space="preserve">Servicios de esparcimiento culturales y </t>
  </si>
  <si>
    <t>deportivos, y otros servicios recreativos</t>
  </si>
  <si>
    <t>No energéticas</t>
  </si>
  <si>
    <t>forestal, pesca y caza y Minería</t>
  </si>
  <si>
    <t xml:space="preserve">Electricidad, agua y suministro de gas por </t>
  </si>
  <si>
    <t>ductos al consumidor final y Construcción</t>
  </si>
  <si>
    <t xml:space="preserve">Transportes, correos y almacenamiento </t>
  </si>
  <si>
    <t>52</t>
  </si>
  <si>
    <t>53</t>
  </si>
  <si>
    <t>Energéticas</t>
  </si>
  <si>
    <t xml:space="preserve">Empresas públicas </t>
  </si>
  <si>
    <t>No enregéticas</t>
  </si>
  <si>
    <t>Base 2008=100.0</t>
  </si>
  <si>
    <t>21. Finanzas y cuentas del sector público</t>
  </si>
  <si>
    <t xml:space="preserve">Balance financiero del sector público
Serie anual de 1995 a 2012
Millones de pesos
</t>
  </si>
  <si>
    <t xml:space="preserve">Situación financiera del sector público
Serie anual de 1995 a 2012
Millones de pesos
</t>
  </si>
  <si>
    <t xml:space="preserve">Situación financiera del gobierno federal
Serie anual de 1995 a 2012
Millones de pesos
</t>
  </si>
  <si>
    <t xml:space="preserve">Situación financiera de entidades bajo control presupuestario directo
Serie anual de 1995 a 2012
Millones de pesos
</t>
  </si>
  <si>
    <t xml:space="preserve">Balance financiero de entidades bajo control presupuestario directo según organismos y empresas
Serie anual de 1995 a 2012
Millones de pesos
</t>
  </si>
  <si>
    <t xml:space="preserve">Gasto programable ejercido del sector público presupuestal por clasificación funcional
Serie anual de 2003 a 2011
Millones de pesos
</t>
  </si>
  <si>
    <t xml:space="preserve">Gasto programable ejercido del sector público presupuestal por clasificación funcional
2012
Millones de pesos
</t>
  </si>
  <si>
    <t xml:space="preserve">Gasto programable original del sector público por clasificación administrativa
Serie anual de 1995 a 2012
Millones de pesos
</t>
  </si>
  <si>
    <t xml:space="preserve">Inversión pública federal ejercida por clasificación funcional
Serie anual de 2004 a 2011
Millones de pesos
</t>
  </si>
  <si>
    <t xml:space="preserve">Inversión pública federal ejercida por clasificación funcional
2012
Millones de pesos
</t>
  </si>
  <si>
    <t xml:space="preserve">Participaciones pagadas a las entidades federativas
Serie anual de 1997 a 2012
Millones de pesos
</t>
  </si>
  <si>
    <t xml:space="preserve">Ingresos brutos estatales por fracción de la ley de ingresos
Serie anual de 1998 a 2012
Miles de pesos
</t>
  </si>
  <si>
    <t xml:space="preserve">Ingresos brutos del sector central del gobierno del Distrito Federal por fracción de la ley de ingresos
Serie anual de 1998 a 2012
Miles de pesos
</t>
  </si>
  <si>
    <t xml:space="preserve">Ingresos brutos municipales por fracción de la ley de ingresos
Serie anual de 1998 a 2012
Miles de pesos
</t>
  </si>
  <si>
    <t xml:space="preserve">Egresos brutos del sector central del gobierno del Distrito Federal por objeto del gasto
Serie anual de 1998 a 2012
Miles de pesos
</t>
  </si>
  <si>
    <t xml:space="preserve">Egresos brutos municipales por objeto del gasto
Serie anual de 1998 a 2012
Miles de pesos
</t>
  </si>
  <si>
    <t xml:space="preserve">Contribuyentes activos según tipo
Serie anual de 2005 a 2012
</t>
  </si>
  <si>
    <t xml:space="preserve">Contribuyentes activos por sector de actividad económica
Serie anual de 2007 a 2012
</t>
  </si>
  <si>
    <t xml:space="preserve">Gasto primario del sector público presupuestario según ejecutor final de los recursos
Serie anual de 1995 a 2012
Millones de pesos
</t>
  </si>
  <si>
    <t xml:space="preserve">Situación financiera de entidades bajo control presupuestario indirecto por organismos  y empresas
Serie anual de 1995 a 2012
Millones de pesos
</t>
  </si>
  <si>
    <t xml:space="preserve">Ahorro financiero del sector público según origen
Serie anual de 1995 a 2012
Millones de pesos
</t>
  </si>
  <si>
    <t xml:space="preserve">Egresos brutos estatales por objeto del gasto
Serie anual de 1998 a 2012
Miles de pesos
</t>
  </si>
  <si>
    <t xml:space="preserve">Gasto federal ejercido para la superación de la pobreza por principales programas
Serie anual de 1995 a 2010
Millones de pesos
</t>
  </si>
  <si>
    <t xml:space="preserve">Gasto público federal ejercido para la superación de la pobreza según ramo
Serie anual de 1995 a 2013
Millones de pesos
</t>
  </si>
  <si>
    <t xml:space="preserve">Inversión canalizada para la superación de la pobreza por principales programas
Serie anual de 2007 a 2012
Millones de pesos
</t>
  </si>
  <si>
    <t xml:space="preserve">Origen y destino de los recursos autorizados del Sistema Nacional de Seguridad Pública
Serie anual de 1997 a 2011
Millones de pesos
</t>
  </si>
  <si>
    <t xml:space="preserve">Gasto federal asignado para el Fondo de Desastres Naturales
Serie anual de 1996 a 2012
Millones de pesos
</t>
  </si>
  <si>
    <t>21.10</t>
  </si>
  <si>
    <t>21.20</t>
  </si>
  <si>
    <t>21.30</t>
  </si>
  <si>
    <t xml:space="preserve">Cuenta de producción del sector público por sector y nivel institucional
Serie anual de 2003 a 2012
Millones de pesos corrientes
</t>
  </si>
  <si>
    <t xml:space="preserve">Cuenta de producción del sector público por sector de actividad económica 
Serie anual de 2003 a 2012
Millones de pesos corrientes
</t>
  </si>
  <si>
    <t xml:space="preserve">Cuenta de generación del ingreso del sector público por sector y nivel institucional
Serie anual de 2003 a 2012
Millones de pesos corrientes
</t>
  </si>
  <si>
    <t xml:space="preserve">Cuenta de generación del ingreso del sector público por sector de actividad económica
Serie anual de 2003 a 2012
Millones de pesos corrientes
</t>
  </si>
  <si>
    <t xml:space="preserve">Índice de precios implícitos del valor agregado bruto del sector público por nivel institucional
Serie anual de 2003 a 2012
Base 2003=100.0
</t>
  </si>
  <si>
    <t xml:space="preserve">Índice de precios implícitos del valor agregado bruto del sector público por sector de actividad económica
Serie anual de 2003 a 2012
Base 2003=100.0
</t>
  </si>
  <si>
    <t xml:space="preserve">Valor bruto de la producción a precios básicos de la construcción de los sectores público y privado por sector de actividad demandante
Serie anual de 2003 a 2012
Millones de pesos corrientes
</t>
  </si>
  <si>
    <t xml:space="preserve">Valor bruto de la producción a precios básicos de la construcción del sector público por nivel institucional
Serie anual de 2003 a 2012
Millones de pesos corrientes
</t>
  </si>
  <si>
    <t xml:space="preserve">Valor bruto de la producción a precios básicos de la construcción del sector público por tipo de obra
Serie anual de 2003 a 2012
Millones de pesos corrientes
</t>
  </si>
</sst>
</file>

<file path=xl/styles.xml><?xml version="1.0" encoding="utf-8"?>
<styleSheet xmlns="http://schemas.openxmlformats.org/spreadsheetml/2006/main">
  <numFmts count="52">
    <numFmt numFmtId="44" formatCode="_-&quot;$&quot;* #,##0.00_-;\-&quot;$&quot;* #,##0.00_-;_-&quot;$&quot;* &quot;-&quot;??_-;_-@_-"/>
    <numFmt numFmtId="43" formatCode="_-* #,##0.00_-;\-* #,##0.00_-;_-* &quot;-&quot;??_-;_-@_-"/>
    <numFmt numFmtId="164" formatCode="###0_);\(###0\)"/>
    <numFmt numFmtId="165" formatCode="###,##0;\(_###,##0\)"/>
    <numFmt numFmtId="166" formatCode="###,##0.0;\(_###,##0.0\)"/>
    <numFmt numFmtId="167" formatCode="General_)"/>
    <numFmt numFmtId="168" formatCode="###,##0"/>
    <numFmt numFmtId="169" formatCode="###,##0.00"/>
    <numFmt numFmtId="170" formatCode="#\ ##0;\-#\ ##0"/>
    <numFmt numFmtId="171" formatCode="0.00;\-0.00"/>
    <numFmt numFmtId="172" formatCode="\ ####"/>
    <numFmt numFmtId="173" formatCode="###\ ###.00"/>
    <numFmt numFmtId="174" formatCode="* 0.00;* \-0.00;* 0.00;* @"/>
    <numFmt numFmtId="175" formatCode="_-[$€-2]* #,##0.00_-;\-[$€-2]* #,##0.00_-;_-[$€-2]* &quot;-&quot;??_-"/>
    <numFmt numFmtId="176" formatCode="###,###,###"/>
    <numFmt numFmtId="177" formatCode="*-;*-;*-;*-"/>
    <numFmt numFmtId="178" formatCode="#\ ##0.0;\-#\ ##0.0"/>
    <numFmt numFmtId="179" formatCode="_(* #,##0.00_);_(* \(#,##0.00\);_(* &quot;-&quot;??_);_(@_)"/>
    <numFmt numFmtId="180" formatCode="#\ ##0.0"/>
    <numFmt numFmtId="181" formatCode="#\ \ ###\ \ ##0;\(#\ \ ###\ \ ##0\)"/>
    <numFmt numFmtId="182" formatCode="##\ ###"/>
    <numFmt numFmtId="183" formatCode="* @"/>
    <numFmt numFmtId="184" formatCode="##\ ###\ ###"/>
    <numFmt numFmtId="185" formatCode="@* "/>
    <numFmt numFmtId="186" formatCode="#\ ###\ ###\ ##0"/>
    <numFmt numFmtId="187" formatCode="0.0"/>
    <numFmt numFmtId="188" formatCode="#,##0.0"/>
    <numFmt numFmtId="189" formatCode="#,##0.00\ &quot;$&quot;;[Red]\-#,##0.00\ &quot;$&quot;"/>
    <numFmt numFmtId="190" formatCode="_-* #,##0\ &quot;$&quot;_-;\-* #,##0\ &quot;$&quot;_-;_-* &quot;-&quot;\ &quot;$&quot;_-;_-@_-"/>
    <numFmt numFmtId="191" formatCode="#,##0\ &quot;€&quot;;\-#,##0\ &quot;€&quot;"/>
    <numFmt numFmtId="192" formatCode="#,##0.00\ &quot;€&quot;;[Red]\-#,##0.00\ &quot;€&quot;"/>
    <numFmt numFmtId="193" formatCode="#,##0\ &quot;pta&quot;;\-#,##0\ &quot;pta&quot;"/>
    <numFmt numFmtId="194" formatCode="0.0_);[Red]\(0.0\)"/>
    <numFmt numFmtId="195" formatCode="###,##0.0"/>
    <numFmt numFmtId="196" formatCode="0.000"/>
    <numFmt numFmtId="197" formatCode="#,##0.000"/>
    <numFmt numFmtId="198" formatCode="###,##0.0000"/>
    <numFmt numFmtId="199" formatCode="00"/>
    <numFmt numFmtId="200" formatCode="_(&quot;$&quot;* #,##0_);_(&quot;$&quot;* \(#,##0\);_(&quot;$&quot;* &quot;-&quot;_);_(@_)"/>
    <numFmt numFmtId="201" formatCode="&quot;$&quot;#,##0\ ;\(&quot;$&quot;#,##0\)"/>
    <numFmt numFmtId="202" formatCode="##0.0;\(##0.0\)"/>
    <numFmt numFmtId="203" formatCode="###\ ###\ ##0"/>
    <numFmt numFmtId="204" formatCode="###\ ###\ ###\ ##0"/>
    <numFmt numFmtId="205" formatCode="#\ ##0"/>
    <numFmt numFmtId="206" formatCode="####"/>
    <numFmt numFmtId="207" formatCode="#\ ###\ ##0.0"/>
    <numFmt numFmtId="208" formatCode="#\ \ #\ \ #\ \ #"/>
    <numFmt numFmtId="209" formatCode="#\ ###\ ##0_);\(#\ ###\ ##0_)"/>
    <numFmt numFmtId="210" formatCode="###0\ _P_t_s;\-#,##0\ _P_t_s"/>
    <numFmt numFmtId="211" formatCode="#\ ###\ ##0"/>
    <numFmt numFmtId="212" formatCode="#,##0_);\-\ #,##0_)"/>
    <numFmt numFmtId="213" formatCode="#\ ###\ ###\ ##0\ ;\ \-#\ ###\ ###\ ##0\ "/>
  </numFmts>
  <fonts count="72">
    <font>
      <sz val="11"/>
      <color theme="1"/>
      <name val="Calibri"/>
      <family val="2"/>
      <scheme val="minor"/>
    </font>
    <font>
      <sz val="11"/>
      <color theme="1"/>
      <name val="Calibri"/>
      <family val="2"/>
      <scheme val="minor"/>
    </font>
    <font>
      <sz val="10"/>
      <name val="Arial"/>
      <family val="2"/>
    </font>
    <font>
      <b/>
      <sz val="6"/>
      <name val="Arial"/>
      <family val="2"/>
    </font>
    <font>
      <b/>
      <sz val="8"/>
      <name val="Arial"/>
      <family val="2"/>
    </font>
    <font>
      <b/>
      <sz val="7"/>
      <name val="Arial"/>
      <family val="2"/>
    </font>
    <font>
      <sz val="6"/>
      <name val="Arial"/>
      <family val="2"/>
    </font>
    <font>
      <sz val="7"/>
      <name val="Arial"/>
      <family val="2"/>
    </font>
    <font>
      <sz val="8"/>
      <name val="Arial"/>
      <family val="2"/>
    </font>
    <font>
      <b/>
      <sz val="10"/>
      <name val="Arial"/>
      <family val="2"/>
    </font>
    <font>
      <i/>
      <sz val="6"/>
      <name val="Arial"/>
      <family val="2"/>
    </font>
    <font>
      <sz val="11"/>
      <name val="Courier New"/>
      <family val="3"/>
    </font>
    <font>
      <sz val="11"/>
      <color rgb="FFFFFFFF"/>
      <name val="Calibri"/>
      <family val="2"/>
      <scheme val="minor"/>
    </font>
    <font>
      <u/>
      <sz val="15.4"/>
      <color theme="10"/>
      <name val="Calibri"/>
      <family val="2"/>
    </font>
    <font>
      <u/>
      <sz val="10.4"/>
      <color theme="10"/>
      <name val="Swiss"/>
    </font>
    <font>
      <sz val="10"/>
      <name val="Courier"/>
      <family val="3"/>
    </font>
    <font>
      <sz val="2"/>
      <name val="Arial"/>
      <family val="2"/>
    </font>
    <font>
      <sz val="10"/>
      <name val="Helv"/>
    </font>
    <font>
      <sz val="8"/>
      <name val="Swiss"/>
    </font>
    <font>
      <sz val="9"/>
      <name val="Arial"/>
      <family val="2"/>
    </font>
    <font>
      <b/>
      <sz val="12"/>
      <name val="Helvetica"/>
      <family val="2"/>
    </font>
    <font>
      <b/>
      <sz val="13"/>
      <name val="Arial"/>
      <family val="2"/>
    </font>
    <font>
      <sz val="5"/>
      <name val="Arial"/>
      <family val="2"/>
    </font>
    <font>
      <vertAlign val="superscript"/>
      <sz val="6"/>
      <name val="Arial"/>
      <family val="2"/>
    </font>
    <font>
      <sz val="10"/>
      <name val="MS Sans"/>
    </font>
    <font>
      <sz val="10"/>
      <name val="MS Sans Serif"/>
      <family val="2"/>
    </font>
    <font>
      <sz val="7"/>
      <color theme="0"/>
      <name val="Arial"/>
      <family val="2"/>
    </font>
    <font>
      <u/>
      <sz val="10"/>
      <color indexed="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2"/>
      <name val="Helv"/>
    </font>
    <font>
      <b/>
      <sz val="18"/>
      <name val="Arial"/>
      <family val="2"/>
    </font>
    <font>
      <b/>
      <sz val="12"/>
      <name val="Arial"/>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9"/>
      <name val="Microsoft Sans Serif"/>
      <family val="2"/>
    </font>
    <font>
      <sz val="10"/>
      <color theme="1"/>
      <name val="Arial"/>
      <family val="2"/>
    </font>
    <font>
      <sz val="11"/>
      <color rgb="FF000000"/>
      <name val="Calibri"/>
      <family val="2"/>
      <scheme val="minor"/>
    </font>
    <font>
      <sz val="10"/>
      <color indexed="8"/>
      <name val="Arial"/>
      <family val="2"/>
    </font>
    <font>
      <b/>
      <sz val="11"/>
      <color indexed="63"/>
      <name val="Calibri"/>
      <family val="2"/>
    </font>
    <font>
      <sz val="4"/>
      <name val="Arial"/>
      <family val="2"/>
    </font>
    <font>
      <sz val="11"/>
      <color indexed="10"/>
      <name val="Calibri"/>
      <family val="2"/>
    </font>
    <font>
      <i/>
      <sz val="11"/>
      <color indexed="23"/>
      <name val="Calibri"/>
      <family val="2"/>
    </font>
    <font>
      <b/>
      <sz val="15"/>
      <color indexed="56"/>
      <name val="Calibri"/>
      <family val="2"/>
    </font>
    <font>
      <b/>
      <sz val="9"/>
      <name val="Arial"/>
      <family val="2"/>
    </font>
    <font>
      <b/>
      <sz val="13"/>
      <color indexed="56"/>
      <name val="Calibri"/>
      <family val="2"/>
    </font>
    <font>
      <b/>
      <sz val="18"/>
      <color indexed="56"/>
      <name val="Cambria"/>
      <family val="2"/>
    </font>
    <font>
      <b/>
      <sz val="11"/>
      <color indexed="8"/>
      <name val="Calibri"/>
      <family val="2"/>
    </font>
    <font>
      <u/>
      <sz val="13"/>
      <color indexed="12"/>
      <name val="Arial"/>
      <family val="2"/>
    </font>
    <font>
      <u/>
      <sz val="8"/>
      <color theme="10"/>
      <name val="Swiss"/>
    </font>
    <font>
      <b/>
      <i/>
      <sz val="14"/>
      <name val="Arial"/>
      <family val="2"/>
    </font>
    <font>
      <b/>
      <i/>
      <sz val="11"/>
      <name val="Arial"/>
      <family val="2"/>
    </font>
    <font>
      <b/>
      <i/>
      <sz val="10"/>
      <name val="Arial"/>
      <family val="2"/>
    </font>
    <font>
      <i/>
      <sz val="7"/>
      <name val="Arial"/>
      <family val="2"/>
    </font>
    <font>
      <sz val="6"/>
      <name val="Times New Roman"/>
      <family val="1"/>
    </font>
    <font>
      <sz val="6"/>
      <name val="MS Sans"/>
    </font>
    <font>
      <vertAlign val="superscript"/>
      <sz val="7"/>
      <name val="Arial"/>
      <family val="2"/>
    </font>
    <font>
      <sz val="7"/>
      <color rgb="FFFF0000"/>
      <name val="Arial"/>
      <family val="2"/>
    </font>
    <font>
      <b/>
      <sz val="9.75"/>
      <name val="Swiss"/>
    </font>
    <font>
      <sz val="10"/>
      <name val="Times New Roman"/>
      <family val="1"/>
    </font>
    <font>
      <b/>
      <sz val="8.5"/>
      <name val="Arial"/>
      <family val="2"/>
    </font>
    <font>
      <u/>
      <sz val="6"/>
      <name val="Arial"/>
      <family val="2"/>
    </font>
    <font>
      <sz val="7"/>
      <color indexed="18"/>
      <name val="Arial"/>
      <family val="2"/>
    </font>
    <font>
      <u/>
      <sz val="7"/>
      <name val="Arial"/>
      <family val="2"/>
    </font>
    <font>
      <sz val="10"/>
      <color indexed="18"/>
      <name val="Arial"/>
      <family val="2"/>
    </font>
    <font>
      <b/>
      <u/>
      <sz val="10"/>
      <name val="Arial"/>
      <family val="2"/>
    </font>
  </fonts>
  <fills count="27">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s>
  <cellStyleXfs count="1148">
    <xf numFmtId="0" fontId="0" fillId="0" borderId="0"/>
    <xf numFmtId="0" fontId="2" fillId="0" borderId="0"/>
    <xf numFmtId="0" fontId="2" fillId="0" borderId="0"/>
    <xf numFmtId="167" fontId="8" fillId="0" borderId="0"/>
    <xf numFmtId="168" fontId="7" fillId="0" borderId="0" applyFill="0" applyBorder="0" applyProtection="0">
      <alignment horizontal="right"/>
      <protection locked="0"/>
    </xf>
    <xf numFmtId="0" fontId="7" fillId="0" borderId="0" applyFill="0" applyBorder="0" applyProtection="0">
      <alignment horizontal="right"/>
    </xf>
    <xf numFmtId="169" fontId="7" fillId="0" borderId="0" applyFill="0" applyBorder="0" applyProtection="0">
      <alignment horizontal="right"/>
    </xf>
    <xf numFmtId="0" fontId="9" fillId="0" borderId="0" applyNumberFormat="0" applyFill="0" applyBorder="0" applyProtection="0">
      <alignment horizontal="left" vertical="top"/>
    </xf>
    <xf numFmtId="170" fontId="7" fillId="0" borderId="0" applyFont="0" applyFill="0" applyBorder="0" applyAlignment="0" applyProtection="0"/>
    <xf numFmtId="171" fontId="7"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11" fillId="0" borderId="0" applyFont="0" applyFill="0" applyBorder="0" applyAlignment="0" applyProtection="0"/>
    <xf numFmtId="0" fontId="7" fillId="0" borderId="0" applyNumberFormat="0" applyFill="0" applyBorder="0" applyProtection="0">
      <alignment horizontal="left" vertical="top" wrapText="1"/>
    </xf>
    <xf numFmtId="0" fontId="7" fillId="0" borderId="0" applyNumberFormat="0" applyFill="0" applyBorder="0" applyProtection="0">
      <alignment horizontal="right" vertical="top"/>
    </xf>
    <xf numFmtId="0" fontId="7" fillId="0" borderId="0" applyNumberFormat="0" applyFill="0" applyBorder="0" applyProtection="0">
      <alignment horizontal="left" vertical="top"/>
    </xf>
    <xf numFmtId="0" fontId="4" fillId="0" borderId="0" applyNumberFormat="0" applyFill="0" applyBorder="0" applyAlignment="0" applyProtection="0"/>
    <xf numFmtId="1" fontId="7" fillId="0" borderId="0"/>
    <xf numFmtId="0" fontId="7" fillId="0" borderId="0" applyNumberFormat="0" applyFill="0" applyBorder="0" applyProtection="0">
      <alignment horizontal="right" vertical="top"/>
    </xf>
    <xf numFmtId="175" fontId="2" fillId="0" borderId="0" applyNumberFormat="0" applyFont="0" applyFill="0" applyBorder="0" applyAlignment="0" applyProtection="0">
      <alignment horizontal="left"/>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176" fontId="2" fillId="0" borderId="0" applyFont="0" applyFill="0" applyBorder="0" applyAlignment="0" applyProtection="0"/>
    <xf numFmtId="177" fontId="15" fillId="0" borderId="0" applyFont="0" applyFill="0" applyBorder="0" applyAlignment="0" applyProtection="0"/>
    <xf numFmtId="0" fontId="16" fillId="0" borderId="7" applyNumberFormat="0" applyFill="0" applyAlignment="0" applyProtection="0">
      <alignment vertical="top"/>
      <protection locked="0"/>
    </xf>
    <xf numFmtId="0" fontId="16" fillId="0" borderId="3" applyNumberFormat="0" applyFill="0" applyAlignment="0" applyProtection="0">
      <alignment vertical="top"/>
      <protection locked="0"/>
    </xf>
    <xf numFmtId="0" fontId="16" fillId="0" borderId="0" applyNumberFormat="0" applyFill="0" applyAlignment="0" applyProtection="0"/>
    <xf numFmtId="170" fontId="7" fillId="0" borderId="0" applyFont="0" applyFill="0" applyBorder="0" applyAlignment="0" applyProtection="0"/>
    <xf numFmtId="178" fontId="7"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9" fillId="0" borderId="0" applyNumberFormat="0" applyFill="0" applyBorder="0" applyProtection="0">
      <alignment horizontal="right" vertical="top"/>
    </xf>
    <xf numFmtId="181" fontId="20" fillId="0" borderId="0" applyFont="0" applyFill="0" applyBorder="0" applyProtection="0">
      <alignment horizontal="right"/>
    </xf>
    <xf numFmtId="0" fontId="7" fillId="0" borderId="0" applyNumberFormat="0" applyFill="0" applyBorder="0" applyProtection="0">
      <alignment vertical="top"/>
      <protection locked="0"/>
    </xf>
    <xf numFmtId="0" fontId="8" fillId="0" borderId="0">
      <alignment horizontal="left" vertical="top"/>
    </xf>
    <xf numFmtId="0" fontId="7" fillId="0" borderId="0">
      <alignment horizontal="left" wrapText="1" indent="2"/>
    </xf>
    <xf numFmtId="182" fontId="2" fillId="0" borderId="0" applyFont="0" applyFill="0" applyBorder="0" applyAlignment="0" applyProtection="0"/>
    <xf numFmtId="183" fontId="15" fillId="0" borderId="0" applyFont="0" applyFill="0" applyBorder="0" applyAlignment="0" applyProtection="0"/>
    <xf numFmtId="184" fontId="2" fillId="0" borderId="0" applyFont="0" applyFill="0" applyBorder="0" applyAlignment="0" applyProtection="0"/>
    <xf numFmtId="185" fontId="15" fillId="0" borderId="0" applyFont="0" applyFill="0" applyBorder="0" applyAlignment="0" applyProtection="0"/>
    <xf numFmtId="186" fontId="21" fillId="0" borderId="0" applyNumberFormat="0" applyFill="0" applyBorder="0" applyProtection="0">
      <alignment horizontal="left"/>
    </xf>
    <xf numFmtId="186" fontId="21" fillId="0" borderId="0" applyNumberFormat="0" applyFill="0" applyBorder="0" applyProtection="0">
      <alignment horizontal="left"/>
    </xf>
    <xf numFmtId="0" fontId="2" fillId="0" borderId="0"/>
    <xf numFmtId="0" fontId="24" fillId="0" borderId="0"/>
    <xf numFmtId="0" fontId="25" fillId="0" borderId="0"/>
    <xf numFmtId="0" fontId="24" fillId="0" borderId="0"/>
    <xf numFmtId="0" fontId="13"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 fillId="0" borderId="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7" fillId="0" borderId="0"/>
    <xf numFmtId="3" fontId="8" fillId="0" borderId="0" applyFill="0" applyBorder="0" applyProtection="0">
      <alignment horizontal="right"/>
    </xf>
    <xf numFmtId="168" fontId="8" fillId="0" borderId="0" applyFill="0" applyBorder="0" applyAlignment="0" applyProtection="0">
      <alignment horizontal="right"/>
      <protection locked="0"/>
    </xf>
    <xf numFmtId="168" fontId="7" fillId="0" borderId="0" applyFill="0" applyBorder="0" applyProtection="0">
      <alignment horizontal="right"/>
      <protection locked="0"/>
    </xf>
    <xf numFmtId="168" fontId="7" fillId="0" borderId="0" applyFill="0" applyBorder="0" applyProtection="0">
      <alignment horizontal="right"/>
      <protection locked="0"/>
    </xf>
    <xf numFmtId="189" fontId="7" fillId="0" borderId="0" applyFill="0" applyBorder="0" applyProtection="0">
      <alignment horizontal="right"/>
      <protection locked="0"/>
    </xf>
    <xf numFmtId="168" fontId="8" fillId="0" borderId="0" applyFill="0" applyBorder="0" applyAlignment="0" applyProtection="0">
      <alignment horizontal="right"/>
      <protection locked="0"/>
    </xf>
    <xf numFmtId="190" fontId="8" fillId="0" borderId="0" applyFill="0" applyBorder="0" applyProtection="0">
      <alignment horizontal="right"/>
      <protection locked="0"/>
    </xf>
    <xf numFmtId="190" fontId="8" fillId="0" borderId="0" applyFill="0" applyBorder="0" applyProtection="0">
      <alignment horizontal="right"/>
      <protection locked="0"/>
    </xf>
    <xf numFmtId="191" fontId="7" fillId="0" borderId="0" applyFill="0" applyBorder="0" applyProtection="0">
      <alignment horizontal="right"/>
      <protection locked="0"/>
    </xf>
    <xf numFmtId="187" fontId="7" fillId="0" borderId="0" applyFill="0" applyBorder="0" applyProtection="0">
      <alignment horizontal="right"/>
      <protection locked="0"/>
    </xf>
    <xf numFmtId="187" fontId="7" fillId="0" borderId="0" applyFill="0" applyBorder="0" applyProtection="0">
      <alignment horizontal="right"/>
      <protection locked="0"/>
    </xf>
    <xf numFmtId="168" fontId="7" fillId="0" borderId="0" applyFill="0" applyBorder="0" applyProtection="0">
      <alignment horizontal="right"/>
      <protection locked="0"/>
    </xf>
    <xf numFmtId="192" fontId="8" fillId="0" borderId="0" applyFill="0" applyBorder="0" applyProtection="0">
      <alignment horizontal="right"/>
      <protection locked="0"/>
    </xf>
    <xf numFmtId="192" fontId="8" fillId="0" borderId="0" applyFill="0" applyBorder="0" applyProtection="0">
      <alignment horizontal="right"/>
      <protection locked="0"/>
    </xf>
    <xf numFmtId="168" fontId="7" fillId="0" borderId="0" applyFill="0" applyBorder="0" applyProtection="0">
      <alignment horizontal="right"/>
      <protection locked="0"/>
    </xf>
    <xf numFmtId="168" fontId="7" fillId="0" borderId="0" applyFill="0" applyBorder="0" applyAlignment="0" applyProtection="0">
      <alignment horizontal="right"/>
      <protection locked="0"/>
    </xf>
    <xf numFmtId="193" fontId="7" fillId="0" borderId="0" applyFill="0" applyBorder="0" applyProtection="0">
      <alignment horizontal="right"/>
      <protection locked="0"/>
    </xf>
    <xf numFmtId="168" fontId="4" fillId="0" borderId="0" applyFill="0" applyBorder="0" applyProtection="0">
      <alignment horizontal="right"/>
      <protection locked="0"/>
    </xf>
    <xf numFmtId="168" fontId="8" fillId="0" borderId="0" applyFill="0" applyBorder="0" applyProtection="0">
      <alignment horizontal="right"/>
      <protection locked="0"/>
    </xf>
    <xf numFmtId="194" fontId="7" fillId="0" borderId="0" applyFill="0" applyBorder="0" applyProtection="0">
      <alignment horizontal="right"/>
    </xf>
    <xf numFmtId="194" fontId="7" fillId="0" borderId="0" applyFill="0" applyBorder="0" applyProtection="0">
      <alignment horizontal="right"/>
    </xf>
    <xf numFmtId="195" fontId="7" fillId="0" borderId="0" applyFill="0" applyBorder="0" applyProtection="0">
      <alignment horizontal="right"/>
    </xf>
    <xf numFmtId="195" fontId="7" fillId="0" borderId="0" applyFill="0" applyBorder="0" applyProtection="0">
      <alignment horizontal="right"/>
    </xf>
    <xf numFmtId="195" fontId="7" fillId="0" borderId="0" applyFill="0" applyBorder="0" applyAlignment="0" applyProtection="0"/>
    <xf numFmtId="195" fontId="7" fillId="0" borderId="0" applyFill="0" applyBorder="0" applyProtection="0">
      <alignment horizontal="right"/>
    </xf>
    <xf numFmtId="196" fontId="7" fillId="0" borderId="0" applyFill="0" applyBorder="0" applyProtection="0">
      <alignment horizontal="right"/>
    </xf>
    <xf numFmtId="196" fontId="7" fillId="0" borderId="0" applyFill="0" applyBorder="0" applyProtection="0">
      <alignment horizontal="right"/>
    </xf>
    <xf numFmtId="169" fontId="7" fillId="0" borderId="0" applyFill="0" applyBorder="0" applyProtection="0">
      <alignment horizontal="right"/>
    </xf>
    <xf numFmtId="196" fontId="7" fillId="0" borderId="0" applyFill="0" applyBorder="0" applyProtection="0">
      <alignment horizontal="right"/>
    </xf>
    <xf numFmtId="196" fontId="7" fillId="0" borderId="0" applyFill="0" applyBorder="0" applyProtection="0">
      <alignment horizontal="right"/>
    </xf>
    <xf numFmtId="169" fontId="7" fillId="0" borderId="0" applyFill="0" applyBorder="0" applyProtection="0">
      <alignment horizontal="right"/>
    </xf>
    <xf numFmtId="169" fontId="7" fillId="0" borderId="0" applyFill="0" applyBorder="0" applyAlignment="0" applyProtection="0">
      <alignment horizontal="right"/>
    </xf>
    <xf numFmtId="169" fontId="7" fillId="0" borderId="0" applyFill="0" applyBorder="0" applyProtection="0">
      <alignment horizontal="right"/>
    </xf>
    <xf numFmtId="197" fontId="7" fillId="0" borderId="0">
      <alignment horizontal="right"/>
      <protection locked="0"/>
    </xf>
    <xf numFmtId="198" fontId="7" fillId="0" borderId="0">
      <alignment horizontal="right"/>
      <protection locked="0"/>
    </xf>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1" fillId="18" borderId="10" applyNumberFormat="0" applyAlignment="0" applyProtection="0"/>
    <xf numFmtId="0" fontId="31" fillId="18" borderId="10" applyNumberFormat="0" applyAlignment="0" applyProtection="0"/>
    <xf numFmtId="0" fontId="31" fillId="18" borderId="10" applyNumberFormat="0" applyAlignment="0" applyProtection="0"/>
    <xf numFmtId="0" fontId="31" fillId="18" borderId="10" applyNumberFormat="0" applyAlignment="0" applyProtection="0"/>
    <xf numFmtId="0" fontId="31" fillId="18" borderId="10" applyNumberFormat="0" applyAlignment="0" applyProtection="0"/>
    <xf numFmtId="0" fontId="31" fillId="18" borderId="10" applyNumberFormat="0" applyAlignment="0" applyProtection="0"/>
    <xf numFmtId="0" fontId="9" fillId="0" borderId="0" applyNumberFormat="0" applyFill="0" applyBorder="0" applyProtection="0">
      <alignment horizontal="left" vertical="top"/>
    </xf>
    <xf numFmtId="0" fontId="9" fillId="0" borderId="0" applyNumberFormat="0" applyFill="0" applyBorder="0" applyProtection="0">
      <alignment horizontal="left" vertical="top"/>
    </xf>
    <xf numFmtId="0" fontId="9" fillId="0" borderId="0" applyNumberFormat="0" applyFill="0" applyBorder="0" applyAlignment="0" applyProtection="0">
      <alignment horizontal="left" vertical="center"/>
    </xf>
    <xf numFmtId="0" fontId="9" fillId="0" borderId="0" applyNumberFormat="0" applyFill="0" applyBorder="0" applyProtection="0">
      <alignment horizontal="left" vertical="top"/>
    </xf>
    <xf numFmtId="0" fontId="32" fillId="19" borderId="11" applyNumberFormat="0" applyAlignment="0" applyProtection="0"/>
    <xf numFmtId="0" fontId="32" fillId="19" borderId="11" applyNumberFormat="0" applyAlignment="0" applyProtection="0"/>
    <xf numFmtId="0" fontId="32" fillId="19" borderId="11" applyNumberFormat="0" applyAlignment="0" applyProtection="0"/>
    <xf numFmtId="0" fontId="32" fillId="19" borderId="11" applyNumberFormat="0" applyAlignment="0" applyProtection="0"/>
    <xf numFmtId="0" fontId="32" fillId="19" borderId="11" applyNumberFormat="0" applyAlignment="0" applyProtection="0"/>
    <xf numFmtId="0" fontId="32" fillId="19" borderId="11" applyNumberFormat="0" applyAlignment="0" applyProtection="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33" fillId="0" borderId="12" applyNumberFormat="0" applyFill="0" applyAlignment="0" applyProtection="0"/>
    <xf numFmtId="0" fontId="21" fillId="0" borderId="0" applyNumberFormat="0" applyFill="0" applyBorder="0" applyProtection="0">
      <alignment horizontal="right"/>
    </xf>
    <xf numFmtId="167" fontId="34" fillId="0" borderId="0"/>
    <xf numFmtId="0" fontId="7" fillId="0" borderId="0" applyNumberFormat="0" applyFill="0" applyBorder="0" applyProtection="0">
      <alignment horizontal="left" vertical="top" wrapText="1"/>
    </xf>
    <xf numFmtId="0" fontId="7" fillId="0" borderId="0" applyNumberFormat="0" applyFill="0" applyBorder="0" applyProtection="0">
      <alignment horizontal="left" wrapText="1"/>
    </xf>
    <xf numFmtId="0" fontId="7" fillId="0" borderId="0" applyNumberFormat="0" applyFill="0" applyBorder="0" applyProtection="0">
      <alignment horizontal="left" wrapText="1"/>
    </xf>
    <xf numFmtId="0" fontId="7" fillId="0" borderId="0" applyNumberFormat="0" applyFill="0" applyBorder="0" applyProtection="0">
      <alignment horizontal="left" vertical="top" wrapText="1"/>
    </xf>
    <xf numFmtId="0" fontId="7" fillId="0" borderId="0" applyNumberFormat="0" applyFill="0" applyBorder="0" applyProtection="0">
      <alignment horizontal="left" vertical="top" wrapText="1"/>
    </xf>
    <xf numFmtId="0" fontId="7" fillId="0" borderId="0" applyNumberFormat="0" applyFill="0" applyBorder="0" applyProtection="0">
      <alignment horizontal="left" vertical="top" wrapText="1"/>
    </xf>
    <xf numFmtId="0" fontId="7" fillId="0" borderId="0" applyNumberFormat="0" applyFill="0" applyBorder="0" applyProtection="0">
      <alignment horizontal="left" vertical="top"/>
    </xf>
    <xf numFmtId="0" fontId="7" fillId="0" borderId="0" applyNumberFormat="0" applyFill="0" applyBorder="0" applyProtection="0">
      <alignment horizontal="left" wrapText="1"/>
    </xf>
    <xf numFmtId="0" fontId="7" fillId="0" borderId="0" applyNumberFormat="0" applyFill="0" applyBorder="0" applyProtection="0">
      <alignment horizontal="right" vertical="top"/>
    </xf>
    <xf numFmtId="0" fontId="7" fillId="0" borderId="0" applyNumberFormat="0" applyFill="0" applyBorder="0" applyProtection="0">
      <alignment horizontal="left" vertical="top"/>
    </xf>
    <xf numFmtId="0" fontId="7" fillId="0" borderId="0">
      <alignment horizontal="left" vertical="center"/>
    </xf>
    <xf numFmtId="0" fontId="7" fillId="0" borderId="0" applyNumberFormat="0" applyFill="0" applyBorder="0" applyProtection="0">
      <alignment horizontal="left" vertical="top"/>
    </xf>
    <xf numFmtId="0" fontId="7" fillId="0" borderId="0" applyNumberFormat="0" applyFill="0" applyBorder="0" applyProtection="0">
      <alignment horizontal="left" vertical="top"/>
    </xf>
    <xf numFmtId="0" fontId="35"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38" fillId="9" borderId="10" applyNumberFormat="0" applyAlignment="0" applyProtection="0"/>
    <xf numFmtId="0" fontId="38" fillId="9" borderId="10" applyNumberFormat="0" applyAlignment="0" applyProtection="0"/>
    <xf numFmtId="0" fontId="38" fillId="9" borderId="10" applyNumberFormat="0" applyAlignment="0" applyProtection="0"/>
    <xf numFmtId="0" fontId="38" fillId="9" borderId="10" applyNumberFormat="0" applyAlignment="0" applyProtection="0"/>
    <xf numFmtId="0" fontId="38" fillId="9" borderId="10" applyNumberFormat="0" applyAlignment="0" applyProtection="0"/>
    <xf numFmtId="0" fontId="38" fillId="9" borderId="10" applyNumberFormat="0" applyAlignment="0" applyProtection="0"/>
    <xf numFmtId="175" fontId="2" fillId="0" borderId="0" applyFont="0" applyFill="0" applyBorder="0" applyAlignment="0" applyProtection="0"/>
    <xf numFmtId="175" fontId="2" fillId="0" borderId="0" applyFont="0" applyFill="0" applyBorder="0" applyAlignment="0" applyProtection="0"/>
    <xf numFmtId="175" fontId="7" fillId="0" borderId="0" applyFont="0" applyFill="0" applyBorder="0" applyAlignment="0" applyProtection="0">
      <alignment vertical="top"/>
      <protection locked="0"/>
    </xf>
    <xf numFmtId="175" fontId="2" fillId="0" borderId="0" applyFont="0" applyFill="0" applyBorder="0" applyAlignment="0" applyProtection="0"/>
    <xf numFmtId="175" fontId="2" fillId="0" borderId="0" applyFont="0" applyFill="0" applyBorder="0" applyAlignment="0" applyProtection="0"/>
    <xf numFmtId="175" fontId="7" fillId="0" borderId="0" applyFont="0" applyFill="0" applyBorder="0" applyAlignment="0" applyProtection="0">
      <alignment vertical="top"/>
      <protection locked="0"/>
    </xf>
    <xf numFmtId="175" fontId="28" fillId="0" borderId="0" applyFont="0" applyFill="0" applyBorder="0" applyAlignment="0" applyProtection="0"/>
    <xf numFmtId="175" fontId="28"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199" fontId="7" fillId="0" borderId="0">
      <alignment horizontal="right"/>
      <protection locked="0"/>
    </xf>
    <xf numFmtId="0" fontId="16" fillId="0" borderId="7" applyNumberFormat="0" applyFill="0" applyAlignment="0" applyProtection="0">
      <alignment vertical="top"/>
      <protection locked="0"/>
    </xf>
    <xf numFmtId="0" fontId="16" fillId="0" borderId="7" applyNumberFormat="0" applyFill="0" applyAlignment="0" applyProtection="0">
      <alignment vertical="top"/>
      <protection locked="0"/>
    </xf>
    <xf numFmtId="0" fontId="16" fillId="0" borderId="3" applyNumberFormat="0" applyFill="0" applyAlignment="0" applyProtection="0">
      <alignment vertical="top"/>
      <protection locked="0"/>
    </xf>
    <xf numFmtId="0" fontId="16" fillId="0" borderId="0" applyNumberFormat="0" applyFill="0" applyAlignment="0" applyProtection="0"/>
    <xf numFmtId="170" fontId="7" fillId="0" borderId="0" applyFont="0" applyFill="0" applyBorder="0" applyAlignment="0" applyProtection="0"/>
    <xf numFmtId="43" fontId="2" fillId="0" borderId="0" applyFont="0" applyFill="0" applyBorder="0" applyAlignment="0" applyProtection="0"/>
    <xf numFmtId="189" fontId="2" fillId="0" borderId="0" applyFont="0" applyFill="0" applyBorder="0" applyAlignment="0" applyProtection="0"/>
    <xf numFmtId="200"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4" fontId="2" fillId="0" borderId="0" applyFont="0" applyFill="0" applyBorder="0" applyAlignment="0" applyProtection="0"/>
    <xf numFmtId="201" fontId="2" fillId="0" borderId="0" applyFont="0" applyFill="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8" fillId="0" borderId="0"/>
    <xf numFmtId="0" fontId="2" fillId="0" borderId="0"/>
    <xf numFmtId="0" fontId="7" fillId="0" borderId="0">
      <alignment vertical="top"/>
      <protection locked="0"/>
    </xf>
    <xf numFmtId="0" fontId="8" fillId="0" borderId="0" applyNumberFormat="0" applyFill="0" applyBorder="0" applyAlignment="0" applyProtection="0">
      <alignment vertical="top"/>
      <protection locked="0"/>
    </xf>
    <xf numFmtId="0" fontId="8" fillId="0" borderId="0"/>
    <xf numFmtId="0" fontId="25" fillId="0" borderId="0"/>
    <xf numFmtId="0" fontId="25" fillId="0" borderId="0"/>
    <xf numFmtId="0" fontId="1" fillId="0" borderId="0"/>
    <xf numFmtId="0" fontId="2" fillId="0" borderId="0"/>
    <xf numFmtId="0" fontId="25" fillId="0" borderId="0"/>
    <xf numFmtId="0" fontId="8" fillId="0" borderId="0" applyNumberFormat="0" applyFill="0" applyBorder="0" applyAlignment="0" applyProtection="0">
      <alignment vertical="top"/>
      <protection locked="0"/>
    </xf>
    <xf numFmtId="0" fontId="25" fillId="0" borderId="0"/>
    <xf numFmtId="0" fontId="28" fillId="0" borderId="0"/>
    <xf numFmtId="0" fontId="2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25" fillId="0" borderId="0"/>
    <xf numFmtId="0" fontId="25" fillId="0" borderId="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5"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lignment vertical="top"/>
      <protection locked="0"/>
    </xf>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8" fillId="0" borderId="0"/>
    <xf numFmtId="0" fontId="4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applyNumberFormat="0" applyFill="0" applyBorder="0" applyAlignment="0" applyProtection="0"/>
    <xf numFmtId="0" fontId="2" fillId="0" borderId="0"/>
    <xf numFmtId="0" fontId="42" fillId="0" borderId="0"/>
    <xf numFmtId="0" fontId="25" fillId="0" borderId="0"/>
    <xf numFmtId="0" fontId="25" fillId="0" borderId="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8" fillId="0" borderId="0" applyNumberFormat="0" applyFill="0" applyBorder="0" applyAlignment="0" applyProtection="0"/>
    <xf numFmtId="0" fontId="2"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NumberFormat="0" applyFill="0" applyBorder="0" applyAlignment="0" applyProtection="0"/>
    <xf numFmtId="0" fontId="2" fillId="0" borderId="0"/>
    <xf numFmtId="0" fontId="2" fillId="0" borderId="0"/>
    <xf numFmtId="0" fontId="2" fillId="0" borderId="0"/>
    <xf numFmtId="0" fontId="1" fillId="0" borderId="0"/>
    <xf numFmtId="0" fontId="8" fillId="0" borderId="0" applyNumberFormat="0" applyFill="0" applyBorder="0" applyAlignment="0" applyProtection="0">
      <alignment vertical="top"/>
      <protection locked="0"/>
    </xf>
    <xf numFmtId="0" fontId="41"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25" fillId="0" borderId="0"/>
    <xf numFmtId="0" fontId="25" fillId="0" borderId="0"/>
    <xf numFmtId="0" fontId="8" fillId="0" borderId="0"/>
    <xf numFmtId="0" fontId="1" fillId="0" borderId="0"/>
    <xf numFmtId="0" fontId="42" fillId="0" borderId="0"/>
    <xf numFmtId="0" fontId="18"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 fillId="0" borderId="0"/>
    <xf numFmtId="0" fontId="43" fillId="0" borderId="0"/>
    <xf numFmtId="0" fontId="1" fillId="0" borderId="0"/>
    <xf numFmtId="0" fontId="1" fillId="0" borderId="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xf numFmtId="0" fontId="2"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1" fillId="0" borderId="0"/>
    <xf numFmtId="0" fontId="8" fillId="0" borderId="0"/>
    <xf numFmtId="0" fontId="1" fillId="0" borderId="0"/>
    <xf numFmtId="0" fontId="2" fillId="0" borderId="0"/>
    <xf numFmtId="0" fontId="2" fillId="0" borderId="0"/>
    <xf numFmtId="0" fontId="8" fillId="0" borderId="0"/>
    <xf numFmtId="0" fontId="7" fillId="0" borderId="0">
      <alignment vertical="top"/>
      <protection locked="0"/>
    </xf>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2" borderId="1"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8" fillId="2" borderId="1" applyNumberFormat="0" applyFont="0" applyAlignment="0" applyProtection="0"/>
    <xf numFmtId="0" fontId="1" fillId="2" borderId="1" applyNumberFormat="0" applyFont="0" applyAlignment="0" applyProtection="0"/>
    <xf numFmtId="0" fontId="28" fillId="2" borderId="1" applyNumberFormat="0" applyFont="0" applyAlignment="0" applyProtection="0"/>
    <xf numFmtId="0" fontId="1" fillId="2" borderId="1" applyNumberFormat="0" applyFont="0" applyAlignment="0" applyProtection="0"/>
    <xf numFmtId="0" fontId="28" fillId="2" borderId="1"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2" fillId="25" borderId="13" applyNumberFormat="0" applyFont="0" applyAlignment="0" applyProtection="0"/>
    <xf numFmtId="0" fontId="44" fillId="2" borderId="1" applyNumberFormat="0" applyFont="0" applyAlignment="0" applyProtection="0"/>
    <xf numFmtId="0" fontId="44" fillId="2" borderId="1" applyNumberFormat="0" applyFont="0" applyAlignment="0" applyProtection="0"/>
    <xf numFmtId="0" fontId="19" fillId="0" borderId="0" applyNumberFormat="0" applyFill="0" applyBorder="0" applyProtection="0">
      <alignment horizontal="right" vertical="top"/>
    </xf>
    <xf numFmtId="0" fontId="19" fillId="0" borderId="0" applyNumberFormat="0" applyFill="0" applyBorder="0" applyProtection="0">
      <alignment horizontal="right" vertical="top"/>
    </xf>
    <xf numFmtId="0" fontId="19" fillId="0" borderId="0" applyNumberFormat="0" applyFill="0" applyBorder="0" applyProtection="0">
      <alignment horizontal="right" vertical="top"/>
    </xf>
    <xf numFmtId="0" fontId="19" fillId="0" borderId="0" applyNumberFormat="0" applyFill="0" applyBorder="0" applyProtection="0">
      <alignment horizontal="right" vertical="top"/>
    </xf>
    <xf numFmtId="0" fontId="19" fillId="0" borderId="0" applyNumberFormat="0" applyFill="0" applyBorder="0" applyProtection="0">
      <alignment horizontal="right" vertical="top"/>
      <protection locked="0"/>
    </xf>
    <xf numFmtId="0" fontId="9" fillId="0" borderId="0" applyNumberFormat="0" applyFill="0" applyBorder="0" applyProtection="0">
      <alignment horizontal="right" vertical="top"/>
      <protection locked="0"/>
    </xf>
    <xf numFmtId="49" fontId="19" fillId="0" borderId="0">
      <alignment horizontal="right"/>
      <protection locked="0"/>
    </xf>
    <xf numFmtId="0" fontId="19" fillId="0" borderId="0">
      <alignment horizontal="right"/>
      <protection locked="0"/>
    </xf>
    <xf numFmtId="202" fontId="20" fillId="0" borderId="0" applyFont="0" applyFill="0" applyBorder="0" applyProtection="0">
      <alignment horizontal="right"/>
    </xf>
    <xf numFmtId="0" fontId="7" fillId="0" borderId="0" applyNumberFormat="0" applyFill="0" applyBorder="0" applyProtection="0">
      <alignment vertical="top"/>
      <protection locked="0"/>
    </xf>
    <xf numFmtId="0" fontId="7" fillId="0" borderId="0"/>
    <xf numFmtId="0" fontId="7" fillId="0" borderId="0" applyNumberFormat="0" applyFill="0" applyBorder="0" applyProtection="0">
      <alignment vertical="top"/>
      <protection locked="0"/>
    </xf>
    <xf numFmtId="0" fontId="7" fillId="0" borderId="0" applyNumberFormat="0" applyFill="0" applyBorder="0" applyProtection="0">
      <alignment vertical="top"/>
      <protection locked="0"/>
    </xf>
    <xf numFmtId="0" fontId="7" fillId="0" borderId="0" applyNumberFormat="0" applyFill="0" applyBorder="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Protection="0">
      <alignment vertical="top"/>
      <protection locked="0"/>
    </xf>
    <xf numFmtId="9" fontId="2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3" fontId="2" fillId="0" borderId="0" applyFont="0" applyFill="0" applyBorder="0" applyAlignment="0" applyProtection="0"/>
    <xf numFmtId="0" fontId="45" fillId="18" borderId="14" applyNumberFormat="0" applyAlignment="0" applyProtection="0"/>
    <xf numFmtId="0" fontId="45" fillId="18" borderId="14" applyNumberFormat="0" applyAlignment="0" applyProtection="0"/>
    <xf numFmtId="0" fontId="45" fillId="18" borderId="14" applyNumberFormat="0" applyAlignment="0" applyProtection="0"/>
    <xf numFmtId="0" fontId="45" fillId="18" borderId="14" applyNumberFormat="0" applyAlignment="0" applyProtection="0"/>
    <xf numFmtId="0" fontId="45" fillId="18" borderId="14" applyNumberFormat="0" applyAlignment="0" applyProtection="0"/>
    <xf numFmtId="0" fontId="45" fillId="18" borderId="14"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15" applyNumberFormat="0" applyFill="0" applyAlignment="0" applyProtection="0"/>
    <xf numFmtId="0" fontId="49" fillId="0" borderId="15" applyNumberFormat="0" applyFill="0" applyAlignment="0" applyProtection="0"/>
    <xf numFmtId="0" fontId="49" fillId="0" borderId="15" applyNumberFormat="0" applyFill="0" applyAlignment="0" applyProtection="0"/>
    <xf numFmtId="0" fontId="49" fillId="0" borderId="15" applyNumberFormat="0" applyFill="0" applyAlignment="0" applyProtection="0"/>
    <xf numFmtId="0" fontId="49" fillId="0" borderId="15" applyNumberFormat="0" applyFill="0" applyAlignment="0" applyProtection="0"/>
    <xf numFmtId="0" fontId="49" fillId="0" borderId="15" applyNumberFormat="0" applyFill="0" applyAlignment="0" applyProtection="0"/>
    <xf numFmtId="0" fontId="50" fillId="0" borderId="0" applyNumberFormat="0" applyFill="0" applyBorder="0" applyProtection="0">
      <alignment horizontal="left" vertical="top"/>
    </xf>
    <xf numFmtId="0" fontId="50" fillId="0" borderId="0" applyNumberFormat="0" applyFill="0" applyBorder="0" applyProtection="0">
      <alignment horizontal="left" vertical="top"/>
    </xf>
    <xf numFmtId="0" fontId="51" fillId="0" borderId="16" applyNumberFormat="0" applyFill="0" applyAlignment="0" applyProtection="0"/>
    <xf numFmtId="0" fontId="51" fillId="0" borderId="16" applyNumberFormat="0" applyFill="0" applyAlignment="0" applyProtection="0"/>
    <xf numFmtId="0" fontId="51" fillId="0" borderId="16" applyNumberFormat="0" applyFill="0" applyAlignment="0" applyProtection="0"/>
    <xf numFmtId="0" fontId="51" fillId="0" borderId="16" applyNumberFormat="0" applyFill="0" applyAlignment="0" applyProtection="0"/>
    <xf numFmtId="0" fontId="51" fillId="0" borderId="16" applyNumberFormat="0" applyFill="0" applyAlignment="0" applyProtection="0"/>
    <xf numFmtId="0" fontId="51" fillId="0" borderId="16" applyNumberFormat="0" applyFill="0" applyAlignment="0" applyProtection="0"/>
    <xf numFmtId="0" fontId="50" fillId="0" borderId="0" applyNumberFormat="0" applyFill="0" applyBorder="0" applyProtection="0">
      <alignment horizontal="left" vertical="top"/>
    </xf>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0" fillId="0" borderId="0" applyNumberFormat="0" applyFill="0" applyBorder="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horizontal="left" vertical="top"/>
    </xf>
    <xf numFmtId="0" fontId="52" fillId="0" borderId="0" applyNumberFormat="0" applyFill="0" applyBorder="0" applyAlignment="0" applyProtection="0"/>
    <xf numFmtId="0" fontId="52" fillId="0" borderId="0" applyNumberFormat="0" applyFill="0" applyBorder="0" applyAlignment="0" applyProtection="0"/>
    <xf numFmtId="0" fontId="53" fillId="0" borderId="18"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18" fillId="0" borderId="0"/>
    <xf numFmtId="0" fontId="18" fillId="0" borderId="0"/>
    <xf numFmtId="0" fontId="54"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25" fillId="0" borderId="0"/>
    <xf numFmtId="0" fontId="18" fillId="0" borderId="0"/>
    <xf numFmtId="0" fontId="55" fillId="0" borderId="0" applyNumberFormat="0" applyFill="0" applyBorder="0" applyAlignment="0" applyProtection="0">
      <alignment vertical="top"/>
      <protection locked="0"/>
    </xf>
    <xf numFmtId="0" fontId="7" fillId="0" borderId="0"/>
    <xf numFmtId="0" fontId="24" fillId="0" borderId="0"/>
    <xf numFmtId="0" fontId="25" fillId="0" borderId="0"/>
    <xf numFmtId="0" fontId="2" fillId="0" borderId="0"/>
    <xf numFmtId="0" fontId="25" fillId="0" borderId="0"/>
    <xf numFmtId="0" fontId="64" fillId="0" borderId="0"/>
    <xf numFmtId="0" fontId="25" fillId="0" borderId="0"/>
    <xf numFmtId="0" fontId="2" fillId="0" borderId="0"/>
    <xf numFmtId="0" fontId="17" fillId="0" borderId="0"/>
    <xf numFmtId="0" fontId="2" fillId="0" borderId="0"/>
    <xf numFmtId="0" fontId="27" fillId="0" borderId="0" applyNumberFormat="0" applyFill="0" applyBorder="0" applyAlignment="0" applyProtection="0">
      <alignment vertical="top"/>
      <protection locked="0"/>
    </xf>
  </cellStyleXfs>
  <cellXfs count="939">
    <xf numFmtId="0" fontId="0" fillId="0" borderId="0" xfId="0"/>
    <xf numFmtId="0" fontId="3" fillId="0" borderId="2" xfId="1" applyFont="1" applyBorder="1" applyProtection="1"/>
    <xf numFmtId="0" fontId="3" fillId="0" borderId="3" xfId="1" applyFont="1" applyBorder="1" applyProtection="1"/>
    <xf numFmtId="0" fontId="3" fillId="0" borderId="4" xfId="1" applyFont="1" applyBorder="1" applyProtection="1"/>
    <xf numFmtId="0" fontId="3" fillId="0" borderId="0" xfId="1" applyFont="1" applyProtection="1"/>
    <xf numFmtId="0" fontId="3" fillId="0" borderId="5" xfId="1" applyNumberFormat="1" applyFont="1" applyBorder="1" applyAlignment="1" applyProtection="1"/>
    <xf numFmtId="0" fontId="4" fillId="0" borderId="0" xfId="1" applyNumberFormat="1" applyFont="1" applyBorder="1" applyAlignment="1" applyProtection="1"/>
    <xf numFmtId="0" fontId="5" fillId="0" borderId="0" xfId="1" applyNumberFormat="1" applyFont="1" applyBorder="1" applyAlignment="1" applyProtection="1"/>
    <xf numFmtId="0" fontId="5" fillId="0" borderId="0" xfId="1" applyNumberFormat="1" applyFont="1" applyBorder="1" applyAlignment="1" applyProtection="1">
      <alignment horizontal="right"/>
    </xf>
    <xf numFmtId="0" fontId="6" fillId="0" borderId="6" xfId="1" applyNumberFormat="1" applyFont="1" applyBorder="1" applyAlignment="1" applyProtection="1">
      <alignment horizontal="right"/>
    </xf>
    <xf numFmtId="0" fontId="7" fillId="0" borderId="0" xfId="1" applyNumberFormat="1" applyFont="1" applyAlignment="1" applyProtection="1">
      <alignment horizontal="right"/>
    </xf>
    <xf numFmtId="0" fontId="4" fillId="0" borderId="0" xfId="1" applyFont="1" applyAlignment="1" applyProtection="1"/>
    <xf numFmtId="0" fontId="6" fillId="0" borderId="0" xfId="1" applyNumberFormat="1" applyFont="1" applyAlignment="1" applyProtection="1">
      <alignment horizontal="right"/>
    </xf>
    <xf numFmtId="0" fontId="2" fillId="0" borderId="0" xfId="1" applyFont="1" applyAlignment="1" applyProtection="1"/>
    <xf numFmtId="0" fontId="3" fillId="0" borderId="0" xfId="1" applyNumberFormat="1" applyFont="1" applyAlignment="1" applyProtection="1"/>
    <xf numFmtId="0" fontId="6" fillId="0" borderId="0" xfId="2" applyNumberFormat="1" applyFont="1" applyBorder="1" applyAlignment="1" applyProtection="1">
      <alignment horizontal="right"/>
    </xf>
    <xf numFmtId="0" fontId="6" fillId="0" borderId="6" xfId="2" applyNumberFormat="1" applyFont="1" applyBorder="1" applyAlignment="1" applyProtection="1">
      <alignment horizontal="right"/>
    </xf>
    <xf numFmtId="0" fontId="5" fillId="0" borderId="0" xfId="1" applyNumberFormat="1" applyFont="1" applyAlignment="1" applyProtection="1"/>
    <xf numFmtId="0" fontId="6" fillId="0" borderId="0" xfId="1" applyFont="1" applyAlignment="1" applyProtection="1">
      <alignment horizontal="right"/>
    </xf>
    <xf numFmtId="0" fontId="8" fillId="0" borderId="0" xfId="1" applyNumberFormat="1" applyFont="1" applyBorder="1" applyAlignment="1" applyProtection="1"/>
    <xf numFmtId="0" fontId="5" fillId="0" borderId="6" xfId="1" applyNumberFormat="1" applyFont="1" applyBorder="1" applyAlignment="1" applyProtection="1"/>
    <xf numFmtId="0" fontId="3" fillId="0" borderId="5" xfId="1" applyFont="1" applyBorder="1" applyProtection="1"/>
    <xf numFmtId="0" fontId="3" fillId="0" borderId="0" xfId="1" applyNumberFormat="1" applyFont="1" applyBorder="1" applyProtection="1"/>
    <xf numFmtId="0" fontId="3" fillId="0" borderId="0" xfId="1" applyNumberFormat="1" applyFont="1" applyBorder="1" applyAlignment="1" applyProtection="1">
      <alignment horizontal="right"/>
    </xf>
    <xf numFmtId="0" fontId="3" fillId="0" borderId="6" xfId="1" applyFont="1" applyBorder="1" applyProtection="1"/>
    <xf numFmtId="0" fontId="2" fillId="0" borderId="0" xfId="1" applyFont="1" applyProtection="1"/>
    <xf numFmtId="0" fontId="3" fillId="0" borderId="3" xfId="1" applyNumberFormat="1" applyFont="1" applyBorder="1" applyProtection="1"/>
    <xf numFmtId="0" fontId="3" fillId="0" borderId="3" xfId="1" applyNumberFormat="1" applyFont="1" applyBorder="1" applyAlignment="1" applyProtection="1">
      <alignment horizontal="right"/>
    </xf>
    <xf numFmtId="0" fontId="6" fillId="0" borderId="5" xfId="1" applyNumberFormat="1" applyFont="1" applyBorder="1" applyProtection="1"/>
    <xf numFmtId="0" fontId="6" fillId="0" borderId="0" xfId="1" applyNumberFormat="1" applyFont="1" applyBorder="1" applyAlignment="1" applyProtection="1">
      <alignment vertical="center"/>
    </xf>
    <xf numFmtId="0" fontId="6" fillId="0" borderId="0" xfId="1" applyNumberFormat="1" applyFont="1" applyBorder="1" applyAlignment="1" applyProtection="1">
      <alignment horizontal="right" vertical="center"/>
    </xf>
    <xf numFmtId="164" fontId="6" fillId="0" borderId="6" xfId="1" applyNumberFormat="1" applyFont="1" applyBorder="1" applyProtection="1"/>
    <xf numFmtId="0" fontId="6" fillId="0" borderId="0" xfId="1" applyNumberFormat="1" applyFont="1" applyProtection="1"/>
    <xf numFmtId="0" fontId="6" fillId="0" borderId="0" xfId="1" applyNumberFormat="1" applyFont="1" applyBorder="1" applyProtection="1"/>
    <xf numFmtId="0" fontId="6" fillId="0" borderId="7" xfId="1" applyNumberFormat="1" applyFont="1" applyBorder="1" applyAlignment="1" applyProtection="1">
      <alignment horizontal="right"/>
    </xf>
    <xf numFmtId="0" fontId="6" fillId="0" borderId="6" xfId="1" applyNumberFormat="1" applyFont="1" applyBorder="1" applyProtection="1"/>
    <xf numFmtId="0" fontId="6" fillId="0" borderId="3" xfId="1" applyNumberFormat="1" applyFont="1" applyBorder="1" applyProtection="1"/>
    <xf numFmtId="0" fontId="6" fillId="0" borderId="0" xfId="1" applyNumberFormat="1" applyFont="1" applyBorder="1" applyAlignment="1" applyProtection="1">
      <alignment horizontal="right"/>
    </xf>
    <xf numFmtId="3" fontId="3" fillId="0" borderId="0" xfId="1" applyNumberFormat="1" applyFont="1" applyBorder="1" applyAlignment="1" applyProtection="1">
      <alignment horizontal="right"/>
    </xf>
    <xf numFmtId="37" fontId="3" fillId="0" borderId="6" xfId="1" applyNumberFormat="1" applyFont="1" applyBorder="1" applyAlignment="1" applyProtection="1">
      <alignment horizontal="right"/>
    </xf>
    <xf numFmtId="165" fontId="6" fillId="0" borderId="0" xfId="1" applyNumberFormat="1" applyFont="1" applyProtection="1"/>
    <xf numFmtId="3" fontId="6" fillId="0" borderId="0" xfId="1" applyNumberFormat="1" applyFont="1" applyBorder="1" applyProtection="1"/>
    <xf numFmtId="37" fontId="6" fillId="0" borderId="6" xfId="1" applyNumberFormat="1" applyFont="1" applyBorder="1" applyProtection="1"/>
    <xf numFmtId="0" fontId="6" fillId="0" borderId="0" xfId="1" applyNumberFormat="1" applyFont="1" applyBorder="1" applyAlignment="1" applyProtection="1">
      <alignment horizontal="left" vertical="center" indent="1"/>
    </xf>
    <xf numFmtId="3" fontId="6" fillId="0" borderId="0" xfId="1" applyNumberFormat="1" applyFont="1" applyBorder="1" applyAlignment="1" applyProtection="1">
      <alignment horizontal="right"/>
    </xf>
    <xf numFmtId="37" fontId="6" fillId="0" borderId="6" xfId="1" applyNumberFormat="1" applyFont="1" applyBorder="1" applyAlignment="1" applyProtection="1">
      <alignment horizontal="right"/>
    </xf>
    <xf numFmtId="0" fontId="6" fillId="0" borderId="0" xfId="1" applyNumberFormat="1" applyFont="1" applyBorder="1" applyAlignment="1" applyProtection="1">
      <alignment horizontal="left" indent="1"/>
    </xf>
    <xf numFmtId="37" fontId="4" fillId="0" borderId="6" xfId="1" applyNumberFormat="1" applyFont="1" applyBorder="1" applyProtection="1"/>
    <xf numFmtId="3" fontId="6" fillId="0" borderId="0" xfId="1" applyNumberFormat="1" applyFont="1" applyBorder="1" applyAlignment="1" applyProtection="1">
      <alignment horizontal="right" vertical="center"/>
    </xf>
    <xf numFmtId="0" fontId="3" fillId="0" borderId="5" xfId="1" applyNumberFormat="1" applyFont="1" applyBorder="1" applyProtection="1"/>
    <xf numFmtId="0" fontId="3" fillId="0" borderId="0" xfId="1" applyNumberFormat="1" applyFont="1" applyBorder="1" applyAlignment="1" applyProtection="1">
      <alignment vertical="top"/>
    </xf>
    <xf numFmtId="3" fontId="3" fillId="0" borderId="0" xfId="1" applyNumberFormat="1" applyFont="1" applyBorder="1" applyProtection="1"/>
    <xf numFmtId="37" fontId="3" fillId="0" borderId="6" xfId="1" applyNumberFormat="1" applyFont="1" applyBorder="1" applyProtection="1"/>
    <xf numFmtId="165" fontId="3" fillId="0" borderId="0" xfId="1" applyNumberFormat="1" applyFont="1" applyProtection="1"/>
    <xf numFmtId="0" fontId="3" fillId="0" borderId="0" xfId="1" applyNumberFormat="1" applyFont="1" applyProtection="1"/>
    <xf numFmtId="3" fontId="4" fillId="0" borderId="0" xfId="1" applyNumberFormat="1" applyFont="1" applyBorder="1" applyProtection="1"/>
    <xf numFmtId="165" fontId="3" fillId="0" borderId="0" xfId="1" applyNumberFormat="1" applyFont="1" applyBorder="1" applyProtection="1"/>
    <xf numFmtId="37" fontId="3" fillId="0" borderId="0" xfId="1" applyNumberFormat="1" applyFont="1" applyBorder="1" applyProtection="1"/>
    <xf numFmtId="0" fontId="5" fillId="0" borderId="0" xfId="1" applyNumberFormat="1" applyFont="1" applyBorder="1" applyProtection="1"/>
    <xf numFmtId="0" fontId="7" fillId="0" borderId="0" xfId="1" applyNumberFormat="1" applyFont="1" applyBorder="1" applyProtection="1"/>
    <xf numFmtId="0" fontId="3" fillId="0" borderId="7" xfId="1" applyFont="1" applyBorder="1" applyProtection="1"/>
    <xf numFmtId="0" fontId="3" fillId="0" borderId="0" xfId="1" applyFont="1" applyBorder="1" applyProtection="1"/>
    <xf numFmtId="164" fontId="6" fillId="0" borderId="6" xfId="1" applyNumberFormat="1" applyFont="1" applyBorder="1" applyAlignment="1" applyProtection="1">
      <alignment horizontal="right"/>
    </xf>
    <xf numFmtId="164" fontId="6" fillId="0" borderId="0" xfId="1" applyNumberFormat="1" applyFont="1" applyBorder="1" applyAlignment="1" applyProtection="1">
      <alignment horizontal="right"/>
    </xf>
    <xf numFmtId="37" fontId="3" fillId="0" borderId="0" xfId="1" applyNumberFormat="1" applyFont="1" applyBorder="1" applyAlignment="1" applyProtection="1">
      <alignment horizontal="right"/>
    </xf>
    <xf numFmtId="37" fontId="6" fillId="0" borderId="0" xfId="1" applyNumberFormat="1" applyFont="1" applyBorder="1" applyProtection="1"/>
    <xf numFmtId="0" fontId="9" fillId="0" borderId="0" xfId="1" applyFont="1" applyProtection="1"/>
    <xf numFmtId="0" fontId="3" fillId="0" borderId="8" xfId="1" applyFont="1" applyBorder="1" applyProtection="1"/>
    <xf numFmtId="0" fontId="3" fillId="0" borderId="9" xfId="1" applyFont="1" applyBorder="1" applyProtection="1"/>
    <xf numFmtId="0" fontId="6" fillId="0" borderId="7" xfId="1" applyNumberFormat="1" applyFont="1" applyBorder="1" applyProtection="1"/>
    <xf numFmtId="0" fontId="6" fillId="0" borderId="0" xfId="1" applyNumberFormat="1" applyFont="1" applyBorder="1" applyAlignment="1" applyProtection="1">
      <alignment horizontal="left" vertical="center"/>
    </xf>
    <xf numFmtId="0" fontId="4" fillId="0" borderId="0" xfId="1" applyNumberFormat="1" applyFont="1" applyBorder="1" applyProtection="1"/>
    <xf numFmtId="0" fontId="7" fillId="0" borderId="0" xfId="1" applyNumberFormat="1" applyFont="1" applyBorder="1" applyAlignment="1" applyProtection="1">
      <alignment horizontal="right"/>
    </xf>
    <xf numFmtId="0" fontId="3" fillId="0" borderId="6" xfId="1" applyNumberFormat="1" applyFont="1" applyBorder="1" applyProtection="1"/>
    <xf numFmtId="0" fontId="8" fillId="0" borderId="0" xfId="1" applyNumberFormat="1" applyFont="1" applyBorder="1" applyProtection="1"/>
    <xf numFmtId="165" fontId="3" fillId="0" borderId="0" xfId="1" applyNumberFormat="1" applyFont="1" applyAlignment="1" applyProtection="1">
      <alignment horizontal="right"/>
    </xf>
    <xf numFmtId="0" fontId="6" fillId="0" borderId="0" xfId="1" applyNumberFormat="1" applyFont="1" applyBorder="1" applyAlignment="1" applyProtection="1">
      <alignment horizontal="left" indent="2"/>
    </xf>
    <xf numFmtId="0" fontId="6" fillId="0" borderId="0" xfId="1" applyNumberFormat="1" applyFont="1" applyBorder="1" applyAlignment="1" applyProtection="1">
      <alignment horizontal="left" vertical="top" indent="1"/>
    </xf>
    <xf numFmtId="0" fontId="6" fillId="0" borderId="0" xfId="1" applyNumberFormat="1" applyFont="1" applyBorder="1" applyAlignment="1" applyProtection="1">
      <alignment horizontal="left"/>
    </xf>
    <xf numFmtId="0" fontId="6" fillId="0" borderId="0" xfId="1" applyNumberFormat="1" applyFont="1" applyBorder="1" applyAlignment="1" applyProtection="1">
      <alignment horizontal="left" indent="3"/>
    </xf>
    <xf numFmtId="0" fontId="3" fillId="0" borderId="0" xfId="1" applyNumberFormat="1" applyFont="1" applyBorder="1" applyAlignment="1" applyProtection="1">
      <alignment horizontal="left"/>
    </xf>
    <xf numFmtId="0" fontId="6" fillId="0" borderId="0" xfId="1" applyNumberFormat="1" applyFont="1" applyBorder="1" applyAlignment="1" applyProtection="1">
      <alignment horizontal="left" vertical="top"/>
    </xf>
    <xf numFmtId="0" fontId="3" fillId="0" borderId="0" xfId="1" applyNumberFormat="1" applyFont="1" applyBorder="1" applyAlignment="1" applyProtection="1">
      <alignment vertical="center"/>
    </xf>
    <xf numFmtId="0" fontId="3" fillId="0" borderId="8" xfId="1" applyNumberFormat="1" applyFont="1" applyBorder="1" applyProtection="1"/>
    <xf numFmtId="3" fontId="6" fillId="0" borderId="7" xfId="1" applyNumberFormat="1" applyFont="1" applyBorder="1" applyAlignment="1" applyProtection="1">
      <alignment horizontal="right"/>
    </xf>
    <xf numFmtId="165" fontId="3" fillId="0" borderId="9" xfId="1" applyNumberFormat="1" applyFont="1" applyBorder="1" applyProtection="1"/>
    <xf numFmtId="0" fontId="3" fillId="0" borderId="2" xfId="1" applyNumberFormat="1" applyFont="1" applyBorder="1" applyProtection="1"/>
    <xf numFmtId="3" fontId="6" fillId="0" borderId="3" xfId="1" applyNumberFormat="1" applyFont="1" applyBorder="1" applyAlignment="1" applyProtection="1">
      <alignment horizontal="right"/>
    </xf>
    <xf numFmtId="165" fontId="3" fillId="0" borderId="4" xfId="1" applyNumberFormat="1" applyFont="1" applyBorder="1" applyProtection="1"/>
    <xf numFmtId="165" fontId="3" fillId="0" borderId="6" xfId="1" applyNumberFormat="1" applyFont="1" applyBorder="1" applyProtection="1"/>
    <xf numFmtId="165" fontId="3" fillId="0" borderId="6" xfId="1" applyNumberFormat="1" applyFont="1" applyBorder="1" applyAlignment="1" applyProtection="1">
      <alignment horizontal="right"/>
    </xf>
    <xf numFmtId="165" fontId="6" fillId="0" borderId="6" xfId="1" applyNumberFormat="1" applyFont="1" applyBorder="1" applyProtection="1"/>
    <xf numFmtId="3" fontId="6" fillId="0" borderId="0" xfId="1" applyNumberFormat="1" applyFont="1" applyFill="1" applyBorder="1" applyAlignment="1" applyProtection="1">
      <alignment horizontal="right"/>
    </xf>
    <xf numFmtId="166" fontId="3" fillId="0" borderId="0" xfId="1" applyNumberFormat="1" applyFont="1" applyAlignment="1" applyProtection="1">
      <alignment horizontal="right"/>
    </xf>
    <xf numFmtId="3" fontId="6" fillId="0" borderId="0" xfId="1" applyNumberFormat="1" applyFont="1" applyProtection="1"/>
    <xf numFmtId="0" fontId="6" fillId="0" borderId="0" xfId="273" applyFont="1" applyBorder="1" applyAlignment="1" applyProtection="1">
      <alignment horizontal="right" vertical="center"/>
    </xf>
    <xf numFmtId="0" fontId="6" fillId="0" borderId="2" xfId="273" applyFont="1" applyBorder="1" applyAlignment="1" applyProtection="1">
      <alignment vertical="center"/>
    </xf>
    <xf numFmtId="0" fontId="6" fillId="0" borderId="3" xfId="273" applyFont="1" applyBorder="1" applyAlignment="1" applyProtection="1">
      <alignment vertical="center"/>
    </xf>
    <xf numFmtId="0" fontId="6" fillId="0" borderId="4" xfId="273" applyFont="1" applyBorder="1" applyAlignment="1" applyProtection="1">
      <alignment vertical="center"/>
    </xf>
    <xf numFmtId="0" fontId="6" fillId="0" borderId="0" xfId="273" applyFont="1" applyAlignment="1" applyProtection="1">
      <alignment vertical="center"/>
    </xf>
    <xf numFmtId="0" fontId="6" fillId="0" borderId="5" xfId="273" applyFont="1" applyBorder="1" applyAlignment="1" applyProtection="1">
      <alignment vertical="center"/>
    </xf>
    <xf numFmtId="0" fontId="4" fillId="0" borderId="0" xfId="273" applyFont="1" applyBorder="1" applyAlignment="1" applyProtection="1">
      <alignment horizontal="left" vertical="center"/>
    </xf>
    <xf numFmtId="0" fontId="5" fillId="0" borderId="0" xfId="273" applyFont="1" applyBorder="1" applyAlignment="1" applyProtection="1">
      <alignment horizontal="left" vertical="center"/>
    </xf>
    <xf numFmtId="0" fontId="5" fillId="0" borderId="0" xfId="273" applyFont="1" applyBorder="1" applyAlignment="1" applyProtection="1">
      <alignment vertical="center"/>
    </xf>
    <xf numFmtId="0" fontId="7" fillId="0" borderId="6" xfId="273" applyFont="1" applyBorder="1" applyAlignment="1" applyProtection="1">
      <alignment horizontal="right" vertical="center"/>
    </xf>
    <xf numFmtId="0" fontId="7" fillId="0" borderId="0" xfId="273" applyFont="1" applyAlignment="1" applyProtection="1">
      <alignment horizontal="right" vertical="center"/>
    </xf>
    <xf numFmtId="0" fontId="2" fillId="0" borderId="0" xfId="273" applyFont="1" applyAlignment="1" applyProtection="1">
      <alignment vertical="center"/>
    </xf>
    <xf numFmtId="0" fontId="2" fillId="0" borderId="6" xfId="273" applyFont="1" applyBorder="1" applyAlignment="1" applyProtection="1">
      <alignment vertical="center"/>
    </xf>
    <xf numFmtId="0" fontId="8" fillId="0" borderId="0" xfId="273" applyFont="1" applyBorder="1" applyAlignment="1" applyProtection="1">
      <alignment horizontal="left" vertical="center"/>
    </xf>
    <xf numFmtId="0" fontId="7" fillId="0" borderId="0" xfId="273" applyFont="1" applyBorder="1" applyAlignment="1" applyProtection="1">
      <alignment horizontal="left" vertical="center"/>
    </xf>
    <xf numFmtId="0" fontId="6" fillId="0" borderId="7" xfId="273" applyFont="1" applyBorder="1" applyAlignment="1" applyProtection="1">
      <alignment vertical="center"/>
    </xf>
    <xf numFmtId="0" fontId="6" fillId="0" borderId="7" xfId="273" applyFont="1" applyBorder="1" applyAlignment="1" applyProtection="1">
      <alignment horizontal="left" vertical="center"/>
    </xf>
    <xf numFmtId="0" fontId="6" fillId="0" borderId="7" xfId="273" applyFont="1" applyBorder="1" applyAlignment="1" applyProtection="1">
      <alignment horizontal="right" vertical="center"/>
    </xf>
    <xf numFmtId="180" fontId="6" fillId="0" borderId="0" xfId="273" applyNumberFormat="1" applyFont="1" applyBorder="1" applyAlignment="1" applyProtection="1">
      <alignment vertical="center"/>
    </xf>
    <xf numFmtId="180" fontId="6" fillId="0" borderId="0" xfId="273" applyNumberFormat="1" applyFont="1" applyBorder="1" applyAlignment="1" applyProtection="1">
      <alignment horizontal="right" vertical="center"/>
    </xf>
    <xf numFmtId="0" fontId="2" fillId="0" borderId="7" xfId="273" applyFont="1" applyBorder="1" applyAlignment="1" applyProtection="1">
      <alignment vertical="center"/>
    </xf>
    <xf numFmtId="0" fontId="6" fillId="0" borderId="5" xfId="273" applyFont="1" applyBorder="1" applyAlignment="1" applyProtection="1">
      <alignment horizontal="right" vertical="center"/>
    </xf>
    <xf numFmtId="0" fontId="2" fillId="0" borderId="0" xfId="273" applyFont="1" applyBorder="1" applyAlignment="1" applyProtection="1">
      <alignment vertical="center"/>
    </xf>
    <xf numFmtId="180" fontId="6" fillId="0" borderId="5" xfId="273" applyNumberFormat="1" applyFont="1" applyBorder="1" applyAlignment="1" applyProtection="1">
      <alignment horizontal="right" vertical="center"/>
    </xf>
    <xf numFmtId="187" fontId="6" fillId="0" borderId="7" xfId="273" applyNumberFormat="1" applyFont="1" applyBorder="1" applyAlignment="1" applyProtection="1">
      <alignment vertical="center"/>
    </xf>
    <xf numFmtId="0" fontId="2" fillId="0" borderId="5" xfId="273" applyFont="1" applyBorder="1" applyAlignment="1" applyProtection="1">
      <alignment vertical="center"/>
    </xf>
    <xf numFmtId="187" fontId="6" fillId="0" borderId="0" xfId="273" applyNumberFormat="1" applyFont="1" applyBorder="1" applyAlignment="1" applyProtection="1">
      <alignment vertical="center"/>
    </xf>
    <xf numFmtId="0" fontId="6" fillId="0" borderId="8" xfId="273" applyFont="1" applyBorder="1" applyAlignment="1" applyProtection="1">
      <alignment vertical="center"/>
    </xf>
    <xf numFmtId="0" fontId="2" fillId="0" borderId="9" xfId="273" applyFont="1" applyBorder="1" applyAlignment="1" applyProtection="1">
      <alignment vertical="center"/>
    </xf>
    <xf numFmtId="0" fontId="8" fillId="0" borderId="2" xfId="327" applyFont="1" applyBorder="1" applyProtection="1"/>
    <xf numFmtId="0" fontId="8" fillId="0" borderId="3" xfId="327" applyFont="1" applyBorder="1" applyProtection="1"/>
    <xf numFmtId="0" fontId="8" fillId="0" borderId="4" xfId="327" applyFont="1" applyBorder="1" applyProtection="1"/>
    <xf numFmtId="0" fontId="8" fillId="0" borderId="0" xfId="327" applyFont="1" applyProtection="1"/>
    <xf numFmtId="0" fontId="8" fillId="0" borderId="5" xfId="327" applyFont="1" applyBorder="1" applyProtection="1"/>
    <xf numFmtId="0" fontId="4" fillId="0" borderId="0" xfId="327" applyNumberFormat="1" applyFont="1" applyBorder="1" applyAlignment="1" applyProtection="1">
      <alignment horizontal="left"/>
    </xf>
    <xf numFmtId="0" fontId="8" fillId="0" borderId="0" xfId="327" applyFont="1" applyBorder="1" applyProtection="1"/>
    <xf numFmtId="0" fontId="8" fillId="0" borderId="6" xfId="327" applyFont="1" applyBorder="1" applyProtection="1"/>
    <xf numFmtId="0" fontId="8" fillId="0" borderId="0" xfId="327" applyFont="1" applyBorder="1" applyAlignment="1" applyProtection="1">
      <alignment horizontal="left"/>
    </xf>
    <xf numFmtId="0" fontId="8" fillId="0" borderId="7" xfId="327" quotePrefix="1" applyFont="1" applyBorder="1" applyAlignment="1" applyProtection="1">
      <alignment horizontal="centerContinuous"/>
    </xf>
    <xf numFmtId="4" fontId="8" fillId="0" borderId="7" xfId="327" applyNumberFormat="1" applyFont="1" applyBorder="1" applyAlignment="1" applyProtection="1">
      <alignment horizontal="right"/>
    </xf>
    <xf numFmtId="177" fontId="8" fillId="0" borderId="0" xfId="105" applyFont="1" applyBorder="1" applyProtection="1"/>
    <xf numFmtId="4" fontId="8" fillId="0" borderId="0" xfId="327" applyNumberFormat="1" applyFont="1" applyBorder="1" applyAlignment="1" applyProtection="1">
      <alignment horizontal="right"/>
    </xf>
    <xf numFmtId="49" fontId="6" fillId="0" borderId="0" xfId="327" applyNumberFormat="1" applyFont="1" applyBorder="1" applyAlignment="1" applyProtection="1">
      <alignment horizontal="right"/>
    </xf>
    <xf numFmtId="0" fontId="6" fillId="0" borderId="0" xfId="327" applyNumberFormat="1" applyFont="1" applyBorder="1" applyProtection="1"/>
    <xf numFmtId="49" fontId="6" fillId="0" borderId="0" xfId="327" quotePrefix="1" applyNumberFormat="1" applyFont="1" applyBorder="1" applyAlignment="1" applyProtection="1">
      <alignment horizontal="right"/>
    </xf>
    <xf numFmtId="0" fontId="6" fillId="0" borderId="6" xfId="327" applyNumberFormat="1" applyFont="1" applyBorder="1" applyProtection="1"/>
    <xf numFmtId="0" fontId="8" fillId="0" borderId="7" xfId="327" applyFont="1" applyBorder="1" applyProtection="1"/>
    <xf numFmtId="0" fontId="3" fillId="0" borderId="0" xfId="327" applyFont="1" applyBorder="1" applyAlignment="1" applyProtection="1">
      <alignment horizontal="left" vertical="center"/>
    </xf>
    <xf numFmtId="3" fontId="3" fillId="0" borderId="0" xfId="327" applyNumberFormat="1" applyFont="1" applyBorder="1" applyAlignment="1" applyProtection="1">
      <alignment horizontal="right" vertical="top"/>
    </xf>
    <xf numFmtId="3" fontId="3" fillId="0" borderId="0" xfId="327" applyNumberFormat="1" applyFont="1" applyBorder="1" applyAlignment="1" applyProtection="1">
      <alignment horizontal="right" vertical="center"/>
    </xf>
    <xf numFmtId="0" fontId="3" fillId="0" borderId="6" xfId="327" applyFont="1" applyBorder="1" applyProtection="1"/>
    <xf numFmtId="0" fontId="3" fillId="0" borderId="0" xfId="327" applyFont="1" applyProtection="1"/>
    <xf numFmtId="0" fontId="4" fillId="0" borderId="0" xfId="327" applyFont="1" applyProtection="1"/>
    <xf numFmtId="0" fontId="6" fillId="0" borderId="0" xfId="327" applyFont="1" applyBorder="1" applyAlignment="1" applyProtection="1">
      <alignment horizontal="left" vertical="center" indent="1"/>
    </xf>
    <xf numFmtId="3" fontId="6" fillId="0" borderId="0" xfId="327" applyNumberFormat="1" applyFont="1" applyBorder="1" applyAlignment="1" applyProtection="1">
      <alignment horizontal="right" vertical="top"/>
    </xf>
    <xf numFmtId="3" fontId="6" fillId="0" borderId="0" xfId="327" applyNumberFormat="1" applyFont="1" applyBorder="1" applyAlignment="1" applyProtection="1">
      <alignment horizontal="right" vertical="center"/>
    </xf>
    <xf numFmtId="0" fontId="6" fillId="0" borderId="6" xfId="327" applyFont="1" applyBorder="1" applyProtection="1"/>
    <xf numFmtId="0" fontId="6" fillId="0" borderId="0" xfId="327" applyFont="1" applyProtection="1"/>
    <xf numFmtId="0" fontId="6" fillId="0" borderId="0" xfId="327" applyNumberFormat="1" applyFont="1" applyBorder="1" applyAlignment="1" applyProtection="1">
      <alignment horizontal="left" vertical="center" indent="2"/>
    </xf>
    <xf numFmtId="3" fontId="6" fillId="0" borderId="0" xfId="327" applyNumberFormat="1" applyFont="1" applyBorder="1" applyAlignment="1" applyProtection="1">
      <alignment horizontal="right"/>
    </xf>
    <xf numFmtId="0" fontId="6" fillId="0" borderId="0" xfId="327" applyFont="1" applyBorder="1" applyAlignment="1" applyProtection="1">
      <alignment horizontal="left" vertical="center" indent="2"/>
    </xf>
    <xf numFmtId="0" fontId="6" fillId="0" borderId="0" xfId="327" applyFont="1" applyBorder="1" applyAlignment="1" applyProtection="1">
      <alignment horizontal="left" vertical="center"/>
    </xf>
    <xf numFmtId="0" fontId="4" fillId="0" borderId="5" xfId="327" applyFont="1" applyBorder="1" applyProtection="1"/>
    <xf numFmtId="0" fontId="3" fillId="0" borderId="0" xfId="327" applyNumberFormat="1" applyFont="1" applyBorder="1" applyAlignment="1" applyProtection="1">
      <alignment horizontal="left" vertical="center"/>
    </xf>
    <xf numFmtId="0" fontId="6" fillId="0" borderId="0" xfId="327" applyNumberFormat="1" applyFont="1" applyBorder="1" applyAlignment="1" applyProtection="1">
      <alignment horizontal="left" vertical="center" indent="3"/>
    </xf>
    <xf numFmtId="3" fontId="7" fillId="0" borderId="0" xfId="1" applyNumberFormat="1" applyFont="1" applyFill="1" applyAlignment="1" applyProtection="1">
      <alignment horizontal="right" vertical="center" wrapText="1"/>
    </xf>
    <xf numFmtId="0" fontId="6" fillId="0" borderId="0" xfId="327" applyFont="1" applyBorder="1" applyAlignment="1" applyProtection="1">
      <alignment horizontal="left" vertical="center" indent="3"/>
    </xf>
    <xf numFmtId="0" fontId="4" fillId="0" borderId="8" xfId="327" applyFont="1" applyBorder="1" applyProtection="1"/>
    <xf numFmtId="0" fontId="6" fillId="0" borderId="7" xfId="327" applyFont="1" applyBorder="1" applyAlignment="1" applyProtection="1">
      <alignment horizontal="left" vertical="center"/>
    </xf>
    <xf numFmtId="3" fontId="6" fillId="0" borderId="7" xfId="327" applyNumberFormat="1" applyFont="1" applyBorder="1" applyAlignment="1" applyProtection="1">
      <alignment horizontal="right"/>
    </xf>
    <xf numFmtId="37" fontId="6" fillId="0" borderId="7" xfId="327" applyNumberFormat="1" applyFont="1" applyBorder="1" applyAlignment="1" applyProtection="1">
      <alignment horizontal="right"/>
    </xf>
    <xf numFmtId="0" fontId="3" fillId="0" borderId="9" xfId="327" applyFont="1" applyBorder="1" applyProtection="1"/>
    <xf numFmtId="0" fontId="8" fillId="0" borderId="7" xfId="327" quotePrefix="1" applyFont="1" applyBorder="1" applyAlignment="1" applyProtection="1">
      <alignment horizontal="left"/>
    </xf>
    <xf numFmtId="166" fontId="6" fillId="0" borderId="7" xfId="327" applyNumberFormat="1" applyFont="1" applyBorder="1" applyAlignment="1" applyProtection="1">
      <alignment horizontal="right"/>
    </xf>
    <xf numFmtId="0" fontId="8" fillId="0" borderId="0" xfId="327" quotePrefix="1" applyFont="1" applyBorder="1" applyAlignment="1" applyProtection="1">
      <alignment horizontal="left"/>
    </xf>
    <xf numFmtId="177" fontId="6" fillId="0" borderId="0" xfId="105" applyFont="1" applyBorder="1" applyProtection="1"/>
    <xf numFmtId="49" fontId="6" fillId="0" borderId="0" xfId="327" applyNumberFormat="1" applyFont="1" applyBorder="1" applyAlignment="1" applyProtection="1">
      <alignment horizontal="right" vertical="center"/>
    </xf>
    <xf numFmtId="3" fontId="3" fillId="3" borderId="0" xfId="327" applyNumberFormat="1" applyFont="1" applyFill="1" applyBorder="1" applyAlignment="1" applyProtection="1">
      <alignment horizontal="right" vertical="center"/>
    </xf>
    <xf numFmtId="0" fontId="4" fillId="3" borderId="0" xfId="327" applyFont="1" applyFill="1" applyProtection="1"/>
    <xf numFmtId="3" fontId="3" fillId="0" borderId="0" xfId="327" applyNumberFormat="1" applyFont="1" applyProtection="1"/>
    <xf numFmtId="0" fontId="8" fillId="0" borderId="8" xfId="327" applyFont="1" applyBorder="1" applyProtection="1"/>
    <xf numFmtId="0" fontId="6" fillId="0" borderId="7" xfId="327" applyFont="1" applyBorder="1" applyProtection="1"/>
    <xf numFmtId="0" fontId="6" fillId="0" borderId="9" xfId="327" applyFont="1" applyBorder="1" applyProtection="1"/>
    <xf numFmtId="0" fontId="6" fillId="0" borderId="0" xfId="327" applyFont="1" applyBorder="1" applyProtection="1"/>
    <xf numFmtId="0" fontId="6" fillId="0" borderId="0" xfId="1" applyFont="1" applyBorder="1" applyAlignment="1" applyProtection="1">
      <alignment horizontal="left" vertical="center"/>
    </xf>
    <xf numFmtId="0" fontId="4" fillId="0" borderId="0" xfId="327" applyFont="1" applyBorder="1" applyAlignment="1" applyProtection="1">
      <alignment horizontal="left" vertical="top"/>
    </xf>
    <xf numFmtId="0" fontId="8" fillId="0" borderId="0" xfId="327" applyFont="1" applyBorder="1" applyAlignment="1" applyProtection="1">
      <alignment horizontal="centerContinuous"/>
    </xf>
    <xf numFmtId="0" fontId="4" fillId="0" borderId="0" xfId="327" applyFont="1" applyBorder="1" applyAlignment="1" applyProtection="1">
      <alignment horizontal="left"/>
    </xf>
    <xf numFmtId="0" fontId="8" fillId="0" borderId="7" xfId="327" applyFont="1" applyBorder="1" applyAlignment="1" applyProtection="1">
      <alignment horizontal="centerContinuous"/>
    </xf>
    <xf numFmtId="4" fontId="8" fillId="0" borderId="7" xfId="12" applyNumberFormat="1" applyFont="1" applyBorder="1" applyAlignment="1" applyProtection="1">
      <alignment horizontal="right"/>
    </xf>
    <xf numFmtId="0" fontId="8" fillId="0" borderId="0" xfId="327" quotePrefix="1" applyFont="1" applyBorder="1" applyAlignment="1" applyProtection="1">
      <alignment horizontal="centerContinuous"/>
    </xf>
    <xf numFmtId="4" fontId="8" fillId="0" borderId="0" xfId="12" applyNumberFormat="1" applyFont="1" applyBorder="1" applyAlignment="1" applyProtection="1">
      <alignment horizontal="right"/>
    </xf>
    <xf numFmtId="0" fontId="6" fillId="0" borderId="0" xfId="324" applyNumberFormat="1" applyFont="1" applyBorder="1" applyAlignment="1" applyProtection="1">
      <alignment horizontal="left"/>
    </xf>
    <xf numFmtId="49" fontId="6" fillId="0" borderId="0" xfId="12" applyNumberFormat="1" applyFont="1" applyBorder="1" applyAlignment="1" applyProtection="1">
      <alignment horizontal="right"/>
    </xf>
    <xf numFmtId="183" fontId="8" fillId="0" borderId="7" xfId="322" applyFont="1" applyBorder="1" applyAlignment="1" applyProtection="1">
      <alignment horizontal="center"/>
    </xf>
    <xf numFmtId="4" fontId="6" fillId="0" borderId="7" xfId="12" applyNumberFormat="1" applyFont="1" applyBorder="1" applyAlignment="1" applyProtection="1">
      <alignment horizontal="right"/>
    </xf>
    <xf numFmtId="4" fontId="6" fillId="0" borderId="0" xfId="12" applyNumberFormat="1" applyFont="1" applyBorder="1" applyAlignment="1" applyProtection="1">
      <alignment horizontal="right"/>
    </xf>
    <xf numFmtId="0" fontId="3" fillId="0" borderId="0" xfId="324" applyNumberFormat="1" applyFont="1" applyBorder="1" applyAlignment="1" applyProtection="1">
      <alignment horizontal="left"/>
    </xf>
    <xf numFmtId="3" fontId="3" fillId="0" borderId="0" xfId="12" applyNumberFormat="1" applyFont="1" applyBorder="1" applyAlignment="1" applyProtection="1">
      <alignment horizontal="right"/>
    </xf>
    <xf numFmtId="0" fontId="4" fillId="0" borderId="6" xfId="327" applyFont="1" applyBorder="1" applyProtection="1"/>
    <xf numFmtId="3" fontId="6" fillId="0" borderId="0" xfId="12" applyNumberFormat="1" applyFont="1" applyBorder="1" applyAlignment="1" applyProtection="1">
      <alignment horizontal="right"/>
    </xf>
    <xf numFmtId="0" fontId="6" fillId="0" borderId="0" xfId="324" applyNumberFormat="1" applyFont="1" applyBorder="1" applyAlignment="1" applyProtection="1">
      <alignment horizontal="left" indent="1"/>
    </xf>
    <xf numFmtId="37" fontId="3" fillId="0" borderId="0" xfId="12" applyNumberFormat="1" applyFont="1" applyBorder="1" applyAlignment="1" applyProtection="1">
      <alignment horizontal="right"/>
    </xf>
    <xf numFmtId="49" fontId="6" fillId="0" borderId="0" xfId="12" applyNumberFormat="1" applyFont="1" applyBorder="1" applyAlignment="1" applyProtection="1">
      <alignment horizontal="right" vertical="center"/>
    </xf>
    <xf numFmtId="3" fontId="8" fillId="0" borderId="0" xfId="327" applyNumberFormat="1" applyFont="1" applyProtection="1"/>
    <xf numFmtId="0" fontId="8" fillId="0" borderId="9" xfId="327" applyFont="1" applyBorder="1" applyProtection="1"/>
    <xf numFmtId="0" fontId="8" fillId="0" borderId="7" xfId="324" applyNumberFormat="1" applyFont="1" applyBorder="1" applyAlignment="1" applyProtection="1">
      <alignment horizontal="left"/>
    </xf>
    <xf numFmtId="0" fontId="8" fillId="0" borderId="0" xfId="324" applyNumberFormat="1" applyFont="1" applyBorder="1" applyAlignment="1" applyProtection="1">
      <alignment horizontal="left"/>
    </xf>
    <xf numFmtId="0" fontId="2" fillId="0" borderId="5" xfId="1" applyBorder="1" applyProtection="1"/>
    <xf numFmtId="0" fontId="2" fillId="0" borderId="0" xfId="1" applyProtection="1"/>
    <xf numFmtId="0" fontId="2" fillId="0" borderId="6" xfId="1" applyBorder="1" applyProtection="1"/>
    <xf numFmtId="0" fontId="4" fillId="0" borderId="0" xfId="1" applyNumberFormat="1" applyFont="1" applyBorder="1" applyAlignment="1" applyProtection="1">
      <alignment vertical="center"/>
    </xf>
    <xf numFmtId="0" fontId="5" fillId="0" borderId="6" xfId="1" applyNumberFormat="1" applyFont="1" applyBorder="1" applyProtection="1"/>
    <xf numFmtId="0" fontId="6" fillId="0" borderId="0" xfId="1" applyFont="1" applyBorder="1" applyAlignment="1" applyProtection="1">
      <alignment horizontal="right" vertical="center"/>
    </xf>
    <xf numFmtId="0" fontId="8" fillId="0" borderId="0" xfId="1" applyNumberFormat="1" applyFont="1" applyBorder="1" applyAlignment="1" applyProtection="1">
      <alignment vertical="center"/>
    </xf>
    <xf numFmtId="0" fontId="5" fillId="0" borderId="0" xfId="1" applyFont="1" applyBorder="1" applyProtection="1"/>
    <xf numFmtId="0" fontId="4" fillId="0" borderId="6" xfId="1" applyFont="1" applyBorder="1" applyProtection="1"/>
    <xf numFmtId="0" fontId="22" fillId="0" borderId="5" xfId="1" applyNumberFormat="1" applyFont="1" applyBorder="1" applyProtection="1"/>
    <xf numFmtId="1" fontId="6" fillId="0" borderId="0" xfId="1" applyNumberFormat="1" applyFont="1" applyBorder="1" applyAlignment="1" applyProtection="1">
      <alignment horizontal="right" vertical="center"/>
    </xf>
    <xf numFmtId="164" fontId="6" fillId="0" borderId="0" xfId="1" applyNumberFormat="1" applyFont="1" applyBorder="1" applyAlignment="1" applyProtection="1">
      <alignment horizontal="right" vertical="center"/>
    </xf>
    <xf numFmtId="0" fontId="22" fillId="0" borderId="0" xfId="1" applyNumberFormat="1" applyFont="1" applyProtection="1"/>
    <xf numFmtId="3" fontId="6" fillId="0" borderId="6" xfId="1" applyNumberFormat="1" applyFont="1" applyBorder="1" applyAlignment="1" applyProtection="1">
      <alignment horizontal="right"/>
    </xf>
    <xf numFmtId="3" fontId="8" fillId="0" borderId="6" xfId="1" applyNumberFormat="1" applyFont="1" applyBorder="1" applyProtection="1"/>
    <xf numFmtId="0" fontId="10" fillId="0" borderId="7" xfId="1" applyNumberFormat="1" applyFont="1" applyBorder="1" applyAlignment="1" applyProtection="1">
      <alignment vertical="center"/>
    </xf>
    <xf numFmtId="0" fontId="4" fillId="0" borderId="0" xfId="1" applyNumberFormat="1" applyFont="1" applyBorder="1" applyAlignment="1" applyProtection="1">
      <alignment horizontal="left" vertical="center"/>
    </xf>
    <xf numFmtId="0" fontId="5" fillId="0" borderId="0" xfId="1" quotePrefix="1" applyNumberFormat="1" applyFont="1" applyBorder="1" applyAlignment="1" applyProtection="1">
      <alignment horizontal="left"/>
    </xf>
    <xf numFmtId="0" fontId="22" fillId="0" borderId="5" xfId="1" applyNumberFormat="1" applyFont="1" applyBorder="1" applyAlignment="1" applyProtection="1"/>
    <xf numFmtId="0" fontId="6" fillId="0" borderId="0" xfId="1" applyNumberFormat="1" applyFont="1" applyBorder="1" applyAlignment="1" applyProtection="1"/>
    <xf numFmtId="0" fontId="4" fillId="0" borderId="7" xfId="1" applyFont="1" applyBorder="1" applyProtection="1"/>
    <xf numFmtId="0" fontId="6" fillId="0" borderId="3" xfId="1" applyNumberFormat="1" applyFont="1" applyBorder="1" applyAlignment="1" applyProtection="1">
      <alignment horizontal="right"/>
    </xf>
    <xf numFmtId="3" fontId="6" fillId="0" borderId="0" xfId="1" quotePrefix="1" applyNumberFormat="1" applyFont="1" applyBorder="1" applyAlignment="1" applyProtection="1">
      <alignment horizontal="right"/>
    </xf>
    <xf numFmtId="0" fontId="6" fillId="0" borderId="8" xfId="1" applyNumberFormat="1" applyFont="1" applyBorder="1" applyProtection="1"/>
    <xf numFmtId="0" fontId="6" fillId="0" borderId="7" xfId="1" applyNumberFormat="1" applyFont="1" applyBorder="1" applyAlignment="1" applyProtection="1">
      <alignment horizontal="left"/>
    </xf>
    <xf numFmtId="0" fontId="4" fillId="0" borderId="9" xfId="1" applyFont="1" applyBorder="1" applyProtection="1"/>
    <xf numFmtId="0" fontId="6" fillId="0" borderId="2" xfId="1" applyNumberFormat="1" applyFont="1" applyBorder="1" applyProtection="1"/>
    <xf numFmtId="0" fontId="6" fillId="0" borderId="3" xfId="1" applyNumberFormat="1" applyFont="1" applyBorder="1" applyAlignment="1" applyProtection="1">
      <alignment horizontal="left"/>
    </xf>
    <xf numFmtId="0" fontId="4" fillId="0" borderId="4" xfId="1" applyFont="1" applyBorder="1" applyProtection="1"/>
    <xf numFmtId="0" fontId="4" fillId="0" borderId="0" xfId="1" applyFont="1" applyBorder="1" applyProtection="1"/>
    <xf numFmtId="0" fontId="6" fillId="0" borderId="0" xfId="1" quotePrefix="1" applyNumberFormat="1" applyFont="1" applyBorder="1" applyAlignment="1" applyProtection="1">
      <alignment horizontal="left"/>
    </xf>
    <xf numFmtId="0" fontId="4" fillId="0" borderId="3" xfId="1" applyFont="1" applyBorder="1" applyProtection="1"/>
    <xf numFmtId="0" fontId="6" fillId="0" borderId="2" xfId="328" applyFont="1" applyBorder="1" applyProtection="1"/>
    <xf numFmtId="0" fontId="6" fillId="0" borderId="3" xfId="328" applyFont="1" applyBorder="1" applyProtection="1"/>
    <xf numFmtId="0" fontId="6" fillId="0" borderId="4" xfId="328" applyFont="1" applyBorder="1" applyProtection="1"/>
    <xf numFmtId="0" fontId="6" fillId="0" borderId="0" xfId="328" applyFont="1" applyProtection="1"/>
    <xf numFmtId="0" fontId="6" fillId="0" borderId="5" xfId="328" applyFont="1" applyBorder="1" applyProtection="1"/>
    <xf numFmtId="0" fontId="4" fillId="0" borderId="0" xfId="328" applyFont="1" applyBorder="1" applyProtection="1"/>
    <xf numFmtId="0" fontId="5" fillId="0" borderId="0" xfId="328" applyFont="1" applyBorder="1" applyProtection="1"/>
    <xf numFmtId="0" fontId="6" fillId="0" borderId="0" xfId="328" applyFont="1" applyBorder="1" applyAlignment="1" applyProtection="1">
      <alignment horizontal="right"/>
    </xf>
    <xf numFmtId="0" fontId="6" fillId="0" borderId="6" xfId="328" applyFont="1" applyBorder="1" applyProtection="1"/>
    <xf numFmtId="0" fontId="5" fillId="0" borderId="0" xfId="328" quotePrefix="1" applyFont="1" applyBorder="1" applyProtection="1"/>
    <xf numFmtId="0" fontId="6" fillId="0" borderId="0" xfId="328" applyFont="1" applyBorder="1" applyProtection="1"/>
    <xf numFmtId="0" fontId="8" fillId="0" borderId="0" xfId="328" applyFont="1" applyBorder="1" applyProtection="1"/>
    <xf numFmtId="0" fontId="7" fillId="0" borderId="0" xfId="328" applyFont="1" applyBorder="1" applyProtection="1"/>
    <xf numFmtId="0" fontId="6" fillId="0" borderId="7" xfId="328" applyFont="1" applyBorder="1" applyProtection="1"/>
    <xf numFmtId="0" fontId="6" fillId="0" borderId="0" xfId="328" applyNumberFormat="1" applyFont="1" applyBorder="1" applyAlignment="1" applyProtection="1">
      <alignment vertical="center"/>
    </xf>
    <xf numFmtId="0" fontId="6" fillId="0" borderId="0" xfId="328" applyFont="1" applyBorder="1" applyAlignment="1" applyProtection="1">
      <alignment horizontal="right" vertical="center"/>
    </xf>
    <xf numFmtId="0" fontId="6" fillId="0" borderId="0" xfId="328" applyNumberFormat="1" applyFont="1" applyBorder="1" applyAlignment="1" applyProtection="1">
      <alignment horizontal="right" vertical="center"/>
    </xf>
    <xf numFmtId="0" fontId="3" fillId="0" borderId="0" xfId="328" applyFont="1" applyBorder="1" applyProtection="1"/>
    <xf numFmtId="188" fontId="3" fillId="0" borderId="0" xfId="328" applyNumberFormat="1" applyFont="1" applyBorder="1" applyProtection="1"/>
    <xf numFmtId="188" fontId="6" fillId="0" borderId="0" xfId="328" applyNumberFormat="1" applyFont="1" applyBorder="1" applyProtection="1"/>
    <xf numFmtId="0" fontId="6" fillId="0" borderId="0" xfId="328" applyFont="1" applyBorder="1" applyAlignment="1" applyProtection="1">
      <alignment horizontal="left" indent="1"/>
    </xf>
    <xf numFmtId="188" fontId="6" fillId="0" borderId="0" xfId="328" applyNumberFormat="1" applyFont="1" applyBorder="1" applyAlignment="1" applyProtection="1">
      <alignment horizontal="right"/>
    </xf>
    <xf numFmtId="0" fontId="6" fillId="0" borderId="0" xfId="328" applyNumberFormat="1" applyFont="1" applyBorder="1" applyAlignment="1" applyProtection="1">
      <alignment horizontal="left" vertical="center" indent="1"/>
    </xf>
    <xf numFmtId="0" fontId="6" fillId="0" borderId="0" xfId="328" applyFont="1" applyBorder="1" applyAlignment="1" applyProtection="1">
      <alignment horizontal="left" vertical="center" indent="1"/>
    </xf>
    <xf numFmtId="188" fontId="6" fillId="0" borderId="0" xfId="328" applyNumberFormat="1" applyFont="1" applyBorder="1" applyAlignment="1" applyProtection="1">
      <alignment horizontal="left" vertical="center" indent="1"/>
    </xf>
    <xf numFmtId="188" fontId="6" fillId="0" borderId="0" xfId="328" applyNumberFormat="1" applyFont="1" applyBorder="1" applyAlignment="1" applyProtection="1">
      <alignment horizontal="right" vertical="center"/>
    </xf>
    <xf numFmtId="0" fontId="2" fillId="0" borderId="6" xfId="1" applyFont="1" applyBorder="1" applyProtection="1"/>
    <xf numFmtId="0" fontId="6" fillId="0" borderId="8" xfId="328" applyFont="1" applyBorder="1" applyProtection="1"/>
    <xf numFmtId="0" fontId="6" fillId="0" borderId="9" xfId="328" applyFont="1" applyBorder="1" applyProtection="1"/>
    <xf numFmtId="188" fontId="6" fillId="0" borderId="0" xfId="328" applyNumberFormat="1" applyFont="1" applyProtection="1"/>
    <xf numFmtId="188" fontId="6" fillId="0" borderId="0" xfId="328" applyNumberFormat="1" applyFont="1" applyAlignment="1" applyProtection="1">
      <alignment horizontal="right"/>
    </xf>
    <xf numFmtId="0" fontId="6" fillId="0" borderId="0" xfId="328" applyFont="1" applyBorder="1" applyAlignment="1" applyProtection="1"/>
    <xf numFmtId="0" fontId="6" fillId="0" borderId="2" xfId="329" applyFont="1" applyBorder="1" applyProtection="1"/>
    <xf numFmtId="0" fontId="6" fillId="0" borderId="3" xfId="329" applyFont="1" applyBorder="1" applyProtection="1"/>
    <xf numFmtId="0" fontId="6" fillId="0" borderId="4" xfId="329" applyFont="1" applyBorder="1" applyProtection="1"/>
    <xf numFmtId="0" fontId="6" fillId="0" borderId="0" xfId="329" applyFont="1" applyProtection="1"/>
    <xf numFmtId="0" fontId="6" fillId="0" borderId="5" xfId="329" applyFont="1" applyBorder="1" applyProtection="1"/>
    <xf numFmtId="0" fontId="4" fillId="0" borderId="0" xfId="329" applyFont="1" applyBorder="1" applyAlignment="1" applyProtection="1">
      <alignment vertical="center"/>
    </xf>
    <xf numFmtId="0" fontId="7" fillId="0" borderId="0" xfId="329" applyFont="1" applyBorder="1" applyAlignment="1" applyProtection="1">
      <alignment vertical="center"/>
    </xf>
    <xf numFmtId="0" fontId="7" fillId="0" borderId="6" xfId="329" applyFont="1" applyBorder="1" applyAlignment="1" applyProtection="1">
      <alignment vertical="center"/>
    </xf>
    <xf numFmtId="0" fontId="7" fillId="0" borderId="0" xfId="329" applyFont="1" applyAlignment="1" applyProtection="1">
      <alignment vertical="center"/>
    </xf>
    <xf numFmtId="0" fontId="6" fillId="0" borderId="0" xfId="329" applyFont="1" applyAlignment="1" applyProtection="1">
      <alignment horizontal="right" vertical="center"/>
    </xf>
    <xf numFmtId="0" fontId="6" fillId="0" borderId="0" xfId="329" applyFont="1" applyBorder="1" applyAlignment="1" applyProtection="1">
      <alignment horizontal="right"/>
    </xf>
    <xf numFmtId="0" fontId="4" fillId="0" borderId="0" xfId="329" applyFont="1" applyBorder="1" applyAlignment="1" applyProtection="1">
      <alignment horizontal="left" vertical="center"/>
    </xf>
    <xf numFmtId="0" fontId="8" fillId="0" borderId="0" xfId="329" applyFont="1" applyBorder="1" applyAlignment="1" applyProtection="1">
      <alignment vertical="center"/>
    </xf>
    <xf numFmtId="0" fontId="6" fillId="0" borderId="7" xfId="329" applyFont="1" applyBorder="1" applyAlignment="1" applyProtection="1">
      <alignment vertical="center"/>
    </xf>
    <xf numFmtId="0" fontId="6" fillId="0" borderId="6" xfId="329" applyFont="1" applyBorder="1" applyAlignment="1" applyProtection="1">
      <alignment vertical="center"/>
    </xf>
    <xf numFmtId="0" fontId="6" fillId="0" borderId="0" xfId="329" applyFont="1" applyBorder="1" applyAlignment="1" applyProtection="1">
      <alignment vertical="center"/>
    </xf>
    <xf numFmtId="0" fontId="6" fillId="0" borderId="0" xfId="329" applyFont="1" applyAlignment="1" applyProtection="1">
      <alignment vertical="center"/>
    </xf>
    <xf numFmtId="0" fontId="6" fillId="0" borderId="0" xfId="329" applyFont="1" applyBorder="1" applyAlignment="1" applyProtection="1">
      <alignment horizontal="right" vertical="center"/>
    </xf>
    <xf numFmtId="0" fontId="2" fillId="0" borderId="6" xfId="329" applyFont="1" applyBorder="1" applyAlignment="1" applyProtection="1">
      <alignment vertical="center"/>
    </xf>
    <xf numFmtId="0" fontId="22" fillId="0" borderId="0" xfId="329" applyFont="1" applyAlignment="1" applyProtection="1">
      <alignment horizontal="right" vertical="center"/>
    </xf>
    <xf numFmtId="0" fontId="2" fillId="0" borderId="0" xfId="329" applyFont="1" applyProtection="1"/>
    <xf numFmtId="0" fontId="6" fillId="0" borderId="7" xfId="329" applyFont="1" applyBorder="1" applyAlignment="1" applyProtection="1">
      <alignment horizontal="right" vertical="center"/>
    </xf>
    <xf numFmtId="0" fontId="3" fillId="0" borderId="5" xfId="329" applyFont="1" applyBorder="1" applyProtection="1"/>
    <xf numFmtId="0" fontId="3" fillId="0" borderId="0" xfId="329" applyNumberFormat="1" applyFont="1" applyBorder="1" applyAlignment="1" applyProtection="1">
      <alignment horizontal="left" vertical="center"/>
    </xf>
    <xf numFmtId="3" fontId="3" fillId="0" borderId="0" xfId="329" applyNumberFormat="1" applyFont="1" applyBorder="1" applyAlignment="1" applyProtection="1">
      <alignment vertical="center"/>
    </xf>
    <xf numFmtId="0" fontId="9" fillId="0" borderId="6" xfId="329" applyFont="1" applyBorder="1" applyAlignment="1" applyProtection="1">
      <alignment vertical="center"/>
    </xf>
    <xf numFmtId="0" fontId="3" fillId="0" borderId="0" xfId="329" applyFont="1" applyAlignment="1" applyProtection="1">
      <alignment vertical="center"/>
    </xf>
    <xf numFmtId="0" fontId="9" fillId="0" borderId="0" xfId="329" applyFont="1" applyProtection="1"/>
    <xf numFmtId="0" fontId="3" fillId="0" borderId="0" xfId="329" applyFont="1" applyProtection="1"/>
    <xf numFmtId="0" fontId="6" fillId="0" borderId="0" xfId="329" applyFont="1" applyBorder="1" applyAlignment="1" applyProtection="1">
      <alignment horizontal="left" vertical="center"/>
    </xf>
    <xf numFmtId="3" fontId="6" fillId="0" borderId="0" xfId="329" applyNumberFormat="1" applyFont="1" applyBorder="1" applyAlignment="1" applyProtection="1">
      <alignment vertical="center"/>
    </xf>
    <xf numFmtId="0" fontId="6" fillId="0" borderId="0" xfId="329" applyFont="1" applyBorder="1" applyAlignment="1" applyProtection="1">
      <alignment horizontal="left" vertical="center" indent="1"/>
    </xf>
    <xf numFmtId="3" fontId="6" fillId="0" borderId="0" xfId="329" applyNumberFormat="1" applyFont="1" applyBorder="1" applyAlignment="1" applyProtection="1">
      <alignment horizontal="right" vertical="center"/>
    </xf>
    <xf numFmtId="0" fontId="6" fillId="0" borderId="0" xfId="329" applyNumberFormat="1" applyFont="1" applyBorder="1" applyAlignment="1" applyProtection="1">
      <alignment horizontal="left" vertical="center" indent="1"/>
    </xf>
    <xf numFmtId="0" fontId="25" fillId="0" borderId="0" xfId="329" applyFont="1" applyBorder="1" applyProtection="1"/>
    <xf numFmtId="0" fontId="6" fillId="0" borderId="0" xfId="329" applyNumberFormat="1" applyFont="1" applyBorder="1" applyAlignment="1" applyProtection="1">
      <alignment horizontal="left" vertical="center"/>
    </xf>
    <xf numFmtId="0" fontId="6" fillId="0" borderId="8" xfId="329" applyFont="1" applyBorder="1" applyProtection="1"/>
    <xf numFmtId="0" fontId="6" fillId="0" borderId="7" xfId="329" applyFont="1" applyBorder="1" applyAlignment="1" applyProtection="1">
      <alignment horizontal="left" vertical="center"/>
    </xf>
    <xf numFmtId="3" fontId="6" fillId="0" borderId="7" xfId="329" applyNumberFormat="1" applyFont="1" applyBorder="1" applyAlignment="1" applyProtection="1">
      <alignment vertical="center"/>
    </xf>
    <xf numFmtId="0" fontId="6" fillId="0" borderId="9" xfId="329" applyFont="1" applyBorder="1" applyAlignment="1" applyProtection="1">
      <alignment vertical="center"/>
    </xf>
    <xf numFmtId="0" fontId="4" fillId="0" borderId="0" xfId="329" applyNumberFormat="1" applyFont="1" applyBorder="1" applyAlignment="1" applyProtection="1">
      <alignment vertical="center"/>
    </xf>
    <xf numFmtId="0" fontId="6" fillId="0" borderId="3" xfId="329" applyFont="1" applyBorder="1" applyAlignment="1" applyProtection="1">
      <alignment horizontal="left" vertical="center"/>
    </xf>
    <xf numFmtId="3" fontId="6" fillId="0" borderId="3" xfId="329" applyNumberFormat="1" applyFont="1" applyBorder="1" applyAlignment="1" applyProtection="1">
      <alignment vertical="center"/>
    </xf>
    <xf numFmtId="0" fontId="6" fillId="0" borderId="4" xfId="329" applyFont="1" applyBorder="1" applyAlignment="1" applyProtection="1">
      <alignment vertical="center"/>
    </xf>
    <xf numFmtId="0" fontId="6" fillId="0" borderId="6" xfId="329" applyFont="1" applyBorder="1" applyProtection="1"/>
    <xf numFmtId="188" fontId="6" fillId="0" borderId="0" xfId="329" applyNumberFormat="1" applyFont="1" applyProtection="1"/>
    <xf numFmtId="3" fontId="6" fillId="0" borderId="0" xfId="329" applyNumberFormat="1" applyFont="1" applyProtection="1"/>
    <xf numFmtId="0" fontId="6" fillId="0" borderId="0" xfId="329" applyNumberFormat="1" applyFont="1" applyBorder="1" applyAlignment="1" applyProtection="1">
      <alignment vertical="center"/>
    </xf>
    <xf numFmtId="0" fontId="6" fillId="0" borderId="0" xfId="329" applyFont="1" applyBorder="1" applyProtection="1"/>
    <xf numFmtId="0" fontId="6" fillId="0" borderId="7" xfId="329" applyFont="1" applyBorder="1" applyProtection="1"/>
    <xf numFmtId="0" fontId="6" fillId="0" borderId="9" xfId="329" applyFont="1" applyBorder="1" applyProtection="1"/>
    <xf numFmtId="3" fontId="6" fillId="0" borderId="0" xfId="1" applyNumberFormat="1" applyFont="1" applyFill="1" applyBorder="1" applyProtection="1"/>
    <xf numFmtId="3" fontId="3" fillId="0" borderId="0" xfId="1" applyNumberFormat="1" applyFont="1" applyFill="1" applyBorder="1" applyAlignment="1" applyProtection="1">
      <alignment horizontal="right"/>
    </xf>
    <xf numFmtId="1" fontId="6" fillId="0" borderId="0" xfId="1" applyNumberFormat="1" applyFont="1" applyProtection="1"/>
    <xf numFmtId="0" fontId="4" fillId="0" borderId="0" xfId="328" applyFont="1" applyBorder="1" applyAlignment="1" applyProtection="1">
      <alignment horizontal="left"/>
    </xf>
    <xf numFmtId="0" fontId="6" fillId="0" borderId="0" xfId="328" applyFont="1" applyAlignment="1" applyProtection="1">
      <alignment horizontal="right"/>
    </xf>
    <xf numFmtId="0" fontId="6" fillId="0" borderId="0" xfId="329" applyFont="1" applyFill="1" applyBorder="1" applyAlignment="1" applyProtection="1">
      <alignment horizontal="left" vertical="center" indent="1"/>
    </xf>
    <xf numFmtId="3" fontId="6" fillId="0" borderId="0" xfId="329" applyNumberFormat="1" applyFont="1" applyFill="1" applyBorder="1" applyAlignment="1" applyProtection="1">
      <alignment horizontal="right" vertical="center"/>
    </xf>
    <xf numFmtId="0" fontId="6" fillId="0" borderId="0" xfId="329" applyFont="1" applyFill="1" applyProtection="1"/>
    <xf numFmtId="0" fontId="6" fillId="0" borderId="0" xfId="329" applyNumberFormat="1" applyFont="1" applyFill="1" applyBorder="1" applyAlignment="1" applyProtection="1">
      <alignment horizontal="left" vertical="center" indent="1"/>
    </xf>
    <xf numFmtId="0" fontId="6" fillId="0" borderId="0" xfId="329" applyNumberFormat="1" applyFont="1" applyFill="1" applyBorder="1" applyAlignment="1" applyProtection="1">
      <alignment vertical="center"/>
    </xf>
    <xf numFmtId="0" fontId="2" fillId="0" borderId="0" xfId="229" applyFont="1" applyProtection="1"/>
    <xf numFmtId="0" fontId="6" fillId="0" borderId="0" xfId="330" applyFont="1" applyProtection="1"/>
    <xf numFmtId="0" fontId="6" fillId="0" borderId="9" xfId="330" applyFont="1" applyBorder="1" applyProtection="1"/>
    <xf numFmtId="0" fontId="6" fillId="0" borderId="7" xfId="330" applyFont="1" applyBorder="1" applyProtection="1"/>
    <xf numFmtId="0" fontId="6" fillId="0" borderId="8" xfId="330" applyFont="1" applyBorder="1" applyProtection="1"/>
    <xf numFmtId="0" fontId="6" fillId="0" borderId="0" xfId="330" applyFont="1" applyBorder="1" applyProtection="1"/>
    <xf numFmtId="0" fontId="6" fillId="0" borderId="6" xfId="330" applyFont="1" applyBorder="1" applyProtection="1"/>
    <xf numFmtId="0" fontId="6" fillId="0" borderId="5" xfId="330" applyFont="1" applyBorder="1" applyProtection="1"/>
    <xf numFmtId="188" fontId="6" fillId="0" borderId="0" xfId="330" applyNumberFormat="1" applyFont="1" applyProtection="1"/>
    <xf numFmtId="188" fontId="6" fillId="0" borderId="0" xfId="330" applyNumberFormat="1" applyFont="1" applyBorder="1" applyAlignment="1" applyProtection="1">
      <alignment horizontal="right"/>
    </xf>
    <xf numFmtId="188" fontId="6" fillId="0" borderId="0" xfId="330" applyNumberFormat="1" applyFont="1" applyBorder="1" applyProtection="1"/>
    <xf numFmtId="188" fontId="3" fillId="0" borderId="0" xfId="330" applyNumberFormat="1" applyFont="1" applyBorder="1" applyProtection="1"/>
    <xf numFmtId="0" fontId="3" fillId="0" borderId="0" xfId="330" applyFont="1" applyBorder="1" applyProtection="1"/>
    <xf numFmtId="0" fontId="6" fillId="0" borderId="0" xfId="330" applyFont="1" applyBorder="1" applyAlignment="1" applyProtection="1">
      <alignment horizontal="right"/>
    </xf>
    <xf numFmtId="0" fontId="6" fillId="0" borderId="0" xfId="330" applyNumberFormat="1" applyFont="1" applyBorder="1" applyProtection="1"/>
    <xf numFmtId="0" fontId="8" fillId="0" borderId="0" xfId="330" applyFont="1" applyBorder="1" applyProtection="1"/>
    <xf numFmtId="0" fontId="7" fillId="0" borderId="0" xfId="330" applyFont="1" applyBorder="1" applyProtection="1"/>
    <xf numFmtId="0" fontId="4" fillId="0" borderId="0" xfId="330" applyFont="1" applyBorder="1" applyAlignment="1" applyProtection="1">
      <alignment horizontal="left"/>
    </xf>
    <xf numFmtId="0" fontId="5" fillId="0" borderId="0" xfId="330" applyFont="1" applyBorder="1" applyAlignment="1" applyProtection="1">
      <alignment horizontal="left"/>
    </xf>
    <xf numFmtId="0" fontId="4" fillId="0" borderId="0" xfId="330" applyFont="1" applyBorder="1" applyProtection="1"/>
    <xf numFmtId="0" fontId="5" fillId="0" borderId="0" xfId="330" applyFont="1" applyBorder="1" applyProtection="1"/>
    <xf numFmtId="0" fontId="6" fillId="0" borderId="4" xfId="330" applyFont="1" applyBorder="1" applyProtection="1"/>
    <xf numFmtId="0" fontId="6" fillId="0" borderId="3" xfId="330" applyFont="1" applyBorder="1" applyProtection="1"/>
    <xf numFmtId="0" fontId="6" fillId="0" borderId="2" xfId="330" applyFont="1" applyBorder="1" applyProtection="1"/>
    <xf numFmtId="0" fontId="6" fillId="0" borderId="0" xfId="0" applyNumberFormat="1" applyFont="1" applyAlignment="1" applyProtection="1"/>
    <xf numFmtId="0" fontId="6" fillId="0" borderId="2" xfId="1124" applyFont="1" applyBorder="1" applyAlignment="1" applyProtection="1">
      <alignment vertical="center"/>
    </xf>
    <xf numFmtId="0" fontId="6" fillId="0" borderId="3" xfId="1124" applyFont="1" applyBorder="1" applyAlignment="1" applyProtection="1">
      <alignment vertical="center"/>
    </xf>
    <xf numFmtId="0" fontId="6" fillId="0" borderId="4" xfId="1124" applyFont="1" applyBorder="1" applyAlignment="1" applyProtection="1">
      <alignment vertical="center"/>
    </xf>
    <xf numFmtId="0" fontId="6" fillId="0" borderId="0" xfId="1124" applyFont="1" applyAlignment="1" applyProtection="1">
      <alignment vertical="center"/>
    </xf>
    <xf numFmtId="0" fontId="7" fillId="0" borderId="5" xfId="1124" applyFont="1" applyBorder="1" applyAlignment="1" applyProtection="1">
      <alignment vertical="center"/>
    </xf>
    <xf numFmtId="0" fontId="4" fillId="0" borderId="0" xfId="1124" applyNumberFormat="1" applyFont="1" applyBorder="1" applyAlignment="1" applyProtection="1">
      <alignment horizontal="left" vertical="center"/>
    </xf>
    <xf numFmtId="0" fontId="7" fillId="0" borderId="0" xfId="1124" applyFont="1" applyBorder="1" applyAlignment="1" applyProtection="1">
      <alignment vertical="center"/>
    </xf>
    <xf numFmtId="0" fontId="7" fillId="0" borderId="6" xfId="1124" applyFont="1" applyBorder="1" applyAlignment="1" applyProtection="1">
      <alignment vertical="center"/>
    </xf>
    <xf numFmtId="0" fontId="7" fillId="0" borderId="0" xfId="1124" applyFont="1" applyAlignment="1" applyProtection="1">
      <alignment vertical="center"/>
    </xf>
    <xf numFmtId="1" fontId="8" fillId="0" borderId="0" xfId="1124" applyNumberFormat="1" applyFont="1" applyBorder="1" applyAlignment="1" applyProtection="1">
      <alignment horizontal="left" vertical="center"/>
    </xf>
    <xf numFmtId="0" fontId="6" fillId="0" borderId="5" xfId="1124" applyFont="1" applyBorder="1" applyAlignment="1" applyProtection="1">
      <alignment vertical="center"/>
    </xf>
    <xf numFmtId="0" fontId="6" fillId="0" borderId="7" xfId="1124" applyNumberFormat="1" applyFont="1" applyBorder="1" applyAlignment="1" applyProtection="1">
      <alignment vertical="center"/>
    </xf>
    <xf numFmtId="0" fontId="6" fillId="0" borderId="6" xfId="1124" applyFont="1" applyBorder="1" applyAlignment="1" applyProtection="1">
      <alignment vertical="center"/>
    </xf>
    <xf numFmtId="0" fontId="6" fillId="0" borderId="0" xfId="1124" applyFont="1" applyBorder="1" applyAlignment="1" applyProtection="1">
      <alignment vertical="center"/>
    </xf>
    <xf numFmtId="0" fontId="6" fillId="0" borderId="0" xfId="1124" applyNumberFormat="1" applyFont="1" applyBorder="1" applyAlignment="1" applyProtection="1">
      <alignment horizontal="left" vertical="center"/>
    </xf>
    <xf numFmtId="0" fontId="6" fillId="0" borderId="0" xfId="1124" applyNumberFormat="1" applyFont="1" applyBorder="1" applyAlignment="1" applyProtection="1">
      <alignment horizontal="right" vertical="top" wrapText="1"/>
    </xf>
    <xf numFmtId="0" fontId="22" fillId="0" borderId="0" xfId="1124" applyNumberFormat="1" applyFont="1" applyBorder="1" applyAlignment="1" applyProtection="1">
      <alignment horizontal="right" vertical="top" wrapText="1"/>
    </xf>
    <xf numFmtId="0" fontId="6" fillId="0" borderId="7" xfId="1124" applyNumberFormat="1" applyFont="1" applyBorder="1" applyAlignment="1" applyProtection="1">
      <alignment horizontal="left" vertical="center"/>
    </xf>
    <xf numFmtId="0" fontId="4" fillId="0" borderId="0" xfId="265" applyFont="1" applyAlignment="1" applyProtection="1">
      <alignment vertical="center"/>
    </xf>
    <xf numFmtId="0" fontId="3" fillId="0" borderId="5" xfId="1124" applyFont="1" applyBorder="1" applyAlignment="1" applyProtection="1">
      <alignment vertical="center"/>
    </xf>
    <xf numFmtId="0" fontId="3" fillId="0" borderId="0" xfId="1124" applyNumberFormat="1" applyFont="1" applyBorder="1" applyAlignment="1" applyProtection="1">
      <alignment horizontal="left" vertical="center"/>
    </xf>
    <xf numFmtId="3" fontId="3" fillId="0" borderId="0" xfId="1124" applyNumberFormat="1" applyFont="1" applyBorder="1" applyAlignment="1" applyProtection="1">
      <alignment vertical="center"/>
    </xf>
    <xf numFmtId="0" fontId="3" fillId="0" borderId="6" xfId="1124" applyFont="1" applyBorder="1" applyAlignment="1" applyProtection="1">
      <alignment vertical="center"/>
    </xf>
    <xf numFmtId="0" fontId="3" fillId="0" borderId="0" xfId="1124" applyFont="1" applyAlignment="1" applyProtection="1">
      <alignment vertical="center"/>
    </xf>
    <xf numFmtId="0" fontId="3" fillId="0" borderId="0" xfId="265" applyFont="1" applyProtection="1"/>
    <xf numFmtId="0" fontId="6" fillId="0" borderId="0" xfId="265" applyFont="1" applyProtection="1"/>
    <xf numFmtId="3" fontId="6" fillId="0" borderId="0" xfId="1124" applyNumberFormat="1" applyFont="1" applyBorder="1" applyAlignment="1" applyProtection="1">
      <alignment vertical="center"/>
    </xf>
    <xf numFmtId="3" fontId="6" fillId="0" borderId="0" xfId="1124" applyNumberFormat="1" applyFont="1" applyBorder="1" applyAlignment="1" applyProtection="1">
      <alignment horizontal="right" vertical="center"/>
    </xf>
    <xf numFmtId="0" fontId="6" fillId="0" borderId="0" xfId="1124" applyNumberFormat="1" applyFont="1" applyBorder="1" applyAlignment="1" applyProtection="1">
      <alignment horizontal="right" vertical="center"/>
    </xf>
    <xf numFmtId="0" fontId="6" fillId="0" borderId="7" xfId="1124" applyFont="1" applyBorder="1" applyAlignment="1" applyProtection="1">
      <alignment vertical="center"/>
    </xf>
    <xf numFmtId="0" fontId="6" fillId="0" borderId="7" xfId="1124" applyFont="1" applyBorder="1" applyAlignment="1" applyProtection="1">
      <alignment horizontal="right" vertical="center"/>
    </xf>
    <xf numFmtId="0" fontId="6" fillId="0" borderId="5" xfId="1125" applyFont="1" applyBorder="1" applyAlignment="1" applyProtection="1">
      <alignment vertical="center"/>
    </xf>
    <xf numFmtId="0" fontId="6" fillId="0" borderId="0" xfId="1125" applyFont="1" applyBorder="1" applyAlignment="1" applyProtection="1">
      <alignment vertical="center"/>
    </xf>
    <xf numFmtId="0" fontId="6" fillId="0" borderId="6" xfId="1125" applyFont="1" applyBorder="1" applyAlignment="1" applyProtection="1">
      <alignment vertical="center"/>
    </xf>
    <xf numFmtId="0" fontId="6" fillId="0" borderId="0" xfId="1125" applyFont="1" applyAlignment="1" applyProtection="1">
      <alignment vertical="center"/>
    </xf>
    <xf numFmtId="0" fontId="6" fillId="0" borderId="8" xfId="1124" applyFont="1" applyBorder="1" applyAlignment="1" applyProtection="1">
      <alignment vertical="center"/>
    </xf>
    <xf numFmtId="0" fontId="6" fillId="0" borderId="9" xfId="1124" applyFont="1" applyBorder="1" applyAlignment="1" applyProtection="1">
      <alignment vertical="center"/>
    </xf>
    <xf numFmtId="0" fontId="2" fillId="0" borderId="0" xfId="265" applyFont="1" applyProtection="1"/>
    <xf numFmtId="0" fontId="4" fillId="0" borderId="0" xfId="1127" applyNumberFormat="1" applyFont="1" applyBorder="1" applyAlignment="1" applyProtection="1">
      <alignment horizontal="left" vertical="center"/>
    </xf>
    <xf numFmtId="1" fontId="8" fillId="0" borderId="0" xfId="1127" applyNumberFormat="1" applyFont="1" applyBorder="1" applyAlignment="1" applyProtection="1">
      <alignment horizontal="left" vertical="center"/>
    </xf>
    <xf numFmtId="0" fontId="22" fillId="0" borderId="6" xfId="1124" applyNumberFormat="1" applyFont="1" applyBorder="1" applyAlignment="1" applyProtection="1">
      <alignment horizontal="right" vertical="top" wrapText="1"/>
    </xf>
    <xf numFmtId="203" fontId="3" fillId="0" borderId="0" xfId="1124" applyNumberFormat="1" applyFont="1" applyBorder="1" applyAlignment="1" applyProtection="1">
      <alignment vertical="center"/>
    </xf>
    <xf numFmtId="203" fontId="6" fillId="0" borderId="0" xfId="1124" applyNumberFormat="1" applyFont="1" applyAlignment="1" applyProtection="1">
      <alignment vertical="center"/>
    </xf>
    <xf numFmtId="0" fontId="6" fillId="0" borderId="0" xfId="265" applyFont="1" applyFill="1" applyProtection="1"/>
    <xf numFmtId="3" fontId="6" fillId="0" borderId="0" xfId="1124" applyNumberFormat="1" applyFont="1" applyFill="1" applyBorder="1" applyAlignment="1" applyProtection="1">
      <alignment horizontal="right" vertical="center"/>
    </xf>
    <xf numFmtId="203" fontId="3" fillId="0" borderId="0" xfId="1124" applyNumberFormat="1" applyFont="1" applyFill="1" applyBorder="1" applyAlignment="1" applyProtection="1">
      <alignment vertical="center"/>
    </xf>
    <xf numFmtId="3" fontId="6" fillId="0" borderId="0" xfId="1124" applyNumberFormat="1" applyFont="1" applyAlignment="1" applyProtection="1">
      <alignment vertical="center"/>
    </xf>
    <xf numFmtId="0" fontId="6" fillId="0" borderId="6" xfId="1126" applyFont="1" applyFill="1" applyBorder="1" applyAlignment="1" applyProtection="1">
      <alignment vertical="center"/>
    </xf>
    <xf numFmtId="0" fontId="6" fillId="0" borderId="0" xfId="1126" applyFont="1" applyFill="1" applyAlignment="1" applyProtection="1">
      <alignment vertical="center"/>
    </xf>
    <xf numFmtId="0" fontId="4" fillId="0" borderId="0" xfId="1128" applyNumberFormat="1" applyFont="1" applyBorder="1" applyAlignment="1" applyProtection="1">
      <alignment horizontal="left" vertical="center"/>
    </xf>
    <xf numFmtId="1" fontId="8" fillId="0" borderId="0" xfId="1128" applyNumberFormat="1" applyFont="1" applyBorder="1" applyAlignment="1" applyProtection="1">
      <alignment horizontal="left" vertical="center"/>
    </xf>
    <xf numFmtId="204" fontId="3" fillId="0" borderId="0" xfId="265" applyNumberFormat="1" applyFont="1" applyProtection="1"/>
    <xf numFmtId="204" fontId="6" fillId="0" borderId="0" xfId="265" applyNumberFormat="1" applyFont="1" applyProtection="1"/>
    <xf numFmtId="0" fontId="4" fillId="0" borderId="0" xfId="1129" applyNumberFormat="1" applyFont="1" applyBorder="1" applyAlignment="1" applyProtection="1">
      <alignment horizontal="left"/>
    </xf>
    <xf numFmtId="3" fontId="6" fillId="0" borderId="0" xfId="265" applyNumberFormat="1" applyFont="1" applyProtection="1"/>
    <xf numFmtId="3" fontId="6" fillId="0" borderId="0" xfId="265" applyNumberFormat="1" applyFont="1" applyAlignment="1" applyProtection="1">
      <alignment horizontal="right"/>
    </xf>
    <xf numFmtId="0" fontId="6" fillId="0" borderId="0" xfId="265" applyFont="1" applyAlignment="1" applyProtection="1">
      <alignment horizontal="right"/>
    </xf>
    <xf numFmtId="0" fontId="4" fillId="0" borderId="7" xfId="1129" applyNumberFormat="1" applyFont="1" applyBorder="1" applyAlignment="1" applyProtection="1">
      <alignment horizontal="left" vertical="center"/>
    </xf>
    <xf numFmtId="0" fontId="6" fillId="0" borderId="7" xfId="265" applyFont="1" applyBorder="1" applyProtection="1"/>
    <xf numFmtId="3" fontId="6" fillId="0" borderId="7" xfId="1124" applyNumberFormat="1" applyFont="1" applyBorder="1" applyAlignment="1" applyProtection="1">
      <alignment horizontal="right" vertical="center"/>
    </xf>
    <xf numFmtId="0" fontId="4" fillId="0" borderId="0" xfId="1130" applyNumberFormat="1" applyFont="1" applyBorder="1" applyAlignment="1" applyProtection="1">
      <alignment horizontal="left" vertical="center"/>
    </xf>
    <xf numFmtId="203" fontId="6" fillId="0" borderId="0" xfId="1124" applyNumberFormat="1" applyFont="1" applyBorder="1" applyAlignment="1" applyProtection="1">
      <alignment vertical="center"/>
    </xf>
    <xf numFmtId="203" fontId="6" fillId="0" borderId="0" xfId="1124" applyNumberFormat="1" applyFont="1" applyBorder="1" applyAlignment="1" applyProtection="1">
      <alignment horizontal="right" vertical="center"/>
    </xf>
    <xf numFmtId="203" fontId="6" fillId="0" borderId="7" xfId="1124" applyNumberFormat="1" applyFont="1" applyBorder="1" applyAlignment="1" applyProtection="1">
      <alignment vertical="center"/>
    </xf>
    <xf numFmtId="203" fontId="6" fillId="0" borderId="7" xfId="1124" applyNumberFormat="1" applyFont="1" applyBorder="1" applyAlignment="1" applyProtection="1">
      <alignment horizontal="right" vertical="center"/>
    </xf>
    <xf numFmtId="0" fontId="6" fillId="0" borderId="2" xfId="947" applyFont="1" applyBorder="1" applyProtection="1"/>
    <xf numFmtId="0" fontId="6" fillId="0" borderId="3" xfId="947" applyFont="1" applyBorder="1" applyProtection="1"/>
    <xf numFmtId="0" fontId="6" fillId="0" borderId="4" xfId="947" applyFont="1" applyBorder="1" applyProtection="1"/>
    <xf numFmtId="0" fontId="6" fillId="0" borderId="0" xfId="947" applyFont="1" applyBorder="1" applyProtection="1"/>
    <xf numFmtId="0" fontId="6" fillId="0" borderId="0" xfId="947" applyFont="1" applyProtection="1"/>
    <xf numFmtId="0" fontId="6" fillId="0" borderId="5" xfId="947" applyFont="1" applyBorder="1" applyProtection="1"/>
    <xf numFmtId="0" fontId="4" fillId="0" borderId="0" xfId="947" applyNumberFormat="1" applyFont="1" applyBorder="1" applyAlignment="1" applyProtection="1">
      <alignment vertical="center"/>
    </xf>
    <xf numFmtId="0" fontId="7" fillId="0" borderId="0" xfId="947" applyFont="1" applyBorder="1" applyAlignment="1" applyProtection="1"/>
    <xf numFmtId="0" fontId="6" fillId="0" borderId="6" xfId="947" applyNumberFormat="1" applyFont="1" applyBorder="1" applyAlignment="1" applyProtection="1">
      <alignment horizontal="right"/>
    </xf>
    <xf numFmtId="0" fontId="6" fillId="0" borderId="0" xfId="947" applyNumberFormat="1" applyFont="1" applyBorder="1" applyAlignment="1" applyProtection="1">
      <alignment horizontal="right"/>
    </xf>
    <xf numFmtId="0" fontId="6" fillId="0" borderId="0" xfId="947" applyFont="1" applyAlignment="1" applyProtection="1"/>
    <xf numFmtId="0" fontId="4" fillId="0" borderId="0" xfId="947" applyNumberFormat="1" applyFont="1" applyBorder="1" applyAlignment="1" applyProtection="1">
      <alignment horizontal="left" vertical="center"/>
    </xf>
    <xf numFmtId="0" fontId="7" fillId="0" borderId="6" xfId="947" applyNumberFormat="1" applyFont="1" applyBorder="1" applyAlignment="1" applyProtection="1">
      <alignment horizontal="right"/>
    </xf>
    <xf numFmtId="0" fontId="7" fillId="0" borderId="0" xfId="947" applyNumberFormat="1" applyFont="1" applyBorder="1" applyAlignment="1" applyProtection="1">
      <alignment horizontal="right"/>
    </xf>
    <xf numFmtId="0" fontId="6" fillId="0" borderId="7" xfId="947" applyNumberFormat="1" applyFont="1" applyBorder="1" applyAlignment="1" applyProtection="1"/>
    <xf numFmtId="0" fontId="6" fillId="0" borderId="6" xfId="947" applyNumberFormat="1" applyFont="1" applyBorder="1" applyAlignment="1" applyProtection="1"/>
    <xf numFmtId="0" fontId="6" fillId="0" borderId="0" xfId="947" applyNumberFormat="1" applyFont="1" applyBorder="1" applyAlignment="1" applyProtection="1"/>
    <xf numFmtId="0" fontId="6" fillId="0" borderId="0" xfId="947" applyFont="1" applyBorder="1" applyAlignment="1" applyProtection="1"/>
    <xf numFmtId="0" fontId="6" fillId="0" borderId="0" xfId="947" applyNumberFormat="1" applyFont="1" applyBorder="1" applyAlignment="1" applyProtection="1">
      <alignment vertical="center" wrapText="1"/>
    </xf>
    <xf numFmtId="0" fontId="6" fillId="0" borderId="0" xfId="947" applyNumberFormat="1" applyFont="1" applyBorder="1" applyAlignment="1" applyProtection="1">
      <alignment horizontal="right" vertical="top" wrapText="1"/>
    </xf>
    <xf numFmtId="0" fontId="22" fillId="0" borderId="6" xfId="947" applyNumberFormat="1" applyFont="1" applyBorder="1" applyAlignment="1" applyProtection="1">
      <alignment horizontal="right"/>
    </xf>
    <xf numFmtId="0" fontId="22" fillId="0" borderId="0" xfId="947" applyNumberFormat="1" applyFont="1" applyBorder="1" applyAlignment="1" applyProtection="1">
      <alignment horizontal="right"/>
    </xf>
    <xf numFmtId="0" fontId="6" fillId="0" borderId="7" xfId="947" applyNumberFormat="1" applyFont="1" applyBorder="1" applyAlignment="1" applyProtection="1">
      <alignment horizontal="left"/>
    </xf>
    <xf numFmtId="0" fontId="6" fillId="0" borderId="0" xfId="947" applyNumberFormat="1" applyFont="1" applyBorder="1" applyAlignment="1" applyProtection="1">
      <alignment horizontal="left"/>
    </xf>
    <xf numFmtId="0" fontId="6" fillId="0" borderId="6" xfId="947" applyFont="1" applyBorder="1" applyAlignment="1" applyProtection="1"/>
    <xf numFmtId="0" fontId="6" fillId="0" borderId="5" xfId="947" applyFont="1" applyBorder="1" applyAlignment="1" applyProtection="1">
      <alignment vertical="center"/>
    </xf>
    <xf numFmtId="3" fontId="3" fillId="0" borderId="0" xfId="1131" applyNumberFormat="1" applyFont="1" applyBorder="1" applyAlignment="1" applyProtection="1">
      <alignment horizontal="right" vertical="center"/>
    </xf>
    <xf numFmtId="205" fontId="6" fillId="0" borderId="6" xfId="1131" applyNumberFormat="1" applyFont="1" applyBorder="1" applyAlignment="1" applyProtection="1">
      <alignment horizontal="right"/>
    </xf>
    <xf numFmtId="0" fontId="6" fillId="0" borderId="0" xfId="947" applyFont="1" applyAlignment="1" applyProtection="1">
      <alignment vertical="center"/>
    </xf>
    <xf numFmtId="3" fontId="6" fillId="0" borderId="0" xfId="1131" applyNumberFormat="1" applyFont="1" applyBorder="1" applyAlignment="1" applyProtection="1">
      <alignment horizontal="right" vertical="center"/>
    </xf>
    <xf numFmtId="205" fontId="6" fillId="0" borderId="0" xfId="1131" applyNumberFormat="1" applyFont="1" applyBorder="1" applyAlignment="1" applyProtection="1">
      <alignment horizontal="right"/>
    </xf>
    <xf numFmtId="0" fontId="6" fillId="0" borderId="5" xfId="1132" applyFont="1" applyBorder="1" applyProtection="1"/>
    <xf numFmtId="3" fontId="6" fillId="0" borderId="0" xfId="947" applyNumberFormat="1" applyFont="1" applyProtection="1"/>
    <xf numFmtId="0" fontId="6" fillId="0" borderId="6" xfId="1132" applyFont="1" applyBorder="1" applyProtection="1"/>
    <xf numFmtId="0" fontId="6" fillId="0" borderId="0" xfId="1132" applyFont="1" applyProtection="1"/>
    <xf numFmtId="3" fontId="6" fillId="0" borderId="0" xfId="1132" applyNumberFormat="1" applyFont="1" applyProtection="1"/>
    <xf numFmtId="0" fontId="6" fillId="0" borderId="8" xfId="1132" applyFont="1" applyBorder="1" applyProtection="1"/>
    <xf numFmtId="3" fontId="6" fillId="0" borderId="7" xfId="947" applyNumberFormat="1" applyFont="1" applyBorder="1" applyProtection="1"/>
    <xf numFmtId="0" fontId="6" fillId="0" borderId="9" xfId="1132" applyFont="1" applyBorder="1" applyProtection="1"/>
    <xf numFmtId="0" fontId="6" fillId="0" borderId="2" xfId="1132" applyFont="1" applyBorder="1" applyProtection="1"/>
    <xf numFmtId="3" fontId="6" fillId="0" borderId="3" xfId="947" applyNumberFormat="1" applyFont="1" applyBorder="1" applyProtection="1"/>
    <xf numFmtId="0" fontId="6" fillId="0" borderId="4" xfId="1132" applyFont="1" applyBorder="1" applyProtection="1"/>
    <xf numFmtId="0" fontId="6" fillId="0" borderId="8" xfId="947" applyFont="1" applyBorder="1" applyProtection="1"/>
    <xf numFmtId="1" fontId="6" fillId="0" borderId="7" xfId="1134" applyNumberFormat="1" applyFont="1" applyBorder="1" applyProtection="1"/>
    <xf numFmtId="0" fontId="6" fillId="0" borderId="7" xfId="947" applyFont="1" applyBorder="1" applyAlignment="1" applyProtection="1"/>
    <xf numFmtId="0" fontId="6" fillId="0" borderId="9" xfId="947" applyFont="1" applyBorder="1" applyAlignment="1" applyProtection="1"/>
    <xf numFmtId="1" fontId="6" fillId="0" borderId="0" xfId="1134" applyNumberFormat="1" applyFont="1" applyProtection="1"/>
    <xf numFmtId="0" fontId="6" fillId="0" borderId="0" xfId="1135" applyFont="1" applyAlignment="1" applyProtection="1"/>
    <xf numFmtId="188" fontId="6" fillId="0" borderId="0" xfId="1131" applyNumberFormat="1" applyFont="1" applyBorder="1" applyAlignment="1" applyProtection="1">
      <alignment horizontal="right" vertical="center"/>
    </xf>
    <xf numFmtId="0" fontId="8" fillId="0" borderId="0" xfId="947" applyNumberFormat="1" applyFont="1" applyBorder="1" applyAlignment="1" applyProtection="1">
      <alignment vertical="center"/>
    </xf>
    <xf numFmtId="188" fontId="6" fillId="0" borderId="0" xfId="947" applyNumberFormat="1" applyFont="1" applyBorder="1" applyAlignment="1" applyProtection="1"/>
    <xf numFmtId="0" fontId="6" fillId="0" borderId="0" xfId="1131" applyNumberFormat="1" applyFont="1" applyBorder="1" applyAlignment="1" applyProtection="1">
      <alignment horizontal="left" vertical="center"/>
    </xf>
    <xf numFmtId="49" fontId="6" fillId="0" borderId="0" xfId="947" applyNumberFormat="1" applyFont="1" applyAlignment="1" applyProtection="1">
      <alignment horizontal="left"/>
    </xf>
    <xf numFmtId="188" fontId="6" fillId="0" borderId="0" xfId="947" applyNumberFormat="1" applyFont="1" applyProtection="1"/>
    <xf numFmtId="3" fontId="6" fillId="0" borderId="0" xfId="916" applyNumberFormat="1" applyFont="1" applyBorder="1" applyAlignment="1" applyProtection="1"/>
    <xf numFmtId="0" fontId="2" fillId="0" borderId="2" xfId="229" applyFont="1" applyBorder="1" applyProtection="1"/>
    <xf numFmtId="0" fontId="2" fillId="0" borderId="3" xfId="229" applyFont="1" applyBorder="1" applyAlignment="1" applyProtection="1">
      <alignment horizontal="center"/>
    </xf>
    <xf numFmtId="0" fontId="2" fillId="0" borderId="3" xfId="229" applyFont="1" applyBorder="1" applyProtection="1"/>
    <xf numFmtId="0" fontId="2" fillId="0" borderId="4" xfId="229" applyFont="1" applyBorder="1" applyProtection="1"/>
    <xf numFmtId="0" fontId="2" fillId="0" borderId="5" xfId="229" applyFont="1" applyFill="1" applyBorder="1" applyProtection="1"/>
    <xf numFmtId="0" fontId="4" fillId="0" borderId="0" xfId="229" applyFont="1" applyFill="1" applyBorder="1" applyAlignment="1" applyProtection="1">
      <alignment vertical="center"/>
    </xf>
    <xf numFmtId="0" fontId="56" fillId="0" borderId="0" xfId="229" applyFont="1" applyFill="1" applyBorder="1" applyAlignment="1" applyProtection="1">
      <alignment horizontal="left" vertical="center"/>
    </xf>
    <xf numFmtId="0" fontId="57" fillId="0" borderId="0" xfId="229" applyFont="1" applyFill="1" applyBorder="1" applyAlignment="1" applyProtection="1">
      <alignment horizontal="left"/>
    </xf>
    <xf numFmtId="0" fontId="6" fillId="0" borderId="0" xfId="229" applyNumberFormat="1" applyFont="1" applyBorder="1" applyAlignment="1" applyProtection="1">
      <alignment horizontal="right" vertical="center"/>
    </xf>
    <xf numFmtId="0" fontId="57" fillId="0" borderId="6" xfId="229" applyFont="1" applyFill="1" applyBorder="1" applyAlignment="1" applyProtection="1">
      <alignment horizontal="left"/>
    </xf>
    <xf numFmtId="0" fontId="57" fillId="0" borderId="0" xfId="229" applyFont="1" applyFill="1" applyAlignment="1" applyProtection="1">
      <alignment horizontal="left"/>
    </xf>
    <xf numFmtId="0" fontId="2" fillId="0" borderId="0" xfId="229" applyFont="1" applyFill="1" applyProtection="1"/>
    <xf numFmtId="0" fontId="2" fillId="0" borderId="5" xfId="229" applyFont="1" applyBorder="1" applyProtection="1"/>
    <xf numFmtId="0" fontId="8" fillId="0" borderId="0" xfId="229" applyFont="1" applyBorder="1" applyAlignment="1" applyProtection="1">
      <alignment horizontal="left" vertical="center"/>
    </xf>
    <xf numFmtId="0" fontId="58" fillId="0" borderId="0" xfId="229" quotePrefix="1" applyFont="1" applyBorder="1" applyAlignment="1" applyProtection="1">
      <alignment horizontal="left" vertical="center"/>
    </xf>
    <xf numFmtId="0" fontId="59" fillId="0" borderId="0" xfId="229" quotePrefix="1" applyFont="1" applyBorder="1" applyAlignment="1" applyProtection="1">
      <alignment horizontal="left"/>
    </xf>
    <xf numFmtId="0" fontId="59" fillId="0" borderId="6" xfId="229" quotePrefix="1" applyFont="1" applyBorder="1" applyAlignment="1" applyProtection="1">
      <alignment horizontal="left"/>
    </xf>
    <xf numFmtId="0" fontId="59" fillId="0" borderId="0" xfId="229" quotePrefix="1" applyFont="1" applyAlignment="1" applyProtection="1">
      <alignment horizontal="left"/>
    </xf>
    <xf numFmtId="0" fontId="58" fillId="0" borderId="7" xfId="229" quotePrefix="1" applyFont="1" applyBorder="1" applyAlignment="1" applyProtection="1">
      <alignment horizontal="left" vertical="center"/>
    </xf>
    <xf numFmtId="0" fontId="59" fillId="0" borderId="7" xfId="229" quotePrefix="1" applyFont="1" applyBorder="1" applyAlignment="1" applyProtection="1">
      <alignment horizontal="left"/>
    </xf>
    <xf numFmtId="0" fontId="2" fillId="0" borderId="3" xfId="229" applyFont="1" applyFill="1" applyBorder="1" applyAlignment="1" applyProtection="1">
      <alignment horizontal="center"/>
    </xf>
    <xf numFmtId="0" fontId="6" fillId="0" borderId="3" xfId="229" applyFont="1" applyFill="1" applyBorder="1" applyAlignment="1" applyProtection="1">
      <alignment horizontal="center"/>
    </xf>
    <xf numFmtId="0" fontId="2" fillId="0" borderId="6" xfId="229" applyFont="1" applyBorder="1" applyProtection="1"/>
    <xf numFmtId="0" fontId="6" fillId="0" borderId="0" xfId="229" applyFont="1" applyFill="1" applyBorder="1" applyAlignment="1" applyProtection="1">
      <alignment horizontal="centerContinuous"/>
    </xf>
    <xf numFmtId="0" fontId="2" fillId="0" borderId="6" xfId="229" applyFont="1" applyFill="1" applyBorder="1" applyProtection="1"/>
    <xf numFmtId="0" fontId="6" fillId="0" borderId="0" xfId="229" applyFont="1" applyFill="1" applyProtection="1"/>
    <xf numFmtId="0" fontId="6" fillId="0" borderId="19" xfId="229" applyNumberFormat="1" applyFont="1" applyFill="1" applyBorder="1" applyAlignment="1" applyProtection="1">
      <alignment horizontal="centerContinuous" vertical="top" wrapText="1"/>
    </xf>
    <xf numFmtId="0" fontId="6" fillId="0" borderId="7" xfId="229" applyFont="1" applyFill="1" applyBorder="1" applyAlignment="1" applyProtection="1">
      <alignment horizontal="center"/>
    </xf>
    <xf numFmtId="0" fontId="6" fillId="0" borderId="3" xfId="229" applyFont="1" applyFill="1" applyBorder="1" applyAlignment="1" applyProtection="1">
      <alignment horizontal="center" vertical="center"/>
    </xf>
    <xf numFmtId="0" fontId="6" fillId="0" borderId="3" xfId="229" applyFont="1" applyFill="1" applyBorder="1" applyAlignment="1" applyProtection="1">
      <alignment horizontal="center" vertical="top"/>
    </xf>
    <xf numFmtId="0" fontId="2" fillId="0" borderId="0" xfId="229" applyFont="1" applyFill="1" applyBorder="1" applyProtection="1"/>
    <xf numFmtId="188" fontId="6" fillId="0" borderId="0" xfId="229" applyNumberFormat="1" applyFont="1" applyFill="1" applyBorder="1" applyAlignment="1" applyProtection="1">
      <alignment horizontal="right" vertical="center"/>
    </xf>
    <xf numFmtId="188" fontId="6" fillId="3" borderId="0" xfId="229" applyNumberFormat="1" applyFont="1" applyFill="1" applyBorder="1" applyAlignment="1" applyProtection="1">
      <alignment horizontal="right" vertical="center"/>
    </xf>
    <xf numFmtId="0" fontId="2" fillId="0" borderId="8" xfId="229" applyFont="1" applyFill="1" applyBorder="1" applyProtection="1"/>
    <xf numFmtId="0" fontId="6" fillId="0" borderId="7" xfId="229" applyNumberFormat="1" applyFont="1" applyFill="1" applyBorder="1" applyAlignment="1" applyProtection="1">
      <alignment horizontal="left" vertical="center"/>
    </xf>
    <xf numFmtId="188" fontId="6" fillId="0" borderId="7" xfId="229" applyNumberFormat="1" applyFont="1" applyFill="1" applyBorder="1" applyAlignment="1" applyProtection="1">
      <alignment horizontal="right" vertical="center"/>
    </xf>
    <xf numFmtId="0" fontId="2" fillId="0" borderId="9" xfId="229" applyFont="1" applyFill="1" applyBorder="1" applyProtection="1"/>
    <xf numFmtId="0" fontId="2" fillId="0" borderId="2" xfId="229" applyFont="1" applyFill="1" applyBorder="1" applyProtection="1"/>
    <xf numFmtId="0" fontId="6" fillId="0" borderId="3" xfId="229" applyNumberFormat="1" applyFont="1" applyFill="1" applyBorder="1" applyAlignment="1" applyProtection="1">
      <alignment horizontal="left" vertical="center"/>
    </xf>
    <xf numFmtId="188" fontId="6" fillId="0" borderId="3" xfId="229" applyNumberFormat="1" applyFont="1" applyFill="1" applyBorder="1" applyAlignment="1" applyProtection="1">
      <alignment horizontal="right" vertical="center"/>
    </xf>
    <xf numFmtId="0" fontId="2" fillId="0" borderId="4" xfId="229" applyFont="1" applyFill="1" applyBorder="1" applyProtection="1"/>
    <xf numFmtId="0" fontId="4" fillId="0" borderId="0" xfId="229" applyNumberFormat="1" applyFont="1" applyFill="1" applyBorder="1" applyAlignment="1" applyProtection="1">
      <alignment vertical="center"/>
    </xf>
    <xf numFmtId="188" fontId="6" fillId="0" borderId="0" xfId="229" applyNumberFormat="1" applyFont="1" applyFill="1" applyBorder="1" applyAlignment="1" applyProtection="1">
      <alignment horizontal="right"/>
    </xf>
    <xf numFmtId="0" fontId="6" fillId="0" borderId="0" xfId="229" applyFont="1" applyBorder="1" applyAlignment="1" applyProtection="1">
      <alignment horizontal="center" vertical="center" wrapText="1"/>
    </xf>
    <xf numFmtId="0" fontId="6" fillId="0" borderId="0" xfId="229" applyFont="1" applyFill="1" applyBorder="1" applyAlignment="1" applyProtection="1">
      <alignment horizontal="centerContinuous" vertical="center" wrapText="1"/>
    </xf>
    <xf numFmtId="0" fontId="6" fillId="0" borderId="0" xfId="229" applyFont="1" applyFill="1" applyBorder="1" applyAlignment="1" applyProtection="1">
      <alignment horizontal="centerContinuous" vertical="center"/>
    </xf>
    <xf numFmtId="0" fontId="6" fillId="0" borderId="0" xfId="229" applyFont="1" applyFill="1" applyBorder="1" applyAlignment="1" applyProtection="1">
      <alignment vertical="top" wrapText="1"/>
    </xf>
    <xf numFmtId="188" fontId="6" fillId="0" borderId="0" xfId="229" applyNumberFormat="1" applyFont="1" applyFill="1" applyBorder="1" applyAlignment="1" applyProtection="1">
      <alignment horizontal="left" vertical="center"/>
    </xf>
    <xf numFmtId="0" fontId="6" fillId="0" borderId="7" xfId="229" applyFont="1" applyFill="1" applyBorder="1" applyProtection="1"/>
    <xf numFmtId="0" fontId="6" fillId="0" borderId="3" xfId="229" applyFont="1" applyFill="1" applyBorder="1" applyProtection="1"/>
    <xf numFmtId="0" fontId="6" fillId="0" borderId="0" xfId="229" applyFont="1" applyFill="1" applyBorder="1" applyProtection="1"/>
    <xf numFmtId="0" fontId="6" fillId="0" borderId="0" xfId="229" applyNumberFormat="1" applyFont="1" applyFill="1" applyBorder="1" applyAlignment="1" applyProtection="1">
      <alignment vertical="center"/>
    </xf>
    <xf numFmtId="0" fontId="6" fillId="0" borderId="0" xfId="229" applyFont="1" applyFill="1" applyBorder="1" applyAlignment="1" applyProtection="1">
      <alignment vertical="center"/>
    </xf>
    <xf numFmtId="0" fontId="6" fillId="0" borderId="0" xfId="198" applyFont="1" applyBorder="1" applyAlignment="1" applyProtection="1">
      <alignment vertical="center"/>
    </xf>
    <xf numFmtId="0" fontId="6" fillId="0" borderId="0" xfId="229" applyFont="1" applyFill="1" applyBorder="1" applyAlignment="1" applyProtection="1">
      <alignment horizontal="center"/>
    </xf>
    <xf numFmtId="0" fontId="6" fillId="0" borderId="7" xfId="229" applyFont="1" applyBorder="1" applyAlignment="1" applyProtection="1">
      <alignment vertical="center"/>
    </xf>
    <xf numFmtId="0" fontId="6" fillId="0" borderId="0" xfId="229" applyFont="1" applyBorder="1" applyAlignment="1" applyProtection="1">
      <alignment vertical="center"/>
    </xf>
    <xf numFmtId="0" fontId="7" fillId="0" borderId="0" xfId="229" applyFont="1" applyFill="1" applyBorder="1" applyAlignment="1" applyProtection="1">
      <alignment vertical="center"/>
    </xf>
    <xf numFmtId="0" fontId="2" fillId="0" borderId="0" xfId="229" applyFont="1" applyFill="1" applyBorder="1" applyAlignment="1" applyProtection="1">
      <alignment horizontal="center"/>
    </xf>
    <xf numFmtId="0" fontId="2" fillId="0" borderId="0" xfId="229" applyFont="1" applyFill="1" applyAlignment="1" applyProtection="1">
      <alignment horizontal="center"/>
    </xf>
    <xf numFmtId="0" fontId="60" fillId="0" borderId="0" xfId="229" applyFont="1" applyFill="1" applyBorder="1" applyAlignment="1" applyProtection="1">
      <alignment vertical="center"/>
    </xf>
    <xf numFmtId="0" fontId="2" fillId="0" borderId="0" xfId="229" applyFont="1" applyBorder="1" applyAlignment="1" applyProtection="1">
      <alignment horizontal="center"/>
    </xf>
    <xf numFmtId="0" fontId="7" fillId="0" borderId="0" xfId="229" applyFont="1" applyBorder="1" applyAlignment="1" applyProtection="1">
      <alignment horizontal="center"/>
    </xf>
    <xf numFmtId="0" fontId="7" fillId="0" borderId="0" xfId="229" applyFont="1" applyAlignment="1" applyProtection="1">
      <alignment horizontal="center"/>
    </xf>
    <xf numFmtId="0" fontId="6" fillId="0" borderId="2" xfId="1137" applyFont="1" applyBorder="1" applyAlignment="1" applyProtection="1">
      <alignment vertical="center"/>
    </xf>
    <xf numFmtId="0" fontId="6" fillId="0" borderId="3" xfId="1137" applyFont="1" applyBorder="1" applyAlignment="1" applyProtection="1">
      <alignment vertical="center"/>
    </xf>
    <xf numFmtId="0" fontId="6" fillId="0" borderId="4" xfId="1137" applyFont="1" applyBorder="1" applyAlignment="1" applyProtection="1">
      <alignment vertical="center"/>
    </xf>
    <xf numFmtId="0" fontId="6" fillId="0" borderId="0" xfId="1137" applyFont="1" applyAlignment="1" applyProtection="1">
      <alignment vertical="center"/>
    </xf>
    <xf numFmtId="0" fontId="6" fillId="0" borderId="5" xfId="1137" applyFont="1" applyBorder="1" applyAlignment="1" applyProtection="1">
      <alignment vertical="center"/>
    </xf>
    <xf numFmtId="0" fontId="4" fillId="0" borderId="0" xfId="1137" applyFont="1" applyBorder="1" applyAlignment="1" applyProtection="1">
      <alignment vertical="center"/>
    </xf>
    <xf numFmtId="0" fontId="5" fillId="0" borderId="0" xfId="1137" applyFont="1" applyBorder="1" applyAlignment="1" applyProtection="1">
      <alignment vertical="center"/>
    </xf>
    <xf numFmtId="0" fontId="3" fillId="0" borderId="0" xfId="1137" applyFont="1" applyBorder="1" applyAlignment="1" applyProtection="1">
      <alignment vertical="center"/>
    </xf>
    <xf numFmtId="0" fontId="6" fillId="0" borderId="6" xfId="1137" applyFont="1" applyBorder="1" applyAlignment="1" applyProtection="1">
      <alignment vertical="center"/>
    </xf>
    <xf numFmtId="0" fontId="3" fillId="0" borderId="5" xfId="1137" applyFont="1" applyBorder="1" applyAlignment="1" applyProtection="1">
      <alignment vertical="center"/>
    </xf>
    <xf numFmtId="0" fontId="5" fillId="0" borderId="0" xfId="1137" quotePrefix="1" applyFont="1" applyBorder="1" applyAlignment="1" applyProtection="1">
      <alignment vertical="center"/>
    </xf>
    <xf numFmtId="0" fontId="3" fillId="0" borderId="0" xfId="1137" applyFont="1" applyAlignment="1" applyProtection="1">
      <alignment vertical="center"/>
    </xf>
    <xf numFmtId="0" fontId="6" fillId="0" borderId="0" xfId="214" applyFont="1" applyBorder="1" applyAlignment="1" applyProtection="1">
      <alignment horizontal="right" vertical="center"/>
    </xf>
    <xf numFmtId="0" fontId="3" fillId="0" borderId="6" xfId="1137" applyFont="1" applyBorder="1" applyAlignment="1" applyProtection="1">
      <alignment vertical="center"/>
    </xf>
    <xf numFmtId="0" fontId="8" fillId="0" borderId="0" xfId="1137" applyFont="1" applyBorder="1" applyAlignment="1" applyProtection="1">
      <alignment vertical="center"/>
    </xf>
    <xf numFmtId="0" fontId="7" fillId="0" borderId="0" xfId="1137" applyFont="1" applyBorder="1" applyAlignment="1" applyProtection="1">
      <alignment vertical="center"/>
    </xf>
    <xf numFmtId="0" fontId="6" fillId="0" borderId="0" xfId="1137" applyFont="1" applyBorder="1" applyAlignment="1" applyProtection="1">
      <alignment vertical="center"/>
    </xf>
    <xf numFmtId="0" fontId="6" fillId="0" borderId="7" xfId="1137" applyFont="1" applyBorder="1" applyAlignment="1" applyProtection="1">
      <alignment vertical="center"/>
    </xf>
    <xf numFmtId="0" fontId="22" fillId="0" borderId="3" xfId="1137" applyFont="1" applyBorder="1" applyAlignment="1" applyProtection="1">
      <alignment vertical="center"/>
    </xf>
    <xf numFmtId="0" fontId="22" fillId="0" borderId="0" xfId="1137" applyFont="1" applyBorder="1" applyAlignment="1" applyProtection="1">
      <alignment vertical="center"/>
    </xf>
    <xf numFmtId="0" fontId="6" fillId="0" borderId="0" xfId="1137" applyFont="1" applyBorder="1" applyAlignment="1" applyProtection="1">
      <alignment vertical="top" wrapText="1"/>
    </xf>
    <xf numFmtId="0" fontId="6" fillId="0" borderId="0" xfId="1138" applyFont="1" applyBorder="1" applyAlignment="1" applyProtection="1">
      <alignment horizontal="right"/>
    </xf>
    <xf numFmtId="0" fontId="6" fillId="0" borderId="0" xfId="1138" applyFont="1" applyBorder="1" applyAlignment="1" applyProtection="1"/>
    <xf numFmtId="0" fontId="6" fillId="0" borderId="7" xfId="1138" applyFont="1" applyBorder="1" applyAlignment="1" applyProtection="1">
      <alignment horizontal="centerContinuous" vertical="top" wrapText="1"/>
    </xf>
    <xf numFmtId="0" fontId="6" fillId="0" borderId="19" xfId="1138" applyFont="1" applyBorder="1" applyAlignment="1" applyProtection="1">
      <alignment horizontal="centerContinuous" vertical="top" wrapText="1"/>
    </xf>
    <xf numFmtId="0" fontId="6" fillId="0" borderId="19" xfId="1138" applyFont="1" applyBorder="1" applyAlignment="1" applyProtection="1">
      <alignment horizontal="centerContinuous"/>
    </xf>
    <xf numFmtId="0" fontId="61" fillId="0" borderId="0" xfId="1138" applyFont="1" applyBorder="1" applyAlignment="1" applyProtection="1"/>
    <xf numFmtId="0" fontId="22" fillId="0" borderId="7" xfId="1137" applyFont="1" applyBorder="1" applyAlignment="1" applyProtection="1">
      <alignment vertical="center"/>
    </xf>
    <xf numFmtId="0" fontId="22" fillId="0" borderId="7" xfId="1137" applyFont="1" applyBorder="1" applyAlignment="1" applyProtection="1">
      <alignment horizontal="right" vertical="center"/>
    </xf>
    <xf numFmtId="206" fontId="6" fillId="0" borderId="0" xfId="1137" applyNumberFormat="1" applyFont="1" applyBorder="1" applyAlignment="1" applyProtection="1">
      <alignment horizontal="left" vertical="center"/>
    </xf>
    <xf numFmtId="3" fontId="6" fillId="0" borderId="0" xfId="1137" applyNumberFormat="1" applyFont="1" applyBorder="1" applyAlignment="1" applyProtection="1">
      <alignment horizontal="left" vertical="center"/>
    </xf>
    <xf numFmtId="0" fontId="2" fillId="0" borderId="6" xfId="1138" applyFont="1" applyBorder="1" applyProtection="1"/>
    <xf numFmtId="3" fontId="62" fillId="0" borderId="0" xfId="1137" applyNumberFormat="1" applyFont="1" applyBorder="1" applyAlignment="1" applyProtection="1">
      <alignment horizontal="left" vertical="center"/>
    </xf>
    <xf numFmtId="3" fontId="6" fillId="3" borderId="0" xfId="1137" applyNumberFormat="1" applyFont="1" applyFill="1" applyBorder="1" applyAlignment="1" applyProtection="1">
      <alignment horizontal="right" vertical="center"/>
    </xf>
    <xf numFmtId="3" fontId="6" fillId="0" borderId="0" xfId="1137" applyNumberFormat="1" applyFont="1" applyFill="1" applyBorder="1" applyAlignment="1" applyProtection="1">
      <alignment horizontal="right" vertical="center"/>
    </xf>
    <xf numFmtId="0" fontId="6" fillId="0" borderId="8" xfId="1137" applyFont="1" applyBorder="1" applyAlignment="1" applyProtection="1">
      <alignment vertical="center"/>
    </xf>
    <xf numFmtId="206" fontId="6" fillId="0" borderId="7" xfId="1137" applyNumberFormat="1" applyFont="1" applyBorder="1" applyAlignment="1" applyProtection="1">
      <alignment horizontal="left" vertical="center"/>
    </xf>
    <xf numFmtId="206" fontId="6" fillId="0" borderId="7" xfId="1137" applyNumberFormat="1" applyFont="1" applyBorder="1" applyAlignment="1" applyProtection="1">
      <alignment horizontal="right" vertical="center"/>
    </xf>
    <xf numFmtId="207" fontId="6" fillId="0" borderId="7" xfId="1137" applyNumberFormat="1" applyFont="1" applyBorder="1" applyAlignment="1" applyProtection="1">
      <alignment horizontal="right" vertical="center"/>
    </xf>
    <xf numFmtId="0" fontId="2" fillId="0" borderId="9" xfId="1138" applyFont="1" applyBorder="1" applyProtection="1"/>
    <xf numFmtId="206" fontId="6" fillId="0" borderId="3" xfId="1137" applyNumberFormat="1" applyFont="1" applyBorder="1" applyAlignment="1" applyProtection="1">
      <alignment horizontal="left" vertical="center"/>
    </xf>
    <xf numFmtId="206" fontId="6" fillId="0" borderId="3" xfId="1137" applyNumberFormat="1" applyFont="1" applyBorder="1" applyAlignment="1" applyProtection="1">
      <alignment horizontal="right" vertical="center"/>
    </xf>
    <xf numFmtId="207" fontId="6" fillId="0" borderId="3" xfId="1137" applyNumberFormat="1" applyFont="1" applyBorder="1" applyAlignment="1" applyProtection="1">
      <alignment horizontal="right" vertical="center"/>
    </xf>
    <xf numFmtId="0" fontId="2" fillId="0" borderId="4" xfId="1138" applyFont="1" applyBorder="1" applyProtection="1"/>
    <xf numFmtId="208" fontId="6" fillId="0" borderId="0" xfId="1137" applyNumberFormat="1" applyFont="1" applyBorder="1" applyAlignment="1" applyProtection="1">
      <alignment horizontal="left" vertical="center"/>
    </xf>
    <xf numFmtId="208" fontId="6" fillId="0" borderId="0" xfId="1137" applyNumberFormat="1" applyFont="1" applyBorder="1" applyAlignment="1" applyProtection="1">
      <alignment horizontal="right" vertical="center"/>
    </xf>
    <xf numFmtId="207" fontId="6" fillId="0" borderId="0" xfId="1137" applyNumberFormat="1" applyFont="1" applyBorder="1" applyAlignment="1" applyProtection="1">
      <alignment horizontal="right" vertical="center"/>
    </xf>
    <xf numFmtId="0" fontId="6" fillId="0" borderId="0" xfId="1137" applyFont="1" applyBorder="1" applyAlignment="1" applyProtection="1">
      <alignment horizontal="left" vertical="center"/>
    </xf>
    <xf numFmtId="0" fontId="6" fillId="0" borderId="0" xfId="1137" applyFont="1" applyBorder="1" applyAlignment="1" applyProtection="1">
      <alignment horizontal="right" vertical="center"/>
    </xf>
    <xf numFmtId="209" fontId="6" fillId="0" borderId="0" xfId="1137" applyNumberFormat="1" applyFont="1" applyBorder="1" applyAlignment="1" applyProtection="1">
      <alignment horizontal="right" vertical="center"/>
    </xf>
    <xf numFmtId="0" fontId="6" fillId="0" borderId="7" xfId="1137" applyFont="1" applyBorder="1" applyAlignment="1" applyProtection="1">
      <alignment horizontal="centerContinuous" vertical="center"/>
    </xf>
    <xf numFmtId="0" fontId="6" fillId="0" borderId="0" xfId="1137" applyFont="1" applyBorder="1" applyAlignment="1" applyProtection="1">
      <alignment horizontal="centerContinuous" vertical="center"/>
    </xf>
    <xf numFmtId="0" fontId="6" fillId="0" borderId="0" xfId="1138" applyFont="1" applyBorder="1" applyAlignment="1" applyProtection="1">
      <alignment vertical="top" wrapText="1"/>
    </xf>
    <xf numFmtId="3" fontId="23" fillId="0" borderId="0" xfId="1137" applyNumberFormat="1" applyFont="1" applyBorder="1" applyAlignment="1" applyProtection="1">
      <alignment horizontal="left" vertical="center"/>
    </xf>
    <xf numFmtId="3" fontId="7" fillId="0" borderId="0" xfId="1137" applyNumberFormat="1" applyFont="1" applyBorder="1" applyAlignment="1" applyProtection="1">
      <alignment horizontal="left" vertical="center"/>
    </xf>
    <xf numFmtId="0" fontId="6" fillId="0" borderId="5" xfId="1139" applyFont="1" applyBorder="1" applyAlignment="1" applyProtection="1"/>
    <xf numFmtId="0" fontId="6" fillId="0" borderId="7" xfId="1139" applyFont="1" applyBorder="1" applyAlignment="1" applyProtection="1"/>
    <xf numFmtId="0" fontId="6" fillId="0" borderId="6" xfId="1139" applyFont="1" applyBorder="1" applyAlignment="1" applyProtection="1"/>
    <xf numFmtId="0" fontId="6" fillId="0" borderId="0" xfId="1139" applyFont="1" applyAlignment="1" applyProtection="1"/>
    <xf numFmtId="0" fontId="6" fillId="0" borderId="0" xfId="1139" applyFont="1" applyBorder="1" applyAlignment="1" applyProtection="1"/>
    <xf numFmtId="0" fontId="6" fillId="0" borderId="0" xfId="1139" applyFont="1" applyBorder="1" applyAlignment="1" applyProtection="1">
      <alignment vertical="center"/>
    </xf>
    <xf numFmtId="0" fontId="6" fillId="0" borderId="0" xfId="1139" applyNumberFormat="1" applyFont="1" applyBorder="1" applyAlignment="1" applyProtection="1">
      <alignment vertical="center"/>
    </xf>
    <xf numFmtId="0" fontId="6" fillId="0" borderId="9" xfId="1137" applyFont="1" applyBorder="1" applyAlignment="1" applyProtection="1">
      <alignment vertical="center"/>
    </xf>
    <xf numFmtId="0" fontId="2" fillId="0" borderId="0" xfId="214" applyFont="1" applyProtection="1"/>
    <xf numFmtId="0" fontId="2" fillId="0" borderId="2" xfId="1140" applyFont="1" applyBorder="1" applyProtection="1"/>
    <xf numFmtId="0" fontId="2" fillId="0" borderId="3" xfId="1140" applyFont="1" applyBorder="1" applyProtection="1"/>
    <xf numFmtId="0" fontId="2" fillId="0" borderId="4" xfId="1140" applyFont="1" applyBorder="1" applyProtection="1"/>
    <xf numFmtId="0" fontId="2" fillId="0" borderId="0" xfId="1140" applyFont="1" applyProtection="1"/>
    <xf numFmtId="0" fontId="2" fillId="0" borderId="5" xfId="1140" applyFont="1" applyBorder="1" applyProtection="1"/>
    <xf numFmtId="37" fontId="4" fillId="0" borderId="0" xfId="1140" applyNumberFormat="1" applyFont="1" applyBorder="1" applyAlignment="1" applyProtection="1">
      <alignment horizontal="left" vertical="center"/>
    </xf>
    <xf numFmtId="0" fontId="6" fillId="0" borderId="0" xfId="1140" applyFont="1" applyBorder="1" applyAlignment="1" applyProtection="1">
      <alignment vertical="center"/>
    </xf>
    <xf numFmtId="0" fontId="2" fillId="0" borderId="6" xfId="1140" applyFont="1" applyBorder="1" applyProtection="1"/>
    <xf numFmtId="37" fontId="2" fillId="0" borderId="0" xfId="1140" applyNumberFormat="1" applyFont="1" applyProtection="1"/>
    <xf numFmtId="37" fontId="8" fillId="0" borderId="0" xfId="1140" applyNumberFormat="1" applyFont="1" applyBorder="1" applyAlignment="1" applyProtection="1">
      <alignment horizontal="left" vertical="center"/>
    </xf>
    <xf numFmtId="0" fontId="6" fillId="0" borderId="7" xfId="1140" applyFont="1" applyBorder="1" applyAlignment="1" applyProtection="1">
      <alignment vertical="center"/>
    </xf>
    <xf numFmtId="210" fontId="6" fillId="0" borderId="0" xfId="1140" applyNumberFormat="1" applyFont="1" applyBorder="1" applyAlignment="1" applyProtection="1">
      <alignment horizontal="left" vertical="center"/>
    </xf>
    <xf numFmtId="188" fontId="6" fillId="0" borderId="0" xfId="1140" applyNumberFormat="1" applyFont="1" applyBorder="1" applyAlignment="1" applyProtection="1">
      <alignment horizontal="right" vertical="center"/>
    </xf>
    <xf numFmtId="210" fontId="6" fillId="0" borderId="0" xfId="1140" applyNumberFormat="1" applyFont="1" applyBorder="1" applyAlignment="1" applyProtection="1">
      <alignment horizontal="left" vertical="top"/>
    </xf>
    <xf numFmtId="0" fontId="2" fillId="0" borderId="6" xfId="1140" applyFont="1" applyBorder="1" applyAlignment="1" applyProtection="1">
      <alignment vertical="center"/>
    </xf>
    <xf numFmtId="210" fontId="6" fillId="0" borderId="0" xfId="1140" quotePrefix="1" applyNumberFormat="1" applyFont="1" applyBorder="1" applyAlignment="1" applyProtection="1">
      <alignment horizontal="left" vertical="top"/>
    </xf>
    <xf numFmtId="0" fontId="2" fillId="0" borderId="8" xfId="1140" applyFont="1" applyBorder="1" applyProtection="1"/>
    <xf numFmtId="210" fontId="6" fillId="0" borderId="7" xfId="1140" quotePrefix="1" applyNumberFormat="1" applyFont="1" applyBorder="1" applyAlignment="1" applyProtection="1">
      <alignment horizontal="left" vertical="top"/>
    </xf>
    <xf numFmtId="188" fontId="6" fillId="0" borderId="7" xfId="1140" applyNumberFormat="1" applyFont="1" applyBorder="1" applyAlignment="1" applyProtection="1">
      <alignment horizontal="right" vertical="center"/>
    </xf>
    <xf numFmtId="0" fontId="2" fillId="0" borderId="9" xfId="1140" applyFont="1" applyBorder="1" applyProtection="1"/>
    <xf numFmtId="37" fontId="6" fillId="0" borderId="7" xfId="1140" applyNumberFormat="1" applyFont="1" applyBorder="1" applyAlignment="1" applyProtection="1">
      <alignment horizontal="left" vertical="center"/>
    </xf>
    <xf numFmtId="211" fontId="6" fillId="0" borderId="7" xfId="1140" applyNumberFormat="1" applyFont="1" applyBorder="1" applyAlignment="1" applyProtection="1">
      <alignment horizontal="right" vertical="center"/>
    </xf>
    <xf numFmtId="211" fontId="6" fillId="0" borderId="0" xfId="1140" applyNumberFormat="1" applyFont="1" applyBorder="1" applyAlignment="1" applyProtection="1">
      <alignment horizontal="right" vertical="center"/>
    </xf>
    <xf numFmtId="0" fontId="6" fillId="0" borderId="0" xfId="1141" applyFont="1" applyBorder="1" applyAlignment="1" applyProtection="1">
      <alignment vertical="center"/>
    </xf>
    <xf numFmtId="0" fontId="2" fillId="0" borderId="7" xfId="1140" applyFont="1" applyBorder="1" applyProtection="1"/>
    <xf numFmtId="1" fontId="6" fillId="0" borderId="0" xfId="1140" applyNumberFormat="1" applyFont="1" applyBorder="1" applyAlignment="1" applyProtection="1">
      <alignment horizontal="left" vertical="center"/>
    </xf>
    <xf numFmtId="1" fontId="6" fillId="0" borderId="0" xfId="1140" applyNumberFormat="1" applyFont="1" applyBorder="1" applyAlignment="1" applyProtection="1">
      <alignment horizontal="left" vertical="top"/>
    </xf>
    <xf numFmtId="188" fontId="6" fillId="0" borderId="0" xfId="1140" applyNumberFormat="1" applyFont="1" applyBorder="1" applyAlignment="1" applyProtection="1">
      <alignment horizontal="left" vertical="center"/>
    </xf>
    <xf numFmtId="0" fontId="6" fillId="0" borderId="0" xfId="1141" applyNumberFormat="1" applyFont="1" applyBorder="1" applyAlignment="1" applyProtection="1">
      <alignment vertical="center"/>
    </xf>
    <xf numFmtId="0" fontId="6" fillId="0" borderId="6" xfId="1140" applyFont="1" applyBorder="1" applyAlignment="1" applyProtection="1">
      <alignment horizontal="right" vertical="center"/>
    </xf>
    <xf numFmtId="0" fontId="2" fillId="0" borderId="0" xfId="1140" applyFont="1" applyBorder="1" applyProtection="1"/>
    <xf numFmtId="0" fontId="6" fillId="0" borderId="6" xfId="1140" applyFont="1" applyBorder="1" applyAlignment="1" applyProtection="1">
      <alignment vertical="center"/>
    </xf>
    <xf numFmtId="0" fontId="6" fillId="0" borderId="6" xfId="1140" applyNumberFormat="1" applyFont="1" applyBorder="1" applyAlignment="1" applyProtection="1">
      <alignment horizontal="right" vertical="top" wrapText="1"/>
    </xf>
    <xf numFmtId="188" fontId="6" fillId="0" borderId="6" xfId="1140" applyNumberFormat="1" applyFont="1" applyBorder="1" applyAlignment="1" applyProtection="1">
      <alignment horizontal="left" vertical="center"/>
    </xf>
    <xf numFmtId="188" fontId="6" fillId="0" borderId="6" xfId="1140" applyNumberFormat="1" applyFont="1" applyBorder="1" applyAlignment="1" applyProtection="1">
      <alignment horizontal="right" vertical="center"/>
    </xf>
    <xf numFmtId="188" fontId="6" fillId="3" borderId="0" xfId="1140" applyNumberFormat="1" applyFont="1" applyFill="1" applyBorder="1" applyAlignment="1" applyProtection="1">
      <alignment horizontal="right" vertical="center"/>
    </xf>
    <xf numFmtId="211" fontId="6" fillId="0" borderId="6" xfId="1140" applyNumberFormat="1" applyFont="1" applyBorder="1" applyAlignment="1" applyProtection="1">
      <alignment horizontal="right" vertical="center"/>
    </xf>
    <xf numFmtId="0" fontId="2" fillId="0" borderId="2" xfId="205" applyFont="1" applyBorder="1" applyProtection="1"/>
    <xf numFmtId="0" fontId="2" fillId="0" borderId="3" xfId="205" applyFont="1" applyBorder="1" applyAlignment="1" applyProtection="1">
      <alignment horizontal="center"/>
    </xf>
    <xf numFmtId="0" fontId="2" fillId="0" borderId="3" xfId="205" applyFont="1" applyBorder="1" applyProtection="1"/>
    <xf numFmtId="0" fontId="2" fillId="0" borderId="3" xfId="205" applyFont="1" applyBorder="1" applyAlignment="1" applyProtection="1">
      <alignment horizontal="left"/>
    </xf>
    <xf numFmtId="0" fontId="2" fillId="0" borderId="4" xfId="205" applyFont="1" applyBorder="1" applyProtection="1"/>
    <xf numFmtId="0" fontId="2" fillId="0" borderId="0" xfId="205" applyFont="1" applyProtection="1"/>
    <xf numFmtId="0" fontId="2" fillId="0" borderId="5" xfId="205" applyFont="1" applyBorder="1" applyProtection="1"/>
    <xf numFmtId="0" fontId="4" fillId="0" borderId="0" xfId="205" applyFont="1" applyBorder="1" applyAlignment="1" applyProtection="1">
      <alignment vertical="center"/>
    </xf>
    <xf numFmtId="0" fontId="5" fillId="0" borderId="0" xfId="205" applyFont="1" applyBorder="1" applyAlignment="1" applyProtection="1">
      <alignment vertical="center"/>
    </xf>
    <xf numFmtId="0" fontId="6" fillId="0" borderId="0" xfId="205" applyFont="1" applyBorder="1" applyAlignment="1" applyProtection="1">
      <alignment horizontal="centerContinuous"/>
    </xf>
    <xf numFmtId="0" fontId="6" fillId="0" borderId="0" xfId="205" applyFont="1" applyBorder="1" applyAlignment="1" applyProtection="1">
      <alignment horizontal="left"/>
    </xf>
    <xf numFmtId="0" fontId="6" fillId="0" borderId="6" xfId="205" applyFont="1" applyBorder="1" applyAlignment="1" applyProtection="1">
      <alignment horizontal="centerContinuous"/>
    </xf>
    <xf numFmtId="0" fontId="59" fillId="0" borderId="0" xfId="205" quotePrefix="1" applyFont="1" applyAlignment="1" applyProtection="1">
      <alignment horizontal="left"/>
    </xf>
    <xf numFmtId="0" fontId="8" fillId="0" borderId="0" xfId="205" applyFont="1" applyBorder="1" applyAlignment="1" applyProtection="1">
      <alignment vertical="center"/>
    </xf>
    <xf numFmtId="0" fontId="7" fillId="0" borderId="0" xfId="205" applyFont="1" applyBorder="1" applyAlignment="1" applyProtection="1">
      <alignment vertical="center"/>
    </xf>
    <xf numFmtId="0" fontId="6" fillId="0" borderId="6" xfId="205" applyFont="1" applyBorder="1" applyAlignment="1" applyProtection="1">
      <alignment horizontal="left"/>
    </xf>
    <xf numFmtId="0" fontId="5" fillId="0" borderId="7" xfId="205" applyFont="1" applyBorder="1" applyAlignment="1" applyProtection="1">
      <alignment vertical="center"/>
    </xf>
    <xf numFmtId="0" fontId="6" fillId="0" borderId="7" xfId="205" applyFont="1" applyBorder="1" applyAlignment="1" applyProtection="1">
      <alignment horizontal="left"/>
    </xf>
    <xf numFmtId="0" fontId="6" fillId="0" borderId="3" xfId="205" applyFont="1" applyFill="1" applyBorder="1" applyProtection="1"/>
    <xf numFmtId="0" fontId="6" fillId="0" borderId="3" xfId="205" applyFont="1" applyFill="1" applyBorder="1" applyAlignment="1" applyProtection="1">
      <alignment horizontal="left"/>
    </xf>
    <xf numFmtId="0" fontId="6" fillId="0" borderId="6" xfId="205" applyFont="1" applyFill="1" applyBorder="1" applyProtection="1"/>
    <xf numFmtId="0" fontId="6" fillId="0" borderId="5" xfId="205" applyFont="1" applyBorder="1" applyProtection="1"/>
    <xf numFmtId="0" fontId="6" fillId="0" borderId="7" xfId="205" applyFont="1" applyFill="1" applyBorder="1" applyAlignment="1" applyProtection="1">
      <alignment horizontal="centerContinuous" vertical="center"/>
    </xf>
    <xf numFmtId="0" fontId="6" fillId="0" borderId="7" xfId="205" applyNumberFormat="1" applyFont="1" applyFill="1" applyBorder="1" applyAlignment="1" applyProtection="1">
      <alignment horizontal="centerContinuous" vertical="center"/>
    </xf>
    <xf numFmtId="0" fontId="6" fillId="0" borderId="0" xfId="205" applyFont="1" applyFill="1" applyBorder="1" applyAlignment="1" applyProtection="1">
      <alignment vertical="center"/>
    </xf>
    <xf numFmtId="0" fontId="6" fillId="0" borderId="6" xfId="205" applyFont="1" applyFill="1" applyBorder="1" applyAlignment="1" applyProtection="1">
      <alignment horizontal="right" vertical="center"/>
    </xf>
    <xf numFmtId="0" fontId="6" fillId="0" borderId="0" xfId="205" applyFont="1" applyProtection="1"/>
    <xf numFmtId="0" fontId="6" fillId="0" borderId="0" xfId="205" applyFont="1" applyFill="1" applyBorder="1" applyAlignment="1" applyProtection="1">
      <alignment horizontal="right" vertical="center"/>
    </xf>
    <xf numFmtId="0" fontId="6" fillId="0" borderId="0" xfId="205" applyFont="1" applyFill="1" applyBorder="1" applyAlignment="1" applyProtection="1">
      <alignment horizontal="right" vertical="top"/>
    </xf>
    <xf numFmtId="0" fontId="6" fillId="0" borderId="0" xfId="205" applyFont="1" applyFill="1" applyBorder="1" applyAlignment="1" applyProtection="1">
      <alignment horizontal="left" vertical="top" wrapText="1"/>
    </xf>
    <xf numFmtId="0" fontId="6" fillId="0" borderId="7" xfId="205" applyFont="1" applyFill="1" applyBorder="1" applyProtection="1"/>
    <xf numFmtId="0" fontId="6" fillId="0" borderId="7" xfId="205" applyFont="1" applyFill="1" applyBorder="1" applyAlignment="1" applyProtection="1">
      <alignment horizontal="left"/>
    </xf>
    <xf numFmtId="0" fontId="6" fillId="0" borderId="0" xfId="205" applyFont="1" applyFill="1" applyBorder="1" applyProtection="1"/>
    <xf numFmtId="0" fontId="2" fillId="0" borderId="5" xfId="205" applyFont="1" applyBorder="1" applyAlignment="1" applyProtection="1">
      <alignment vertical="center"/>
    </xf>
    <xf numFmtId="0" fontId="6" fillId="0" borderId="0" xfId="205" applyFont="1" applyBorder="1" applyAlignment="1" applyProtection="1">
      <alignment horizontal="left" vertical="center"/>
    </xf>
    <xf numFmtId="188" fontId="6" fillId="0" borderId="0" xfId="205" applyNumberFormat="1" applyFont="1" applyBorder="1" applyAlignment="1" applyProtection="1">
      <alignment horizontal="left" vertical="center"/>
    </xf>
    <xf numFmtId="188" fontId="6" fillId="0" borderId="0" xfId="205" applyNumberFormat="1" applyFont="1" applyFill="1" applyBorder="1" applyAlignment="1" applyProtection="1">
      <alignment vertical="center"/>
    </xf>
    <xf numFmtId="188" fontId="6" fillId="0" borderId="0" xfId="205" applyNumberFormat="1" applyFont="1" applyFill="1" applyBorder="1" applyAlignment="1" applyProtection="1">
      <alignment horizontal="left" vertical="center"/>
    </xf>
    <xf numFmtId="188" fontId="6" fillId="0" borderId="6" xfId="205" applyNumberFormat="1" applyFont="1" applyFill="1" applyBorder="1" applyAlignment="1" applyProtection="1">
      <alignment vertical="center"/>
    </xf>
    <xf numFmtId="0" fontId="2" fillId="0" borderId="0" xfId="205" applyFont="1" applyAlignment="1" applyProtection="1">
      <alignment vertical="center"/>
    </xf>
    <xf numFmtId="188" fontId="2" fillId="0" borderId="0" xfId="205" applyNumberFormat="1" applyFont="1" applyAlignment="1" applyProtection="1">
      <alignment vertical="center"/>
    </xf>
    <xf numFmtId="0" fontId="6" fillId="0" borderId="0" xfId="205" applyNumberFormat="1" applyFont="1" applyBorder="1" applyAlignment="1" applyProtection="1">
      <alignment horizontal="left" vertical="center" indent="1"/>
    </xf>
    <xf numFmtId="0" fontId="6" fillId="0" borderId="0" xfId="205" applyFont="1" applyBorder="1" applyAlignment="1" applyProtection="1">
      <alignment horizontal="left" vertical="center" indent="1"/>
    </xf>
    <xf numFmtId="0" fontId="6" fillId="0" borderId="0" xfId="205" applyFont="1" applyFill="1" applyBorder="1" applyAlignment="1" applyProtection="1">
      <alignment horizontal="centerContinuous" vertical="center"/>
    </xf>
    <xf numFmtId="188" fontId="6" fillId="0" borderId="3" xfId="205" applyNumberFormat="1" applyFont="1" applyFill="1" applyBorder="1" applyAlignment="1" applyProtection="1">
      <alignment horizontal="left" vertical="top" wrapText="1"/>
    </xf>
    <xf numFmtId="188" fontId="6" fillId="0" borderId="0" xfId="205" applyNumberFormat="1" applyFont="1" applyFill="1" applyBorder="1" applyAlignment="1" applyProtection="1">
      <alignment horizontal="left" vertical="top" wrapText="1"/>
    </xf>
    <xf numFmtId="188" fontId="6" fillId="0" borderId="0" xfId="205" applyNumberFormat="1" applyFont="1" applyBorder="1" applyAlignment="1" applyProtection="1">
      <alignment vertical="center"/>
    </xf>
    <xf numFmtId="188" fontId="6" fillId="0" borderId="0" xfId="205" applyNumberFormat="1" applyFont="1" applyBorder="1" applyAlignment="1" applyProtection="1">
      <alignment horizontal="right"/>
    </xf>
    <xf numFmtId="188" fontId="6" fillId="0" borderId="0" xfId="205" applyNumberFormat="1" applyFont="1" applyBorder="1" applyAlignment="1" applyProtection="1">
      <alignment horizontal="left"/>
    </xf>
    <xf numFmtId="0" fontId="2" fillId="0" borderId="0" xfId="205" applyFont="1" applyBorder="1" applyAlignment="1" applyProtection="1">
      <alignment vertical="center"/>
    </xf>
    <xf numFmtId="0" fontId="6" fillId="0" borderId="6" xfId="205" applyNumberFormat="1" applyFont="1" applyBorder="1" applyProtection="1"/>
    <xf numFmtId="188" fontId="3" fillId="0" borderId="6" xfId="205" applyNumberFormat="1" applyFont="1" applyFill="1" applyBorder="1" applyAlignment="1" applyProtection="1">
      <alignment vertical="center"/>
    </xf>
    <xf numFmtId="188" fontId="6" fillId="0" borderId="0" xfId="205" applyNumberFormat="1" applyFont="1" applyAlignment="1" applyProtection="1">
      <alignment horizontal="right" vertical="center"/>
    </xf>
    <xf numFmtId="188" fontId="6" fillId="0" borderId="0" xfId="205" applyNumberFormat="1" applyFont="1" applyAlignment="1" applyProtection="1">
      <alignment horizontal="left" vertical="center"/>
    </xf>
    <xf numFmtId="0" fontId="2" fillId="0" borderId="8" xfId="205" applyFont="1" applyBorder="1" applyAlignment="1" applyProtection="1">
      <alignment vertical="center"/>
    </xf>
    <xf numFmtId="0" fontId="6" fillId="0" borderId="7" xfId="205" applyFont="1" applyBorder="1" applyAlignment="1" applyProtection="1">
      <alignment horizontal="left" vertical="center"/>
    </xf>
    <xf numFmtId="188" fontId="6" fillId="0" borderId="7" xfId="205" applyNumberFormat="1" applyFont="1" applyBorder="1" applyAlignment="1" applyProtection="1">
      <alignment vertical="center"/>
    </xf>
    <xf numFmtId="188" fontId="6" fillId="0" borderId="7" xfId="205" applyNumberFormat="1" applyFont="1" applyBorder="1" applyAlignment="1" applyProtection="1">
      <alignment horizontal="right" vertical="center"/>
    </xf>
    <xf numFmtId="188" fontId="6" fillId="0" borderId="7" xfId="205" applyNumberFormat="1" applyFont="1" applyBorder="1" applyAlignment="1" applyProtection="1">
      <alignment horizontal="left" vertical="center"/>
    </xf>
    <xf numFmtId="188" fontId="6" fillId="0" borderId="9" xfId="205" applyNumberFormat="1" applyFont="1" applyFill="1" applyBorder="1" applyAlignment="1" applyProtection="1">
      <alignment vertical="center"/>
    </xf>
    <xf numFmtId="188" fontId="6" fillId="0" borderId="7" xfId="205" applyNumberFormat="1" applyFont="1" applyFill="1" applyBorder="1" applyAlignment="1" applyProtection="1">
      <alignment horizontal="right" vertical="center"/>
    </xf>
    <xf numFmtId="0" fontId="6" fillId="0" borderId="3" xfId="205" applyFont="1" applyBorder="1" applyAlignment="1" applyProtection="1">
      <alignment horizontal="left" vertical="center"/>
    </xf>
    <xf numFmtId="212" fontId="6" fillId="0" borderId="3" xfId="205" applyNumberFormat="1" applyFont="1" applyBorder="1" applyAlignment="1" applyProtection="1">
      <alignment horizontal="right" vertical="center"/>
    </xf>
    <xf numFmtId="212" fontId="6" fillId="0" borderId="3" xfId="205" applyNumberFormat="1" applyFont="1" applyBorder="1" applyAlignment="1" applyProtection="1">
      <alignment horizontal="left" vertical="center"/>
    </xf>
    <xf numFmtId="212" fontId="6" fillId="0" borderId="0" xfId="205" applyNumberFormat="1" applyFont="1" applyBorder="1" applyAlignment="1" applyProtection="1">
      <alignment horizontal="right" vertical="center"/>
    </xf>
    <xf numFmtId="212" fontId="6" fillId="0" borderId="6" xfId="205" applyNumberFormat="1" applyFont="1" applyBorder="1" applyAlignment="1" applyProtection="1">
      <alignment horizontal="right" vertical="center"/>
    </xf>
    <xf numFmtId="0" fontId="6" fillId="0" borderId="0" xfId="205" applyFont="1" applyBorder="1" applyAlignment="1" applyProtection="1">
      <alignment vertical="center"/>
    </xf>
    <xf numFmtId="0" fontId="6" fillId="0" borderId="6" xfId="205" applyFont="1" applyBorder="1" applyAlignment="1" applyProtection="1">
      <alignment vertical="center"/>
    </xf>
    <xf numFmtId="0" fontId="6" fillId="0" borderId="0" xfId="205" applyFont="1" applyAlignment="1" applyProtection="1">
      <alignment vertical="center"/>
    </xf>
    <xf numFmtId="0" fontId="6" fillId="0" borderId="0" xfId="205" applyNumberFormat="1" applyFont="1" applyBorder="1" applyAlignment="1" applyProtection="1">
      <alignment vertical="center"/>
    </xf>
    <xf numFmtId="0" fontId="2" fillId="0" borderId="0" xfId="205" applyFont="1" applyBorder="1" applyProtection="1"/>
    <xf numFmtId="0" fontId="2" fillId="0" borderId="0" xfId="205" applyFont="1" applyBorder="1" applyAlignment="1" applyProtection="1">
      <alignment horizontal="left"/>
    </xf>
    <xf numFmtId="0" fontId="2" fillId="0" borderId="6" xfId="205" applyFont="1" applyBorder="1" applyProtection="1"/>
    <xf numFmtId="0" fontId="65" fillId="0" borderId="0" xfId="205" applyFont="1" applyProtection="1"/>
    <xf numFmtId="0" fontId="2" fillId="0" borderId="8" xfId="205" applyFont="1" applyBorder="1" applyProtection="1"/>
    <xf numFmtId="0" fontId="6" fillId="0" borderId="7" xfId="205" applyFont="1" applyBorder="1" applyAlignment="1" applyProtection="1">
      <alignment vertical="center"/>
    </xf>
    <xf numFmtId="0" fontId="2" fillId="0" borderId="7" xfId="205" applyFont="1" applyBorder="1" applyProtection="1"/>
    <xf numFmtId="0" fontId="2" fillId="0" borderId="7" xfId="205" applyFont="1" applyBorder="1" applyAlignment="1" applyProtection="1">
      <alignment horizontal="left"/>
    </xf>
    <xf numFmtId="0" fontId="2" fillId="0" borderId="9" xfId="205" applyFont="1" applyBorder="1" applyProtection="1"/>
    <xf numFmtId="0" fontId="6" fillId="0" borderId="0" xfId="205" applyFont="1" applyAlignment="1" applyProtection="1">
      <alignment horizontal="left" vertical="center"/>
    </xf>
    <xf numFmtId="0" fontId="2" fillId="0" borderId="0" xfId="205" applyFont="1" applyAlignment="1" applyProtection="1">
      <alignment horizontal="left"/>
    </xf>
    <xf numFmtId="0" fontId="66" fillId="0" borderId="0" xfId="205" applyFont="1" applyAlignment="1" applyProtection="1">
      <alignment horizontal="left"/>
    </xf>
    <xf numFmtId="0" fontId="2" fillId="0" borderId="0" xfId="205" applyFont="1" applyAlignment="1" applyProtection="1">
      <alignment horizontal="center"/>
    </xf>
    <xf numFmtId="0" fontId="6" fillId="0" borderId="2" xfId="1143" applyFont="1" applyBorder="1" applyProtection="1"/>
    <xf numFmtId="0" fontId="6" fillId="0" borderId="3" xfId="1143" applyFont="1" applyBorder="1" applyProtection="1"/>
    <xf numFmtId="0" fontId="6" fillId="0" borderId="4" xfId="1143" applyFont="1" applyBorder="1" applyProtection="1"/>
    <xf numFmtId="0" fontId="6" fillId="0" borderId="0" xfId="1143" applyFont="1" applyProtection="1"/>
    <xf numFmtId="0" fontId="6" fillId="0" borderId="5" xfId="1143" applyFont="1" applyBorder="1" applyProtection="1"/>
    <xf numFmtId="0" fontId="4" fillId="0" borderId="0" xfId="1143" applyFont="1" applyBorder="1" applyAlignment="1" applyProtection="1">
      <alignment horizontal="left" vertical="center"/>
    </xf>
    <xf numFmtId="0" fontId="6" fillId="0" borderId="0" xfId="1143" applyFont="1" applyBorder="1" applyAlignment="1" applyProtection="1">
      <alignment horizontal="right"/>
    </xf>
    <xf numFmtId="0" fontId="6" fillId="0" borderId="6" xfId="1143" applyFont="1" applyBorder="1" applyProtection="1"/>
    <xf numFmtId="0" fontId="6" fillId="0" borderId="0" xfId="1144" applyNumberFormat="1" applyFont="1" applyBorder="1" applyAlignment="1" applyProtection="1">
      <alignment horizontal="right" vertical="center"/>
    </xf>
    <xf numFmtId="0" fontId="7" fillId="0" borderId="0" xfId="1143" applyFont="1" applyBorder="1" applyProtection="1"/>
    <xf numFmtId="0" fontId="8" fillId="0" borderId="0" xfId="1143" applyFont="1" applyBorder="1" applyAlignment="1" applyProtection="1">
      <alignment horizontal="left" vertical="center"/>
    </xf>
    <xf numFmtId="0" fontId="6" fillId="0" borderId="7" xfId="1143" applyFont="1" applyBorder="1" applyProtection="1"/>
    <xf numFmtId="0" fontId="6" fillId="0" borderId="0" xfId="1143" applyFont="1" applyBorder="1" applyProtection="1"/>
    <xf numFmtId="0" fontId="6" fillId="0" borderId="6" xfId="1143" applyFont="1" applyBorder="1" applyAlignment="1" applyProtection="1">
      <alignment horizontal="center"/>
    </xf>
    <xf numFmtId="0" fontId="6" fillId="0" borderId="0" xfId="1143" applyFont="1" applyAlignment="1" applyProtection="1">
      <alignment horizontal="center"/>
    </xf>
    <xf numFmtId="0" fontId="6" fillId="0" borderId="0" xfId="1143" applyFont="1" applyBorder="1" applyAlignment="1" applyProtection="1">
      <alignment horizontal="left"/>
    </xf>
    <xf numFmtId="0" fontId="6" fillId="0" borderId="0" xfId="1143" applyFont="1" applyAlignment="1" applyProtection="1">
      <alignment horizontal="left"/>
    </xf>
    <xf numFmtId="0" fontId="6" fillId="0" borderId="7" xfId="1143" applyFont="1" applyBorder="1" applyAlignment="1" applyProtection="1">
      <alignment horizontal="right"/>
    </xf>
    <xf numFmtId="0" fontId="6" fillId="0" borderId="6" xfId="1143" applyFont="1" applyBorder="1" applyAlignment="1" applyProtection="1">
      <alignment horizontal="right"/>
    </xf>
    <xf numFmtId="0" fontId="6" fillId="0" borderId="0" xfId="1143" applyFont="1" applyAlignment="1" applyProtection="1">
      <alignment horizontal="right"/>
    </xf>
    <xf numFmtId="0" fontId="3" fillId="0" borderId="6" xfId="1143" applyFont="1" applyBorder="1" applyAlignment="1" applyProtection="1">
      <alignment horizontal="right"/>
    </xf>
    <xf numFmtId="0" fontId="3" fillId="0" borderId="5" xfId="1143" applyFont="1" applyBorder="1" applyProtection="1"/>
    <xf numFmtId="0" fontId="3" fillId="0" borderId="0" xfId="1143" applyFont="1" applyAlignment="1" applyProtection="1">
      <alignment horizontal="left" vertical="center"/>
    </xf>
    <xf numFmtId="0" fontId="3" fillId="0" borderId="0" xfId="1143" applyFont="1" applyProtection="1"/>
    <xf numFmtId="0" fontId="3" fillId="0" borderId="6" xfId="1143" applyFont="1" applyBorder="1" applyProtection="1"/>
    <xf numFmtId="0" fontId="3" fillId="0" borderId="0" xfId="1143" applyFont="1" applyBorder="1" applyProtection="1"/>
    <xf numFmtId="3" fontId="3" fillId="0" borderId="0" xfId="1143" applyNumberFormat="1" applyFont="1" applyProtection="1"/>
    <xf numFmtId="0" fontId="6" fillId="0" borderId="0" xfId="1143" applyFont="1" applyAlignment="1" applyProtection="1">
      <alignment horizontal="left" vertical="center"/>
    </xf>
    <xf numFmtId="188" fontId="6" fillId="0" borderId="0" xfId="1143" applyNumberFormat="1" applyFont="1" applyBorder="1" applyAlignment="1" applyProtection="1">
      <alignment horizontal="right"/>
    </xf>
    <xf numFmtId="3" fontId="6" fillId="0" borderId="0" xfId="1143" applyNumberFormat="1" applyFont="1" applyProtection="1"/>
    <xf numFmtId="3" fontId="6" fillId="0" borderId="0" xfId="1143" applyNumberFormat="1" applyFont="1" applyBorder="1" applyAlignment="1" applyProtection="1">
      <alignment horizontal="right"/>
    </xf>
    <xf numFmtId="0" fontId="6" fillId="0" borderId="0" xfId="1143" applyFont="1" applyAlignment="1" applyProtection="1">
      <alignment horizontal="left" vertical="center" indent="1"/>
    </xf>
    <xf numFmtId="0" fontId="6" fillId="0" borderId="0" xfId="1143" applyFont="1" applyAlignment="1" applyProtection="1">
      <alignment horizontal="left" vertical="center" indent="2"/>
    </xf>
    <xf numFmtId="0" fontId="6" fillId="0" borderId="0" xfId="1143" applyFont="1" applyBorder="1" applyAlignment="1" applyProtection="1">
      <alignment horizontal="left" vertical="center" indent="1"/>
    </xf>
    <xf numFmtId="0" fontId="6" fillId="0" borderId="0" xfId="1143" applyFont="1" applyBorder="1" applyAlignment="1" applyProtection="1">
      <alignment horizontal="left" vertical="center" indent="2"/>
    </xf>
    <xf numFmtId="0" fontId="6" fillId="0" borderId="0" xfId="1143" applyFont="1" applyBorder="1" applyAlignment="1" applyProtection="1">
      <alignment horizontal="left" vertical="center"/>
    </xf>
    <xf numFmtId="0" fontId="3" fillId="0" borderId="8" xfId="1143" applyFont="1" applyBorder="1" applyProtection="1"/>
    <xf numFmtId="0" fontId="3" fillId="0" borderId="7" xfId="1143" applyFont="1" applyBorder="1" applyAlignment="1" applyProtection="1">
      <alignment horizontal="left" vertical="center"/>
    </xf>
    <xf numFmtId="3" fontId="3" fillId="0" borderId="7" xfId="1143" applyNumberFormat="1" applyFont="1" applyBorder="1" applyAlignment="1" applyProtection="1">
      <alignment horizontal="right"/>
    </xf>
    <xf numFmtId="0" fontId="3" fillId="0" borderId="9" xfId="1143" applyFont="1" applyBorder="1" applyProtection="1"/>
    <xf numFmtId="0" fontId="3" fillId="0" borderId="0" xfId="1143" applyFont="1" applyBorder="1" applyAlignment="1" applyProtection="1">
      <alignment horizontal="left" vertical="center"/>
    </xf>
    <xf numFmtId="0" fontId="6" fillId="0" borderId="7" xfId="1143" applyFont="1" applyBorder="1" applyAlignment="1" applyProtection="1">
      <alignment horizontal="left" indent="3"/>
    </xf>
    <xf numFmtId="3" fontId="6" fillId="0" borderId="7" xfId="1143" applyNumberFormat="1" applyFont="1" applyBorder="1" applyAlignment="1" applyProtection="1">
      <alignment horizontal="right"/>
    </xf>
    <xf numFmtId="0" fontId="6" fillId="0" borderId="0" xfId="1143" applyFont="1" applyBorder="1" applyAlignment="1" applyProtection="1">
      <alignment horizontal="left" indent="3"/>
    </xf>
    <xf numFmtId="0" fontId="6" fillId="0" borderId="0" xfId="1145" applyFont="1" applyBorder="1" applyAlignment="1" applyProtection="1">
      <alignment horizontal="left" vertical="center"/>
    </xf>
    <xf numFmtId="0" fontId="6" fillId="0" borderId="8" xfId="1143" applyFont="1" applyBorder="1" applyProtection="1"/>
    <xf numFmtId="0" fontId="6" fillId="0" borderId="7" xfId="1143" applyFont="1" applyBorder="1" applyAlignment="1" applyProtection="1">
      <alignment horizontal="left" indent="2"/>
    </xf>
    <xf numFmtId="0" fontId="6" fillId="0" borderId="9" xfId="1143" applyFont="1" applyBorder="1" applyProtection="1"/>
    <xf numFmtId="0" fontId="2" fillId="0" borderId="0" xfId="1146" applyFont="1" applyProtection="1"/>
    <xf numFmtId="0" fontId="3" fillId="0" borderId="5" xfId="1143" quotePrefix="1" applyFont="1" applyBorder="1" applyProtection="1"/>
    <xf numFmtId="1" fontId="6" fillId="0" borderId="0" xfId="1146" quotePrefix="1" applyNumberFormat="1" applyFont="1" applyBorder="1" applyAlignment="1" applyProtection="1">
      <alignment horizontal="left"/>
    </xf>
    <xf numFmtId="0" fontId="6" fillId="0" borderId="0" xfId="1146" applyNumberFormat="1" applyFont="1" applyBorder="1" applyAlignment="1" applyProtection="1">
      <alignment horizontal="left"/>
    </xf>
    <xf numFmtId="1" fontId="6" fillId="0" borderId="0" xfId="1146" applyNumberFormat="1" applyFont="1" applyBorder="1" applyAlignment="1" applyProtection="1">
      <alignment horizontal="left"/>
    </xf>
    <xf numFmtId="0" fontId="6" fillId="0" borderId="0" xfId="1146" applyNumberFormat="1" applyFont="1" applyBorder="1" applyAlignment="1" applyProtection="1">
      <alignment horizontal="left" vertical="center"/>
    </xf>
    <xf numFmtId="0" fontId="3" fillId="0" borderId="0" xfId="1146" applyNumberFormat="1" applyFont="1" applyBorder="1" applyAlignment="1" applyProtection="1">
      <alignment horizontal="left" vertical="center"/>
    </xf>
    <xf numFmtId="1" fontId="6" fillId="0" borderId="7" xfId="1146" applyNumberFormat="1" applyFont="1" applyBorder="1" applyAlignment="1" applyProtection="1">
      <alignment horizontal="left"/>
    </xf>
    <xf numFmtId="0" fontId="6" fillId="0" borderId="7" xfId="1146" applyNumberFormat="1" applyFont="1" applyBorder="1" applyAlignment="1" applyProtection="1">
      <alignment horizontal="left" vertical="center"/>
    </xf>
    <xf numFmtId="213" fontId="8" fillId="0" borderId="7" xfId="255" applyNumberFormat="1" applyFont="1" applyFill="1" applyBorder="1" applyAlignment="1" applyProtection="1">
      <alignment horizontal="right" wrapText="1"/>
    </xf>
    <xf numFmtId="0" fontId="6" fillId="0" borderId="0" xfId="1143" applyFont="1" applyAlignment="1" applyProtection="1">
      <alignment vertical="center"/>
    </xf>
    <xf numFmtId="0" fontId="6" fillId="0" borderId="0" xfId="1143" applyFont="1" applyBorder="1" applyAlignment="1" applyProtection="1">
      <alignment horizontal="centerContinuous"/>
    </xf>
    <xf numFmtId="0" fontId="6" fillId="0" borderId="7" xfId="1143" applyFont="1" applyBorder="1" applyAlignment="1" applyProtection="1">
      <alignment horizontal="center" vertical="top" wrapText="1"/>
    </xf>
    <xf numFmtId="0" fontId="6" fillId="0" borderId="7" xfId="1143" applyFont="1" applyBorder="1" applyAlignment="1" applyProtection="1">
      <alignment horizontal="centerContinuous" vertical="top" wrapText="1"/>
    </xf>
    <xf numFmtId="0" fontId="67" fillId="0" borderId="0" xfId="332" applyFont="1" applyBorder="1" applyAlignment="1" applyProtection="1">
      <alignment horizontal="right"/>
    </xf>
    <xf numFmtId="0" fontId="6" fillId="0" borderId="0" xfId="1143" applyFont="1" applyBorder="1" applyAlignment="1" applyProtection="1">
      <alignment vertical="top" wrapText="1"/>
    </xf>
    <xf numFmtId="0" fontId="6" fillId="0" borderId="0" xfId="1143" applyFont="1" applyBorder="1" applyAlignment="1" applyProtection="1">
      <alignment horizontal="right" wrapText="1"/>
    </xf>
    <xf numFmtId="3" fontId="3" fillId="0" borderId="0" xfId="1143" applyNumberFormat="1" applyFont="1" applyBorder="1" applyAlignment="1" applyProtection="1"/>
    <xf numFmtId="188" fontId="3" fillId="0" borderId="0" xfId="1143" applyNumberFormat="1" applyFont="1" applyBorder="1" applyAlignment="1" applyProtection="1">
      <alignment horizontal="right"/>
    </xf>
    <xf numFmtId="0" fontId="6" fillId="0" borderId="0" xfId="1143" applyFont="1" applyBorder="1" applyAlignment="1" applyProtection="1">
      <alignment horizontal="right" vertical="top"/>
    </xf>
    <xf numFmtId="0" fontId="2" fillId="0" borderId="5" xfId="1146" applyFont="1" applyBorder="1" applyProtection="1"/>
    <xf numFmtId="0" fontId="2" fillId="0" borderId="0" xfId="1146" applyFont="1" applyBorder="1" applyProtection="1"/>
    <xf numFmtId="0" fontId="2" fillId="0" borderId="8" xfId="1146" applyFont="1" applyBorder="1" applyProtection="1"/>
    <xf numFmtId="0" fontId="6" fillId="0" borderId="7" xfId="1143" applyFont="1" applyBorder="1" applyAlignment="1" applyProtection="1">
      <alignment horizontal="left" vertical="center"/>
    </xf>
    <xf numFmtId="3" fontId="3" fillId="0" borderId="0" xfId="1143" applyNumberFormat="1" applyFont="1" applyBorder="1" applyAlignment="1" applyProtection="1">
      <alignment horizontal="right"/>
    </xf>
    <xf numFmtId="3" fontId="3" fillId="0" borderId="0" xfId="1143" applyNumberFormat="1" applyFont="1" applyFill="1" applyProtection="1"/>
    <xf numFmtId="1" fontId="3" fillId="0" borderId="0" xfId="1146" applyNumberFormat="1" applyFont="1" applyBorder="1" applyAlignment="1" applyProtection="1">
      <alignment horizontal="left"/>
    </xf>
    <xf numFmtId="0" fontId="6" fillId="0" borderId="3" xfId="1143" applyFont="1" applyBorder="1" applyAlignment="1" applyProtection="1">
      <alignment horizontal="right"/>
    </xf>
    <xf numFmtId="0" fontId="4" fillId="0" borderId="0" xfId="1143" applyFont="1" applyBorder="1" applyAlignment="1" applyProtection="1">
      <alignment horizontal="right" vertical="center"/>
    </xf>
    <xf numFmtId="0" fontId="8" fillId="0" borderId="0" xfId="1143" applyFont="1" applyBorder="1" applyAlignment="1" applyProtection="1">
      <alignment horizontal="right" vertical="center"/>
    </xf>
    <xf numFmtId="0" fontId="6" fillId="0" borderId="7" xfId="1143" applyFont="1" applyBorder="1" applyAlignment="1" applyProtection="1">
      <alignment horizontal="right" vertical="top" wrapText="1"/>
    </xf>
    <xf numFmtId="0" fontId="6" fillId="0" borderId="6" xfId="1143" applyFont="1" applyBorder="1" applyAlignment="1" applyProtection="1">
      <alignment horizontal="centerContinuous" vertical="top" wrapText="1"/>
    </xf>
    <xf numFmtId="0" fontId="3" fillId="0" borderId="0" xfId="1143" applyFont="1" applyAlignment="1" applyProtection="1">
      <alignment horizontal="right" vertical="center"/>
    </xf>
    <xf numFmtId="3" fontId="3" fillId="0" borderId="0" xfId="1143" applyNumberFormat="1" applyFont="1" applyAlignment="1" applyProtection="1">
      <alignment horizontal="right" vertical="center"/>
    </xf>
    <xf numFmtId="3" fontId="3" fillId="0" borderId="0" xfId="1143" applyNumberFormat="1" applyFont="1" applyAlignment="1" applyProtection="1">
      <alignment horizontal="right"/>
    </xf>
    <xf numFmtId="3" fontId="6" fillId="0" borderId="0" xfId="1146" applyNumberFormat="1" applyFont="1" applyBorder="1" applyAlignment="1" applyProtection="1">
      <alignment horizontal="right"/>
    </xf>
    <xf numFmtId="0" fontId="6" fillId="0" borderId="0" xfId="1146" applyNumberFormat="1" applyFont="1" applyBorder="1" applyAlignment="1" applyProtection="1">
      <alignment horizontal="right" vertical="center"/>
    </xf>
    <xf numFmtId="3" fontId="6" fillId="0" borderId="0" xfId="1146" applyNumberFormat="1" applyFont="1" applyBorder="1" applyAlignment="1" applyProtection="1">
      <alignment horizontal="right" vertical="center"/>
    </xf>
    <xf numFmtId="1" fontId="6" fillId="0" borderId="0" xfId="1146" applyNumberFormat="1" applyFont="1" applyBorder="1" applyAlignment="1" applyProtection="1">
      <alignment horizontal="right"/>
    </xf>
    <xf numFmtId="0" fontId="3" fillId="0" borderId="0" xfId="1143" applyFont="1" applyAlignment="1" applyProtection="1">
      <alignment horizontal="right"/>
    </xf>
    <xf numFmtId="0" fontId="6" fillId="0" borderId="7" xfId="1146" applyNumberFormat="1" applyFont="1" applyBorder="1" applyAlignment="1" applyProtection="1">
      <alignment horizontal="right" vertical="center"/>
    </xf>
    <xf numFmtId="3" fontId="6" fillId="0" borderId="0" xfId="1143" applyNumberFormat="1" applyFont="1" applyAlignment="1" applyProtection="1">
      <alignment horizontal="right"/>
    </xf>
    <xf numFmtId="1" fontId="3" fillId="0" borderId="0" xfId="1146" applyNumberFormat="1" applyFont="1" applyBorder="1" applyAlignment="1" applyProtection="1">
      <alignment horizontal="right"/>
    </xf>
    <xf numFmtId="0" fontId="3" fillId="0" borderId="0" xfId="1143" applyFont="1" applyBorder="1" applyAlignment="1" applyProtection="1">
      <alignment horizontal="right"/>
    </xf>
    <xf numFmtId="0" fontId="6" fillId="0" borderId="7" xfId="1143" applyFont="1" applyBorder="1" applyAlignment="1" applyProtection="1">
      <alignment horizontal="right" indent="3"/>
    </xf>
    <xf numFmtId="0" fontId="6" fillId="0" borderId="0" xfId="1143" applyFont="1" applyBorder="1" applyAlignment="1" applyProtection="1">
      <alignment horizontal="right" indent="3"/>
    </xf>
    <xf numFmtId="0" fontId="6" fillId="0" borderId="7" xfId="1143" applyFont="1" applyBorder="1" applyAlignment="1" applyProtection="1">
      <alignment horizontal="right" indent="2"/>
    </xf>
    <xf numFmtId="0" fontId="2" fillId="0" borderId="0" xfId="1146" applyFont="1" applyAlignment="1" applyProtection="1">
      <alignment horizontal="right"/>
    </xf>
    <xf numFmtId="0" fontId="6" fillId="0" borderId="0" xfId="1143" applyFont="1" applyBorder="1" applyAlignment="1" applyProtection="1">
      <alignment vertical="top"/>
    </xf>
    <xf numFmtId="188" fontId="3" fillId="0" borderId="0" xfId="1143" applyNumberFormat="1" applyFont="1" applyProtection="1"/>
    <xf numFmtId="188" fontId="3" fillId="0" borderId="0" xfId="1143" applyNumberFormat="1" applyFont="1" applyAlignment="1" applyProtection="1">
      <alignment horizontal="right" vertical="center"/>
    </xf>
    <xf numFmtId="188" fontId="3" fillId="0" borderId="0" xfId="1143" applyNumberFormat="1" applyFont="1" applyAlignment="1" applyProtection="1">
      <alignment horizontal="right"/>
    </xf>
    <xf numFmtId="188" fontId="6" fillId="0" borderId="0" xfId="1146" applyNumberFormat="1" applyFont="1" applyBorder="1" applyAlignment="1" applyProtection="1">
      <alignment horizontal="right"/>
    </xf>
    <xf numFmtId="188" fontId="6" fillId="0" borderId="0" xfId="1146" applyNumberFormat="1" applyFont="1" applyBorder="1" applyAlignment="1" applyProtection="1">
      <alignment horizontal="right" vertical="center"/>
    </xf>
    <xf numFmtId="188" fontId="6" fillId="0" borderId="0" xfId="1143" applyNumberFormat="1" applyFont="1" applyAlignment="1" applyProtection="1">
      <alignment horizontal="right"/>
    </xf>
    <xf numFmtId="0" fontId="6" fillId="0" borderId="0" xfId="1143" applyFont="1" applyBorder="1" applyAlignment="1" applyProtection="1">
      <alignment horizontal="left" indent="2"/>
    </xf>
    <xf numFmtId="0" fontId="6" fillId="0" borderId="0" xfId="1143" applyFont="1" applyBorder="1" applyAlignment="1" applyProtection="1">
      <alignment horizontal="right" indent="2"/>
    </xf>
    <xf numFmtId="49" fontId="68" fillId="26" borderId="0" xfId="232" applyNumberFormat="1" applyFont="1" applyFill="1" applyAlignment="1" applyProtection="1">
      <alignment horizontal="left" vertical="top"/>
    </xf>
    <xf numFmtId="0" fontId="68" fillId="26" borderId="0" xfId="232" applyFont="1" applyFill="1" applyAlignment="1" applyProtection="1">
      <alignment horizontal="left" vertical="top"/>
    </xf>
    <xf numFmtId="0" fontId="68" fillId="26" borderId="0" xfId="232" applyFont="1" applyFill="1" applyProtection="1"/>
    <xf numFmtId="0" fontId="7" fillId="26" borderId="0" xfId="232" applyFont="1" applyFill="1" applyAlignment="1" applyProtection="1">
      <alignment horizontal="left" vertical="top"/>
    </xf>
    <xf numFmtId="49" fontId="7" fillId="26" borderId="0" xfId="232" applyNumberFormat="1" applyFont="1" applyFill="1" applyAlignment="1" applyProtection="1">
      <alignment horizontal="left" vertical="top"/>
    </xf>
    <xf numFmtId="49" fontId="69" fillId="26" borderId="0" xfId="331" applyNumberFormat="1" applyFont="1" applyFill="1" applyAlignment="1" applyProtection="1">
      <alignment horizontal="left" vertical="top"/>
    </xf>
    <xf numFmtId="0" fontId="7" fillId="26" borderId="0" xfId="331" applyFont="1" applyFill="1" applyAlignment="1" applyProtection="1">
      <alignment horizontal="left" vertical="top" wrapText="1"/>
    </xf>
    <xf numFmtId="49" fontId="69" fillId="26" borderId="0" xfId="332" applyNumberFormat="1" applyFont="1" applyFill="1" applyAlignment="1" applyProtection="1">
      <alignment horizontal="left" vertical="top"/>
    </xf>
    <xf numFmtId="0" fontId="7" fillId="26" borderId="0" xfId="332" applyFont="1" applyFill="1" applyAlignment="1" applyProtection="1">
      <alignment horizontal="left" vertical="top" wrapText="1"/>
    </xf>
    <xf numFmtId="0" fontId="68" fillId="26" borderId="0" xfId="1" applyFont="1" applyFill="1" applyProtection="1"/>
    <xf numFmtId="0" fontId="68" fillId="26" borderId="0" xfId="333" applyFont="1" applyFill="1" applyProtection="1"/>
    <xf numFmtId="49" fontId="69" fillId="26" borderId="0" xfId="34" applyNumberFormat="1" applyFont="1" applyFill="1" applyAlignment="1" applyProtection="1">
      <alignment horizontal="left" vertical="top"/>
    </xf>
    <xf numFmtId="0" fontId="7" fillId="26" borderId="0" xfId="34" applyFont="1" applyFill="1" applyAlignment="1" applyProtection="1">
      <alignment horizontal="left" vertical="top" wrapText="1"/>
    </xf>
    <xf numFmtId="0" fontId="70" fillId="0" borderId="0" xfId="156" applyFont="1" applyProtection="1"/>
    <xf numFmtId="0" fontId="71" fillId="0" borderId="0" xfId="1147" applyFont="1" applyAlignment="1" applyProtection="1">
      <alignment horizontal="left"/>
    </xf>
    <xf numFmtId="0" fontId="67" fillId="0" borderId="0" xfId="1136" applyFont="1" applyAlignment="1" applyProtection="1">
      <alignment horizontal="right" vertical="center"/>
    </xf>
    <xf numFmtId="0" fontId="26" fillId="0" borderId="0" xfId="329" applyFont="1" applyFill="1" applyAlignment="1" applyProtection="1">
      <alignment vertical="center"/>
    </xf>
    <xf numFmtId="0" fontId="67" fillId="0" borderId="0" xfId="1136" applyNumberFormat="1" applyFont="1" applyBorder="1" applyAlignment="1" applyProtection="1">
      <alignment horizontal="right"/>
    </xf>
    <xf numFmtId="0" fontId="63" fillId="0" borderId="0" xfId="205" applyFont="1" applyFill="1" applyAlignment="1" applyProtection="1">
      <alignment horizontal="left"/>
    </xf>
    <xf numFmtId="49" fontId="5" fillId="26" borderId="0" xfId="1136" applyNumberFormat="1" applyFont="1" applyFill="1" applyAlignment="1" applyProtection="1">
      <alignment horizontal="left" vertical="top"/>
    </xf>
    <xf numFmtId="0" fontId="6" fillId="0" borderId="0" xfId="947" applyFont="1" applyAlignment="1" applyProtection="1">
      <alignment horizontal="left"/>
    </xf>
    <xf numFmtId="0" fontId="6" fillId="0" borderId="0" xfId="1133" applyFont="1" applyProtection="1"/>
    <xf numFmtId="0" fontId="18" fillId="0" borderId="0" xfId="947" applyProtection="1"/>
    <xf numFmtId="0" fontId="6" fillId="0" borderId="0" xfId="947" applyFont="1" applyAlignment="1" applyProtection="1">
      <alignment horizontal="right"/>
    </xf>
    <xf numFmtId="0" fontId="3" fillId="0" borderId="0" xfId="947" applyFont="1" applyProtection="1"/>
    <xf numFmtId="0" fontId="6" fillId="0" borderId="7" xfId="947" applyFont="1" applyBorder="1" applyProtection="1"/>
    <xf numFmtId="0" fontId="6" fillId="0" borderId="0" xfId="947" applyFont="1" applyAlignment="1" applyProtection="1">
      <alignment horizontal="right" vertical="center"/>
    </xf>
    <xf numFmtId="0" fontId="6" fillId="0" borderId="0" xfId="0" applyFont="1" applyAlignment="1" applyProtection="1">
      <alignment horizontal="right" vertical="center"/>
    </xf>
    <xf numFmtId="0" fontId="6" fillId="0" borderId="0" xfId="0" applyFont="1" applyAlignment="1" applyProtection="1">
      <alignment horizontal="left" vertical="center"/>
    </xf>
    <xf numFmtId="0" fontId="0" fillId="0" borderId="0" xfId="0" applyProtection="1"/>
    <xf numFmtId="0" fontId="0" fillId="0" borderId="0" xfId="0" quotePrefix="1" applyProtection="1"/>
    <xf numFmtId="0" fontId="6" fillId="0" borderId="0" xfId="115" applyFont="1" applyAlignment="1" applyProtection="1">
      <alignment horizontal="right" vertical="center"/>
    </xf>
    <xf numFmtId="0" fontId="6" fillId="0" borderId="0" xfId="113" applyFont="1" applyAlignment="1" applyProtection="1">
      <alignment horizontal="right" vertical="center"/>
    </xf>
    <xf numFmtId="0" fontId="6" fillId="0" borderId="0" xfId="229" applyNumberFormat="1" applyFont="1" applyFill="1" applyBorder="1" applyAlignment="1" applyProtection="1">
      <alignment horizontal="left" vertical="center"/>
    </xf>
    <xf numFmtId="0" fontId="6" fillId="0" borderId="0" xfId="229" applyFont="1" applyFill="1" applyBorder="1" applyAlignment="1" applyProtection="1">
      <alignment horizontal="right" vertical="top"/>
    </xf>
    <xf numFmtId="0" fontId="6" fillId="0" borderId="0" xfId="229" applyFont="1" applyFill="1" applyBorder="1" applyAlignment="1" applyProtection="1">
      <alignment horizontal="right" vertical="top" wrapText="1"/>
    </xf>
    <xf numFmtId="0" fontId="6" fillId="0" borderId="7" xfId="229" applyFont="1" applyFill="1" applyBorder="1" applyAlignment="1" applyProtection="1">
      <alignment horizontal="center" vertical="center"/>
    </xf>
    <xf numFmtId="0" fontId="2" fillId="0" borderId="0" xfId="229" applyFont="1" applyAlignment="1" applyProtection="1">
      <alignment horizontal="center"/>
    </xf>
    <xf numFmtId="0" fontId="6" fillId="0" borderId="7" xfId="229" applyFont="1" applyFill="1" applyBorder="1" applyAlignment="1" applyProtection="1">
      <alignment horizontal="center" vertical="center" wrapText="1"/>
    </xf>
    <xf numFmtId="3" fontId="6" fillId="0" borderId="0" xfId="1137" applyNumberFormat="1" applyFont="1" applyBorder="1" applyAlignment="1" applyProtection="1">
      <alignment horizontal="right" vertical="center"/>
    </xf>
    <xf numFmtId="0" fontId="6" fillId="0" borderId="0" xfId="1137" applyFont="1" applyBorder="1" applyAlignment="1" applyProtection="1">
      <alignment horizontal="right" vertical="top" wrapText="1"/>
    </xf>
    <xf numFmtId="0" fontId="6" fillId="0" borderId="0" xfId="1138" applyFont="1" applyBorder="1" applyAlignment="1" applyProtection="1">
      <alignment horizontal="right" vertical="top" wrapText="1"/>
    </xf>
    <xf numFmtId="0" fontId="6" fillId="0" borderId="0" xfId="1137" applyNumberFormat="1" applyFont="1" applyBorder="1" applyAlignment="1" applyProtection="1">
      <alignment horizontal="right" vertical="top" wrapText="1"/>
    </xf>
    <xf numFmtId="0" fontId="6" fillId="0" borderId="0" xfId="273" applyFont="1" applyBorder="1" applyAlignment="1" applyProtection="1">
      <alignment vertical="center"/>
    </xf>
    <xf numFmtId="0" fontId="6" fillId="0" borderId="0" xfId="273" applyNumberFormat="1" applyFont="1" applyBorder="1" applyAlignment="1" applyProtection="1">
      <alignment horizontal="left" vertical="center"/>
    </xf>
    <xf numFmtId="0" fontId="6" fillId="0" borderId="0" xfId="273" applyFont="1" applyBorder="1" applyAlignment="1" applyProtection="1">
      <alignment horizontal="left" vertical="center"/>
    </xf>
    <xf numFmtId="0" fontId="6" fillId="0" borderId="0" xfId="1140" applyNumberFormat="1" applyFont="1" applyBorder="1" applyAlignment="1" applyProtection="1">
      <alignment horizontal="right" vertical="top" wrapText="1"/>
    </xf>
    <xf numFmtId="37" fontId="6" fillId="0" borderId="0" xfId="1140" applyNumberFormat="1" applyFont="1" applyBorder="1" applyAlignment="1" applyProtection="1">
      <alignment horizontal="left" vertical="center"/>
    </xf>
    <xf numFmtId="0" fontId="6" fillId="0" borderId="0" xfId="1140" applyFont="1" applyAlignment="1" applyProtection="1">
      <alignment horizontal="right" vertical="top" wrapText="1"/>
    </xf>
    <xf numFmtId="188" fontId="6" fillId="0" borderId="0" xfId="205" applyNumberFormat="1" applyFont="1" applyFill="1" applyBorder="1" applyAlignment="1" applyProtection="1">
      <alignment horizontal="right" vertical="center"/>
    </xf>
    <xf numFmtId="0" fontId="6" fillId="0" borderId="0" xfId="1142" applyFont="1" applyBorder="1" applyAlignment="1" applyProtection="1">
      <alignment horizontal="right"/>
    </xf>
    <xf numFmtId="0" fontId="6" fillId="0" borderId="0" xfId="205" applyFont="1" applyFill="1" applyBorder="1" applyAlignment="1" applyProtection="1">
      <alignment horizontal="left" vertical="center"/>
    </xf>
    <xf numFmtId="0" fontId="6" fillId="0" borderId="0" xfId="205" applyFont="1" applyFill="1" applyBorder="1" applyAlignment="1" applyProtection="1">
      <alignment horizontal="right" vertical="top" wrapText="1"/>
    </xf>
    <xf numFmtId="188" fontId="6" fillId="0" borderId="0" xfId="205" applyNumberFormat="1" applyFont="1" applyBorder="1" applyAlignment="1" applyProtection="1">
      <alignment horizontal="right" vertical="center"/>
    </xf>
    <xf numFmtId="0" fontId="6" fillId="0" borderId="0" xfId="1143" applyNumberFormat="1" applyFont="1" applyBorder="1" applyAlignment="1" applyProtection="1">
      <alignment vertical="center" wrapText="1"/>
    </xf>
    <xf numFmtId="0" fontId="6" fillId="0" borderId="0" xfId="1143" applyFont="1" applyBorder="1" applyAlignment="1" applyProtection="1">
      <alignment horizontal="right" vertical="top" wrapText="1"/>
    </xf>
    <xf numFmtId="0" fontId="6" fillId="0" borderId="0" xfId="1143" applyNumberFormat="1" applyFont="1" applyBorder="1" applyAlignment="1" applyProtection="1">
      <alignment vertical="center"/>
    </xf>
    <xf numFmtId="0" fontId="6" fillId="0" borderId="0" xfId="229" applyNumberFormat="1" applyFont="1" applyFill="1" applyBorder="1" applyAlignment="1" applyProtection="1">
      <alignment horizontal="left" vertical="center"/>
    </xf>
    <xf numFmtId="0" fontId="6" fillId="0" borderId="0" xfId="229" applyFont="1" applyFill="1" applyBorder="1" applyAlignment="1" applyProtection="1">
      <alignment horizontal="left" vertical="center"/>
    </xf>
    <xf numFmtId="0" fontId="6" fillId="0" borderId="0" xfId="229" applyFont="1" applyFill="1" applyBorder="1" applyAlignment="1" applyProtection="1">
      <alignment horizontal="right" vertical="top"/>
    </xf>
    <xf numFmtId="0" fontId="6" fillId="0" borderId="0" xfId="229" applyNumberFormat="1" applyFont="1" applyFill="1" applyBorder="1" applyAlignment="1" applyProtection="1">
      <alignment horizontal="right" vertical="top" wrapText="1"/>
    </xf>
    <xf numFmtId="0" fontId="6" fillId="0" borderId="0" xfId="229" applyFont="1" applyFill="1" applyBorder="1" applyAlignment="1" applyProtection="1">
      <alignment horizontal="right" vertical="top" wrapText="1"/>
    </xf>
    <xf numFmtId="0" fontId="6" fillId="0" borderId="7" xfId="229" applyFont="1" applyFill="1" applyBorder="1" applyAlignment="1" applyProtection="1">
      <alignment horizontal="center" vertical="center"/>
    </xf>
    <xf numFmtId="0" fontId="6" fillId="0" borderId="3" xfId="229" applyFont="1" applyFill="1" applyBorder="1" applyAlignment="1" applyProtection="1">
      <alignment horizontal="right" vertical="top" wrapText="1"/>
    </xf>
    <xf numFmtId="0" fontId="6" fillId="0" borderId="3" xfId="229" applyNumberFormat="1" applyFont="1" applyFill="1" applyBorder="1" applyAlignment="1" applyProtection="1">
      <alignment horizontal="right" vertical="top" wrapText="1"/>
    </xf>
    <xf numFmtId="0" fontId="2" fillId="0" borderId="0" xfId="229" applyFont="1" applyAlignment="1" applyProtection="1">
      <alignment horizontal="center"/>
    </xf>
    <xf numFmtId="0" fontId="6" fillId="0" borderId="7" xfId="229" applyFont="1" applyFill="1" applyBorder="1" applyAlignment="1" applyProtection="1">
      <alignment horizontal="center" vertical="center" wrapText="1"/>
    </xf>
    <xf numFmtId="0" fontId="3" fillId="0" borderId="0" xfId="327" applyFont="1" applyFill="1" applyAlignment="1" applyProtection="1">
      <alignment horizontal="center" wrapText="1"/>
    </xf>
    <xf numFmtId="0" fontId="6" fillId="0" borderId="0" xfId="329" applyNumberFormat="1" applyFont="1" applyBorder="1" applyAlignment="1" applyProtection="1">
      <alignment vertical="center" wrapText="1"/>
    </xf>
    <xf numFmtId="0" fontId="6" fillId="0" borderId="0" xfId="329" applyFont="1" applyBorder="1" applyAlignment="1" applyProtection="1">
      <alignment vertical="center" wrapText="1"/>
    </xf>
    <xf numFmtId="3" fontId="6" fillId="0" borderId="0" xfId="1137" applyNumberFormat="1" applyFont="1" applyBorder="1" applyAlignment="1" applyProtection="1">
      <alignment horizontal="right" vertical="center"/>
    </xf>
    <xf numFmtId="0" fontId="6" fillId="0" borderId="0" xfId="1138" applyNumberFormat="1" applyFont="1" applyBorder="1" applyAlignment="1" applyProtection="1">
      <alignment horizontal="left" vertical="center"/>
    </xf>
    <xf numFmtId="0" fontId="6" fillId="0" borderId="0" xfId="1138" applyFont="1" applyBorder="1" applyAlignment="1" applyProtection="1">
      <alignment horizontal="left" vertical="center"/>
    </xf>
    <xf numFmtId="0" fontId="6" fillId="0" borderId="7" xfId="1137" applyFont="1" applyBorder="1" applyAlignment="1" applyProtection="1">
      <alignment horizontal="center" vertical="center"/>
    </xf>
    <xf numFmtId="0" fontId="6" fillId="0" borderId="3" xfId="1137" applyFont="1" applyBorder="1" applyAlignment="1" applyProtection="1">
      <alignment horizontal="right" vertical="top" wrapText="1"/>
    </xf>
    <xf numFmtId="0" fontId="6" fillId="0" borderId="0" xfId="1137" applyFont="1" applyBorder="1" applyAlignment="1" applyProtection="1">
      <alignment horizontal="right" vertical="top" wrapText="1"/>
    </xf>
    <xf numFmtId="0" fontId="6" fillId="0" borderId="0" xfId="1138" applyFont="1" applyBorder="1" applyAlignment="1" applyProtection="1">
      <alignment horizontal="right" vertical="top" wrapText="1"/>
    </xf>
    <xf numFmtId="0" fontId="6" fillId="0" borderId="0" xfId="1138" applyNumberFormat="1" applyFont="1" applyBorder="1" applyAlignment="1" applyProtection="1">
      <alignment horizontal="left" vertical="center" wrapText="1"/>
    </xf>
    <xf numFmtId="0" fontId="6" fillId="0" borderId="0" xfId="1138" applyFont="1" applyBorder="1" applyAlignment="1" applyProtection="1">
      <alignment horizontal="left" vertical="center" wrapText="1"/>
    </xf>
    <xf numFmtId="0" fontId="6" fillId="0" borderId="0" xfId="1137" applyNumberFormat="1" applyFont="1" applyBorder="1" applyAlignment="1" applyProtection="1">
      <alignment horizontal="right" vertical="top" wrapText="1"/>
    </xf>
    <xf numFmtId="0" fontId="6" fillId="0" borderId="0" xfId="1137" applyNumberFormat="1" applyFont="1" applyBorder="1" applyAlignment="1" applyProtection="1">
      <alignment horizontal="right" vertical="center"/>
    </xf>
    <xf numFmtId="3" fontId="6" fillId="0" borderId="0" xfId="1137" applyNumberFormat="1" applyFont="1" applyBorder="1" applyAlignment="1" applyProtection="1">
      <alignment vertical="center"/>
    </xf>
    <xf numFmtId="3" fontId="6" fillId="3" borderId="0" xfId="1137" applyNumberFormat="1" applyFont="1" applyFill="1" applyBorder="1" applyAlignment="1" applyProtection="1">
      <alignment vertical="center"/>
    </xf>
    <xf numFmtId="0" fontId="22" fillId="0" borderId="5" xfId="273" applyFont="1" applyBorder="1" applyAlignment="1" applyProtection="1">
      <alignment horizontal="right" vertical="top" wrapText="1"/>
    </xf>
    <xf numFmtId="0" fontId="6" fillId="0" borderId="0" xfId="273" applyNumberFormat="1" applyFont="1" applyBorder="1" applyAlignment="1" applyProtection="1">
      <alignment vertical="center"/>
    </xf>
    <xf numFmtId="0" fontId="6" fillId="0" borderId="0" xfId="273" applyFont="1" applyBorder="1" applyAlignment="1" applyProtection="1">
      <alignment vertical="center"/>
    </xf>
    <xf numFmtId="0" fontId="6" fillId="0" borderId="0" xfId="273" applyFont="1" applyBorder="1" applyAlignment="1" applyProtection="1">
      <alignment horizontal="right" vertical="top" wrapText="1"/>
    </xf>
    <xf numFmtId="0" fontId="6" fillId="0" borderId="0" xfId="273" applyNumberFormat="1" applyFont="1" applyBorder="1" applyAlignment="1" applyProtection="1">
      <alignment horizontal="right" vertical="top" wrapText="1"/>
    </xf>
    <xf numFmtId="0" fontId="6" fillId="0" borderId="0" xfId="273" applyNumberFormat="1" applyFont="1" applyBorder="1" applyAlignment="1" applyProtection="1">
      <alignment horizontal="left" vertical="center"/>
    </xf>
    <xf numFmtId="0" fontId="6" fillId="0" borderId="0" xfId="273" applyFont="1" applyBorder="1" applyAlignment="1" applyProtection="1">
      <alignment horizontal="left" vertical="center"/>
    </xf>
    <xf numFmtId="0" fontId="6" fillId="0" borderId="0" xfId="1140" applyNumberFormat="1" applyFont="1" applyBorder="1" applyAlignment="1" applyProtection="1">
      <alignment horizontal="right" vertical="top" wrapText="1"/>
    </xf>
    <xf numFmtId="37" fontId="6" fillId="0" borderId="0" xfId="1140" applyNumberFormat="1" applyFont="1" applyBorder="1" applyAlignment="1" applyProtection="1">
      <alignment horizontal="left" vertical="center"/>
    </xf>
    <xf numFmtId="0" fontId="6" fillId="0" borderId="0" xfId="1140" applyFont="1" applyAlignment="1" applyProtection="1">
      <alignment horizontal="right" vertical="top" wrapText="1"/>
    </xf>
    <xf numFmtId="0" fontId="6" fillId="0" borderId="6" xfId="1140" applyFont="1" applyBorder="1" applyAlignment="1" applyProtection="1">
      <alignment horizontal="right" vertical="top" wrapText="1"/>
    </xf>
    <xf numFmtId="188" fontId="6" fillId="0" borderId="0" xfId="205" applyNumberFormat="1" applyFont="1" applyFill="1" applyBorder="1" applyAlignment="1" applyProtection="1">
      <alignment horizontal="right" vertical="center"/>
    </xf>
    <xf numFmtId="0" fontId="6" fillId="0" borderId="0" xfId="1142" applyFont="1" applyBorder="1" applyAlignment="1" applyProtection="1">
      <alignment horizontal="right"/>
    </xf>
    <xf numFmtId="0" fontId="6" fillId="0" borderId="0" xfId="205" applyNumberFormat="1" applyFont="1" applyFill="1" applyBorder="1" applyAlignment="1" applyProtection="1">
      <alignment horizontal="left" vertical="center"/>
    </xf>
    <xf numFmtId="0" fontId="6" fillId="0" borderId="0" xfId="205" applyFont="1" applyFill="1" applyBorder="1" applyAlignment="1" applyProtection="1">
      <alignment horizontal="left" vertical="center"/>
    </xf>
    <xf numFmtId="0" fontId="6" fillId="0" borderId="3" xfId="205" applyNumberFormat="1" applyFont="1" applyFill="1" applyBorder="1" applyAlignment="1" applyProtection="1">
      <alignment horizontal="right" vertical="top" wrapText="1"/>
    </xf>
    <xf numFmtId="0" fontId="6" fillId="0" borderId="0" xfId="205" applyNumberFormat="1" applyFont="1" applyFill="1" applyBorder="1" applyAlignment="1" applyProtection="1">
      <alignment horizontal="right" vertical="top" wrapText="1"/>
    </xf>
    <xf numFmtId="0" fontId="6" fillId="0" borderId="3" xfId="205" applyFont="1" applyFill="1" applyBorder="1" applyAlignment="1" applyProtection="1">
      <alignment horizontal="right" vertical="top" wrapText="1"/>
    </xf>
    <xf numFmtId="0" fontId="6" fillId="0" borderId="0" xfId="205" applyFont="1" applyFill="1" applyBorder="1" applyAlignment="1" applyProtection="1">
      <alignment horizontal="right" vertical="top" wrapText="1"/>
    </xf>
    <xf numFmtId="188" fontId="6" fillId="0" borderId="3" xfId="205" applyNumberFormat="1" applyFont="1" applyFill="1" applyBorder="1" applyAlignment="1" applyProtection="1">
      <alignment horizontal="right" vertical="top" wrapText="1"/>
    </xf>
    <xf numFmtId="188" fontId="6" fillId="0" borderId="0" xfId="205" applyNumberFormat="1" applyFont="1" applyFill="1" applyBorder="1" applyAlignment="1" applyProtection="1">
      <alignment horizontal="right" vertical="top" wrapText="1"/>
    </xf>
    <xf numFmtId="188" fontId="6" fillId="0" borderId="0" xfId="205" applyNumberFormat="1" applyFont="1" applyBorder="1" applyAlignment="1" applyProtection="1">
      <alignment horizontal="right" vertical="center"/>
    </xf>
    <xf numFmtId="0" fontId="6" fillId="0" borderId="0" xfId="1136" applyFont="1" applyAlignment="1" applyProtection="1"/>
    <xf numFmtId="0" fontId="6" fillId="0" borderId="0" xfId="1143" applyNumberFormat="1" applyFont="1" applyBorder="1" applyAlignment="1" applyProtection="1">
      <alignment vertical="center" wrapText="1"/>
    </xf>
    <xf numFmtId="0" fontId="6" fillId="0" borderId="0" xfId="1143" applyFont="1" applyBorder="1" applyAlignment="1" applyProtection="1">
      <alignment vertical="center"/>
    </xf>
    <xf numFmtId="0" fontId="6" fillId="0" borderId="0" xfId="1143" applyFont="1" applyBorder="1" applyAlignment="1" applyProtection="1">
      <alignment horizontal="right" vertical="top" wrapText="1"/>
    </xf>
    <xf numFmtId="0" fontId="6" fillId="0" borderId="0" xfId="1143" applyNumberFormat="1" applyFont="1" applyBorder="1" applyAlignment="1" applyProtection="1">
      <alignment vertical="center"/>
    </xf>
    <xf numFmtId="0" fontId="6" fillId="0" borderId="3" xfId="1143" applyFont="1" applyBorder="1" applyAlignment="1" applyProtection="1">
      <alignment horizontal="right" vertical="top" wrapText="1"/>
    </xf>
    <xf numFmtId="0" fontId="6" fillId="0" borderId="6" xfId="1143" applyFont="1" applyBorder="1" applyAlignment="1" applyProtection="1">
      <alignment horizontal="right" vertical="top" wrapText="1"/>
    </xf>
    <xf numFmtId="0" fontId="6" fillId="0" borderId="0" xfId="1143" applyNumberFormat="1" applyFont="1" applyBorder="1" applyAlignment="1" applyProtection="1">
      <alignment horizontal="left" vertical="center"/>
    </xf>
  </cellXfs>
  <cellStyles count="1148">
    <cellStyle name="          _x000d__x000a_386grabber=VGA.3GR_x000d__x000a_" xfId="3"/>
    <cellStyle name="20% - Énfasis1 2" xfId="334"/>
    <cellStyle name="20% - Énfasis1 2 2" xfId="335"/>
    <cellStyle name="20% - Énfasis1 3" xfId="336"/>
    <cellStyle name="20% - Énfasis1 3 2" xfId="337"/>
    <cellStyle name="20% - Énfasis1 4" xfId="338"/>
    <cellStyle name="20% - Énfasis1 4 2" xfId="339"/>
    <cellStyle name="20% - Énfasis1 5" xfId="340"/>
    <cellStyle name="20% - Énfasis1 5 2" xfId="341"/>
    <cellStyle name="20% - Énfasis1 6" xfId="342"/>
    <cellStyle name="20% - Énfasis1 6 2" xfId="343"/>
    <cellStyle name="20% - Énfasis1 7" xfId="344"/>
    <cellStyle name="20% - Énfasis1 7 2" xfId="345"/>
    <cellStyle name="20% - Énfasis2 2" xfId="346"/>
    <cellStyle name="20% - Énfasis2 2 2" xfId="347"/>
    <cellStyle name="20% - Énfasis2 3" xfId="348"/>
    <cellStyle name="20% - Énfasis2 3 2" xfId="349"/>
    <cellStyle name="20% - Énfasis2 4" xfId="350"/>
    <cellStyle name="20% - Énfasis2 4 2" xfId="351"/>
    <cellStyle name="20% - Énfasis2 5" xfId="352"/>
    <cellStyle name="20% - Énfasis2 5 2" xfId="353"/>
    <cellStyle name="20% - Énfasis2 6" xfId="354"/>
    <cellStyle name="20% - Énfasis2 6 2" xfId="355"/>
    <cellStyle name="20% - Énfasis2 7" xfId="356"/>
    <cellStyle name="20% - Énfasis2 7 2" xfId="357"/>
    <cellStyle name="20% - Énfasis3 2" xfId="358"/>
    <cellStyle name="20% - Énfasis3 2 2" xfId="359"/>
    <cellStyle name="20% - Énfasis3 3" xfId="360"/>
    <cellStyle name="20% - Énfasis3 3 2" xfId="361"/>
    <cellStyle name="20% - Énfasis3 4" xfId="362"/>
    <cellStyle name="20% - Énfasis3 4 2" xfId="363"/>
    <cellStyle name="20% - Énfasis3 5" xfId="364"/>
    <cellStyle name="20% - Énfasis3 5 2" xfId="365"/>
    <cellStyle name="20% - Énfasis3 6" xfId="366"/>
    <cellStyle name="20% - Énfasis3 6 2" xfId="367"/>
    <cellStyle name="20% - Énfasis3 7" xfId="368"/>
    <cellStyle name="20% - Énfasis3 7 2" xfId="369"/>
    <cellStyle name="20% - Énfasis4 2" xfId="370"/>
    <cellStyle name="20% - Énfasis4 2 2" xfId="371"/>
    <cellStyle name="20% - Énfasis4 3" xfId="372"/>
    <cellStyle name="20% - Énfasis4 3 2" xfId="373"/>
    <cellStyle name="20% - Énfasis4 4" xfId="374"/>
    <cellStyle name="20% - Énfasis4 4 2" xfId="375"/>
    <cellStyle name="20% - Énfasis4 5" xfId="376"/>
    <cellStyle name="20% - Énfasis4 5 2" xfId="377"/>
    <cellStyle name="20% - Énfasis4 6" xfId="378"/>
    <cellStyle name="20% - Énfasis4 6 2" xfId="379"/>
    <cellStyle name="20% - Énfasis4 7" xfId="380"/>
    <cellStyle name="20% - Énfasis4 7 2" xfId="381"/>
    <cellStyle name="20% - Énfasis5 2" xfId="382"/>
    <cellStyle name="20% - Énfasis5 2 2" xfId="383"/>
    <cellStyle name="20% - Énfasis5 3" xfId="384"/>
    <cellStyle name="20% - Énfasis5 3 2" xfId="385"/>
    <cellStyle name="20% - Énfasis5 4" xfId="386"/>
    <cellStyle name="20% - Énfasis5 4 2" xfId="387"/>
    <cellStyle name="20% - Énfasis5 5" xfId="388"/>
    <cellStyle name="20% - Énfasis5 5 2" xfId="389"/>
    <cellStyle name="20% - Énfasis5 6" xfId="390"/>
    <cellStyle name="20% - Énfasis5 6 2" xfId="391"/>
    <cellStyle name="20% - Énfasis5 7" xfId="392"/>
    <cellStyle name="20% - Énfasis5 7 2" xfId="393"/>
    <cellStyle name="20% - Énfasis6 2" xfId="394"/>
    <cellStyle name="20% - Énfasis6 2 2" xfId="395"/>
    <cellStyle name="20% - Énfasis6 3" xfId="396"/>
    <cellStyle name="20% - Énfasis6 3 2" xfId="397"/>
    <cellStyle name="20% - Énfasis6 4" xfId="398"/>
    <cellStyle name="20% - Énfasis6 4 2" xfId="399"/>
    <cellStyle name="20% - Énfasis6 5" xfId="400"/>
    <cellStyle name="20% - Énfasis6 5 2" xfId="401"/>
    <cellStyle name="20% - Énfasis6 6" xfId="402"/>
    <cellStyle name="20% - Énfasis6 6 2" xfId="403"/>
    <cellStyle name="20% - Énfasis6 7" xfId="404"/>
    <cellStyle name="20% - Énfasis6 7 2" xfId="405"/>
    <cellStyle name="40% - Énfasis1 2" xfId="406"/>
    <cellStyle name="40% - Énfasis1 2 2" xfId="407"/>
    <cellStyle name="40% - Énfasis1 3" xfId="408"/>
    <cellStyle name="40% - Énfasis1 3 2" xfId="409"/>
    <cellStyle name="40% - Énfasis1 4" xfId="410"/>
    <cellStyle name="40% - Énfasis1 4 2" xfId="411"/>
    <cellStyle name="40% - Énfasis1 5" xfId="412"/>
    <cellStyle name="40% - Énfasis1 5 2" xfId="413"/>
    <cellStyle name="40% - Énfasis1 6" xfId="414"/>
    <cellStyle name="40% - Énfasis1 6 2" xfId="415"/>
    <cellStyle name="40% - Énfasis1 7" xfId="416"/>
    <cellStyle name="40% - Énfasis1 7 2" xfId="417"/>
    <cellStyle name="40% - Énfasis2 2" xfId="418"/>
    <cellStyle name="40% - Énfasis2 2 2" xfId="419"/>
    <cellStyle name="40% - Énfasis2 3" xfId="420"/>
    <cellStyle name="40% - Énfasis2 3 2" xfId="421"/>
    <cellStyle name="40% - Énfasis2 4" xfId="422"/>
    <cellStyle name="40% - Énfasis2 4 2" xfId="423"/>
    <cellStyle name="40% - Énfasis2 5" xfId="424"/>
    <cellStyle name="40% - Énfasis2 5 2" xfId="425"/>
    <cellStyle name="40% - Énfasis2 6" xfId="426"/>
    <cellStyle name="40% - Énfasis2 6 2" xfId="427"/>
    <cellStyle name="40% - Énfasis2 7" xfId="428"/>
    <cellStyle name="40% - Énfasis2 7 2" xfId="429"/>
    <cellStyle name="40% - Énfasis3 2" xfId="430"/>
    <cellStyle name="40% - Énfasis3 2 2" xfId="431"/>
    <cellStyle name="40% - Énfasis3 3" xfId="432"/>
    <cellStyle name="40% - Énfasis3 3 2" xfId="433"/>
    <cellStyle name="40% - Énfasis3 4" xfId="434"/>
    <cellStyle name="40% - Énfasis3 4 2" xfId="435"/>
    <cellStyle name="40% - Énfasis3 5" xfId="436"/>
    <cellStyle name="40% - Énfasis3 5 2" xfId="437"/>
    <cellStyle name="40% - Énfasis3 6" xfId="438"/>
    <cellStyle name="40% - Énfasis3 6 2" xfId="439"/>
    <cellStyle name="40% - Énfasis3 7" xfId="440"/>
    <cellStyle name="40% - Énfasis3 7 2" xfId="441"/>
    <cellStyle name="40% - Énfasis4 2" xfId="442"/>
    <cellStyle name="40% - Énfasis4 2 2" xfId="443"/>
    <cellStyle name="40% - Énfasis4 3" xfId="444"/>
    <cellStyle name="40% - Énfasis4 3 2" xfId="445"/>
    <cellStyle name="40% - Énfasis4 4" xfId="446"/>
    <cellStyle name="40% - Énfasis4 4 2" xfId="447"/>
    <cellStyle name="40% - Énfasis4 5" xfId="448"/>
    <cellStyle name="40% - Énfasis4 5 2" xfId="449"/>
    <cellStyle name="40% - Énfasis4 6" xfId="450"/>
    <cellStyle name="40% - Énfasis4 6 2" xfId="451"/>
    <cellStyle name="40% - Énfasis4 7" xfId="452"/>
    <cellStyle name="40% - Énfasis4 7 2" xfId="453"/>
    <cellStyle name="40% - Énfasis5 2" xfId="454"/>
    <cellStyle name="40% - Énfasis5 2 2" xfId="455"/>
    <cellStyle name="40% - Énfasis5 3" xfId="456"/>
    <cellStyle name="40% - Énfasis5 3 2" xfId="457"/>
    <cellStyle name="40% - Énfasis5 4" xfId="458"/>
    <cellStyle name="40% - Énfasis5 4 2" xfId="459"/>
    <cellStyle name="40% - Énfasis5 5" xfId="460"/>
    <cellStyle name="40% - Énfasis5 5 2" xfId="461"/>
    <cellStyle name="40% - Énfasis5 6" xfId="462"/>
    <cellStyle name="40% - Énfasis5 6 2" xfId="463"/>
    <cellStyle name="40% - Énfasis5 7" xfId="464"/>
    <cellStyle name="40% - Énfasis5 7 2" xfId="465"/>
    <cellStyle name="40% - Énfasis6 2" xfId="466"/>
    <cellStyle name="40% - Énfasis6 2 2" xfId="467"/>
    <cellStyle name="40% - Énfasis6 3" xfId="468"/>
    <cellStyle name="40% - Énfasis6 3 2" xfId="469"/>
    <cellStyle name="40% - Énfasis6 4" xfId="470"/>
    <cellStyle name="40% - Énfasis6 4 2" xfId="471"/>
    <cellStyle name="40% - Énfasis6 5" xfId="472"/>
    <cellStyle name="40% - Énfasis6 5 2" xfId="473"/>
    <cellStyle name="40% - Énfasis6 6" xfId="474"/>
    <cellStyle name="40% - Énfasis6 6 2" xfId="475"/>
    <cellStyle name="40% - Énfasis6 7" xfId="476"/>
    <cellStyle name="40% - Énfasis6 7 2" xfId="477"/>
    <cellStyle name="60% - Énfasis1 2" xfId="478"/>
    <cellStyle name="60% - Énfasis1 3" xfId="479"/>
    <cellStyle name="60% - Énfasis1 4" xfId="480"/>
    <cellStyle name="60% - Énfasis1 5" xfId="481"/>
    <cellStyle name="60% - Énfasis1 6" xfId="482"/>
    <cellStyle name="60% - Énfasis1 7" xfId="483"/>
    <cellStyle name="60% - Énfasis2 2" xfId="484"/>
    <cellStyle name="60% - Énfasis2 3" xfId="485"/>
    <cellStyle name="60% - Énfasis2 4" xfId="486"/>
    <cellStyle name="60% - Énfasis2 5" xfId="487"/>
    <cellStyle name="60% - Énfasis2 6" xfId="488"/>
    <cellStyle name="60% - Énfasis2 7" xfId="489"/>
    <cellStyle name="60% - Énfasis3 2" xfId="490"/>
    <cellStyle name="60% - Énfasis3 3" xfId="491"/>
    <cellStyle name="60% - Énfasis3 4" xfId="492"/>
    <cellStyle name="60% - Énfasis3 5" xfId="493"/>
    <cellStyle name="60% - Énfasis3 6" xfId="494"/>
    <cellStyle name="60% - Énfasis3 7" xfId="495"/>
    <cellStyle name="60% - Énfasis4 2" xfId="496"/>
    <cellStyle name="60% - Énfasis4 3" xfId="497"/>
    <cellStyle name="60% - Énfasis4 4" xfId="498"/>
    <cellStyle name="60% - Énfasis4 5" xfId="499"/>
    <cellStyle name="60% - Énfasis4 6" xfId="500"/>
    <cellStyle name="60% - Énfasis4 7" xfId="501"/>
    <cellStyle name="60% - Énfasis5 2" xfId="502"/>
    <cellStyle name="60% - Énfasis5 3" xfId="503"/>
    <cellStyle name="60% - Énfasis5 4" xfId="504"/>
    <cellStyle name="60% - Énfasis5 5" xfId="505"/>
    <cellStyle name="60% - Énfasis5 6" xfId="506"/>
    <cellStyle name="60% - Énfasis5 7" xfId="507"/>
    <cellStyle name="60% - Énfasis6 2" xfId="508"/>
    <cellStyle name="60% - Énfasis6 3" xfId="509"/>
    <cellStyle name="60% - Énfasis6 4" xfId="510"/>
    <cellStyle name="60% - Énfasis6 5" xfId="511"/>
    <cellStyle name="60% - Énfasis6 6" xfId="512"/>
    <cellStyle name="60% - Énfasis6 7" xfId="513"/>
    <cellStyle name="B1" xfId="514"/>
    <cellStyle name="Base 0" xfId="515"/>
    <cellStyle name="Base 0 dec" xfId="4"/>
    <cellStyle name="Base 0 dec 2" xfId="516"/>
    <cellStyle name="Base 0 dec 2 2" xfId="517"/>
    <cellStyle name="Base 0 dec 2 2 2" xfId="518"/>
    <cellStyle name="Base 0 dec 2 2 3" xfId="519"/>
    <cellStyle name="Base 0 dec 2 3" xfId="520"/>
    <cellStyle name="Base 0 dec 3" xfId="521"/>
    <cellStyle name="Base 0 dec 3 2" xfId="522"/>
    <cellStyle name="Base 0 dec 3 3" xfId="523"/>
    <cellStyle name="Base 0 dec 4" xfId="524"/>
    <cellStyle name="Base 0 dec 4 2" xfId="525"/>
    <cellStyle name="Base 0 dec 4 3" xfId="526"/>
    <cellStyle name="Base 0 dec 5" xfId="527"/>
    <cellStyle name="Base 0 dec 5 2" xfId="528"/>
    <cellStyle name="Base 0 dec 5 3" xfId="529"/>
    <cellStyle name="Base 0 dec 6" xfId="530"/>
    <cellStyle name="Base 0 dec 7" xfId="531"/>
    <cellStyle name="Base 0 dec total" xfId="532"/>
    <cellStyle name="Base 0 dec_Apart-02" xfId="533"/>
    <cellStyle name="Base 1 dec" xfId="5"/>
    <cellStyle name="Base 1 dec 2" xfId="534"/>
    <cellStyle name="Base 1 dec 2 2" xfId="535"/>
    <cellStyle name="Base 1 dec 2 3" xfId="536"/>
    <cellStyle name="Base 1 dec 3" xfId="537"/>
    <cellStyle name="Base 1 dec 4" xfId="538"/>
    <cellStyle name="Base 1 dec 5" xfId="539"/>
    <cellStyle name="Base 2 dec" xfId="6"/>
    <cellStyle name="Base 2 dec 2" xfId="540"/>
    <cellStyle name="Base 2 dec 2 2" xfId="541"/>
    <cellStyle name="Base 2 dec 2 3" xfId="542"/>
    <cellStyle name="Base 2 dec 3" xfId="543"/>
    <cellStyle name="Base 2 dec 3 2" xfId="544"/>
    <cellStyle name="Base 2 dec 3 3" xfId="545"/>
    <cellStyle name="Base 2 dec 4" xfId="546"/>
    <cellStyle name="Base 2 dec 5" xfId="547"/>
    <cellStyle name="Base 3 dec" xfId="548"/>
    <cellStyle name="Base 4 dec" xfId="549"/>
    <cellStyle name="Buena 2" xfId="550"/>
    <cellStyle name="Buena 3" xfId="551"/>
    <cellStyle name="Buena 4" xfId="552"/>
    <cellStyle name="Buena 5" xfId="553"/>
    <cellStyle name="Buena 6" xfId="554"/>
    <cellStyle name="Buena 7" xfId="555"/>
    <cellStyle name="Cálculo 2" xfId="556"/>
    <cellStyle name="Cálculo 3" xfId="557"/>
    <cellStyle name="Cálculo 4" xfId="558"/>
    <cellStyle name="Cálculo 5" xfId="559"/>
    <cellStyle name="Cálculo 6" xfId="560"/>
    <cellStyle name="Cálculo 7" xfId="561"/>
    <cellStyle name="Capitulo" xfId="7"/>
    <cellStyle name="Capitulo 2" xfId="562"/>
    <cellStyle name="Capitulo 3" xfId="563"/>
    <cellStyle name="Capitulo 4" xfId="564"/>
    <cellStyle name="Capitulo 5" xfId="565"/>
    <cellStyle name="Celda de comprobación 2" xfId="566"/>
    <cellStyle name="Celda de comprobación 3" xfId="567"/>
    <cellStyle name="Celda de comprobación 4" xfId="568"/>
    <cellStyle name="Celda de comprobación 5" xfId="569"/>
    <cellStyle name="Celda de comprobación 6" xfId="570"/>
    <cellStyle name="Celda de comprobación 7" xfId="571"/>
    <cellStyle name="Celda vinculada 2" xfId="572"/>
    <cellStyle name="Celda vinculada 3" xfId="573"/>
    <cellStyle name="Celda vinculada 4" xfId="574"/>
    <cellStyle name="Celda vinculada 5" xfId="575"/>
    <cellStyle name="Celda vinculada 6" xfId="576"/>
    <cellStyle name="Celda vinculada 7" xfId="577"/>
    <cellStyle name="Cuadro" xfId="578"/>
    <cellStyle name="Custom - Modelo8" xfId="579"/>
    <cellStyle name="Dec(1)" xfId="8"/>
    <cellStyle name="Dec(2)" xfId="9"/>
    <cellStyle name="Decimal 0, derecha" xfId="10"/>
    <cellStyle name="Decimal 2, derecha" xfId="11"/>
    <cellStyle name="Decimal 2, derecha 2" xfId="12"/>
    <cellStyle name="Descripciones" xfId="13"/>
    <cellStyle name="Descripciones 2" xfId="580"/>
    <cellStyle name="Descripciones 3" xfId="581"/>
    <cellStyle name="Descripciones 3 2" xfId="582"/>
    <cellStyle name="Descripciones 3 3" xfId="583"/>
    <cellStyle name="Descripciones 4" xfId="584"/>
    <cellStyle name="Descripciones 5" xfId="585"/>
    <cellStyle name="Descripciones 6" xfId="586"/>
    <cellStyle name="Descripciones_c09_04" xfId="587"/>
    <cellStyle name="Enc. der" xfId="14"/>
    <cellStyle name="Enc. der 2" xfId="588"/>
    <cellStyle name="Enc. izq" xfId="15"/>
    <cellStyle name="Enc. izq 2" xfId="589"/>
    <cellStyle name="Enc. izq CENTRAR" xfId="590"/>
    <cellStyle name="Enc. izq SUPERIOR" xfId="591"/>
    <cellStyle name="Enc. izq_c07-29" xfId="592"/>
    <cellStyle name="Encabezado" xfId="16"/>
    <cellStyle name="Encabezado 1" xfId="593"/>
    <cellStyle name="Encabezado 2" xfId="594"/>
    <cellStyle name="Encabezado 4 2" xfId="595"/>
    <cellStyle name="Encabezado 4 3" xfId="596"/>
    <cellStyle name="Encabezado 4 4" xfId="597"/>
    <cellStyle name="Encabezado 4 5" xfId="598"/>
    <cellStyle name="Encabezado 4 6" xfId="599"/>
    <cellStyle name="Encabezado 4 7" xfId="600"/>
    <cellStyle name="Énfasis1 2" xfId="601"/>
    <cellStyle name="Énfasis1 3" xfId="602"/>
    <cellStyle name="Énfasis1 4" xfId="603"/>
    <cellStyle name="Énfasis1 5" xfId="604"/>
    <cellStyle name="Énfasis1 6" xfId="605"/>
    <cellStyle name="Énfasis1 7" xfId="606"/>
    <cellStyle name="Énfasis2 2" xfId="607"/>
    <cellStyle name="Énfasis2 3" xfId="608"/>
    <cellStyle name="Énfasis2 4" xfId="609"/>
    <cellStyle name="Énfasis2 5" xfId="610"/>
    <cellStyle name="Énfasis2 6" xfId="611"/>
    <cellStyle name="Énfasis2 7" xfId="612"/>
    <cellStyle name="Énfasis3 2" xfId="613"/>
    <cellStyle name="Énfasis3 3" xfId="614"/>
    <cellStyle name="Énfasis3 4" xfId="615"/>
    <cellStyle name="Énfasis3 5" xfId="616"/>
    <cellStyle name="Énfasis3 6" xfId="617"/>
    <cellStyle name="Énfasis3 7" xfId="618"/>
    <cellStyle name="Énfasis4 2" xfId="619"/>
    <cellStyle name="Énfasis4 3" xfId="620"/>
    <cellStyle name="Énfasis4 4" xfId="621"/>
    <cellStyle name="Énfasis4 5" xfId="622"/>
    <cellStyle name="Énfasis4 6" xfId="623"/>
    <cellStyle name="Énfasis4 7" xfId="624"/>
    <cellStyle name="Énfasis5 2" xfId="625"/>
    <cellStyle name="Énfasis5 3" xfId="626"/>
    <cellStyle name="Énfasis5 4" xfId="627"/>
    <cellStyle name="Énfasis5 5" xfId="628"/>
    <cellStyle name="Énfasis5 6" xfId="629"/>
    <cellStyle name="Énfasis5 7" xfId="630"/>
    <cellStyle name="Énfasis6 2" xfId="631"/>
    <cellStyle name="Énfasis6 3" xfId="632"/>
    <cellStyle name="Énfasis6 4" xfId="633"/>
    <cellStyle name="Énfasis6 5" xfId="634"/>
    <cellStyle name="Énfasis6 6" xfId="635"/>
    <cellStyle name="Énfasis6 7" xfId="636"/>
    <cellStyle name="entero" xfId="17"/>
    <cellStyle name="Entrada 2" xfId="637"/>
    <cellStyle name="Entrada 3" xfId="638"/>
    <cellStyle name="Entrada 4" xfId="639"/>
    <cellStyle name="Entrada 5" xfId="640"/>
    <cellStyle name="Entrada 6" xfId="641"/>
    <cellStyle name="Entrada 7" xfId="642"/>
    <cellStyle name="Etiqueta" xfId="18"/>
    <cellStyle name="Euro" xfId="19"/>
    <cellStyle name="Euro 2" xfId="643"/>
    <cellStyle name="Euro 2 2" xfId="644"/>
    <cellStyle name="Euro 2 3" xfId="645"/>
    <cellStyle name="Euro 3" xfId="646"/>
    <cellStyle name="Euro 3 2" xfId="647"/>
    <cellStyle name="Euro 3 3" xfId="648"/>
    <cellStyle name="Euro 4" xfId="649"/>
    <cellStyle name="Euro 4 2" xfId="650"/>
    <cellStyle name="Euro 5" xfId="651"/>
    <cellStyle name="Euro_c07-27" xfId="652"/>
    <cellStyle name="Fecha" xfId="653"/>
    <cellStyle name="Fijo" xfId="654"/>
    <cellStyle name="Hipervínculo" xfId="1136" builtinId="8"/>
    <cellStyle name="Hipervínculo 10" xfId="20"/>
    <cellStyle name="Hipervínculo 10 2" xfId="21"/>
    <cellStyle name="Hipervínculo 11" xfId="22"/>
    <cellStyle name="Hipervínculo 11 2" xfId="23"/>
    <cellStyle name="Hipervínculo 12" xfId="24"/>
    <cellStyle name="Hipervínculo 12 2" xfId="25"/>
    <cellStyle name="Hipervínculo 13" xfId="26"/>
    <cellStyle name="Hipervínculo 14" xfId="27"/>
    <cellStyle name="Hipervínculo 15" xfId="28"/>
    <cellStyle name="Hipervínculo 16" xfId="29"/>
    <cellStyle name="Hipervínculo 17" xfId="30"/>
    <cellStyle name="Hipervínculo 18" xfId="31"/>
    <cellStyle name="Hipervínculo 19" xfId="32"/>
    <cellStyle name="Hipervínculo 2" xfId="33"/>
    <cellStyle name="Hipervínculo 2 2" xfId="34"/>
    <cellStyle name="Hipervínculo 2 3" xfId="331"/>
    <cellStyle name="Hipervínculo 20" xfId="35"/>
    <cellStyle name="Hipervínculo 21" xfId="36"/>
    <cellStyle name="Hipervínculo 22" xfId="37"/>
    <cellStyle name="Hipervínculo 23" xfId="38"/>
    <cellStyle name="Hipervínculo 24" xfId="39"/>
    <cellStyle name="Hipervínculo 25" xfId="40"/>
    <cellStyle name="Hipervínculo 26" xfId="41"/>
    <cellStyle name="Hipervínculo 27" xfId="42"/>
    <cellStyle name="Hipervínculo 28" xfId="43"/>
    <cellStyle name="Hipervínculo 29" xfId="44"/>
    <cellStyle name="Hipervínculo 3" xfId="45"/>
    <cellStyle name="Hipervínculo 3 2" xfId="46"/>
    <cellStyle name="Hipervínculo 30" xfId="47"/>
    <cellStyle name="Hipervínculo 31" xfId="48"/>
    <cellStyle name="Hipervínculo 32" xfId="49"/>
    <cellStyle name="Hipervínculo 33" xfId="1126"/>
    <cellStyle name="Hipervínculo 4" xfId="50"/>
    <cellStyle name="Hipervínculo 4 2" xfId="51"/>
    <cellStyle name="Hipervínculo 4 3" xfId="332"/>
    <cellStyle name="Hipervínculo 5" xfId="52"/>
    <cellStyle name="Hipervínculo 5 2" xfId="53"/>
    <cellStyle name="Hipervínculo 6" xfId="54"/>
    <cellStyle name="Hipervínculo 6 2" xfId="55"/>
    <cellStyle name="Hipervínculo 7" xfId="56"/>
    <cellStyle name="Hipervínculo 7 2" xfId="57"/>
    <cellStyle name="Hipervínculo 8" xfId="58"/>
    <cellStyle name="Hipervínculo 8 2" xfId="59"/>
    <cellStyle name="Hipervínculo 9" xfId="60"/>
    <cellStyle name="Hipervínculo 9 2" xfId="61"/>
    <cellStyle name="Hipervínculo visitado 10" xfId="62"/>
    <cellStyle name="Hipervínculo visitado 10 2" xfId="63"/>
    <cellStyle name="Hipervínculo visitado 11" xfId="64"/>
    <cellStyle name="Hipervínculo visitado 11 2" xfId="65"/>
    <cellStyle name="Hipervínculo visitado 12" xfId="66"/>
    <cellStyle name="Hipervínculo visitado 12 2" xfId="67"/>
    <cellStyle name="Hipervínculo visitado 13" xfId="68"/>
    <cellStyle name="Hipervínculo visitado 14" xfId="69"/>
    <cellStyle name="Hipervínculo visitado 15" xfId="70"/>
    <cellStyle name="Hipervínculo visitado 16" xfId="71"/>
    <cellStyle name="Hipervínculo visitado 17" xfId="72"/>
    <cellStyle name="Hipervínculo visitado 18" xfId="73"/>
    <cellStyle name="Hipervínculo visitado 19" xfId="74"/>
    <cellStyle name="Hipervínculo visitado 2" xfId="75"/>
    <cellStyle name="Hipervínculo visitado 2 2" xfId="76"/>
    <cellStyle name="Hipervínculo visitado 20" xfId="77"/>
    <cellStyle name="Hipervínculo visitado 21" xfId="78"/>
    <cellStyle name="Hipervínculo visitado 22" xfId="79"/>
    <cellStyle name="Hipervínculo visitado 23" xfId="80"/>
    <cellStyle name="Hipervínculo visitado 24" xfId="81"/>
    <cellStyle name="Hipervínculo visitado 25" xfId="82"/>
    <cellStyle name="Hipervínculo visitado 26" xfId="83"/>
    <cellStyle name="Hipervínculo visitado 27" xfId="84"/>
    <cellStyle name="Hipervínculo visitado 28" xfId="85"/>
    <cellStyle name="Hipervínculo visitado 29" xfId="86"/>
    <cellStyle name="Hipervínculo visitado 3" xfId="87"/>
    <cellStyle name="Hipervínculo visitado 3 2" xfId="88"/>
    <cellStyle name="Hipervínculo visitado 30" xfId="89"/>
    <cellStyle name="Hipervínculo visitado 31" xfId="90"/>
    <cellStyle name="Hipervínculo visitado 32" xfId="91"/>
    <cellStyle name="Hipervínculo visitado 4" xfId="92"/>
    <cellStyle name="Hipervínculo visitado 4 2" xfId="93"/>
    <cellStyle name="Hipervínculo visitado 5" xfId="94"/>
    <cellStyle name="Hipervínculo visitado 5 2" xfId="95"/>
    <cellStyle name="Hipervínculo visitado 6" xfId="96"/>
    <cellStyle name="Hipervínculo visitado 6 2" xfId="97"/>
    <cellStyle name="Hipervínculo visitado 7" xfId="98"/>
    <cellStyle name="Hipervínculo visitado 7 2" xfId="99"/>
    <cellStyle name="Hipervínculo visitado 8" xfId="100"/>
    <cellStyle name="Hipervínculo visitado 8 2" xfId="101"/>
    <cellStyle name="Hipervínculo visitado 9" xfId="102"/>
    <cellStyle name="Hipervínculo visitado 9 2" xfId="103"/>
    <cellStyle name="Hipervínculo_C19" xfId="1147"/>
    <cellStyle name="Incorrecto 2" xfId="655"/>
    <cellStyle name="Incorrecto 3" xfId="656"/>
    <cellStyle name="Incorrecto 4" xfId="657"/>
    <cellStyle name="Incorrecto 5" xfId="658"/>
    <cellStyle name="Incorrecto 6" xfId="659"/>
    <cellStyle name="Incorrecto 7" xfId="660"/>
    <cellStyle name="LAT-LON" xfId="661"/>
    <cellStyle name="Linea horizontal" xfId="104"/>
    <cellStyle name="Linea horizontal 2" xfId="105"/>
    <cellStyle name="Linea Inferior" xfId="106"/>
    <cellStyle name="Linea Inferior 2" xfId="662"/>
    <cellStyle name="Linea Inferior 2 2" xfId="663"/>
    <cellStyle name="Linea Superior" xfId="107"/>
    <cellStyle name="Linea Superior 2" xfId="664"/>
    <cellStyle name="Linea Tipo" xfId="108"/>
    <cellStyle name="Linea Tipo 2" xfId="665"/>
    <cellStyle name="Miles" xfId="109"/>
    <cellStyle name="Miles 1 dec" xfId="110"/>
    <cellStyle name="Miles_10.13" xfId="666"/>
    <cellStyle name="Millares 16" xfId="667"/>
    <cellStyle name="Millares 2" xfId="111"/>
    <cellStyle name="Millares 2 2" xfId="112"/>
    <cellStyle name="Millares 2 3" xfId="668"/>
    <cellStyle name="Millares 2 4" xfId="669"/>
    <cellStyle name="Millares 2 5" xfId="670"/>
    <cellStyle name="Millares 2 5 2" xfId="671"/>
    <cellStyle name="Millares 2 6" xfId="672"/>
    <cellStyle name="Millares 3" xfId="673"/>
    <cellStyle name="Millares 4" xfId="674"/>
    <cellStyle name="Millares 4 2" xfId="675"/>
    <cellStyle name="Millares 5" xfId="676"/>
    <cellStyle name="Millares 6" xfId="677"/>
    <cellStyle name="Millares 6 2" xfId="678"/>
    <cellStyle name="Millares 6 3" xfId="679"/>
    <cellStyle name="Moneda 2" xfId="680"/>
    <cellStyle name="Monetario0" xfId="681"/>
    <cellStyle name="Neutral 2" xfId="682"/>
    <cellStyle name="Neutral 3" xfId="683"/>
    <cellStyle name="Neutral 4" xfId="684"/>
    <cellStyle name="Neutral 5" xfId="685"/>
    <cellStyle name="Neutral 6" xfId="686"/>
    <cellStyle name="Neutral 7" xfId="687"/>
    <cellStyle name="Normal" xfId="0" builtinId="0"/>
    <cellStyle name="Normal 10" xfId="113"/>
    <cellStyle name="Normal 10 2" xfId="114"/>
    <cellStyle name="Normal 10 3" xfId="688"/>
    <cellStyle name="Normal 10 4" xfId="689"/>
    <cellStyle name="Normal 11" xfId="115"/>
    <cellStyle name="Normal 11 2" xfId="690"/>
    <cellStyle name="Normal 11 3" xfId="691"/>
    <cellStyle name="Normal 11 4" xfId="692"/>
    <cellStyle name="Normal 12" xfId="693"/>
    <cellStyle name="Normal 12 2" xfId="694"/>
    <cellStyle name="Normal 12 3" xfId="695"/>
    <cellStyle name="Normal 120" xfId="696"/>
    <cellStyle name="Normal 13" xfId="697"/>
    <cellStyle name="Normal 13 2" xfId="698"/>
    <cellStyle name="Normal 13 3" xfId="699"/>
    <cellStyle name="Normal 13 4" xfId="700"/>
    <cellStyle name="Normal 13 4 2" xfId="701"/>
    <cellStyle name="Normal 14" xfId="702"/>
    <cellStyle name="Normal 14 2" xfId="703"/>
    <cellStyle name="Normal 14 3" xfId="704"/>
    <cellStyle name="Normal 15" xfId="705"/>
    <cellStyle name="Normal 16" xfId="706"/>
    <cellStyle name="Normal 17" xfId="707"/>
    <cellStyle name="Normal 17 2" xfId="116"/>
    <cellStyle name="Normal 17 3" xfId="117"/>
    <cellStyle name="Normal 18" xfId="708"/>
    <cellStyle name="Normal 18 2" xfId="118"/>
    <cellStyle name="Normal 18 3" xfId="119"/>
    <cellStyle name="Normal 19" xfId="709"/>
    <cellStyle name="Normal 19 2" xfId="120"/>
    <cellStyle name="Normal 19 3" xfId="121"/>
    <cellStyle name="Normal 2" xfId="122"/>
    <cellStyle name="Normal 2 10" xfId="123"/>
    <cellStyle name="Normal 2 11" xfId="124"/>
    <cellStyle name="Normal 2 12" xfId="125"/>
    <cellStyle name="Normal 2 12 2" xfId="126"/>
    <cellStyle name="Normal 2 12 3" xfId="127"/>
    <cellStyle name="Normal 2 12 4" xfId="128"/>
    <cellStyle name="Normal 2 12 5" xfId="129"/>
    <cellStyle name="Normal 2 12_03 0_Recha._ Aseg._Dev._y Repa. propues." xfId="130"/>
    <cellStyle name="Normal 2 13" xfId="131"/>
    <cellStyle name="Normal 2 13 2" xfId="132"/>
    <cellStyle name="Normal 2 13 3" xfId="133"/>
    <cellStyle name="Normal 2 13 4" xfId="134"/>
    <cellStyle name="Normal 2 13 5" xfId="135"/>
    <cellStyle name="Normal 2 13_03 0_Recha._ Aseg._Dev._y Repa. propues." xfId="136"/>
    <cellStyle name="Normal 2 14" xfId="137"/>
    <cellStyle name="Normal 2 14 2" xfId="138"/>
    <cellStyle name="Normal 2 14 3" xfId="139"/>
    <cellStyle name="Normal 2 14 4" xfId="140"/>
    <cellStyle name="Normal 2 14 5" xfId="141"/>
    <cellStyle name="Normal 2 14_03 0_Recha._ Aseg._Dev._y Repa. propues." xfId="142"/>
    <cellStyle name="Normal 2 15" xfId="143"/>
    <cellStyle name="Normal 2 16" xfId="144"/>
    <cellStyle name="Normal 2 16 2" xfId="145"/>
    <cellStyle name="Normal 2 16 3" xfId="146"/>
    <cellStyle name="Normal 2 16 4" xfId="147"/>
    <cellStyle name="Normal 2 16_03 0_Recha._ Aseg._Dev._y Repa. propues." xfId="148"/>
    <cellStyle name="Normal 2 17" xfId="149"/>
    <cellStyle name="Normal 2 17 2" xfId="150"/>
    <cellStyle name="Normal 2 17 3" xfId="151"/>
    <cellStyle name="Normal 2 17 4" xfId="152"/>
    <cellStyle name="Normal 2 17_03 0_Recha._ Aseg._Dev._y Repa. propues." xfId="153"/>
    <cellStyle name="Normal 2 18" xfId="154"/>
    <cellStyle name="Normal 2 19" xfId="155"/>
    <cellStyle name="Normal 2 2" xfId="156"/>
    <cellStyle name="Normal 2 2 10" xfId="710"/>
    <cellStyle name="Normal 2 2 11" xfId="711"/>
    <cellStyle name="Normal 2 2 12" xfId="712"/>
    <cellStyle name="Normal 2 2 13" xfId="713"/>
    <cellStyle name="Normal 2 2 14" xfId="714"/>
    <cellStyle name="Normal 2 2 15" xfId="715"/>
    <cellStyle name="Normal 2 2 16" xfId="716"/>
    <cellStyle name="Normal 2 2 17" xfId="717"/>
    <cellStyle name="Normal 2 2 18" xfId="718"/>
    <cellStyle name="Normal 2 2 19" xfId="719"/>
    <cellStyle name="Normal 2 2 2" xfId="157"/>
    <cellStyle name="Normal 2 2 2 10" xfId="720"/>
    <cellStyle name="Normal 2 2 2 11" xfId="721"/>
    <cellStyle name="Normal 2 2 2 12" xfId="722"/>
    <cellStyle name="Normal 2 2 2 13" xfId="723"/>
    <cellStyle name="Normal 2 2 2 14" xfId="724"/>
    <cellStyle name="Normal 2 2 2 15" xfId="725"/>
    <cellStyle name="Normal 2 2 2 16" xfId="726"/>
    <cellStyle name="Normal 2 2 2 17" xfId="727"/>
    <cellStyle name="Normal 2 2 2 18" xfId="728"/>
    <cellStyle name="Normal 2 2 2 19" xfId="729"/>
    <cellStyle name="Normal 2 2 2 2" xfId="730"/>
    <cellStyle name="Normal 2 2 2 20" xfId="731"/>
    <cellStyle name="Normal 2 2 2 21" xfId="732"/>
    <cellStyle name="Normal 2 2 2 22" xfId="733"/>
    <cellStyle name="Normal 2 2 2 23" xfId="734"/>
    <cellStyle name="Normal 2 2 2 24" xfId="735"/>
    <cellStyle name="Normal 2 2 2 25" xfId="736"/>
    <cellStyle name="Normal 2 2 2 26" xfId="737"/>
    <cellStyle name="Normal 2 2 2 27" xfId="738"/>
    <cellStyle name="Normal 2 2 2 28" xfId="739"/>
    <cellStyle name="Normal 2 2 2 29" xfId="740"/>
    <cellStyle name="Normal 2 2 2 3" xfId="741"/>
    <cellStyle name="Normal 2 2 2 30" xfId="742"/>
    <cellStyle name="Normal 2 2 2 31" xfId="743"/>
    <cellStyle name="Normal 2 2 2 32" xfId="744"/>
    <cellStyle name="Normal 2 2 2 33" xfId="745"/>
    <cellStyle name="Normal 2 2 2 34" xfId="746"/>
    <cellStyle name="Normal 2 2 2 35" xfId="747"/>
    <cellStyle name="Normal 2 2 2 36" xfId="748"/>
    <cellStyle name="Normal 2 2 2 37" xfId="749"/>
    <cellStyle name="Normal 2 2 2 38" xfId="750"/>
    <cellStyle name="Normal 2 2 2 39" xfId="751"/>
    <cellStyle name="Normal 2 2 2 4" xfId="752"/>
    <cellStyle name="Normal 2 2 2 40" xfId="753"/>
    <cellStyle name="Normal 2 2 2 41" xfId="754"/>
    <cellStyle name="Normal 2 2 2 42" xfId="755"/>
    <cellStyle name="Normal 2 2 2 43" xfId="756"/>
    <cellStyle name="Normal 2 2 2 5" xfId="757"/>
    <cellStyle name="Normal 2 2 2 6" xfId="758"/>
    <cellStyle name="Normal 2 2 2 7" xfId="759"/>
    <cellStyle name="Normal 2 2 2 8" xfId="760"/>
    <cellStyle name="Normal 2 2 2 9" xfId="761"/>
    <cellStyle name="Normal 2 2 20" xfId="762"/>
    <cellStyle name="Normal 2 2 21" xfId="763"/>
    <cellStyle name="Normal 2 2 22" xfId="764"/>
    <cellStyle name="Normal 2 2 23" xfId="765"/>
    <cellStyle name="Normal 2 2 24" xfId="766"/>
    <cellStyle name="Normal 2 2 25" xfId="767"/>
    <cellStyle name="Normal 2 2 26" xfId="768"/>
    <cellStyle name="Normal 2 2 27" xfId="769"/>
    <cellStyle name="Normal 2 2 28" xfId="770"/>
    <cellStyle name="Normal 2 2 29" xfId="771"/>
    <cellStyle name="Normal 2 2 3" xfId="158"/>
    <cellStyle name="Normal 2 2 3 2" xfId="772"/>
    <cellStyle name="Normal 2 2 3 3" xfId="773"/>
    <cellStyle name="Normal 2 2 30" xfId="774"/>
    <cellStyle name="Normal 2 2 31" xfId="775"/>
    <cellStyle name="Normal 2 2 32" xfId="776"/>
    <cellStyle name="Normal 2 2 33" xfId="777"/>
    <cellStyle name="Normal 2 2 34" xfId="778"/>
    <cellStyle name="Normal 2 2 35" xfId="779"/>
    <cellStyle name="Normal 2 2 36" xfId="780"/>
    <cellStyle name="Normal 2 2 37" xfId="781"/>
    <cellStyle name="Normal 2 2 38" xfId="782"/>
    <cellStyle name="Normal 2 2 39" xfId="783"/>
    <cellStyle name="Normal 2 2 4" xfId="159"/>
    <cellStyle name="Normal 2 2 40" xfId="784"/>
    <cellStyle name="Normal 2 2 41" xfId="785"/>
    <cellStyle name="Normal 2 2 42" xfId="786"/>
    <cellStyle name="Normal 2 2 43" xfId="787"/>
    <cellStyle name="Normal 2 2 44" xfId="788"/>
    <cellStyle name="Normal 2 2 45" xfId="789"/>
    <cellStyle name="Normal 2 2 46" xfId="790"/>
    <cellStyle name="Normal 2 2 47" xfId="791"/>
    <cellStyle name="Normal 2 2 5" xfId="160"/>
    <cellStyle name="Normal 2 2 6" xfId="161"/>
    <cellStyle name="Normal 2 2 7" xfId="162"/>
    <cellStyle name="Normal 2 2 8" xfId="163"/>
    <cellStyle name="Normal 2 2 9" xfId="792"/>
    <cellStyle name="Normal 2 2_03 0_Recha._ Aseg._Dev._y Repa. propues." xfId="164"/>
    <cellStyle name="Normal 2 20" xfId="165"/>
    <cellStyle name="Normal 2 21" xfId="166"/>
    <cellStyle name="Normal 2 22" xfId="167"/>
    <cellStyle name="Normal 2 23" xfId="168"/>
    <cellStyle name="Normal 2 23 2" xfId="793"/>
    <cellStyle name="Normal 2 23 3" xfId="794"/>
    <cellStyle name="Normal 2 24" xfId="169"/>
    <cellStyle name="Normal 2 24 2" xfId="170"/>
    <cellStyle name="Normal 2 24 3" xfId="795"/>
    <cellStyle name="Normal 2 25" xfId="171"/>
    <cellStyle name="Normal 2 25 2" xfId="172"/>
    <cellStyle name="Normal 2 26" xfId="173"/>
    <cellStyle name="Normal 2 26 2" xfId="174"/>
    <cellStyle name="Normal 2 27" xfId="175"/>
    <cellStyle name="Normal 2 28" xfId="796"/>
    <cellStyle name="Normal 2 29" xfId="797"/>
    <cellStyle name="Normal 2 3" xfId="176"/>
    <cellStyle name="Normal 2 3 2" xfId="177"/>
    <cellStyle name="Normal 2 3 3" xfId="178"/>
    <cellStyle name="Normal 2 3 4" xfId="179"/>
    <cellStyle name="Normal 2 3 5" xfId="180"/>
    <cellStyle name="Normal 2 3 6" xfId="181"/>
    <cellStyle name="Normal 2 3 7" xfId="182"/>
    <cellStyle name="Normal 2 3 8" xfId="183"/>
    <cellStyle name="Normal 2 3_03 0_Recha._ Aseg._Dev._y Repa. propues." xfId="184"/>
    <cellStyle name="Normal 2 30" xfId="798"/>
    <cellStyle name="Normal 2 31" xfId="799"/>
    <cellStyle name="Normal 2 32" xfId="800"/>
    <cellStyle name="Normal 2 33" xfId="801"/>
    <cellStyle name="Normal 2 34" xfId="802"/>
    <cellStyle name="Normal 2 35" xfId="803"/>
    <cellStyle name="Normal 2 36" xfId="804"/>
    <cellStyle name="Normal 2 37" xfId="805"/>
    <cellStyle name="Normal 2 38" xfId="806"/>
    <cellStyle name="Normal 2 39" xfId="807"/>
    <cellStyle name="Normal 2 4" xfId="185"/>
    <cellStyle name="Normal 2 4 2" xfId="808"/>
    <cellStyle name="Normal 2 4 2 2" xfId="809"/>
    <cellStyle name="Normal 2 4 2 3" xfId="810"/>
    <cellStyle name="Normal 2 4 3" xfId="811"/>
    <cellStyle name="Normal 2 4 4" xfId="812"/>
    <cellStyle name="Normal 2 40" xfId="813"/>
    <cellStyle name="Normal 2 41" xfId="814"/>
    <cellStyle name="Normal 2 42" xfId="815"/>
    <cellStyle name="Normal 2 43" xfId="816"/>
    <cellStyle name="Normal 2 44" xfId="817"/>
    <cellStyle name="Normal 2 45" xfId="818"/>
    <cellStyle name="Normal 2 46" xfId="819"/>
    <cellStyle name="Normal 2 47" xfId="820"/>
    <cellStyle name="Normal 2 48" xfId="821"/>
    <cellStyle name="Normal 2 49" xfId="822"/>
    <cellStyle name="Normal 2 5" xfId="186"/>
    <cellStyle name="Normal 2 5 2" xfId="823"/>
    <cellStyle name="Normal 2 5 3" xfId="824"/>
    <cellStyle name="Normal 2 50" xfId="825"/>
    <cellStyle name="Normal 2 51" xfId="826"/>
    <cellStyle name="Normal 2 52" xfId="827"/>
    <cellStyle name="Normal 2 53" xfId="828"/>
    <cellStyle name="Normal 2 54" xfId="829"/>
    <cellStyle name="Normal 2 55" xfId="830"/>
    <cellStyle name="Normal 2 56" xfId="831"/>
    <cellStyle name="Normal 2 57" xfId="832"/>
    <cellStyle name="Normal 2 58" xfId="833"/>
    <cellStyle name="Normal 2 6" xfId="187"/>
    <cellStyle name="Normal 2 7" xfId="188"/>
    <cellStyle name="Normal 2 8" xfId="189"/>
    <cellStyle name="Normal 2 9" xfId="190"/>
    <cellStyle name="Normal 2_cap 13" xfId="191"/>
    <cellStyle name="Normal 20" xfId="834"/>
    <cellStyle name="Normal 21" xfId="835"/>
    <cellStyle name="Normal 21 2" xfId="192"/>
    <cellStyle name="Normal 21 3" xfId="193"/>
    <cellStyle name="Normal 22" xfId="836"/>
    <cellStyle name="Normal 22 2" xfId="194"/>
    <cellStyle name="Normal 22 3" xfId="195"/>
    <cellStyle name="Normal 23" xfId="837"/>
    <cellStyle name="Normal 23 10" xfId="838"/>
    <cellStyle name="Normal 23 11" xfId="839"/>
    <cellStyle name="Normal 23 12" xfId="840"/>
    <cellStyle name="Normal 23 13" xfId="841"/>
    <cellStyle name="Normal 23 14" xfId="842"/>
    <cellStyle name="Normal 23 2" xfId="196"/>
    <cellStyle name="Normal 23 3" xfId="197"/>
    <cellStyle name="Normal 23 4" xfId="843"/>
    <cellStyle name="Normal 23 5" xfId="844"/>
    <cellStyle name="Normal 23 6" xfId="845"/>
    <cellStyle name="Normal 23 7" xfId="846"/>
    <cellStyle name="Normal 23 8" xfId="847"/>
    <cellStyle name="Normal 23 9" xfId="848"/>
    <cellStyle name="Normal 24" xfId="849"/>
    <cellStyle name="Normal 24 10" xfId="850"/>
    <cellStyle name="Normal 24 11" xfId="851"/>
    <cellStyle name="Normal 24 12" xfId="852"/>
    <cellStyle name="Normal 24 13" xfId="853"/>
    <cellStyle name="Normal 24 14" xfId="854"/>
    <cellStyle name="Normal 24 2" xfId="855"/>
    <cellStyle name="Normal 24 3" xfId="856"/>
    <cellStyle name="Normal 24 4" xfId="857"/>
    <cellStyle name="Normal 24 5" xfId="858"/>
    <cellStyle name="Normal 24 6" xfId="859"/>
    <cellStyle name="Normal 24 7" xfId="860"/>
    <cellStyle name="Normal 24 8" xfId="861"/>
    <cellStyle name="Normal 24 9" xfId="862"/>
    <cellStyle name="Normal 25" xfId="863"/>
    <cellStyle name="Normal 26" xfId="864"/>
    <cellStyle name="Normal 26 10" xfId="865"/>
    <cellStyle name="Normal 26 11" xfId="866"/>
    <cellStyle name="Normal 26 12" xfId="867"/>
    <cellStyle name="Normal 26 2" xfId="868"/>
    <cellStyle name="Normal 26 3" xfId="869"/>
    <cellStyle name="Normal 26 4" xfId="870"/>
    <cellStyle name="Normal 26 5" xfId="871"/>
    <cellStyle name="Normal 26 6" xfId="872"/>
    <cellStyle name="Normal 26 7" xfId="873"/>
    <cellStyle name="Normal 26 8" xfId="874"/>
    <cellStyle name="Normal 26 9" xfId="875"/>
    <cellStyle name="Normal 27" xfId="876"/>
    <cellStyle name="Normal 28" xfId="877"/>
    <cellStyle name="Normal 29" xfId="878"/>
    <cellStyle name="Normal 3" xfId="198"/>
    <cellStyle name="Normal 3 10" xfId="199"/>
    <cellStyle name="Normal 3 10 2" xfId="879"/>
    <cellStyle name="Normal 3 10 3" xfId="880"/>
    <cellStyle name="Normal 3 11" xfId="200"/>
    <cellStyle name="Normal 3 11 2" xfId="881"/>
    <cellStyle name="Normal 3 11 3" xfId="882"/>
    <cellStyle name="Normal 3 12" xfId="883"/>
    <cellStyle name="Normal 3 12 2" xfId="884"/>
    <cellStyle name="Normal 3 12 3" xfId="885"/>
    <cellStyle name="Normal 3 13" xfId="886"/>
    <cellStyle name="Normal 3 13 2" xfId="887"/>
    <cellStyle name="Normal 3 13 3" xfId="888"/>
    <cellStyle name="Normal 3 14" xfId="889"/>
    <cellStyle name="Normal 3 14 2" xfId="890"/>
    <cellStyle name="Normal 3 14 3" xfId="891"/>
    <cellStyle name="Normal 3 15" xfId="892"/>
    <cellStyle name="Normal 3 15 2" xfId="893"/>
    <cellStyle name="Normal 3 15 3" xfId="894"/>
    <cellStyle name="Normal 3 16" xfId="895"/>
    <cellStyle name="Normal 3 17" xfId="896"/>
    <cellStyle name="Normal 3 18" xfId="897"/>
    <cellStyle name="Normal 3 19" xfId="898"/>
    <cellStyle name="Normal 3 2" xfId="201"/>
    <cellStyle name="Normal 3 2 2" xfId="899"/>
    <cellStyle name="Normal 3 2 2 2" xfId="900"/>
    <cellStyle name="Normal 3 2 2 3" xfId="901"/>
    <cellStyle name="Normal 3 2 3" xfId="902"/>
    <cellStyle name="Normal 3 2 4" xfId="903"/>
    <cellStyle name="Normal 3 20" xfId="904"/>
    <cellStyle name="Normal 3 21" xfId="905"/>
    <cellStyle name="Normal 3 22" xfId="906"/>
    <cellStyle name="Normal 3 23" xfId="907"/>
    <cellStyle name="Normal 3 24" xfId="908"/>
    <cellStyle name="Normal 3 25" xfId="909"/>
    <cellStyle name="Normal 3 26" xfId="910"/>
    <cellStyle name="Normal 3 27" xfId="911"/>
    <cellStyle name="Normal 3 28" xfId="912"/>
    <cellStyle name="Normal 3 29" xfId="913"/>
    <cellStyle name="Normal 3 3" xfId="202"/>
    <cellStyle name="Normal 3 3 2" xfId="914"/>
    <cellStyle name="Normal 3 3 3" xfId="915"/>
    <cellStyle name="Normal 3 3 4" xfId="916"/>
    <cellStyle name="Normal 3 30" xfId="917"/>
    <cellStyle name="Normal 3 31" xfId="918"/>
    <cellStyle name="Normal 3 32" xfId="919"/>
    <cellStyle name="Normal 3 33" xfId="920"/>
    <cellStyle name="Normal 3 34" xfId="921"/>
    <cellStyle name="Normal 3 35" xfId="922"/>
    <cellStyle name="Normal 3 36" xfId="923"/>
    <cellStyle name="Normal 3 37" xfId="924"/>
    <cellStyle name="Normal 3 38" xfId="925"/>
    <cellStyle name="Normal 3 39" xfId="926"/>
    <cellStyle name="Normal 3 4" xfId="203"/>
    <cellStyle name="Normal 3 4 2" xfId="927"/>
    <cellStyle name="Normal 3 4 3" xfId="928"/>
    <cellStyle name="Normal 3 40" xfId="929"/>
    <cellStyle name="Normal 3 41" xfId="930"/>
    <cellStyle name="Normal 3 42" xfId="931"/>
    <cellStyle name="Normal 3 43" xfId="932"/>
    <cellStyle name="Normal 3 44" xfId="933"/>
    <cellStyle name="Normal 3 5" xfId="204"/>
    <cellStyle name="Normal 3 5 2" xfId="934"/>
    <cellStyle name="Normal 3 5 3" xfId="935"/>
    <cellStyle name="Normal 3 6" xfId="205"/>
    <cellStyle name="Normal 3 6 2" xfId="206"/>
    <cellStyle name="Normal 3 6 3" xfId="207"/>
    <cellStyle name="Normal 3 6 4" xfId="208"/>
    <cellStyle name="Normal 3 6_03 0_Recha._ Aseg._Dev._y Repa. propues." xfId="209"/>
    <cellStyle name="Normal 3 7" xfId="210"/>
    <cellStyle name="Normal 3 7 2" xfId="936"/>
    <cellStyle name="Normal 3 7 3" xfId="937"/>
    <cellStyle name="Normal 3 8" xfId="211"/>
    <cellStyle name="Normal 3 8 2" xfId="938"/>
    <cellStyle name="Normal 3 8 3" xfId="939"/>
    <cellStyle name="Normal 3 9" xfId="212"/>
    <cellStyle name="Normal 3 9 2" xfId="940"/>
    <cellStyle name="Normal 3 9 3" xfId="941"/>
    <cellStyle name="Normal 3_C05" xfId="942"/>
    <cellStyle name="Normal 30" xfId="943"/>
    <cellStyle name="Normal 31" xfId="944"/>
    <cellStyle name="Normal 32" xfId="945"/>
    <cellStyle name="Normal 33" xfId="946"/>
    <cellStyle name="Normal 34" xfId="947"/>
    <cellStyle name="Normal 39 2" xfId="213"/>
    <cellStyle name="Normal 4" xfId="214"/>
    <cellStyle name="Normal 4 10" xfId="215"/>
    <cellStyle name="Normal 4 10 2" xfId="948"/>
    <cellStyle name="Normal 4 10 3" xfId="949"/>
    <cellStyle name="Normal 4 11" xfId="216"/>
    <cellStyle name="Normal 4 11 2" xfId="950"/>
    <cellStyle name="Normal 4 11 3" xfId="951"/>
    <cellStyle name="Normal 4 12" xfId="217"/>
    <cellStyle name="Normal 4 12 2" xfId="952"/>
    <cellStyle name="Normal 4 12 3" xfId="953"/>
    <cellStyle name="Normal 4 13" xfId="218"/>
    <cellStyle name="Normal 4 14" xfId="219"/>
    <cellStyle name="Normal 4 15" xfId="220"/>
    <cellStyle name="Normal 4 16" xfId="954"/>
    <cellStyle name="Normal 4 17" xfId="955"/>
    <cellStyle name="Normal 4 18" xfId="956"/>
    <cellStyle name="Normal 4 2" xfId="221"/>
    <cellStyle name="Normal 4 2 2" xfId="957"/>
    <cellStyle name="Normal 4 2 3" xfId="958"/>
    <cellStyle name="Normal 4 2 4" xfId="959"/>
    <cellStyle name="Normal 4 3" xfId="222"/>
    <cellStyle name="Normal 4 3 2" xfId="960"/>
    <cellStyle name="Normal 4 3 3" xfId="961"/>
    <cellStyle name="Normal 4 4" xfId="223"/>
    <cellStyle name="Normal 4 4 2" xfId="962"/>
    <cellStyle name="Normal 4 4 3" xfId="963"/>
    <cellStyle name="Normal 4 5" xfId="224"/>
    <cellStyle name="Normal 4 5 2" xfId="964"/>
    <cellStyle name="Normal 4 5 3" xfId="965"/>
    <cellStyle name="Normal 4 6" xfId="225"/>
    <cellStyle name="Normal 4 6 2" xfId="966"/>
    <cellStyle name="Normal 4 6 3" xfId="967"/>
    <cellStyle name="Normal 4 7" xfId="226"/>
    <cellStyle name="Normal 4 7 2" xfId="968"/>
    <cellStyle name="Normal 4 7 3" xfId="969"/>
    <cellStyle name="Normal 4 8" xfId="227"/>
    <cellStyle name="Normal 4 8 2" xfId="970"/>
    <cellStyle name="Normal 4 8 3" xfId="971"/>
    <cellStyle name="Normal 4 9" xfId="228"/>
    <cellStyle name="Normal 4 9 2" xfId="972"/>
    <cellStyle name="Normal 4 9 3" xfId="973"/>
    <cellStyle name="Normal 5" xfId="229"/>
    <cellStyle name="Normal 5 10" xfId="230"/>
    <cellStyle name="Normal 5 11" xfId="231"/>
    <cellStyle name="Normal 5 2" xfId="232"/>
    <cellStyle name="Normal 5 2 2" xfId="974"/>
    <cellStyle name="Normal 5 2 3" xfId="975"/>
    <cellStyle name="Normal 5 2 4" xfId="976"/>
    <cellStyle name="Normal 5 3" xfId="233"/>
    <cellStyle name="Normal 5 3 2" xfId="977"/>
    <cellStyle name="Normal 5 3 3" xfId="978"/>
    <cellStyle name="Normal 5 4" xfId="234"/>
    <cellStyle name="Normal 5 4 2" xfId="979"/>
    <cellStyle name="Normal 5 5" xfId="235"/>
    <cellStyle name="Normal 5 6" xfId="236"/>
    <cellStyle name="Normal 5 6 2" xfId="237"/>
    <cellStyle name="Normal 5 6 3" xfId="238"/>
    <cellStyle name="Normal 5 6 4" xfId="239"/>
    <cellStyle name="Normal 5 6 5" xfId="240"/>
    <cellStyle name="Normal 5 6_03 0_Recha._ Aseg._Dev._y Repa. propues." xfId="241"/>
    <cellStyle name="Normal 5 7" xfId="242"/>
    <cellStyle name="Normal 5 7 2" xfId="243"/>
    <cellStyle name="Normal 5 7 3" xfId="244"/>
    <cellStyle name="Normal 5 7 4" xfId="245"/>
    <cellStyle name="Normal 5 7 5" xfId="246"/>
    <cellStyle name="Normal 5 7_03 0_Recha._ Aseg._Dev._y Repa. propues." xfId="247"/>
    <cellStyle name="Normal 5 8" xfId="248"/>
    <cellStyle name="Normal 5 8 2" xfId="249"/>
    <cellStyle name="Normal 5 8 3" xfId="250"/>
    <cellStyle name="Normal 5 8 4" xfId="251"/>
    <cellStyle name="Normal 5 8 5" xfId="252"/>
    <cellStyle name="Normal 5 8_03 0_Recha._ Aseg._Dev._y Repa. propues." xfId="253"/>
    <cellStyle name="Normal 5 9" xfId="254"/>
    <cellStyle name="Normal 6" xfId="255"/>
    <cellStyle name="Normal 6 10" xfId="980"/>
    <cellStyle name="Normal 6 11" xfId="981"/>
    <cellStyle name="Normal 6 12" xfId="982"/>
    <cellStyle name="Normal 6 13" xfId="983"/>
    <cellStyle name="Normal 6 14" xfId="984"/>
    <cellStyle name="Normal 6 2" xfId="256"/>
    <cellStyle name="Normal 6 2 2" xfId="333"/>
    <cellStyle name="Normal 6 3" xfId="257"/>
    <cellStyle name="Normal 6 4" xfId="985"/>
    <cellStyle name="Normal 6 5" xfId="986"/>
    <cellStyle name="Normal 6 6" xfId="987"/>
    <cellStyle name="Normal 6 7" xfId="988"/>
    <cellStyle name="Normal 6 8" xfId="989"/>
    <cellStyle name="Normal 6 9" xfId="990"/>
    <cellStyle name="Normal 7" xfId="258"/>
    <cellStyle name="Normal 7 2" xfId="259"/>
    <cellStyle name="Normal 7 2 2" xfId="991"/>
    <cellStyle name="Normal 7 3" xfId="260"/>
    <cellStyle name="Normal 7 4" xfId="261"/>
    <cellStyle name="Normal 7 5" xfId="262"/>
    <cellStyle name="Normal 7 6" xfId="263"/>
    <cellStyle name="Normal 7 7" xfId="264"/>
    <cellStyle name="Normal 8" xfId="265"/>
    <cellStyle name="Normal 8 2" xfId="266"/>
    <cellStyle name="Normal 8 3" xfId="267"/>
    <cellStyle name="Normal 8 4" xfId="268"/>
    <cellStyle name="Normal 8 5" xfId="269"/>
    <cellStyle name="Normal 8 6" xfId="270"/>
    <cellStyle name="Normal 8 7" xfId="271"/>
    <cellStyle name="Normal 9" xfId="1"/>
    <cellStyle name="Normal 9 2" xfId="272"/>
    <cellStyle name="Normal 9 3" xfId="992"/>
    <cellStyle name="Normal 9 4" xfId="1133"/>
    <cellStyle name="Normal_109 (4)" xfId="1145"/>
    <cellStyle name="Normal_24_NUEVOS_Base 2003 2" xfId="1144"/>
    <cellStyle name="Normal_4 (2)_1" xfId="1138"/>
    <cellStyle name="Normal_6 (2)" xfId="2"/>
    <cellStyle name="Normal_8 (2)" xfId="329"/>
    <cellStyle name="Normal_A0203" xfId="1134"/>
    <cellStyle name="Normal_A0208" xfId="1131"/>
    <cellStyle name="Normal_A0209" xfId="1135"/>
    <cellStyle name="Normal_A0628-29" xfId="1141"/>
    <cellStyle name="Normal_A1016_Base 2003" xfId="1143"/>
    <cellStyle name="Normal_A1722-23_Cap18" xfId="1139"/>
    <cellStyle name="Normal_A1724_Cap18" xfId="1137"/>
    <cellStyle name="Normal_A1810" xfId="273"/>
    <cellStyle name="Normal_A1811" xfId="1124"/>
    <cellStyle name="Normal_A1812" xfId="1127"/>
    <cellStyle name="Normal_A1813" xfId="1125"/>
    <cellStyle name="Normal_A1814" xfId="1128"/>
    <cellStyle name="Normal_A1815" xfId="1129"/>
    <cellStyle name="Normal_A1816" xfId="1130"/>
    <cellStyle name="Normal_acumulado" xfId="327"/>
    <cellStyle name="Normal_Base 2003 2" xfId="1146"/>
    <cellStyle name="Normal_Cap0201" xfId="1132"/>
    <cellStyle name="Normal_Cap1899b" xfId="1142"/>
    <cellStyle name="Normal_gasto" xfId="328"/>
    <cellStyle name="Normal_inversión 2" xfId="330"/>
    <cellStyle name="Normal_POBREZA" xfId="1140"/>
    <cellStyle name="Notas 10" xfId="274"/>
    <cellStyle name="Notas 10 2" xfId="275"/>
    <cellStyle name="Notas 10 3" xfId="993"/>
    <cellStyle name="Notas 11" xfId="276"/>
    <cellStyle name="Notas 11 2" xfId="277"/>
    <cellStyle name="Notas 12" xfId="278"/>
    <cellStyle name="Notas 12 2" xfId="279"/>
    <cellStyle name="Notas 13" xfId="280"/>
    <cellStyle name="Notas 14" xfId="281"/>
    <cellStyle name="Notas 15" xfId="282"/>
    <cellStyle name="Notas 16" xfId="283"/>
    <cellStyle name="Notas 17" xfId="284"/>
    <cellStyle name="Notas 18" xfId="285"/>
    <cellStyle name="Notas 19" xfId="286"/>
    <cellStyle name="Notas 2" xfId="287"/>
    <cellStyle name="Notas 2 10" xfId="994"/>
    <cellStyle name="Notas 2 11" xfId="995"/>
    <cellStyle name="Notas 2 12" xfId="996"/>
    <cellStyle name="Notas 2 12 2" xfId="997"/>
    <cellStyle name="Notas 2 12 3" xfId="998"/>
    <cellStyle name="Notas 2 13" xfId="999"/>
    <cellStyle name="Notas 2 14" xfId="1000"/>
    <cellStyle name="Notas 2 2" xfId="288"/>
    <cellStyle name="Notas 2 3" xfId="1001"/>
    <cellStyle name="Notas 2 4" xfId="1002"/>
    <cellStyle name="Notas 2 5" xfId="1003"/>
    <cellStyle name="Notas 2 6" xfId="1004"/>
    <cellStyle name="Notas 2 7" xfId="1005"/>
    <cellStyle name="Notas 2 8" xfId="1006"/>
    <cellStyle name="Notas 2 9" xfId="1007"/>
    <cellStyle name="Notas 20" xfId="289"/>
    <cellStyle name="Notas 21" xfId="290"/>
    <cellStyle name="Notas 22" xfId="291"/>
    <cellStyle name="Notas 23" xfId="292"/>
    <cellStyle name="Notas 24" xfId="293"/>
    <cellStyle name="Notas 25" xfId="294"/>
    <cellStyle name="Notas 26" xfId="295"/>
    <cellStyle name="Notas 27" xfId="296"/>
    <cellStyle name="Notas 28" xfId="297"/>
    <cellStyle name="Notas 29" xfId="298"/>
    <cellStyle name="Notas 3" xfId="299"/>
    <cellStyle name="Notas 3 2" xfId="300"/>
    <cellStyle name="Notas 30" xfId="301"/>
    <cellStyle name="Notas 31" xfId="302"/>
    <cellStyle name="Notas 32" xfId="303"/>
    <cellStyle name="Notas 4" xfId="304"/>
    <cellStyle name="Notas 4 10" xfId="1008"/>
    <cellStyle name="Notas 4 11" xfId="1009"/>
    <cellStyle name="Notas 4 2" xfId="305"/>
    <cellStyle name="Notas 4 3" xfId="1010"/>
    <cellStyle name="Notas 4 4" xfId="1011"/>
    <cellStyle name="Notas 4 5" xfId="1012"/>
    <cellStyle name="Notas 4 6" xfId="1013"/>
    <cellStyle name="Notas 4 7" xfId="1014"/>
    <cellStyle name="Notas 4 8" xfId="1015"/>
    <cellStyle name="Notas 4 9" xfId="1016"/>
    <cellStyle name="Notas 5" xfId="306"/>
    <cellStyle name="Notas 5 10" xfId="1017"/>
    <cellStyle name="Notas 5 11" xfId="1018"/>
    <cellStyle name="Notas 5 2" xfId="307"/>
    <cellStyle name="Notas 5 3" xfId="1019"/>
    <cellStyle name="Notas 5 4" xfId="1020"/>
    <cellStyle name="Notas 5 5" xfId="1021"/>
    <cellStyle name="Notas 5 6" xfId="1022"/>
    <cellStyle name="Notas 5 7" xfId="1023"/>
    <cellStyle name="Notas 5 8" xfId="1024"/>
    <cellStyle name="Notas 5 9" xfId="1025"/>
    <cellStyle name="Notas 6" xfId="308"/>
    <cellStyle name="Notas 6 2" xfId="309"/>
    <cellStyle name="Notas 7" xfId="310"/>
    <cellStyle name="Notas 7 2" xfId="311"/>
    <cellStyle name="Notas 8" xfId="312"/>
    <cellStyle name="Notas 8 2" xfId="313"/>
    <cellStyle name="Notas 8 3" xfId="1026"/>
    <cellStyle name="Notas 9" xfId="314"/>
    <cellStyle name="Notas 9 2" xfId="315"/>
    <cellStyle name="Notas 9 3" xfId="1027"/>
    <cellStyle name="Num. cuadro" xfId="316"/>
    <cellStyle name="Num. cuadro 2" xfId="1028"/>
    <cellStyle name="Num. cuadro 3" xfId="1029"/>
    <cellStyle name="Num. cuadro 4" xfId="1030"/>
    <cellStyle name="Num. cuadro 5" xfId="1031"/>
    <cellStyle name="Num. cuadro 6" xfId="1032"/>
    <cellStyle name="Num. cuadro_G422-04" xfId="1033"/>
    <cellStyle name="Num/Num" xfId="1034"/>
    <cellStyle name="Numero" xfId="317"/>
    <cellStyle name="Numero cuadro" xfId="1035"/>
    <cellStyle name="Numerod" xfId="1036"/>
    <cellStyle name="Pie" xfId="318"/>
    <cellStyle name="Pie 2" xfId="1037"/>
    <cellStyle name="Pie 2 2" xfId="1038"/>
    <cellStyle name="Pie 3" xfId="1039"/>
    <cellStyle name="Pie 4" xfId="1040"/>
    <cellStyle name="Pie 5" xfId="1041"/>
    <cellStyle name="Pie 6" xfId="1042"/>
    <cellStyle name="Pie_c02-03" xfId="1043"/>
    <cellStyle name="Pies" xfId="319"/>
    <cellStyle name="Porcentual 2" xfId="1044"/>
    <cellStyle name="Porcentual 2 2" xfId="1045"/>
    <cellStyle name="Porcentual 2 3" xfId="1046"/>
    <cellStyle name="Porcentual 2 4" xfId="1047"/>
    <cellStyle name="Porcentual 3" xfId="1048"/>
    <cellStyle name="Porcentual 3 2" xfId="1049"/>
    <cellStyle name="Porcentual 3 2 2" xfId="1050"/>
    <cellStyle name="Porcentual 3 2 3" xfId="1051"/>
    <cellStyle name="Porcentual 3 3" xfId="1052"/>
    <cellStyle name="Porcentual 3 3 2" xfId="1053"/>
    <cellStyle name="Porcentual 3 4" xfId="1054"/>
    <cellStyle name="Porcentual 4" xfId="1055"/>
    <cellStyle name="Porcentual 4 2" xfId="1056"/>
    <cellStyle name="Porcentual 4 2 2" xfId="1057"/>
    <cellStyle name="Porcentual 4 3" xfId="1058"/>
    <cellStyle name="Punto0" xfId="1059"/>
    <cellStyle name="Salida 2" xfId="1060"/>
    <cellStyle name="Salida 3" xfId="1061"/>
    <cellStyle name="Salida 4" xfId="1062"/>
    <cellStyle name="Salida 5" xfId="1063"/>
    <cellStyle name="Salida 6" xfId="1064"/>
    <cellStyle name="Salida 7" xfId="1065"/>
    <cellStyle name="sangria_n1" xfId="320"/>
    <cellStyle name="Separador" xfId="1066"/>
    <cellStyle name="Texto de advertencia 2" xfId="1067"/>
    <cellStyle name="Texto de advertencia 3" xfId="1068"/>
    <cellStyle name="Texto de advertencia 4" xfId="1069"/>
    <cellStyle name="Texto de advertencia 5" xfId="1070"/>
    <cellStyle name="Texto de advertencia 6" xfId="1071"/>
    <cellStyle name="Texto de advertencia 7" xfId="1072"/>
    <cellStyle name="Texto explicativo 2" xfId="1073"/>
    <cellStyle name="Texto explicativo 3" xfId="1074"/>
    <cellStyle name="Texto explicativo 4" xfId="1075"/>
    <cellStyle name="Texto explicativo 5" xfId="1076"/>
    <cellStyle name="Texto explicativo 6" xfId="1077"/>
    <cellStyle name="Texto explicativo 7" xfId="1078"/>
    <cellStyle name="Texto, derecha" xfId="321"/>
    <cellStyle name="Texto, derecha 2" xfId="322"/>
    <cellStyle name="Texto, izquierda" xfId="323"/>
    <cellStyle name="Texto, izquierda 2" xfId="324"/>
    <cellStyle name="Titulo" xfId="325"/>
    <cellStyle name="Título 1 2" xfId="1079"/>
    <cellStyle name="Título 1 3" xfId="1080"/>
    <cellStyle name="Título 1 4" xfId="1081"/>
    <cellStyle name="Título 1 5" xfId="1082"/>
    <cellStyle name="Título 1 6" xfId="1083"/>
    <cellStyle name="Título 1 7" xfId="1084"/>
    <cellStyle name="Titulo 10" xfId="1085"/>
    <cellStyle name="Titulo 2" xfId="1086"/>
    <cellStyle name="Título 2 2" xfId="1087"/>
    <cellStyle name="Título 2 3" xfId="1088"/>
    <cellStyle name="Título 2 4" xfId="1089"/>
    <cellStyle name="Título 2 5" xfId="1090"/>
    <cellStyle name="Título 2 6" xfId="1091"/>
    <cellStyle name="Título 2 7" xfId="1092"/>
    <cellStyle name="Titulo 3" xfId="1093"/>
    <cellStyle name="Título 3 2" xfId="1094"/>
    <cellStyle name="Título 3 3" xfId="1095"/>
    <cellStyle name="Título 3 4" xfId="1096"/>
    <cellStyle name="Título 3 5" xfId="1097"/>
    <cellStyle name="Título 3 6" xfId="1098"/>
    <cellStyle name="Título 3 7" xfId="1099"/>
    <cellStyle name="Titulo 4" xfId="1100"/>
    <cellStyle name="Título 4" xfId="1101"/>
    <cellStyle name="Título 4 2" xfId="1102"/>
    <cellStyle name="Titulo 5" xfId="1103"/>
    <cellStyle name="Título 5" xfId="1104"/>
    <cellStyle name="Título 5 2" xfId="1105"/>
    <cellStyle name="Titulo 6" xfId="1106"/>
    <cellStyle name="Título 6" xfId="1107"/>
    <cellStyle name="Título 6 2" xfId="1108"/>
    <cellStyle name="Titulo 7" xfId="1109"/>
    <cellStyle name="Título 7" xfId="1110"/>
    <cellStyle name="Título 7 2" xfId="1111"/>
    <cellStyle name="Titulo 8" xfId="1112"/>
    <cellStyle name="Título 8" xfId="1113"/>
    <cellStyle name="Título 8 2" xfId="1114"/>
    <cellStyle name="Titulo 9" xfId="1115"/>
    <cellStyle name="Título 9" xfId="1116"/>
    <cellStyle name="Título 9 2" xfId="1117"/>
    <cellStyle name="Titulo_10" xfId="326"/>
    <cellStyle name="Total 2" xfId="1118"/>
    <cellStyle name="Total 3" xfId="1119"/>
    <cellStyle name="Total 4" xfId="1120"/>
    <cellStyle name="Total 5" xfId="1121"/>
    <cellStyle name="Total 6" xfId="1122"/>
    <cellStyle name="Total 7" xfId="1123"/>
  </cellStyles>
  <dxfs count="0"/>
  <tableStyles count="0" defaultTableStyle="TableStyleMedium9" defaultPivotStyle="PivotStyleLight16"/>
  <colors>
    <mruColors>
      <color rgb="FF00008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66675</xdr:rowOff>
    </xdr:from>
    <xdr:to>
      <xdr:col>2</xdr:col>
      <xdr:colOff>19050</xdr:colOff>
      <xdr:row>17</xdr:row>
      <xdr:rowOff>51288</xdr:rowOff>
    </xdr:to>
    <xdr:sp macro="" textlink="">
      <xdr:nvSpPr>
        <xdr:cNvPr id="2" name="Text Box 1"/>
        <xdr:cNvSpPr txBox="1">
          <a:spLocks noChangeArrowheads="1"/>
        </xdr:cNvSpPr>
      </xdr:nvSpPr>
      <xdr:spPr bwMode="auto">
        <a:xfrm>
          <a:off x="314325" y="390525"/>
          <a:ext cx="4267200" cy="2251563"/>
        </a:xfrm>
        <a:prstGeom prst="rect">
          <a:avLst/>
        </a:prstGeom>
        <a:noFill/>
        <a:ln w="9525">
          <a:noFill/>
          <a:miter lim="800000"/>
          <a:headEnd/>
          <a:tailEnd/>
        </a:ln>
      </xdr:spPr>
      <xdr:txBody>
        <a:bodyPr vertOverflow="clip" wrap="square" lIns="27432" tIns="22860" rIns="27432" bIns="0" anchor="t" upright="1"/>
        <a:lstStyle/>
        <a:p>
          <a:pPr algn="just"/>
          <a:r>
            <a:rPr lang="es-ES" sz="1000" b="1">
              <a:latin typeface="Arial" pitchFamily="34" charset="0"/>
              <a:ea typeface="+mn-ea"/>
              <a:cs typeface="Arial" pitchFamily="34" charset="0"/>
            </a:rPr>
            <a:t>E</a:t>
          </a:r>
          <a:r>
            <a:rPr lang="es-ES" sz="800">
              <a:latin typeface="Arial" pitchFamily="34" charset="0"/>
              <a:ea typeface="+mn-ea"/>
              <a:cs typeface="Arial" pitchFamily="34" charset="0"/>
            </a:rPr>
            <a:t>n este apartado se presentan estadísticas relativas a la situación financiera del sector público (gobierno federal, organismos y empresas dentro del presupuesto y extrapresupuestales); también incluye información sobre el balance del sector paraestatal controlado, gasto público, inversión pública federal ejercida por sector y participaciones federales, así como datos referentes a las finanzas públicas locales (ingresos y egresos estatales, municipales y del Gobierno del Distrito Federal). Con el propósito de dimensionar las actividades del sector público en la economía nacional, se presentan datos del Sistema de Cuentas Nacionales de México (SCNM), específicamente la cuenta de producción del sector público.</a:t>
          </a:r>
          <a:endParaRPr lang="es-MX" sz="800">
            <a:latin typeface="Arial" pitchFamily="34" charset="0"/>
            <a:ea typeface="+mn-ea"/>
            <a:cs typeface="Arial" pitchFamily="34" charset="0"/>
          </a:endParaRPr>
        </a:p>
        <a:p>
          <a:pPr algn="just"/>
          <a:r>
            <a:rPr lang="es-ES" sz="800">
              <a:latin typeface="Arial" pitchFamily="34" charset="0"/>
              <a:ea typeface="+mn-ea"/>
              <a:cs typeface="Arial" pitchFamily="34" charset="0"/>
            </a:rPr>
            <a:t> </a:t>
          </a:r>
          <a:endParaRPr lang="es-MX" sz="800">
            <a:latin typeface="Arial" pitchFamily="34" charset="0"/>
            <a:ea typeface="+mn-ea"/>
            <a:cs typeface="Arial" pitchFamily="34" charset="0"/>
          </a:endParaRPr>
        </a:p>
        <a:p>
          <a:pPr algn="just"/>
          <a:r>
            <a:rPr lang="es-ES" sz="1000" b="1">
              <a:latin typeface="Arial" pitchFamily="34" charset="0"/>
              <a:ea typeface="+mn-ea"/>
              <a:cs typeface="Arial" pitchFamily="34" charset="0"/>
            </a:rPr>
            <a:t>F</a:t>
          </a:r>
          <a:r>
            <a:rPr lang="es-ES" sz="800">
              <a:latin typeface="Arial" pitchFamily="34" charset="0"/>
              <a:ea typeface="+mn-ea"/>
              <a:cs typeface="Arial" pitchFamily="34" charset="0"/>
            </a:rPr>
            <a:t>undamentalmente, son tres fuentes las que aportaron la información sobre los temas descritos arriba, destacando la Secretaría de Hacienda y Crédito Público </a:t>
          </a:r>
          <a:r>
            <a:rPr lang="es-ES" sz="800" i="1">
              <a:latin typeface="Arial" pitchFamily="34" charset="0"/>
              <a:ea typeface="+mn-ea"/>
              <a:cs typeface="Arial" pitchFamily="34" charset="0"/>
            </a:rPr>
            <a:t>(Cuenta de la Hacienda Pública Federal)</a:t>
          </a:r>
          <a:r>
            <a:rPr lang="es-ES" sz="800">
              <a:latin typeface="Arial" pitchFamily="34" charset="0"/>
              <a:ea typeface="+mn-ea"/>
              <a:cs typeface="Arial" pitchFamily="34" charset="0"/>
            </a:rPr>
            <a:t>; el </a:t>
          </a:r>
          <a:r>
            <a:rPr lang="es-ES" sz="800" b="1">
              <a:latin typeface="Arial" pitchFamily="34" charset="0"/>
              <a:ea typeface="+mn-ea"/>
              <a:cs typeface="Arial" pitchFamily="34" charset="0"/>
            </a:rPr>
            <a:t>Instituto Nacional de Estadística y Geografía,</a:t>
          </a:r>
          <a:r>
            <a:rPr lang="es-ES" sz="800">
              <a:latin typeface="Arial" pitchFamily="34" charset="0"/>
              <a:ea typeface="+mn-ea"/>
              <a:cs typeface="Arial" pitchFamily="34" charset="0"/>
            </a:rPr>
            <a:t> que aportó la estadística sobre finanzas públicas estatales y municipales y del SCNM; y, por último, el </a:t>
          </a:r>
          <a:r>
            <a:rPr lang="es-ES" sz="800" i="1">
              <a:latin typeface="Arial" pitchFamily="34" charset="0"/>
              <a:ea typeface="+mn-ea"/>
              <a:cs typeface="Arial" pitchFamily="34" charset="0"/>
            </a:rPr>
            <a:t>Informe de Gobierno</a:t>
          </a:r>
          <a:r>
            <a:rPr lang="es-ES" sz="800">
              <a:latin typeface="Arial" pitchFamily="34" charset="0"/>
              <a:ea typeface="+mn-ea"/>
              <a:cs typeface="Arial" pitchFamily="34" charset="0"/>
            </a:rPr>
            <a:t> de la Presidencia de la República. La cobertura temporal corresponde a las series de 1995 a 2011 y 2012</a:t>
          </a:r>
          <a:endParaRPr lang="es-MX" sz="800">
            <a:latin typeface="Arial" pitchFamily="34" charset="0"/>
            <a:ea typeface="+mn-ea"/>
            <a:cs typeface="Arial" pitchFamily="34" charset="0"/>
          </a:endParaRPr>
        </a:p>
        <a:p>
          <a:pPr algn="just" rtl="0">
            <a:defRPr sz="1000"/>
          </a:pPr>
          <a:endParaRPr lang="es-MX" sz="800" b="0" i="0" u="none" strike="noStrike" baseline="0">
            <a:solidFill>
              <a:srgbClr val="000000"/>
            </a:solidFill>
            <a:latin typeface="Arial"/>
            <a:cs typeface="Arial"/>
          </a:endParaRPr>
        </a:p>
        <a:p>
          <a:pPr algn="just" rtl="0">
            <a:defRPr sz="1000"/>
          </a:pPr>
          <a:endParaRPr lang="es-MX" sz="800" b="0" i="0" u="none" strike="noStrike" baseline="0">
            <a:solidFill>
              <a:srgbClr val="000000"/>
            </a:solidFill>
            <a:latin typeface="Arial"/>
            <a:cs typeface="Arial"/>
          </a:endParaRPr>
        </a:p>
        <a:p>
          <a:pPr algn="just" rtl="0">
            <a:defRPr sz="1000"/>
          </a:pPr>
          <a:endParaRPr lang="es-MX" sz="800" b="0" i="0" u="none" strike="noStrike" baseline="0">
            <a:solidFill>
              <a:srgbClr val="000000"/>
            </a:solidFill>
            <a:latin typeface="Arial"/>
            <a:cs typeface="Arial"/>
          </a:endParaRPr>
        </a:p>
        <a:p>
          <a:pPr algn="just" rtl="0">
            <a:defRPr sz="1000"/>
          </a:pPr>
          <a:endParaRPr lang="es-MX" sz="800" b="0" i="0" u="none" strike="noStrike" baseline="0">
            <a:solidFill>
              <a:srgbClr val="000000"/>
            </a:solidFill>
            <a:latin typeface="Arial"/>
            <a:cs typeface="Arial"/>
          </a:endParaRPr>
        </a:p>
        <a:p>
          <a:pPr algn="just" rtl="0">
            <a:defRPr sz="1000"/>
          </a:pPr>
          <a:endParaRPr lang="es-MX" sz="800" b="0" i="0" u="none" strike="noStrike" baseline="0">
            <a:solidFill>
              <a:srgbClr val="000000"/>
            </a:solidFill>
            <a:latin typeface="Arial"/>
            <a:cs typeface="Arial"/>
          </a:endParaRPr>
        </a:p>
      </xdr:txBody>
    </xdr:sp>
    <xdr:clientData/>
  </xdr:twoCellAnchor>
  <xdr:twoCellAnchor editAs="oneCell">
    <xdr:from>
      <xdr:col>1</xdr:col>
      <xdr:colOff>329714</xdr:colOff>
      <xdr:row>16</xdr:row>
      <xdr:rowOff>7325</xdr:rowOff>
    </xdr:from>
    <xdr:to>
      <xdr:col>1</xdr:col>
      <xdr:colOff>3927229</xdr:colOff>
      <xdr:row>40</xdr:row>
      <xdr:rowOff>105931</xdr:rowOff>
    </xdr:to>
    <xdr:pic>
      <xdr:nvPicPr>
        <xdr:cNvPr id="4" name="3 Imagen"/>
        <xdr:cNvPicPr>
          <a:picLocks noChangeAspect="1"/>
        </xdr:cNvPicPr>
      </xdr:nvPicPr>
      <xdr:blipFill>
        <a:blip xmlns:r="http://schemas.openxmlformats.org/officeDocument/2006/relationships" r:embed="rId1" cstate="print"/>
        <a:stretch>
          <a:fillRect/>
        </a:stretch>
      </xdr:blipFill>
      <xdr:spPr>
        <a:xfrm>
          <a:off x="644772" y="2425210"/>
          <a:ext cx="3597515" cy="396722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www.inegi.org.mx/est/contenidos/Proyectos/encuestas/hogares/modulos/endutih/Default.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WVJ84"/>
  <sheetViews>
    <sheetView showGridLines="0" showRowColHeaders="0" tabSelected="1" zoomScale="130" zoomScaleNormal="130" workbookViewId="0">
      <pane ySplit="2" topLeftCell="A3" activePane="bottomLeft" state="frozenSplit"/>
      <selection activeCell="B39" sqref="B39"/>
      <selection pane="bottomLeft"/>
    </sheetView>
  </sheetViews>
  <sheetFormatPr baseColWidth="10" defaultColWidth="0" defaultRowHeight="9" customHeight="1" zeroHeight="1"/>
  <cols>
    <col min="1" max="1" width="6" style="826" customWidth="1"/>
    <col min="2" max="2" width="68.42578125" style="827" customWidth="1"/>
    <col min="3" max="3" width="0.85546875" style="828" customWidth="1"/>
    <col min="4" max="256" width="11.42578125" style="828" hidden="1"/>
    <col min="257" max="257" width="5" style="828" hidden="1"/>
    <col min="258" max="258" width="68.42578125" style="828" hidden="1"/>
    <col min="259" max="512" width="11.42578125" style="828" hidden="1"/>
    <col min="513" max="513" width="5" style="828" hidden="1"/>
    <col min="514" max="514" width="68.42578125" style="828" hidden="1"/>
    <col min="515" max="768" width="11.42578125" style="828" hidden="1"/>
    <col min="769" max="769" width="5" style="828" hidden="1"/>
    <col min="770" max="770" width="68.42578125" style="828" hidden="1"/>
    <col min="771" max="1024" width="11.42578125" style="828" hidden="1"/>
    <col min="1025" max="1025" width="5" style="828" hidden="1"/>
    <col min="1026" max="1026" width="68.42578125" style="828" hidden="1"/>
    <col min="1027" max="1280" width="11.42578125" style="828" hidden="1"/>
    <col min="1281" max="1281" width="5" style="828" hidden="1"/>
    <col min="1282" max="1282" width="68.42578125" style="828" hidden="1"/>
    <col min="1283" max="1536" width="11.42578125" style="828" hidden="1"/>
    <col min="1537" max="1537" width="5" style="828" hidden="1"/>
    <col min="1538" max="1538" width="68.42578125" style="828" hidden="1"/>
    <col min="1539" max="1792" width="11.42578125" style="828" hidden="1"/>
    <col min="1793" max="1793" width="5" style="828" hidden="1"/>
    <col min="1794" max="1794" width="68.42578125" style="828" hidden="1"/>
    <col min="1795" max="2048" width="11.42578125" style="828" hidden="1"/>
    <col min="2049" max="2049" width="5" style="828" hidden="1"/>
    <col min="2050" max="2050" width="68.42578125" style="828" hidden="1"/>
    <col min="2051" max="2304" width="11.42578125" style="828" hidden="1"/>
    <col min="2305" max="2305" width="5" style="828" hidden="1"/>
    <col min="2306" max="2306" width="68.42578125" style="828" hidden="1"/>
    <col min="2307" max="2560" width="11.42578125" style="828" hidden="1"/>
    <col min="2561" max="2561" width="5" style="828" hidden="1"/>
    <col min="2562" max="2562" width="68.42578125" style="828" hidden="1"/>
    <col min="2563" max="2816" width="11.42578125" style="828" hidden="1"/>
    <col min="2817" max="2817" width="5" style="828" hidden="1"/>
    <col min="2818" max="2818" width="68.42578125" style="828" hidden="1"/>
    <col min="2819" max="3072" width="11.42578125" style="828" hidden="1"/>
    <col min="3073" max="3073" width="5" style="828" hidden="1"/>
    <col min="3074" max="3074" width="68.42578125" style="828" hidden="1"/>
    <col min="3075" max="3328" width="11.42578125" style="828" hidden="1"/>
    <col min="3329" max="3329" width="5" style="828" hidden="1"/>
    <col min="3330" max="3330" width="68.42578125" style="828" hidden="1"/>
    <col min="3331" max="3584" width="11.42578125" style="828" hidden="1"/>
    <col min="3585" max="3585" width="5" style="828" hidden="1"/>
    <col min="3586" max="3586" width="68.42578125" style="828" hidden="1"/>
    <col min="3587" max="3840" width="11.42578125" style="828" hidden="1"/>
    <col min="3841" max="3841" width="5" style="828" hidden="1"/>
    <col min="3842" max="3842" width="68.42578125" style="828" hidden="1"/>
    <col min="3843" max="4096" width="11.42578125" style="828" hidden="1"/>
    <col min="4097" max="4097" width="5" style="828" hidden="1"/>
    <col min="4098" max="4098" width="68.42578125" style="828" hidden="1"/>
    <col min="4099" max="4352" width="11.42578125" style="828" hidden="1"/>
    <col min="4353" max="4353" width="5" style="828" hidden="1"/>
    <col min="4354" max="4354" width="68.42578125" style="828" hidden="1"/>
    <col min="4355" max="4608" width="11.42578125" style="828" hidden="1"/>
    <col min="4609" max="4609" width="5" style="828" hidden="1"/>
    <col min="4610" max="4610" width="68.42578125" style="828" hidden="1"/>
    <col min="4611" max="4864" width="11.42578125" style="828" hidden="1"/>
    <col min="4865" max="4865" width="5" style="828" hidden="1"/>
    <col min="4866" max="4866" width="68.42578125" style="828" hidden="1"/>
    <col min="4867" max="5120" width="11.42578125" style="828" hidden="1"/>
    <col min="5121" max="5121" width="5" style="828" hidden="1"/>
    <col min="5122" max="5122" width="68.42578125" style="828" hidden="1"/>
    <col min="5123" max="5376" width="11.42578125" style="828" hidden="1"/>
    <col min="5377" max="5377" width="5" style="828" hidden="1"/>
    <col min="5378" max="5378" width="68.42578125" style="828" hidden="1"/>
    <col min="5379" max="5632" width="11.42578125" style="828" hidden="1"/>
    <col min="5633" max="5633" width="5" style="828" hidden="1"/>
    <col min="5634" max="5634" width="68.42578125" style="828" hidden="1"/>
    <col min="5635" max="5888" width="11.42578125" style="828" hidden="1"/>
    <col min="5889" max="5889" width="5" style="828" hidden="1"/>
    <col min="5890" max="5890" width="68.42578125" style="828" hidden="1"/>
    <col min="5891" max="6144" width="11.42578125" style="828" hidden="1"/>
    <col min="6145" max="6145" width="5" style="828" hidden="1"/>
    <col min="6146" max="6146" width="68.42578125" style="828" hidden="1"/>
    <col min="6147" max="6400" width="11.42578125" style="828" hidden="1"/>
    <col min="6401" max="6401" width="5" style="828" hidden="1"/>
    <col min="6402" max="6402" width="68.42578125" style="828" hidden="1"/>
    <col min="6403" max="6656" width="11.42578125" style="828" hidden="1"/>
    <col min="6657" max="6657" width="5" style="828" hidden="1"/>
    <col min="6658" max="6658" width="68.42578125" style="828" hidden="1"/>
    <col min="6659" max="6912" width="11.42578125" style="828" hidden="1"/>
    <col min="6913" max="6913" width="5" style="828" hidden="1"/>
    <col min="6914" max="6914" width="68.42578125" style="828" hidden="1"/>
    <col min="6915" max="7168" width="11.42578125" style="828" hidden="1"/>
    <col min="7169" max="7169" width="5" style="828" hidden="1"/>
    <col min="7170" max="7170" width="68.42578125" style="828" hidden="1"/>
    <col min="7171" max="7424" width="11.42578125" style="828" hidden="1"/>
    <col min="7425" max="7425" width="5" style="828" hidden="1"/>
    <col min="7426" max="7426" width="68.42578125" style="828" hidden="1"/>
    <col min="7427" max="7680" width="11.42578125" style="828" hidden="1"/>
    <col min="7681" max="7681" width="5" style="828" hidden="1"/>
    <col min="7682" max="7682" width="68.42578125" style="828" hidden="1"/>
    <col min="7683" max="7936" width="11.42578125" style="828" hidden="1"/>
    <col min="7937" max="7937" width="5" style="828" hidden="1"/>
    <col min="7938" max="7938" width="68.42578125" style="828" hidden="1"/>
    <col min="7939" max="8192" width="11.42578125" style="828" hidden="1"/>
    <col min="8193" max="8193" width="5" style="828" hidden="1"/>
    <col min="8194" max="8194" width="68.42578125" style="828" hidden="1"/>
    <col min="8195" max="8448" width="11.42578125" style="828" hidden="1"/>
    <col min="8449" max="8449" width="5" style="828" hidden="1"/>
    <col min="8450" max="8450" width="68.42578125" style="828" hidden="1"/>
    <col min="8451" max="8704" width="11.42578125" style="828" hidden="1"/>
    <col min="8705" max="8705" width="5" style="828" hidden="1"/>
    <col min="8706" max="8706" width="68.42578125" style="828" hidden="1"/>
    <col min="8707" max="8960" width="11.42578125" style="828" hidden="1"/>
    <col min="8961" max="8961" width="5" style="828" hidden="1"/>
    <col min="8962" max="8962" width="68.42578125" style="828" hidden="1"/>
    <col min="8963" max="9216" width="11.42578125" style="828" hidden="1"/>
    <col min="9217" max="9217" width="5" style="828" hidden="1"/>
    <col min="9218" max="9218" width="68.42578125" style="828" hidden="1"/>
    <col min="9219" max="9472" width="11.42578125" style="828" hidden="1"/>
    <col min="9473" max="9473" width="5" style="828" hidden="1"/>
    <col min="9474" max="9474" width="68.42578125" style="828" hidden="1"/>
    <col min="9475" max="9728" width="11.42578125" style="828" hidden="1"/>
    <col min="9729" max="9729" width="5" style="828" hidden="1"/>
    <col min="9730" max="9730" width="68.42578125" style="828" hidden="1"/>
    <col min="9731" max="9984" width="11.42578125" style="828" hidden="1"/>
    <col min="9985" max="9985" width="5" style="828" hidden="1"/>
    <col min="9986" max="9986" width="68.42578125" style="828" hidden="1"/>
    <col min="9987" max="10240" width="11.42578125" style="828" hidden="1"/>
    <col min="10241" max="10241" width="5" style="828" hidden="1"/>
    <col min="10242" max="10242" width="68.42578125" style="828" hidden="1"/>
    <col min="10243" max="10496" width="11.42578125" style="828" hidden="1"/>
    <col min="10497" max="10497" width="5" style="828" hidden="1"/>
    <col min="10498" max="10498" width="68.42578125" style="828" hidden="1"/>
    <col min="10499" max="10752" width="11.42578125" style="828" hidden="1"/>
    <col min="10753" max="10753" width="5" style="828" hidden="1"/>
    <col min="10754" max="10754" width="68.42578125" style="828" hidden="1"/>
    <col min="10755" max="11008" width="11.42578125" style="828" hidden="1"/>
    <col min="11009" max="11009" width="5" style="828" hidden="1"/>
    <col min="11010" max="11010" width="68.42578125" style="828" hidden="1"/>
    <col min="11011" max="11264" width="11.42578125" style="828" hidden="1"/>
    <col min="11265" max="11265" width="5" style="828" hidden="1"/>
    <col min="11266" max="11266" width="68.42578125" style="828" hidden="1"/>
    <col min="11267" max="11520" width="11.42578125" style="828" hidden="1"/>
    <col min="11521" max="11521" width="5" style="828" hidden="1"/>
    <col min="11522" max="11522" width="68.42578125" style="828" hidden="1"/>
    <col min="11523" max="11776" width="11.42578125" style="828" hidden="1"/>
    <col min="11777" max="11777" width="5" style="828" hidden="1"/>
    <col min="11778" max="11778" width="68.42578125" style="828" hidden="1"/>
    <col min="11779" max="12032" width="11.42578125" style="828" hidden="1"/>
    <col min="12033" max="12033" width="5" style="828" hidden="1"/>
    <col min="12034" max="12034" width="68.42578125" style="828" hidden="1"/>
    <col min="12035" max="12288" width="11.42578125" style="828" hidden="1"/>
    <col min="12289" max="12289" width="5" style="828" hidden="1"/>
    <col min="12290" max="12290" width="68.42578125" style="828" hidden="1"/>
    <col min="12291" max="12544" width="11.42578125" style="828" hidden="1"/>
    <col min="12545" max="12545" width="5" style="828" hidden="1"/>
    <col min="12546" max="12546" width="68.42578125" style="828" hidden="1"/>
    <col min="12547" max="12800" width="11.42578125" style="828" hidden="1"/>
    <col min="12801" max="12801" width="5" style="828" hidden="1"/>
    <col min="12802" max="12802" width="68.42578125" style="828" hidden="1"/>
    <col min="12803" max="13056" width="11.42578125" style="828" hidden="1"/>
    <col min="13057" max="13057" width="5" style="828" hidden="1"/>
    <col min="13058" max="13058" width="68.42578125" style="828" hidden="1"/>
    <col min="13059" max="13312" width="11.42578125" style="828" hidden="1"/>
    <col min="13313" max="13313" width="5" style="828" hidden="1"/>
    <col min="13314" max="13314" width="68.42578125" style="828" hidden="1"/>
    <col min="13315" max="13568" width="11.42578125" style="828" hidden="1"/>
    <col min="13569" max="13569" width="5" style="828" hidden="1"/>
    <col min="13570" max="13570" width="68.42578125" style="828" hidden="1"/>
    <col min="13571" max="13824" width="11.42578125" style="828" hidden="1"/>
    <col min="13825" max="13825" width="5" style="828" hidden="1"/>
    <col min="13826" max="13826" width="68.42578125" style="828" hidden="1"/>
    <col min="13827" max="14080" width="11.42578125" style="828" hidden="1"/>
    <col min="14081" max="14081" width="5" style="828" hidden="1"/>
    <col min="14082" max="14082" width="68.42578125" style="828" hidden="1"/>
    <col min="14083" max="14336" width="11.42578125" style="828" hidden="1"/>
    <col min="14337" max="14337" width="5" style="828" hidden="1"/>
    <col min="14338" max="14338" width="68.42578125" style="828" hidden="1"/>
    <col min="14339" max="14592" width="11.42578125" style="828" hidden="1"/>
    <col min="14593" max="14593" width="5" style="828" hidden="1"/>
    <col min="14594" max="14594" width="68.42578125" style="828" hidden="1"/>
    <col min="14595" max="14848" width="11.42578125" style="828" hidden="1"/>
    <col min="14849" max="14849" width="5" style="828" hidden="1"/>
    <col min="14850" max="14850" width="68.42578125" style="828" hidden="1"/>
    <col min="14851" max="15104" width="11.42578125" style="828" hidden="1"/>
    <col min="15105" max="15105" width="5" style="828" hidden="1"/>
    <col min="15106" max="15106" width="68.42578125" style="828" hidden="1"/>
    <col min="15107" max="15360" width="11.42578125" style="828" hidden="1"/>
    <col min="15361" max="15361" width="5" style="828" hidden="1"/>
    <col min="15362" max="15362" width="68.42578125" style="828" hidden="1"/>
    <col min="15363" max="15616" width="11.42578125" style="828" hidden="1"/>
    <col min="15617" max="15617" width="5" style="828" hidden="1"/>
    <col min="15618" max="15618" width="68.42578125" style="828" hidden="1"/>
    <col min="15619" max="15872" width="11.42578125" style="828" hidden="1"/>
    <col min="15873" max="15873" width="5" style="828" hidden="1"/>
    <col min="15874" max="15874" width="68.42578125" style="828" hidden="1"/>
    <col min="15875" max="16128" width="11.42578125" style="828" hidden="1"/>
    <col min="16129" max="16129" width="5" style="828" hidden="1"/>
    <col min="16130" max="16130" width="68.42578125" style="828" hidden="1"/>
    <col min="16131" max="16384" width="11.42578125" style="828" hidden="1"/>
  </cols>
  <sheetData>
    <row r="1" spans="1:2"/>
    <row r="2" spans="1:2">
      <c r="A2" s="845" t="s">
        <v>740</v>
      </c>
      <c r="B2" s="829"/>
    </row>
    <row r="3" spans="1:2">
      <c r="A3" s="830"/>
      <c r="B3" s="829"/>
    </row>
    <row r="4" spans="1:2" ht="27">
      <c r="A4" s="831">
        <v>21.1</v>
      </c>
      <c r="B4" s="832" t="s">
        <v>757</v>
      </c>
    </row>
    <row r="5" spans="1:2" ht="27">
      <c r="A5" s="831">
        <v>21.2</v>
      </c>
      <c r="B5" s="832" t="s">
        <v>758</v>
      </c>
    </row>
    <row r="6" spans="1:2" ht="36">
      <c r="A6" s="831">
        <v>21.3</v>
      </c>
      <c r="B6" s="832" t="s">
        <v>741</v>
      </c>
    </row>
    <row r="7" spans="1:2" ht="36">
      <c r="A7" s="831">
        <v>21.4</v>
      </c>
      <c r="B7" s="832" t="s">
        <v>742</v>
      </c>
    </row>
    <row r="8" spans="1:2" ht="36">
      <c r="A8" s="831">
        <v>21.5</v>
      </c>
      <c r="B8" s="832" t="s">
        <v>759</v>
      </c>
    </row>
    <row r="9" spans="1:2" ht="36">
      <c r="A9" s="831">
        <v>21.6</v>
      </c>
      <c r="B9" s="832" t="s">
        <v>743</v>
      </c>
    </row>
    <row r="10" spans="1:2" ht="36">
      <c r="A10" s="831">
        <v>21.7</v>
      </c>
      <c r="B10" s="832" t="s">
        <v>744</v>
      </c>
    </row>
    <row r="11" spans="1:2" ht="36">
      <c r="A11" s="831">
        <v>21.8</v>
      </c>
      <c r="B11" s="832" t="s">
        <v>745</v>
      </c>
    </row>
    <row r="12" spans="1:2" ht="36">
      <c r="A12" s="831">
        <v>21.9</v>
      </c>
      <c r="B12" s="832" t="s">
        <v>760</v>
      </c>
    </row>
    <row r="13" spans="1:2" ht="36">
      <c r="A13" s="831" t="s">
        <v>768</v>
      </c>
      <c r="B13" s="832" t="s">
        <v>746</v>
      </c>
    </row>
    <row r="14" spans="1:2" ht="36">
      <c r="A14" s="831">
        <v>21.11</v>
      </c>
      <c r="B14" s="832" t="s">
        <v>747</v>
      </c>
    </row>
    <row r="15" spans="1:2" ht="36">
      <c r="A15" s="831">
        <v>21.12</v>
      </c>
      <c r="B15" s="832" t="s">
        <v>748</v>
      </c>
    </row>
    <row r="16" spans="1:2" ht="36">
      <c r="A16" s="831">
        <v>21.13</v>
      </c>
      <c r="B16" s="832" t="s">
        <v>761</v>
      </c>
    </row>
    <row r="17" spans="1:2" ht="36">
      <c r="A17" s="831">
        <v>21.14</v>
      </c>
      <c r="B17" s="832" t="s">
        <v>749</v>
      </c>
    </row>
    <row r="18" spans="1:2" ht="36">
      <c r="A18" s="831">
        <v>21.15</v>
      </c>
      <c r="B18" s="832" t="s">
        <v>750</v>
      </c>
    </row>
    <row r="19" spans="1:2" ht="36">
      <c r="A19" s="831">
        <v>21.16</v>
      </c>
      <c r="B19" s="832" t="s">
        <v>751</v>
      </c>
    </row>
    <row r="20" spans="1:2" ht="36">
      <c r="A20" s="831">
        <v>21.17</v>
      </c>
      <c r="B20" s="832" t="s">
        <v>752</v>
      </c>
    </row>
    <row r="21" spans="1:2" ht="36">
      <c r="A21" s="831">
        <v>21.18</v>
      </c>
      <c r="B21" s="832" t="s">
        <v>753</v>
      </c>
    </row>
    <row r="22" spans="1:2" ht="36">
      <c r="A22" s="831">
        <v>21.19</v>
      </c>
      <c r="B22" s="832" t="s">
        <v>754</v>
      </c>
    </row>
    <row r="23" spans="1:2" ht="36">
      <c r="A23" s="831" t="s">
        <v>769</v>
      </c>
      <c r="B23" s="832" t="s">
        <v>762</v>
      </c>
    </row>
    <row r="24" spans="1:2" ht="36">
      <c r="A24" s="831">
        <v>21.21</v>
      </c>
      <c r="B24" s="832" t="s">
        <v>755</v>
      </c>
    </row>
    <row r="25" spans="1:2" ht="36">
      <c r="A25" s="831">
        <v>21.22</v>
      </c>
      <c r="B25" s="832" t="s">
        <v>756</v>
      </c>
    </row>
    <row r="26" spans="1:2" ht="36">
      <c r="A26" s="831">
        <v>21.23</v>
      </c>
      <c r="B26" s="832" t="s">
        <v>763</v>
      </c>
    </row>
    <row r="27" spans="1:2" ht="36">
      <c r="A27" s="831">
        <v>21.24</v>
      </c>
      <c r="B27" s="832" t="s">
        <v>764</v>
      </c>
    </row>
    <row r="28" spans="1:2" ht="36">
      <c r="A28" s="831">
        <v>21.25</v>
      </c>
      <c r="B28" s="832" t="s">
        <v>765</v>
      </c>
    </row>
    <row r="29" spans="1:2" ht="36">
      <c r="A29" s="831">
        <v>21.26</v>
      </c>
      <c r="B29" s="832" t="s">
        <v>766</v>
      </c>
    </row>
    <row r="30" spans="1:2" ht="36">
      <c r="A30" s="831">
        <v>21.27</v>
      </c>
      <c r="B30" s="832" t="s">
        <v>767</v>
      </c>
    </row>
    <row r="31" spans="1:2" ht="36">
      <c r="A31" s="831">
        <v>21.28</v>
      </c>
      <c r="B31" s="832" t="s">
        <v>771</v>
      </c>
    </row>
    <row r="32" spans="1:2" ht="36">
      <c r="A32" s="831">
        <v>21.29</v>
      </c>
      <c r="B32" s="832" t="s">
        <v>772</v>
      </c>
    </row>
    <row r="33" spans="1:2" ht="36">
      <c r="A33" s="831" t="s">
        <v>770</v>
      </c>
      <c r="B33" s="832" t="s">
        <v>773</v>
      </c>
    </row>
    <row r="34" spans="1:2" ht="36">
      <c r="A34" s="831">
        <v>21.31</v>
      </c>
      <c r="B34" s="832" t="s">
        <v>774</v>
      </c>
    </row>
    <row r="35" spans="1:2" ht="36">
      <c r="A35" s="831">
        <v>21.32</v>
      </c>
      <c r="B35" s="832" t="s">
        <v>775</v>
      </c>
    </row>
    <row r="36" spans="1:2" ht="36">
      <c r="A36" s="831">
        <v>21.33</v>
      </c>
      <c r="B36" s="832" t="s">
        <v>776</v>
      </c>
    </row>
    <row r="37" spans="1:2" ht="45">
      <c r="A37" s="831">
        <v>21.34</v>
      </c>
      <c r="B37" s="832" t="s">
        <v>777</v>
      </c>
    </row>
    <row r="38" spans="1:2" ht="36">
      <c r="A38" s="831">
        <v>21.35</v>
      </c>
      <c r="B38" s="832" t="s">
        <v>778</v>
      </c>
    </row>
    <row r="39" spans="1:2" ht="36">
      <c r="A39" s="831">
        <v>21.36</v>
      </c>
      <c r="B39" s="832" t="s">
        <v>779</v>
      </c>
    </row>
    <row r="40" spans="1:2" hidden="1">
      <c r="A40" s="831"/>
      <c r="B40" s="832"/>
    </row>
    <row r="41" spans="1:2" hidden="1">
      <c r="A41" s="831"/>
      <c r="B41" s="832"/>
    </row>
    <row r="42" spans="1:2" hidden="1">
      <c r="A42" s="831"/>
      <c r="B42" s="832"/>
    </row>
    <row r="43" spans="1:2" hidden="1">
      <c r="A43" s="831"/>
      <c r="B43" s="832"/>
    </row>
    <row r="44" spans="1:2" hidden="1">
      <c r="A44" s="831"/>
      <c r="B44" s="832"/>
    </row>
    <row r="45" spans="1:2" hidden="1">
      <c r="A45" s="831"/>
      <c r="B45" s="832"/>
    </row>
    <row r="46" spans="1:2" hidden="1">
      <c r="A46" s="831"/>
      <c r="B46" s="832"/>
    </row>
    <row r="47" spans="1:2" s="835" customFormat="1" hidden="1">
      <c r="A47" s="833"/>
      <c r="B47" s="834"/>
    </row>
    <row r="48" spans="1:2" s="835" customFormat="1" hidden="1">
      <c r="A48" s="833"/>
      <c r="B48" s="834"/>
    </row>
    <row r="49" spans="1:2" s="835" customFormat="1" hidden="1">
      <c r="A49" s="833"/>
      <c r="B49" s="834"/>
    </row>
    <row r="50" spans="1:2" s="835" customFormat="1" hidden="1">
      <c r="A50" s="833"/>
      <c r="B50" s="834"/>
    </row>
    <row r="51" spans="1:2" s="836" customFormat="1" hidden="1">
      <c r="A51" s="831"/>
      <c r="B51" s="832"/>
    </row>
    <row r="52" spans="1:2" s="836" customFormat="1" hidden="1">
      <c r="A52" s="831"/>
      <c r="B52" s="832"/>
    </row>
    <row r="53" spans="1:2" s="836" customFormat="1" hidden="1">
      <c r="A53" s="831"/>
      <c r="B53" s="832"/>
    </row>
    <row r="54" spans="1:2" s="836" customFormat="1" hidden="1">
      <c r="A54" s="831"/>
      <c r="B54" s="832"/>
    </row>
    <row r="55" spans="1:2" s="836" customFormat="1" hidden="1">
      <c r="A55" s="831"/>
      <c r="B55" s="832"/>
    </row>
    <row r="56" spans="1:2" s="836" customFormat="1" hidden="1">
      <c r="A56" s="831"/>
      <c r="B56" s="832"/>
    </row>
    <row r="57" spans="1:2" s="836" customFormat="1" hidden="1">
      <c r="A57" s="831"/>
      <c r="B57" s="832"/>
    </row>
    <row r="58" spans="1:2" s="836" customFormat="1" hidden="1">
      <c r="A58" s="831"/>
      <c r="B58" s="832"/>
    </row>
    <row r="59" spans="1:2" s="836" customFormat="1" hidden="1">
      <c r="A59" s="831"/>
      <c r="B59" s="832"/>
    </row>
    <row r="60" spans="1:2" s="836" customFormat="1" hidden="1">
      <c r="A60" s="831"/>
      <c r="B60" s="832"/>
    </row>
    <row r="61" spans="1:2" s="836" customFormat="1" hidden="1">
      <c r="A61" s="831"/>
      <c r="B61" s="832"/>
    </row>
    <row r="62" spans="1:2" s="836" customFormat="1" hidden="1">
      <c r="A62" s="831"/>
      <c r="B62" s="832"/>
    </row>
    <row r="63" spans="1:2" s="836" customFormat="1" hidden="1">
      <c r="A63" s="831"/>
      <c r="B63" s="832"/>
    </row>
    <row r="64" spans="1:2" s="836" customFormat="1" hidden="1">
      <c r="A64" s="831"/>
      <c r="B64" s="832"/>
    </row>
    <row r="65" spans="1:16130" s="836" customFormat="1" hidden="1">
      <c r="A65" s="831"/>
      <c r="B65" s="832"/>
    </row>
    <row r="66" spans="1:16130" s="836" customFormat="1" hidden="1">
      <c r="A66" s="831"/>
      <c r="B66" s="832"/>
    </row>
    <row r="67" spans="1:16130" s="836" customFormat="1" hidden="1">
      <c r="A67" s="831"/>
      <c r="B67" s="832"/>
    </row>
    <row r="68" spans="1:16130" s="836" customFormat="1" hidden="1">
      <c r="A68" s="831"/>
      <c r="B68" s="832"/>
    </row>
    <row r="69" spans="1:16130" s="836" customFormat="1" hidden="1">
      <c r="A69" s="831"/>
      <c r="B69" s="832"/>
    </row>
    <row r="70" spans="1:16130" s="836" customFormat="1" ht="27" hidden="1" customHeight="1">
      <c r="A70" s="831"/>
      <c r="B70" s="832"/>
    </row>
    <row r="71" spans="1:16130" hidden="1">
      <c r="A71" s="837"/>
      <c r="B71" s="838"/>
    </row>
    <row r="72" spans="1:16130" hidden="1">
      <c r="A72" s="837"/>
      <c r="B72" s="838"/>
    </row>
    <row r="73" spans="1:16130" hidden="1">
      <c r="A73" s="837"/>
      <c r="B73" s="838"/>
    </row>
    <row r="74" spans="1:16130" hidden="1">
      <c r="A74" s="837"/>
      <c r="B74" s="838"/>
    </row>
    <row r="75" spans="1:16130" hidden="1">
      <c r="A75" s="837"/>
      <c r="B75" s="838"/>
    </row>
    <row r="76" spans="1:16130" ht="9" hidden="1" customHeight="1"/>
    <row r="77" spans="1:16130" ht="9" hidden="1" customHeight="1"/>
    <row r="78" spans="1:16130" ht="9" hidden="1" customHeight="1"/>
    <row r="79" spans="1:16130" ht="9" hidden="1" customHeight="1"/>
    <row r="80" spans="1:16130" s="826" customFormat="1" ht="9" hidden="1" customHeight="1">
      <c r="B80" s="827"/>
      <c r="C80" s="828"/>
      <c r="D80" s="828"/>
      <c r="E80" s="828"/>
      <c r="F80" s="828"/>
      <c r="G80" s="828"/>
      <c r="H80" s="828"/>
      <c r="I80" s="828"/>
      <c r="J80" s="828"/>
      <c r="K80" s="828"/>
      <c r="L80" s="828"/>
      <c r="M80" s="828"/>
      <c r="N80" s="828"/>
      <c r="O80" s="828"/>
      <c r="P80" s="828"/>
      <c r="Q80" s="828"/>
      <c r="R80" s="828"/>
      <c r="S80" s="828"/>
      <c r="T80" s="828"/>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c r="BC80" s="828"/>
      <c r="BD80" s="828"/>
      <c r="BE80" s="828"/>
      <c r="BF80" s="828"/>
      <c r="BG80" s="828"/>
      <c r="BH80" s="828"/>
      <c r="BI80" s="828"/>
      <c r="BJ80" s="828"/>
      <c r="BK80" s="828"/>
      <c r="BL80" s="828"/>
      <c r="BM80" s="828"/>
      <c r="BN80" s="828"/>
      <c r="BO80" s="828"/>
      <c r="BP80" s="828"/>
      <c r="BQ80" s="828"/>
      <c r="BR80" s="828"/>
      <c r="BS80" s="828"/>
      <c r="BT80" s="828"/>
      <c r="BU80" s="828"/>
      <c r="BV80" s="828"/>
      <c r="BW80" s="828"/>
      <c r="BX80" s="828"/>
      <c r="BY80" s="828"/>
      <c r="BZ80" s="828"/>
      <c r="CA80" s="828"/>
      <c r="CB80" s="828"/>
      <c r="CC80" s="828"/>
      <c r="CD80" s="828"/>
      <c r="CE80" s="828"/>
      <c r="CF80" s="828"/>
      <c r="CG80" s="828"/>
      <c r="CH80" s="828"/>
      <c r="CI80" s="828"/>
      <c r="CJ80" s="828"/>
      <c r="CK80" s="828"/>
      <c r="CL80" s="828"/>
      <c r="CM80" s="828"/>
      <c r="CN80" s="828"/>
      <c r="CO80" s="828"/>
      <c r="CP80" s="828"/>
      <c r="CQ80" s="828"/>
      <c r="CR80" s="828"/>
      <c r="CS80" s="828"/>
      <c r="CT80" s="828"/>
      <c r="CU80" s="828"/>
      <c r="CV80" s="828"/>
      <c r="CW80" s="828"/>
      <c r="CX80" s="828"/>
      <c r="CY80" s="828"/>
      <c r="CZ80" s="828"/>
      <c r="DA80" s="828"/>
      <c r="DB80" s="828"/>
      <c r="DC80" s="828"/>
      <c r="DD80" s="828"/>
      <c r="DE80" s="828"/>
      <c r="DF80" s="828"/>
      <c r="DG80" s="828"/>
      <c r="DH80" s="828"/>
      <c r="DI80" s="828"/>
      <c r="DJ80" s="828"/>
      <c r="DK80" s="828"/>
      <c r="DL80" s="828"/>
      <c r="DM80" s="828"/>
      <c r="DN80" s="828"/>
      <c r="DO80" s="828"/>
      <c r="DP80" s="828"/>
      <c r="DQ80" s="828"/>
      <c r="DR80" s="828"/>
      <c r="DS80" s="828"/>
      <c r="DT80" s="828"/>
      <c r="DU80" s="828"/>
      <c r="DV80" s="828"/>
      <c r="DW80" s="828"/>
      <c r="DX80" s="828"/>
      <c r="DY80" s="828"/>
      <c r="DZ80" s="828"/>
      <c r="EA80" s="828"/>
      <c r="EB80" s="828"/>
      <c r="EC80" s="828"/>
      <c r="ED80" s="828"/>
      <c r="EE80" s="828"/>
      <c r="EF80" s="828"/>
      <c r="EG80" s="828"/>
      <c r="EH80" s="828"/>
      <c r="EI80" s="828"/>
      <c r="EJ80" s="828"/>
      <c r="EK80" s="828"/>
      <c r="EL80" s="828"/>
      <c r="EM80" s="828"/>
      <c r="EN80" s="828"/>
      <c r="EO80" s="828"/>
      <c r="EP80" s="828"/>
      <c r="EQ80" s="828"/>
      <c r="ER80" s="828"/>
      <c r="ES80" s="828"/>
      <c r="ET80" s="828"/>
      <c r="EU80" s="828"/>
      <c r="EV80" s="828"/>
      <c r="EW80" s="828"/>
      <c r="EX80" s="828"/>
      <c r="EY80" s="828"/>
      <c r="EZ80" s="828"/>
      <c r="FA80" s="828"/>
      <c r="FB80" s="828"/>
      <c r="FC80" s="828"/>
      <c r="FD80" s="828"/>
      <c r="FE80" s="828"/>
      <c r="FF80" s="828"/>
      <c r="FG80" s="828"/>
      <c r="FH80" s="828"/>
      <c r="FI80" s="828"/>
      <c r="FJ80" s="828"/>
      <c r="FK80" s="828"/>
      <c r="FL80" s="828"/>
      <c r="FM80" s="828"/>
      <c r="FN80" s="828"/>
      <c r="FO80" s="828"/>
      <c r="FP80" s="828"/>
      <c r="FQ80" s="828"/>
      <c r="FR80" s="828"/>
      <c r="FS80" s="828"/>
      <c r="FT80" s="828"/>
      <c r="FU80" s="828"/>
      <c r="FV80" s="828"/>
      <c r="FW80" s="828"/>
      <c r="FX80" s="828"/>
      <c r="FY80" s="828"/>
      <c r="FZ80" s="828"/>
      <c r="GA80" s="828"/>
      <c r="GB80" s="828"/>
      <c r="GC80" s="828"/>
      <c r="GD80" s="828"/>
      <c r="GE80" s="828"/>
      <c r="GF80" s="828"/>
      <c r="GG80" s="828"/>
      <c r="GH80" s="828"/>
      <c r="GI80" s="828"/>
      <c r="GJ80" s="828"/>
      <c r="GK80" s="828"/>
      <c r="GL80" s="828"/>
      <c r="GM80" s="828"/>
      <c r="GN80" s="828"/>
      <c r="GO80" s="828"/>
      <c r="GP80" s="828"/>
      <c r="GQ80" s="828"/>
      <c r="GR80" s="828"/>
      <c r="GS80" s="828"/>
      <c r="GT80" s="828"/>
      <c r="GU80" s="828"/>
      <c r="GV80" s="828"/>
      <c r="GW80" s="828"/>
      <c r="GX80" s="828"/>
      <c r="GY80" s="828"/>
      <c r="GZ80" s="828"/>
      <c r="HA80" s="828"/>
      <c r="HB80" s="828"/>
      <c r="HC80" s="828"/>
      <c r="HD80" s="828"/>
      <c r="HE80" s="828"/>
      <c r="HF80" s="828"/>
      <c r="HG80" s="828"/>
      <c r="HH80" s="828"/>
      <c r="HI80" s="828"/>
      <c r="HJ80" s="828"/>
      <c r="HK80" s="828"/>
      <c r="HL80" s="828"/>
      <c r="HM80" s="828"/>
      <c r="HN80" s="828"/>
      <c r="HO80" s="828"/>
      <c r="HP80" s="828"/>
      <c r="HQ80" s="828"/>
      <c r="HR80" s="828"/>
      <c r="HS80" s="828"/>
      <c r="HT80" s="828"/>
      <c r="HU80" s="828"/>
      <c r="HV80" s="828"/>
      <c r="HW80" s="828"/>
      <c r="HX80" s="828"/>
      <c r="HY80" s="828"/>
      <c r="HZ80" s="828"/>
      <c r="IA80" s="828"/>
      <c r="IB80" s="828"/>
      <c r="IC80" s="828"/>
      <c r="ID80" s="828"/>
      <c r="IE80" s="828"/>
      <c r="IF80" s="828"/>
      <c r="IG80" s="828"/>
      <c r="IH80" s="828"/>
      <c r="II80" s="828"/>
      <c r="IJ80" s="828"/>
      <c r="IK80" s="828"/>
      <c r="IL80" s="828"/>
      <c r="IM80" s="828"/>
      <c r="IN80" s="828"/>
      <c r="IO80" s="828"/>
      <c r="IP80" s="828"/>
      <c r="IQ80" s="828"/>
      <c r="IR80" s="828"/>
      <c r="IS80" s="828"/>
      <c r="IT80" s="828"/>
      <c r="IU80" s="828"/>
      <c r="IV80" s="828"/>
      <c r="IW80" s="828"/>
      <c r="IX80" s="828"/>
      <c r="IY80" s="828"/>
      <c r="IZ80" s="828"/>
      <c r="JA80" s="828"/>
      <c r="JB80" s="828"/>
      <c r="JC80" s="828"/>
      <c r="JD80" s="828"/>
      <c r="JE80" s="828"/>
      <c r="JF80" s="828"/>
      <c r="JG80" s="828"/>
      <c r="JH80" s="828"/>
      <c r="JI80" s="828"/>
      <c r="JJ80" s="828"/>
      <c r="JK80" s="828"/>
      <c r="JL80" s="828"/>
      <c r="JM80" s="828"/>
      <c r="JN80" s="828"/>
      <c r="JO80" s="828"/>
      <c r="JP80" s="828"/>
      <c r="JQ80" s="828"/>
      <c r="JR80" s="828"/>
      <c r="JS80" s="828"/>
      <c r="JT80" s="828"/>
      <c r="JU80" s="828"/>
      <c r="JV80" s="828"/>
      <c r="JW80" s="828"/>
      <c r="JX80" s="828"/>
      <c r="JY80" s="828"/>
      <c r="JZ80" s="828"/>
      <c r="KA80" s="828"/>
      <c r="KB80" s="828"/>
      <c r="KC80" s="828"/>
      <c r="KD80" s="828"/>
      <c r="KE80" s="828"/>
      <c r="KF80" s="828"/>
      <c r="KG80" s="828"/>
      <c r="KH80" s="828"/>
      <c r="KI80" s="828"/>
      <c r="KJ80" s="828"/>
      <c r="KK80" s="828"/>
      <c r="KL80" s="828"/>
      <c r="KM80" s="828"/>
      <c r="KN80" s="828"/>
      <c r="KO80" s="828"/>
      <c r="KP80" s="828"/>
      <c r="KQ80" s="828"/>
      <c r="KR80" s="828"/>
      <c r="KS80" s="828"/>
      <c r="KT80" s="828"/>
      <c r="KU80" s="828"/>
      <c r="KV80" s="828"/>
      <c r="KW80" s="828"/>
      <c r="KX80" s="828"/>
      <c r="KY80" s="828"/>
      <c r="KZ80" s="828"/>
      <c r="LA80" s="828"/>
      <c r="LB80" s="828"/>
      <c r="LC80" s="828"/>
      <c r="LD80" s="828"/>
      <c r="LE80" s="828"/>
      <c r="LF80" s="828"/>
      <c r="LG80" s="828"/>
      <c r="LH80" s="828"/>
      <c r="LI80" s="828"/>
      <c r="LJ80" s="828"/>
      <c r="LK80" s="828"/>
      <c r="LL80" s="828"/>
      <c r="LM80" s="828"/>
      <c r="LN80" s="828"/>
      <c r="LO80" s="828"/>
      <c r="LP80" s="828"/>
      <c r="LQ80" s="828"/>
      <c r="LR80" s="828"/>
      <c r="LS80" s="828"/>
      <c r="LT80" s="828"/>
      <c r="LU80" s="828"/>
      <c r="LV80" s="828"/>
      <c r="LW80" s="828"/>
      <c r="LX80" s="828"/>
      <c r="LY80" s="828"/>
      <c r="LZ80" s="828"/>
      <c r="MA80" s="828"/>
      <c r="MB80" s="828"/>
      <c r="MC80" s="828"/>
      <c r="MD80" s="828"/>
      <c r="ME80" s="828"/>
      <c r="MF80" s="828"/>
      <c r="MG80" s="828"/>
      <c r="MH80" s="828"/>
      <c r="MI80" s="828"/>
      <c r="MJ80" s="828"/>
      <c r="MK80" s="828"/>
      <c r="ML80" s="828"/>
      <c r="MM80" s="828"/>
      <c r="MN80" s="828"/>
      <c r="MO80" s="828"/>
      <c r="MP80" s="828"/>
      <c r="MQ80" s="828"/>
      <c r="MR80" s="828"/>
      <c r="MS80" s="828"/>
      <c r="MT80" s="828"/>
      <c r="MU80" s="828"/>
      <c r="MV80" s="828"/>
      <c r="MW80" s="828"/>
      <c r="MX80" s="828"/>
      <c r="MY80" s="828"/>
      <c r="MZ80" s="828"/>
      <c r="NA80" s="828"/>
      <c r="NB80" s="828"/>
      <c r="NC80" s="828"/>
      <c r="ND80" s="828"/>
      <c r="NE80" s="828"/>
      <c r="NF80" s="828"/>
      <c r="NG80" s="828"/>
      <c r="NH80" s="828"/>
      <c r="NI80" s="828"/>
      <c r="NJ80" s="828"/>
      <c r="NK80" s="828"/>
      <c r="NL80" s="828"/>
      <c r="NM80" s="828"/>
      <c r="NN80" s="828"/>
      <c r="NO80" s="828"/>
      <c r="NP80" s="828"/>
      <c r="NQ80" s="828"/>
      <c r="NR80" s="828"/>
      <c r="NS80" s="828"/>
      <c r="NT80" s="828"/>
      <c r="NU80" s="828"/>
      <c r="NV80" s="828"/>
      <c r="NW80" s="828"/>
      <c r="NX80" s="828"/>
      <c r="NY80" s="828"/>
      <c r="NZ80" s="828"/>
      <c r="OA80" s="828"/>
      <c r="OB80" s="828"/>
      <c r="OC80" s="828"/>
      <c r="OD80" s="828"/>
      <c r="OE80" s="828"/>
      <c r="OF80" s="828"/>
      <c r="OG80" s="828"/>
      <c r="OH80" s="828"/>
      <c r="OI80" s="828"/>
      <c r="OJ80" s="828"/>
      <c r="OK80" s="828"/>
      <c r="OL80" s="828"/>
      <c r="OM80" s="828"/>
      <c r="ON80" s="828"/>
      <c r="OO80" s="828"/>
      <c r="OP80" s="828"/>
      <c r="OQ80" s="828"/>
      <c r="OR80" s="828"/>
      <c r="OS80" s="828"/>
      <c r="OT80" s="828"/>
      <c r="OU80" s="828"/>
      <c r="OV80" s="828"/>
      <c r="OW80" s="828"/>
      <c r="OX80" s="828"/>
      <c r="OY80" s="828"/>
      <c r="OZ80" s="828"/>
      <c r="PA80" s="828"/>
      <c r="PB80" s="828"/>
      <c r="PC80" s="828"/>
      <c r="PD80" s="828"/>
      <c r="PE80" s="828"/>
      <c r="PF80" s="828"/>
      <c r="PG80" s="828"/>
      <c r="PH80" s="828"/>
      <c r="PI80" s="828"/>
      <c r="PJ80" s="828"/>
      <c r="PK80" s="828"/>
      <c r="PL80" s="828"/>
      <c r="PM80" s="828"/>
      <c r="PN80" s="828"/>
      <c r="PO80" s="828"/>
      <c r="PP80" s="828"/>
      <c r="PQ80" s="828"/>
      <c r="PR80" s="828"/>
      <c r="PS80" s="828"/>
      <c r="PT80" s="828"/>
      <c r="PU80" s="828"/>
      <c r="PV80" s="828"/>
      <c r="PW80" s="828"/>
      <c r="PX80" s="828"/>
      <c r="PY80" s="828"/>
      <c r="PZ80" s="828"/>
      <c r="QA80" s="828"/>
      <c r="QB80" s="828"/>
      <c r="QC80" s="828"/>
      <c r="QD80" s="828"/>
      <c r="QE80" s="828"/>
      <c r="QF80" s="828"/>
      <c r="QG80" s="828"/>
      <c r="QH80" s="828"/>
      <c r="QI80" s="828"/>
      <c r="QJ80" s="828"/>
      <c r="QK80" s="828"/>
      <c r="QL80" s="828"/>
      <c r="QM80" s="828"/>
      <c r="QN80" s="828"/>
      <c r="QO80" s="828"/>
      <c r="QP80" s="828"/>
      <c r="QQ80" s="828"/>
      <c r="QR80" s="828"/>
      <c r="QS80" s="828"/>
      <c r="QT80" s="828"/>
      <c r="QU80" s="828"/>
      <c r="QV80" s="828"/>
      <c r="QW80" s="828"/>
      <c r="QX80" s="828"/>
      <c r="QY80" s="828"/>
      <c r="QZ80" s="828"/>
      <c r="RA80" s="828"/>
      <c r="RB80" s="828"/>
      <c r="RC80" s="828"/>
      <c r="RD80" s="828"/>
      <c r="RE80" s="828"/>
      <c r="RF80" s="828"/>
      <c r="RG80" s="828"/>
      <c r="RH80" s="828"/>
      <c r="RI80" s="828"/>
      <c r="RJ80" s="828"/>
      <c r="RK80" s="828"/>
      <c r="RL80" s="828"/>
      <c r="RM80" s="828"/>
      <c r="RN80" s="828"/>
      <c r="RO80" s="828"/>
      <c r="RP80" s="828"/>
      <c r="RQ80" s="828"/>
      <c r="RR80" s="828"/>
      <c r="RS80" s="828"/>
      <c r="RT80" s="828"/>
      <c r="RU80" s="828"/>
      <c r="RV80" s="828"/>
      <c r="RW80" s="828"/>
      <c r="RX80" s="828"/>
      <c r="RY80" s="828"/>
      <c r="RZ80" s="828"/>
      <c r="SA80" s="828"/>
      <c r="SB80" s="828"/>
      <c r="SC80" s="828"/>
      <c r="SD80" s="828"/>
      <c r="SE80" s="828"/>
      <c r="SF80" s="828"/>
      <c r="SG80" s="828"/>
      <c r="SH80" s="828"/>
      <c r="SI80" s="828"/>
      <c r="SJ80" s="828"/>
      <c r="SK80" s="828"/>
      <c r="SL80" s="828"/>
      <c r="SM80" s="828"/>
      <c r="SN80" s="828"/>
      <c r="SO80" s="828"/>
      <c r="SP80" s="828"/>
      <c r="SQ80" s="828"/>
      <c r="SR80" s="828"/>
      <c r="SS80" s="828"/>
      <c r="ST80" s="828"/>
      <c r="SU80" s="828"/>
      <c r="SV80" s="828"/>
      <c r="SW80" s="828"/>
      <c r="SX80" s="828"/>
      <c r="SY80" s="828"/>
      <c r="SZ80" s="828"/>
      <c r="TA80" s="828"/>
      <c r="TB80" s="828"/>
      <c r="TC80" s="828"/>
      <c r="TD80" s="828"/>
      <c r="TE80" s="828"/>
      <c r="TF80" s="828"/>
      <c r="TG80" s="828"/>
      <c r="TH80" s="828"/>
      <c r="TI80" s="828"/>
      <c r="TJ80" s="828"/>
      <c r="TK80" s="828"/>
      <c r="TL80" s="828"/>
      <c r="TM80" s="828"/>
      <c r="TN80" s="828"/>
      <c r="TO80" s="828"/>
      <c r="TP80" s="828"/>
      <c r="TQ80" s="828"/>
      <c r="TR80" s="828"/>
      <c r="TS80" s="828"/>
      <c r="TT80" s="828"/>
      <c r="TU80" s="828"/>
      <c r="TV80" s="828"/>
      <c r="TW80" s="828"/>
      <c r="TX80" s="828"/>
      <c r="TY80" s="828"/>
      <c r="TZ80" s="828"/>
      <c r="UA80" s="828"/>
      <c r="UB80" s="828"/>
      <c r="UC80" s="828"/>
      <c r="UD80" s="828"/>
      <c r="UE80" s="828"/>
      <c r="UF80" s="828"/>
      <c r="UG80" s="828"/>
      <c r="UH80" s="828"/>
      <c r="UI80" s="828"/>
      <c r="UJ80" s="828"/>
      <c r="UK80" s="828"/>
      <c r="UL80" s="828"/>
      <c r="UM80" s="828"/>
      <c r="UN80" s="828"/>
      <c r="UO80" s="828"/>
      <c r="UP80" s="828"/>
      <c r="UQ80" s="828"/>
      <c r="UR80" s="828"/>
      <c r="US80" s="828"/>
      <c r="UT80" s="828"/>
      <c r="UU80" s="828"/>
      <c r="UV80" s="828"/>
      <c r="UW80" s="828"/>
      <c r="UX80" s="828"/>
      <c r="UY80" s="828"/>
      <c r="UZ80" s="828"/>
      <c r="VA80" s="828"/>
      <c r="VB80" s="828"/>
      <c r="VC80" s="828"/>
      <c r="VD80" s="828"/>
      <c r="VE80" s="828"/>
      <c r="VF80" s="828"/>
      <c r="VG80" s="828"/>
      <c r="VH80" s="828"/>
      <c r="VI80" s="828"/>
      <c r="VJ80" s="828"/>
      <c r="VK80" s="828"/>
      <c r="VL80" s="828"/>
      <c r="VM80" s="828"/>
      <c r="VN80" s="828"/>
      <c r="VO80" s="828"/>
      <c r="VP80" s="828"/>
      <c r="VQ80" s="828"/>
      <c r="VR80" s="828"/>
      <c r="VS80" s="828"/>
      <c r="VT80" s="828"/>
      <c r="VU80" s="828"/>
      <c r="VV80" s="828"/>
      <c r="VW80" s="828"/>
      <c r="VX80" s="828"/>
      <c r="VY80" s="828"/>
      <c r="VZ80" s="828"/>
      <c r="WA80" s="828"/>
      <c r="WB80" s="828"/>
      <c r="WC80" s="828"/>
      <c r="WD80" s="828"/>
      <c r="WE80" s="828"/>
      <c r="WF80" s="828"/>
      <c r="WG80" s="828"/>
      <c r="WH80" s="828"/>
      <c r="WI80" s="828"/>
      <c r="WJ80" s="828"/>
      <c r="WK80" s="828"/>
      <c r="WL80" s="828"/>
      <c r="WM80" s="828"/>
      <c r="WN80" s="828"/>
      <c r="WO80" s="828"/>
      <c r="WP80" s="828"/>
      <c r="WQ80" s="828"/>
      <c r="WR80" s="828"/>
      <c r="WS80" s="828"/>
      <c r="WT80" s="828"/>
      <c r="WU80" s="828"/>
      <c r="WV80" s="828"/>
      <c r="WW80" s="828"/>
      <c r="WX80" s="828"/>
      <c r="WY80" s="828"/>
      <c r="WZ80" s="828"/>
      <c r="XA80" s="828"/>
      <c r="XB80" s="828"/>
      <c r="XC80" s="828"/>
      <c r="XD80" s="828"/>
      <c r="XE80" s="828"/>
      <c r="XF80" s="828"/>
      <c r="XG80" s="828"/>
      <c r="XH80" s="828"/>
      <c r="XI80" s="828"/>
      <c r="XJ80" s="828"/>
      <c r="XK80" s="828"/>
      <c r="XL80" s="828"/>
      <c r="XM80" s="828"/>
      <c r="XN80" s="828"/>
      <c r="XO80" s="828"/>
      <c r="XP80" s="828"/>
      <c r="XQ80" s="828"/>
      <c r="XR80" s="828"/>
      <c r="XS80" s="828"/>
      <c r="XT80" s="828"/>
      <c r="XU80" s="828"/>
      <c r="XV80" s="828"/>
      <c r="XW80" s="828"/>
      <c r="XX80" s="828"/>
      <c r="XY80" s="828"/>
      <c r="XZ80" s="828"/>
      <c r="YA80" s="828"/>
      <c r="YB80" s="828"/>
      <c r="YC80" s="828"/>
      <c r="YD80" s="828"/>
      <c r="YE80" s="828"/>
      <c r="YF80" s="828"/>
      <c r="YG80" s="828"/>
      <c r="YH80" s="828"/>
      <c r="YI80" s="828"/>
      <c r="YJ80" s="828"/>
      <c r="YK80" s="828"/>
      <c r="YL80" s="828"/>
      <c r="YM80" s="828"/>
      <c r="YN80" s="828"/>
      <c r="YO80" s="828"/>
      <c r="YP80" s="828"/>
      <c r="YQ80" s="828"/>
      <c r="YR80" s="828"/>
      <c r="YS80" s="828"/>
      <c r="YT80" s="828"/>
      <c r="YU80" s="828"/>
      <c r="YV80" s="828"/>
      <c r="YW80" s="828"/>
      <c r="YX80" s="828"/>
      <c r="YY80" s="828"/>
      <c r="YZ80" s="828"/>
      <c r="ZA80" s="828"/>
      <c r="ZB80" s="828"/>
      <c r="ZC80" s="828"/>
      <c r="ZD80" s="828"/>
      <c r="ZE80" s="828"/>
      <c r="ZF80" s="828"/>
      <c r="ZG80" s="828"/>
      <c r="ZH80" s="828"/>
      <c r="ZI80" s="828"/>
      <c r="ZJ80" s="828"/>
      <c r="ZK80" s="828"/>
      <c r="ZL80" s="828"/>
      <c r="ZM80" s="828"/>
      <c r="ZN80" s="828"/>
      <c r="ZO80" s="828"/>
      <c r="ZP80" s="828"/>
      <c r="ZQ80" s="828"/>
      <c r="ZR80" s="828"/>
      <c r="ZS80" s="828"/>
      <c r="ZT80" s="828"/>
      <c r="ZU80" s="828"/>
      <c r="ZV80" s="828"/>
      <c r="ZW80" s="828"/>
      <c r="ZX80" s="828"/>
      <c r="ZY80" s="828"/>
      <c r="ZZ80" s="828"/>
      <c r="AAA80" s="828"/>
      <c r="AAB80" s="828"/>
      <c r="AAC80" s="828"/>
      <c r="AAD80" s="828"/>
      <c r="AAE80" s="828"/>
      <c r="AAF80" s="828"/>
      <c r="AAG80" s="828"/>
      <c r="AAH80" s="828"/>
      <c r="AAI80" s="828"/>
      <c r="AAJ80" s="828"/>
      <c r="AAK80" s="828"/>
      <c r="AAL80" s="828"/>
      <c r="AAM80" s="828"/>
      <c r="AAN80" s="828"/>
      <c r="AAO80" s="828"/>
      <c r="AAP80" s="828"/>
      <c r="AAQ80" s="828"/>
      <c r="AAR80" s="828"/>
      <c r="AAS80" s="828"/>
      <c r="AAT80" s="828"/>
      <c r="AAU80" s="828"/>
      <c r="AAV80" s="828"/>
      <c r="AAW80" s="828"/>
      <c r="AAX80" s="828"/>
      <c r="AAY80" s="828"/>
      <c r="AAZ80" s="828"/>
      <c r="ABA80" s="828"/>
      <c r="ABB80" s="828"/>
      <c r="ABC80" s="828"/>
      <c r="ABD80" s="828"/>
      <c r="ABE80" s="828"/>
      <c r="ABF80" s="828"/>
      <c r="ABG80" s="828"/>
      <c r="ABH80" s="828"/>
      <c r="ABI80" s="828"/>
      <c r="ABJ80" s="828"/>
      <c r="ABK80" s="828"/>
      <c r="ABL80" s="828"/>
      <c r="ABM80" s="828"/>
      <c r="ABN80" s="828"/>
      <c r="ABO80" s="828"/>
      <c r="ABP80" s="828"/>
      <c r="ABQ80" s="828"/>
      <c r="ABR80" s="828"/>
      <c r="ABS80" s="828"/>
      <c r="ABT80" s="828"/>
      <c r="ABU80" s="828"/>
      <c r="ABV80" s="828"/>
      <c r="ABW80" s="828"/>
      <c r="ABX80" s="828"/>
      <c r="ABY80" s="828"/>
      <c r="ABZ80" s="828"/>
      <c r="ACA80" s="828"/>
      <c r="ACB80" s="828"/>
      <c r="ACC80" s="828"/>
      <c r="ACD80" s="828"/>
      <c r="ACE80" s="828"/>
      <c r="ACF80" s="828"/>
      <c r="ACG80" s="828"/>
      <c r="ACH80" s="828"/>
      <c r="ACI80" s="828"/>
      <c r="ACJ80" s="828"/>
      <c r="ACK80" s="828"/>
      <c r="ACL80" s="828"/>
      <c r="ACM80" s="828"/>
      <c r="ACN80" s="828"/>
      <c r="ACO80" s="828"/>
      <c r="ACP80" s="828"/>
      <c r="ACQ80" s="828"/>
      <c r="ACR80" s="828"/>
      <c r="ACS80" s="828"/>
      <c r="ACT80" s="828"/>
      <c r="ACU80" s="828"/>
      <c r="ACV80" s="828"/>
      <c r="ACW80" s="828"/>
      <c r="ACX80" s="828"/>
      <c r="ACY80" s="828"/>
      <c r="ACZ80" s="828"/>
      <c r="ADA80" s="828"/>
      <c r="ADB80" s="828"/>
      <c r="ADC80" s="828"/>
      <c r="ADD80" s="828"/>
      <c r="ADE80" s="828"/>
      <c r="ADF80" s="828"/>
      <c r="ADG80" s="828"/>
      <c r="ADH80" s="828"/>
      <c r="ADI80" s="828"/>
      <c r="ADJ80" s="828"/>
      <c r="ADK80" s="828"/>
      <c r="ADL80" s="828"/>
      <c r="ADM80" s="828"/>
      <c r="ADN80" s="828"/>
      <c r="ADO80" s="828"/>
      <c r="ADP80" s="828"/>
      <c r="ADQ80" s="828"/>
      <c r="ADR80" s="828"/>
      <c r="ADS80" s="828"/>
      <c r="ADT80" s="828"/>
      <c r="ADU80" s="828"/>
      <c r="ADV80" s="828"/>
      <c r="ADW80" s="828"/>
      <c r="ADX80" s="828"/>
      <c r="ADY80" s="828"/>
      <c r="ADZ80" s="828"/>
      <c r="AEA80" s="828"/>
      <c r="AEB80" s="828"/>
      <c r="AEC80" s="828"/>
      <c r="AED80" s="828"/>
      <c r="AEE80" s="828"/>
      <c r="AEF80" s="828"/>
      <c r="AEG80" s="828"/>
      <c r="AEH80" s="828"/>
      <c r="AEI80" s="828"/>
      <c r="AEJ80" s="828"/>
      <c r="AEK80" s="828"/>
      <c r="AEL80" s="828"/>
      <c r="AEM80" s="828"/>
      <c r="AEN80" s="828"/>
      <c r="AEO80" s="828"/>
      <c r="AEP80" s="828"/>
      <c r="AEQ80" s="828"/>
      <c r="AER80" s="828"/>
      <c r="AES80" s="828"/>
      <c r="AET80" s="828"/>
      <c r="AEU80" s="828"/>
      <c r="AEV80" s="828"/>
      <c r="AEW80" s="828"/>
      <c r="AEX80" s="828"/>
      <c r="AEY80" s="828"/>
      <c r="AEZ80" s="828"/>
      <c r="AFA80" s="828"/>
      <c r="AFB80" s="828"/>
      <c r="AFC80" s="828"/>
      <c r="AFD80" s="828"/>
      <c r="AFE80" s="828"/>
      <c r="AFF80" s="828"/>
      <c r="AFG80" s="828"/>
      <c r="AFH80" s="828"/>
      <c r="AFI80" s="828"/>
      <c r="AFJ80" s="828"/>
      <c r="AFK80" s="828"/>
      <c r="AFL80" s="828"/>
      <c r="AFM80" s="828"/>
      <c r="AFN80" s="828"/>
      <c r="AFO80" s="828"/>
      <c r="AFP80" s="828"/>
      <c r="AFQ80" s="828"/>
      <c r="AFR80" s="828"/>
      <c r="AFS80" s="828"/>
      <c r="AFT80" s="828"/>
      <c r="AFU80" s="828"/>
      <c r="AFV80" s="828"/>
      <c r="AFW80" s="828"/>
      <c r="AFX80" s="828"/>
      <c r="AFY80" s="828"/>
      <c r="AFZ80" s="828"/>
      <c r="AGA80" s="828"/>
      <c r="AGB80" s="828"/>
      <c r="AGC80" s="828"/>
      <c r="AGD80" s="828"/>
      <c r="AGE80" s="828"/>
      <c r="AGF80" s="828"/>
      <c r="AGG80" s="828"/>
      <c r="AGH80" s="828"/>
      <c r="AGI80" s="828"/>
      <c r="AGJ80" s="828"/>
      <c r="AGK80" s="828"/>
      <c r="AGL80" s="828"/>
      <c r="AGM80" s="828"/>
      <c r="AGN80" s="828"/>
      <c r="AGO80" s="828"/>
      <c r="AGP80" s="828"/>
      <c r="AGQ80" s="828"/>
      <c r="AGR80" s="828"/>
      <c r="AGS80" s="828"/>
      <c r="AGT80" s="828"/>
      <c r="AGU80" s="828"/>
      <c r="AGV80" s="828"/>
      <c r="AGW80" s="828"/>
      <c r="AGX80" s="828"/>
      <c r="AGY80" s="828"/>
      <c r="AGZ80" s="828"/>
      <c r="AHA80" s="828"/>
      <c r="AHB80" s="828"/>
      <c r="AHC80" s="828"/>
      <c r="AHD80" s="828"/>
      <c r="AHE80" s="828"/>
      <c r="AHF80" s="828"/>
      <c r="AHG80" s="828"/>
      <c r="AHH80" s="828"/>
      <c r="AHI80" s="828"/>
      <c r="AHJ80" s="828"/>
      <c r="AHK80" s="828"/>
      <c r="AHL80" s="828"/>
      <c r="AHM80" s="828"/>
      <c r="AHN80" s="828"/>
      <c r="AHO80" s="828"/>
      <c r="AHP80" s="828"/>
      <c r="AHQ80" s="828"/>
      <c r="AHR80" s="828"/>
      <c r="AHS80" s="828"/>
      <c r="AHT80" s="828"/>
      <c r="AHU80" s="828"/>
      <c r="AHV80" s="828"/>
      <c r="AHW80" s="828"/>
      <c r="AHX80" s="828"/>
      <c r="AHY80" s="828"/>
      <c r="AHZ80" s="828"/>
      <c r="AIA80" s="828"/>
      <c r="AIB80" s="828"/>
      <c r="AIC80" s="828"/>
      <c r="AID80" s="828"/>
      <c r="AIE80" s="828"/>
      <c r="AIF80" s="828"/>
      <c r="AIG80" s="828"/>
      <c r="AIH80" s="828"/>
      <c r="AII80" s="828"/>
      <c r="AIJ80" s="828"/>
      <c r="AIK80" s="828"/>
      <c r="AIL80" s="828"/>
      <c r="AIM80" s="828"/>
      <c r="AIN80" s="828"/>
      <c r="AIO80" s="828"/>
      <c r="AIP80" s="828"/>
      <c r="AIQ80" s="828"/>
      <c r="AIR80" s="828"/>
      <c r="AIS80" s="828"/>
      <c r="AIT80" s="828"/>
      <c r="AIU80" s="828"/>
      <c r="AIV80" s="828"/>
      <c r="AIW80" s="828"/>
      <c r="AIX80" s="828"/>
      <c r="AIY80" s="828"/>
      <c r="AIZ80" s="828"/>
      <c r="AJA80" s="828"/>
      <c r="AJB80" s="828"/>
      <c r="AJC80" s="828"/>
      <c r="AJD80" s="828"/>
      <c r="AJE80" s="828"/>
      <c r="AJF80" s="828"/>
      <c r="AJG80" s="828"/>
      <c r="AJH80" s="828"/>
      <c r="AJI80" s="828"/>
      <c r="AJJ80" s="828"/>
      <c r="AJK80" s="828"/>
      <c r="AJL80" s="828"/>
      <c r="AJM80" s="828"/>
      <c r="AJN80" s="828"/>
      <c r="AJO80" s="828"/>
      <c r="AJP80" s="828"/>
      <c r="AJQ80" s="828"/>
      <c r="AJR80" s="828"/>
      <c r="AJS80" s="828"/>
      <c r="AJT80" s="828"/>
      <c r="AJU80" s="828"/>
      <c r="AJV80" s="828"/>
      <c r="AJW80" s="828"/>
      <c r="AJX80" s="828"/>
      <c r="AJY80" s="828"/>
      <c r="AJZ80" s="828"/>
      <c r="AKA80" s="828"/>
      <c r="AKB80" s="828"/>
      <c r="AKC80" s="828"/>
      <c r="AKD80" s="828"/>
      <c r="AKE80" s="828"/>
      <c r="AKF80" s="828"/>
      <c r="AKG80" s="828"/>
      <c r="AKH80" s="828"/>
      <c r="AKI80" s="828"/>
      <c r="AKJ80" s="828"/>
      <c r="AKK80" s="828"/>
      <c r="AKL80" s="828"/>
      <c r="AKM80" s="828"/>
      <c r="AKN80" s="828"/>
      <c r="AKO80" s="828"/>
      <c r="AKP80" s="828"/>
      <c r="AKQ80" s="828"/>
      <c r="AKR80" s="828"/>
      <c r="AKS80" s="828"/>
      <c r="AKT80" s="828"/>
      <c r="AKU80" s="828"/>
      <c r="AKV80" s="828"/>
      <c r="AKW80" s="828"/>
      <c r="AKX80" s="828"/>
      <c r="AKY80" s="828"/>
      <c r="AKZ80" s="828"/>
      <c r="ALA80" s="828"/>
      <c r="ALB80" s="828"/>
      <c r="ALC80" s="828"/>
      <c r="ALD80" s="828"/>
      <c r="ALE80" s="828"/>
      <c r="ALF80" s="828"/>
      <c r="ALG80" s="828"/>
      <c r="ALH80" s="828"/>
      <c r="ALI80" s="828"/>
      <c r="ALJ80" s="828"/>
      <c r="ALK80" s="828"/>
      <c r="ALL80" s="828"/>
      <c r="ALM80" s="828"/>
      <c r="ALN80" s="828"/>
      <c r="ALO80" s="828"/>
      <c r="ALP80" s="828"/>
      <c r="ALQ80" s="828"/>
      <c r="ALR80" s="828"/>
      <c r="ALS80" s="828"/>
      <c r="ALT80" s="828"/>
      <c r="ALU80" s="828"/>
      <c r="ALV80" s="828"/>
      <c r="ALW80" s="828"/>
      <c r="ALX80" s="828"/>
      <c r="ALY80" s="828"/>
      <c r="ALZ80" s="828"/>
      <c r="AMA80" s="828"/>
      <c r="AMB80" s="828"/>
      <c r="AMC80" s="828"/>
      <c r="AMD80" s="828"/>
      <c r="AME80" s="828"/>
      <c r="AMF80" s="828"/>
      <c r="AMG80" s="828"/>
      <c r="AMH80" s="828"/>
      <c r="AMI80" s="828"/>
      <c r="AMJ80" s="828"/>
      <c r="AMK80" s="828"/>
      <c r="AML80" s="828"/>
      <c r="AMM80" s="828"/>
      <c r="AMN80" s="828"/>
      <c r="AMO80" s="828"/>
      <c r="AMP80" s="828"/>
      <c r="AMQ80" s="828"/>
      <c r="AMR80" s="828"/>
      <c r="AMS80" s="828"/>
      <c r="AMT80" s="828"/>
      <c r="AMU80" s="828"/>
      <c r="AMV80" s="828"/>
      <c r="AMW80" s="828"/>
      <c r="AMX80" s="828"/>
      <c r="AMY80" s="828"/>
      <c r="AMZ80" s="828"/>
      <c r="ANA80" s="828"/>
      <c r="ANB80" s="828"/>
      <c r="ANC80" s="828"/>
      <c r="AND80" s="828"/>
      <c r="ANE80" s="828"/>
      <c r="ANF80" s="828"/>
      <c r="ANG80" s="828"/>
      <c r="ANH80" s="828"/>
      <c r="ANI80" s="828"/>
      <c r="ANJ80" s="828"/>
      <c r="ANK80" s="828"/>
      <c r="ANL80" s="828"/>
      <c r="ANM80" s="828"/>
      <c r="ANN80" s="828"/>
      <c r="ANO80" s="828"/>
      <c r="ANP80" s="828"/>
      <c r="ANQ80" s="828"/>
      <c r="ANR80" s="828"/>
      <c r="ANS80" s="828"/>
      <c r="ANT80" s="828"/>
      <c r="ANU80" s="828"/>
      <c r="ANV80" s="828"/>
      <c r="ANW80" s="828"/>
      <c r="ANX80" s="828"/>
      <c r="ANY80" s="828"/>
      <c r="ANZ80" s="828"/>
      <c r="AOA80" s="828"/>
      <c r="AOB80" s="828"/>
      <c r="AOC80" s="828"/>
      <c r="AOD80" s="828"/>
      <c r="AOE80" s="828"/>
      <c r="AOF80" s="828"/>
      <c r="AOG80" s="828"/>
      <c r="AOH80" s="828"/>
      <c r="AOI80" s="828"/>
      <c r="AOJ80" s="828"/>
      <c r="AOK80" s="828"/>
      <c r="AOL80" s="828"/>
      <c r="AOM80" s="828"/>
      <c r="AON80" s="828"/>
      <c r="AOO80" s="828"/>
      <c r="AOP80" s="828"/>
      <c r="AOQ80" s="828"/>
      <c r="AOR80" s="828"/>
      <c r="AOS80" s="828"/>
      <c r="AOT80" s="828"/>
      <c r="AOU80" s="828"/>
      <c r="AOV80" s="828"/>
      <c r="AOW80" s="828"/>
      <c r="AOX80" s="828"/>
      <c r="AOY80" s="828"/>
      <c r="AOZ80" s="828"/>
      <c r="APA80" s="828"/>
      <c r="APB80" s="828"/>
      <c r="APC80" s="828"/>
      <c r="APD80" s="828"/>
      <c r="APE80" s="828"/>
      <c r="APF80" s="828"/>
      <c r="APG80" s="828"/>
      <c r="APH80" s="828"/>
      <c r="API80" s="828"/>
      <c r="APJ80" s="828"/>
      <c r="APK80" s="828"/>
      <c r="APL80" s="828"/>
      <c r="APM80" s="828"/>
      <c r="APN80" s="828"/>
      <c r="APO80" s="828"/>
      <c r="APP80" s="828"/>
      <c r="APQ80" s="828"/>
      <c r="APR80" s="828"/>
      <c r="APS80" s="828"/>
      <c r="APT80" s="828"/>
      <c r="APU80" s="828"/>
      <c r="APV80" s="828"/>
      <c r="APW80" s="828"/>
      <c r="APX80" s="828"/>
      <c r="APY80" s="828"/>
      <c r="APZ80" s="828"/>
      <c r="AQA80" s="828"/>
      <c r="AQB80" s="828"/>
      <c r="AQC80" s="828"/>
      <c r="AQD80" s="828"/>
      <c r="AQE80" s="828"/>
      <c r="AQF80" s="828"/>
      <c r="AQG80" s="828"/>
      <c r="AQH80" s="828"/>
      <c r="AQI80" s="828"/>
      <c r="AQJ80" s="828"/>
      <c r="AQK80" s="828"/>
      <c r="AQL80" s="828"/>
      <c r="AQM80" s="828"/>
      <c r="AQN80" s="828"/>
      <c r="AQO80" s="828"/>
      <c r="AQP80" s="828"/>
      <c r="AQQ80" s="828"/>
      <c r="AQR80" s="828"/>
      <c r="AQS80" s="828"/>
      <c r="AQT80" s="828"/>
      <c r="AQU80" s="828"/>
      <c r="AQV80" s="828"/>
      <c r="AQW80" s="828"/>
      <c r="AQX80" s="828"/>
      <c r="AQY80" s="828"/>
      <c r="AQZ80" s="828"/>
      <c r="ARA80" s="828"/>
      <c r="ARB80" s="828"/>
      <c r="ARC80" s="828"/>
      <c r="ARD80" s="828"/>
      <c r="ARE80" s="828"/>
      <c r="ARF80" s="828"/>
      <c r="ARG80" s="828"/>
      <c r="ARH80" s="828"/>
      <c r="ARI80" s="828"/>
      <c r="ARJ80" s="828"/>
      <c r="ARK80" s="828"/>
      <c r="ARL80" s="828"/>
      <c r="ARM80" s="828"/>
      <c r="ARN80" s="828"/>
      <c r="ARO80" s="828"/>
      <c r="ARP80" s="828"/>
      <c r="ARQ80" s="828"/>
      <c r="ARR80" s="828"/>
      <c r="ARS80" s="828"/>
      <c r="ART80" s="828"/>
      <c r="ARU80" s="828"/>
      <c r="ARV80" s="828"/>
      <c r="ARW80" s="828"/>
      <c r="ARX80" s="828"/>
      <c r="ARY80" s="828"/>
      <c r="ARZ80" s="828"/>
      <c r="ASA80" s="828"/>
      <c r="ASB80" s="828"/>
      <c r="ASC80" s="828"/>
      <c r="ASD80" s="828"/>
      <c r="ASE80" s="828"/>
      <c r="ASF80" s="828"/>
      <c r="ASG80" s="828"/>
      <c r="ASH80" s="828"/>
      <c r="ASI80" s="828"/>
      <c r="ASJ80" s="828"/>
      <c r="ASK80" s="828"/>
      <c r="ASL80" s="828"/>
      <c r="ASM80" s="828"/>
      <c r="ASN80" s="828"/>
      <c r="ASO80" s="828"/>
      <c r="ASP80" s="828"/>
      <c r="ASQ80" s="828"/>
      <c r="ASR80" s="828"/>
      <c r="ASS80" s="828"/>
      <c r="AST80" s="828"/>
      <c r="ASU80" s="828"/>
      <c r="ASV80" s="828"/>
      <c r="ASW80" s="828"/>
      <c r="ASX80" s="828"/>
      <c r="ASY80" s="828"/>
      <c r="ASZ80" s="828"/>
      <c r="ATA80" s="828"/>
      <c r="ATB80" s="828"/>
      <c r="ATC80" s="828"/>
      <c r="ATD80" s="828"/>
      <c r="ATE80" s="828"/>
      <c r="ATF80" s="828"/>
      <c r="ATG80" s="828"/>
      <c r="ATH80" s="828"/>
      <c r="ATI80" s="828"/>
      <c r="ATJ80" s="828"/>
      <c r="ATK80" s="828"/>
      <c r="ATL80" s="828"/>
      <c r="ATM80" s="828"/>
      <c r="ATN80" s="828"/>
      <c r="ATO80" s="828"/>
      <c r="ATP80" s="828"/>
      <c r="ATQ80" s="828"/>
      <c r="ATR80" s="828"/>
      <c r="ATS80" s="828"/>
      <c r="ATT80" s="828"/>
      <c r="ATU80" s="828"/>
      <c r="ATV80" s="828"/>
      <c r="ATW80" s="828"/>
      <c r="ATX80" s="828"/>
      <c r="ATY80" s="828"/>
      <c r="ATZ80" s="828"/>
      <c r="AUA80" s="828"/>
      <c r="AUB80" s="828"/>
      <c r="AUC80" s="828"/>
      <c r="AUD80" s="828"/>
      <c r="AUE80" s="828"/>
      <c r="AUF80" s="828"/>
      <c r="AUG80" s="828"/>
      <c r="AUH80" s="828"/>
      <c r="AUI80" s="828"/>
      <c r="AUJ80" s="828"/>
      <c r="AUK80" s="828"/>
      <c r="AUL80" s="828"/>
      <c r="AUM80" s="828"/>
      <c r="AUN80" s="828"/>
      <c r="AUO80" s="828"/>
      <c r="AUP80" s="828"/>
      <c r="AUQ80" s="828"/>
      <c r="AUR80" s="828"/>
      <c r="AUS80" s="828"/>
      <c r="AUT80" s="828"/>
      <c r="AUU80" s="828"/>
      <c r="AUV80" s="828"/>
      <c r="AUW80" s="828"/>
      <c r="AUX80" s="828"/>
      <c r="AUY80" s="828"/>
      <c r="AUZ80" s="828"/>
      <c r="AVA80" s="828"/>
      <c r="AVB80" s="828"/>
      <c r="AVC80" s="828"/>
      <c r="AVD80" s="828"/>
      <c r="AVE80" s="828"/>
      <c r="AVF80" s="828"/>
      <c r="AVG80" s="828"/>
      <c r="AVH80" s="828"/>
      <c r="AVI80" s="828"/>
      <c r="AVJ80" s="828"/>
      <c r="AVK80" s="828"/>
      <c r="AVL80" s="828"/>
      <c r="AVM80" s="828"/>
      <c r="AVN80" s="828"/>
      <c r="AVO80" s="828"/>
      <c r="AVP80" s="828"/>
      <c r="AVQ80" s="828"/>
      <c r="AVR80" s="828"/>
      <c r="AVS80" s="828"/>
      <c r="AVT80" s="828"/>
      <c r="AVU80" s="828"/>
      <c r="AVV80" s="828"/>
      <c r="AVW80" s="828"/>
      <c r="AVX80" s="828"/>
      <c r="AVY80" s="828"/>
      <c r="AVZ80" s="828"/>
      <c r="AWA80" s="828"/>
      <c r="AWB80" s="828"/>
      <c r="AWC80" s="828"/>
      <c r="AWD80" s="828"/>
      <c r="AWE80" s="828"/>
      <c r="AWF80" s="828"/>
      <c r="AWG80" s="828"/>
      <c r="AWH80" s="828"/>
      <c r="AWI80" s="828"/>
      <c r="AWJ80" s="828"/>
      <c r="AWK80" s="828"/>
      <c r="AWL80" s="828"/>
      <c r="AWM80" s="828"/>
      <c r="AWN80" s="828"/>
      <c r="AWO80" s="828"/>
      <c r="AWP80" s="828"/>
      <c r="AWQ80" s="828"/>
      <c r="AWR80" s="828"/>
      <c r="AWS80" s="828"/>
      <c r="AWT80" s="828"/>
      <c r="AWU80" s="828"/>
      <c r="AWV80" s="828"/>
      <c r="AWW80" s="828"/>
      <c r="AWX80" s="828"/>
      <c r="AWY80" s="828"/>
      <c r="AWZ80" s="828"/>
      <c r="AXA80" s="828"/>
      <c r="AXB80" s="828"/>
      <c r="AXC80" s="828"/>
      <c r="AXD80" s="828"/>
      <c r="AXE80" s="828"/>
      <c r="AXF80" s="828"/>
      <c r="AXG80" s="828"/>
      <c r="AXH80" s="828"/>
      <c r="AXI80" s="828"/>
      <c r="AXJ80" s="828"/>
      <c r="AXK80" s="828"/>
      <c r="AXL80" s="828"/>
      <c r="AXM80" s="828"/>
      <c r="AXN80" s="828"/>
      <c r="AXO80" s="828"/>
      <c r="AXP80" s="828"/>
      <c r="AXQ80" s="828"/>
      <c r="AXR80" s="828"/>
      <c r="AXS80" s="828"/>
      <c r="AXT80" s="828"/>
      <c r="AXU80" s="828"/>
      <c r="AXV80" s="828"/>
      <c r="AXW80" s="828"/>
      <c r="AXX80" s="828"/>
      <c r="AXY80" s="828"/>
      <c r="AXZ80" s="828"/>
      <c r="AYA80" s="828"/>
      <c r="AYB80" s="828"/>
      <c r="AYC80" s="828"/>
      <c r="AYD80" s="828"/>
      <c r="AYE80" s="828"/>
      <c r="AYF80" s="828"/>
      <c r="AYG80" s="828"/>
      <c r="AYH80" s="828"/>
      <c r="AYI80" s="828"/>
      <c r="AYJ80" s="828"/>
      <c r="AYK80" s="828"/>
      <c r="AYL80" s="828"/>
      <c r="AYM80" s="828"/>
      <c r="AYN80" s="828"/>
      <c r="AYO80" s="828"/>
      <c r="AYP80" s="828"/>
      <c r="AYQ80" s="828"/>
      <c r="AYR80" s="828"/>
      <c r="AYS80" s="828"/>
      <c r="AYT80" s="828"/>
      <c r="AYU80" s="828"/>
      <c r="AYV80" s="828"/>
      <c r="AYW80" s="828"/>
      <c r="AYX80" s="828"/>
      <c r="AYY80" s="828"/>
      <c r="AYZ80" s="828"/>
      <c r="AZA80" s="828"/>
      <c r="AZB80" s="828"/>
      <c r="AZC80" s="828"/>
      <c r="AZD80" s="828"/>
      <c r="AZE80" s="828"/>
      <c r="AZF80" s="828"/>
      <c r="AZG80" s="828"/>
      <c r="AZH80" s="828"/>
      <c r="AZI80" s="828"/>
      <c r="AZJ80" s="828"/>
      <c r="AZK80" s="828"/>
      <c r="AZL80" s="828"/>
      <c r="AZM80" s="828"/>
      <c r="AZN80" s="828"/>
      <c r="AZO80" s="828"/>
      <c r="AZP80" s="828"/>
      <c r="AZQ80" s="828"/>
      <c r="AZR80" s="828"/>
      <c r="AZS80" s="828"/>
      <c r="AZT80" s="828"/>
      <c r="AZU80" s="828"/>
      <c r="AZV80" s="828"/>
      <c r="AZW80" s="828"/>
      <c r="AZX80" s="828"/>
      <c r="AZY80" s="828"/>
      <c r="AZZ80" s="828"/>
      <c r="BAA80" s="828"/>
      <c r="BAB80" s="828"/>
      <c r="BAC80" s="828"/>
      <c r="BAD80" s="828"/>
      <c r="BAE80" s="828"/>
      <c r="BAF80" s="828"/>
      <c r="BAG80" s="828"/>
      <c r="BAH80" s="828"/>
      <c r="BAI80" s="828"/>
      <c r="BAJ80" s="828"/>
      <c r="BAK80" s="828"/>
      <c r="BAL80" s="828"/>
      <c r="BAM80" s="828"/>
      <c r="BAN80" s="828"/>
      <c r="BAO80" s="828"/>
      <c r="BAP80" s="828"/>
      <c r="BAQ80" s="828"/>
      <c r="BAR80" s="828"/>
      <c r="BAS80" s="828"/>
      <c r="BAT80" s="828"/>
      <c r="BAU80" s="828"/>
      <c r="BAV80" s="828"/>
      <c r="BAW80" s="828"/>
      <c r="BAX80" s="828"/>
      <c r="BAY80" s="828"/>
      <c r="BAZ80" s="828"/>
      <c r="BBA80" s="828"/>
      <c r="BBB80" s="828"/>
      <c r="BBC80" s="828"/>
      <c r="BBD80" s="828"/>
      <c r="BBE80" s="828"/>
      <c r="BBF80" s="828"/>
      <c r="BBG80" s="828"/>
      <c r="BBH80" s="828"/>
      <c r="BBI80" s="828"/>
      <c r="BBJ80" s="828"/>
      <c r="BBK80" s="828"/>
      <c r="BBL80" s="828"/>
      <c r="BBM80" s="828"/>
      <c r="BBN80" s="828"/>
      <c r="BBO80" s="828"/>
      <c r="BBP80" s="828"/>
      <c r="BBQ80" s="828"/>
      <c r="BBR80" s="828"/>
      <c r="BBS80" s="828"/>
      <c r="BBT80" s="828"/>
      <c r="BBU80" s="828"/>
      <c r="BBV80" s="828"/>
      <c r="BBW80" s="828"/>
      <c r="BBX80" s="828"/>
      <c r="BBY80" s="828"/>
      <c r="BBZ80" s="828"/>
      <c r="BCA80" s="828"/>
      <c r="BCB80" s="828"/>
      <c r="BCC80" s="828"/>
      <c r="BCD80" s="828"/>
      <c r="BCE80" s="828"/>
      <c r="BCF80" s="828"/>
      <c r="BCG80" s="828"/>
      <c r="BCH80" s="828"/>
      <c r="BCI80" s="828"/>
      <c r="BCJ80" s="828"/>
      <c r="BCK80" s="828"/>
      <c r="BCL80" s="828"/>
      <c r="BCM80" s="828"/>
      <c r="BCN80" s="828"/>
      <c r="BCO80" s="828"/>
      <c r="BCP80" s="828"/>
      <c r="BCQ80" s="828"/>
      <c r="BCR80" s="828"/>
      <c r="BCS80" s="828"/>
      <c r="BCT80" s="828"/>
      <c r="BCU80" s="828"/>
      <c r="BCV80" s="828"/>
      <c r="BCW80" s="828"/>
      <c r="BCX80" s="828"/>
      <c r="BCY80" s="828"/>
      <c r="BCZ80" s="828"/>
      <c r="BDA80" s="828"/>
      <c r="BDB80" s="828"/>
      <c r="BDC80" s="828"/>
      <c r="BDD80" s="828"/>
      <c r="BDE80" s="828"/>
      <c r="BDF80" s="828"/>
      <c r="BDG80" s="828"/>
      <c r="BDH80" s="828"/>
      <c r="BDI80" s="828"/>
      <c r="BDJ80" s="828"/>
      <c r="BDK80" s="828"/>
      <c r="BDL80" s="828"/>
      <c r="BDM80" s="828"/>
      <c r="BDN80" s="828"/>
      <c r="BDO80" s="828"/>
      <c r="BDP80" s="828"/>
      <c r="BDQ80" s="828"/>
      <c r="BDR80" s="828"/>
      <c r="BDS80" s="828"/>
      <c r="BDT80" s="828"/>
      <c r="BDU80" s="828"/>
      <c r="BDV80" s="828"/>
      <c r="BDW80" s="828"/>
      <c r="BDX80" s="828"/>
      <c r="BDY80" s="828"/>
      <c r="BDZ80" s="828"/>
      <c r="BEA80" s="828"/>
      <c r="BEB80" s="828"/>
      <c r="BEC80" s="828"/>
      <c r="BED80" s="828"/>
      <c r="BEE80" s="828"/>
      <c r="BEF80" s="828"/>
      <c r="BEG80" s="828"/>
      <c r="BEH80" s="828"/>
      <c r="BEI80" s="828"/>
      <c r="BEJ80" s="828"/>
      <c r="BEK80" s="828"/>
      <c r="BEL80" s="828"/>
      <c r="BEM80" s="828"/>
      <c r="BEN80" s="828"/>
      <c r="BEO80" s="828"/>
      <c r="BEP80" s="828"/>
      <c r="BEQ80" s="828"/>
      <c r="BER80" s="828"/>
      <c r="BES80" s="828"/>
      <c r="BET80" s="828"/>
      <c r="BEU80" s="828"/>
      <c r="BEV80" s="828"/>
      <c r="BEW80" s="828"/>
      <c r="BEX80" s="828"/>
      <c r="BEY80" s="828"/>
      <c r="BEZ80" s="828"/>
      <c r="BFA80" s="828"/>
      <c r="BFB80" s="828"/>
      <c r="BFC80" s="828"/>
      <c r="BFD80" s="828"/>
      <c r="BFE80" s="828"/>
      <c r="BFF80" s="828"/>
      <c r="BFG80" s="828"/>
      <c r="BFH80" s="828"/>
      <c r="BFI80" s="828"/>
      <c r="BFJ80" s="828"/>
      <c r="BFK80" s="828"/>
      <c r="BFL80" s="828"/>
      <c r="BFM80" s="828"/>
      <c r="BFN80" s="828"/>
      <c r="BFO80" s="828"/>
      <c r="BFP80" s="828"/>
      <c r="BFQ80" s="828"/>
      <c r="BFR80" s="828"/>
      <c r="BFS80" s="828"/>
      <c r="BFT80" s="828"/>
      <c r="BFU80" s="828"/>
      <c r="BFV80" s="828"/>
      <c r="BFW80" s="828"/>
      <c r="BFX80" s="828"/>
      <c r="BFY80" s="828"/>
      <c r="BFZ80" s="828"/>
      <c r="BGA80" s="828"/>
      <c r="BGB80" s="828"/>
      <c r="BGC80" s="828"/>
      <c r="BGD80" s="828"/>
      <c r="BGE80" s="828"/>
      <c r="BGF80" s="828"/>
      <c r="BGG80" s="828"/>
      <c r="BGH80" s="828"/>
      <c r="BGI80" s="828"/>
      <c r="BGJ80" s="828"/>
      <c r="BGK80" s="828"/>
      <c r="BGL80" s="828"/>
      <c r="BGM80" s="828"/>
      <c r="BGN80" s="828"/>
      <c r="BGO80" s="828"/>
      <c r="BGP80" s="828"/>
      <c r="BGQ80" s="828"/>
      <c r="BGR80" s="828"/>
      <c r="BGS80" s="828"/>
      <c r="BGT80" s="828"/>
      <c r="BGU80" s="828"/>
      <c r="BGV80" s="828"/>
      <c r="BGW80" s="828"/>
      <c r="BGX80" s="828"/>
      <c r="BGY80" s="828"/>
      <c r="BGZ80" s="828"/>
      <c r="BHA80" s="828"/>
      <c r="BHB80" s="828"/>
      <c r="BHC80" s="828"/>
      <c r="BHD80" s="828"/>
      <c r="BHE80" s="828"/>
      <c r="BHF80" s="828"/>
      <c r="BHG80" s="828"/>
      <c r="BHH80" s="828"/>
      <c r="BHI80" s="828"/>
      <c r="BHJ80" s="828"/>
      <c r="BHK80" s="828"/>
      <c r="BHL80" s="828"/>
      <c r="BHM80" s="828"/>
      <c r="BHN80" s="828"/>
      <c r="BHO80" s="828"/>
      <c r="BHP80" s="828"/>
      <c r="BHQ80" s="828"/>
      <c r="BHR80" s="828"/>
      <c r="BHS80" s="828"/>
      <c r="BHT80" s="828"/>
      <c r="BHU80" s="828"/>
      <c r="BHV80" s="828"/>
      <c r="BHW80" s="828"/>
      <c r="BHX80" s="828"/>
      <c r="BHY80" s="828"/>
      <c r="BHZ80" s="828"/>
      <c r="BIA80" s="828"/>
      <c r="BIB80" s="828"/>
      <c r="BIC80" s="828"/>
      <c r="BID80" s="828"/>
      <c r="BIE80" s="828"/>
      <c r="BIF80" s="828"/>
      <c r="BIG80" s="828"/>
      <c r="BIH80" s="828"/>
      <c r="BII80" s="828"/>
      <c r="BIJ80" s="828"/>
      <c r="BIK80" s="828"/>
      <c r="BIL80" s="828"/>
      <c r="BIM80" s="828"/>
      <c r="BIN80" s="828"/>
      <c r="BIO80" s="828"/>
      <c r="BIP80" s="828"/>
      <c r="BIQ80" s="828"/>
      <c r="BIR80" s="828"/>
      <c r="BIS80" s="828"/>
      <c r="BIT80" s="828"/>
      <c r="BIU80" s="828"/>
      <c r="BIV80" s="828"/>
      <c r="BIW80" s="828"/>
      <c r="BIX80" s="828"/>
      <c r="BIY80" s="828"/>
      <c r="BIZ80" s="828"/>
      <c r="BJA80" s="828"/>
      <c r="BJB80" s="828"/>
      <c r="BJC80" s="828"/>
      <c r="BJD80" s="828"/>
      <c r="BJE80" s="828"/>
      <c r="BJF80" s="828"/>
      <c r="BJG80" s="828"/>
      <c r="BJH80" s="828"/>
      <c r="BJI80" s="828"/>
      <c r="BJJ80" s="828"/>
      <c r="BJK80" s="828"/>
      <c r="BJL80" s="828"/>
      <c r="BJM80" s="828"/>
      <c r="BJN80" s="828"/>
      <c r="BJO80" s="828"/>
      <c r="BJP80" s="828"/>
      <c r="BJQ80" s="828"/>
      <c r="BJR80" s="828"/>
      <c r="BJS80" s="828"/>
      <c r="BJT80" s="828"/>
      <c r="BJU80" s="828"/>
      <c r="BJV80" s="828"/>
      <c r="BJW80" s="828"/>
      <c r="BJX80" s="828"/>
      <c r="BJY80" s="828"/>
      <c r="BJZ80" s="828"/>
      <c r="BKA80" s="828"/>
      <c r="BKB80" s="828"/>
      <c r="BKC80" s="828"/>
      <c r="BKD80" s="828"/>
      <c r="BKE80" s="828"/>
      <c r="BKF80" s="828"/>
      <c r="BKG80" s="828"/>
      <c r="BKH80" s="828"/>
      <c r="BKI80" s="828"/>
      <c r="BKJ80" s="828"/>
      <c r="BKK80" s="828"/>
      <c r="BKL80" s="828"/>
      <c r="BKM80" s="828"/>
      <c r="BKN80" s="828"/>
      <c r="BKO80" s="828"/>
      <c r="BKP80" s="828"/>
      <c r="BKQ80" s="828"/>
      <c r="BKR80" s="828"/>
      <c r="BKS80" s="828"/>
      <c r="BKT80" s="828"/>
      <c r="BKU80" s="828"/>
      <c r="BKV80" s="828"/>
      <c r="BKW80" s="828"/>
      <c r="BKX80" s="828"/>
      <c r="BKY80" s="828"/>
      <c r="BKZ80" s="828"/>
      <c r="BLA80" s="828"/>
      <c r="BLB80" s="828"/>
      <c r="BLC80" s="828"/>
      <c r="BLD80" s="828"/>
      <c r="BLE80" s="828"/>
      <c r="BLF80" s="828"/>
      <c r="BLG80" s="828"/>
      <c r="BLH80" s="828"/>
      <c r="BLI80" s="828"/>
      <c r="BLJ80" s="828"/>
      <c r="BLK80" s="828"/>
      <c r="BLL80" s="828"/>
      <c r="BLM80" s="828"/>
      <c r="BLN80" s="828"/>
      <c r="BLO80" s="828"/>
      <c r="BLP80" s="828"/>
      <c r="BLQ80" s="828"/>
      <c r="BLR80" s="828"/>
      <c r="BLS80" s="828"/>
      <c r="BLT80" s="828"/>
      <c r="BLU80" s="828"/>
      <c r="BLV80" s="828"/>
      <c r="BLW80" s="828"/>
      <c r="BLX80" s="828"/>
      <c r="BLY80" s="828"/>
      <c r="BLZ80" s="828"/>
      <c r="BMA80" s="828"/>
      <c r="BMB80" s="828"/>
      <c r="BMC80" s="828"/>
      <c r="BMD80" s="828"/>
      <c r="BME80" s="828"/>
      <c r="BMF80" s="828"/>
      <c r="BMG80" s="828"/>
      <c r="BMH80" s="828"/>
      <c r="BMI80" s="828"/>
      <c r="BMJ80" s="828"/>
      <c r="BMK80" s="828"/>
      <c r="BML80" s="828"/>
      <c r="BMM80" s="828"/>
      <c r="BMN80" s="828"/>
      <c r="BMO80" s="828"/>
      <c r="BMP80" s="828"/>
      <c r="BMQ80" s="828"/>
      <c r="BMR80" s="828"/>
      <c r="BMS80" s="828"/>
      <c r="BMT80" s="828"/>
      <c r="BMU80" s="828"/>
      <c r="BMV80" s="828"/>
      <c r="BMW80" s="828"/>
      <c r="BMX80" s="828"/>
      <c r="BMY80" s="828"/>
      <c r="BMZ80" s="828"/>
      <c r="BNA80" s="828"/>
      <c r="BNB80" s="828"/>
      <c r="BNC80" s="828"/>
      <c r="BND80" s="828"/>
      <c r="BNE80" s="828"/>
      <c r="BNF80" s="828"/>
      <c r="BNG80" s="828"/>
      <c r="BNH80" s="828"/>
      <c r="BNI80" s="828"/>
      <c r="BNJ80" s="828"/>
      <c r="BNK80" s="828"/>
      <c r="BNL80" s="828"/>
      <c r="BNM80" s="828"/>
      <c r="BNN80" s="828"/>
      <c r="BNO80" s="828"/>
      <c r="BNP80" s="828"/>
      <c r="BNQ80" s="828"/>
      <c r="BNR80" s="828"/>
      <c r="BNS80" s="828"/>
      <c r="BNT80" s="828"/>
      <c r="BNU80" s="828"/>
      <c r="BNV80" s="828"/>
      <c r="BNW80" s="828"/>
      <c r="BNX80" s="828"/>
      <c r="BNY80" s="828"/>
      <c r="BNZ80" s="828"/>
      <c r="BOA80" s="828"/>
      <c r="BOB80" s="828"/>
      <c r="BOC80" s="828"/>
      <c r="BOD80" s="828"/>
      <c r="BOE80" s="828"/>
      <c r="BOF80" s="828"/>
      <c r="BOG80" s="828"/>
      <c r="BOH80" s="828"/>
      <c r="BOI80" s="828"/>
      <c r="BOJ80" s="828"/>
      <c r="BOK80" s="828"/>
      <c r="BOL80" s="828"/>
      <c r="BOM80" s="828"/>
      <c r="BON80" s="828"/>
      <c r="BOO80" s="828"/>
      <c r="BOP80" s="828"/>
      <c r="BOQ80" s="828"/>
      <c r="BOR80" s="828"/>
      <c r="BOS80" s="828"/>
      <c r="BOT80" s="828"/>
      <c r="BOU80" s="828"/>
      <c r="BOV80" s="828"/>
      <c r="BOW80" s="828"/>
      <c r="BOX80" s="828"/>
      <c r="BOY80" s="828"/>
      <c r="BOZ80" s="828"/>
      <c r="BPA80" s="828"/>
      <c r="BPB80" s="828"/>
      <c r="BPC80" s="828"/>
      <c r="BPD80" s="828"/>
      <c r="BPE80" s="828"/>
      <c r="BPF80" s="828"/>
      <c r="BPG80" s="828"/>
      <c r="BPH80" s="828"/>
      <c r="BPI80" s="828"/>
      <c r="BPJ80" s="828"/>
      <c r="BPK80" s="828"/>
      <c r="BPL80" s="828"/>
      <c r="BPM80" s="828"/>
      <c r="BPN80" s="828"/>
      <c r="BPO80" s="828"/>
      <c r="BPP80" s="828"/>
      <c r="BPQ80" s="828"/>
      <c r="BPR80" s="828"/>
      <c r="BPS80" s="828"/>
      <c r="BPT80" s="828"/>
      <c r="BPU80" s="828"/>
      <c r="BPV80" s="828"/>
      <c r="BPW80" s="828"/>
      <c r="BPX80" s="828"/>
      <c r="BPY80" s="828"/>
      <c r="BPZ80" s="828"/>
      <c r="BQA80" s="828"/>
      <c r="BQB80" s="828"/>
      <c r="BQC80" s="828"/>
      <c r="BQD80" s="828"/>
      <c r="BQE80" s="828"/>
      <c r="BQF80" s="828"/>
      <c r="BQG80" s="828"/>
      <c r="BQH80" s="828"/>
      <c r="BQI80" s="828"/>
      <c r="BQJ80" s="828"/>
      <c r="BQK80" s="828"/>
      <c r="BQL80" s="828"/>
      <c r="BQM80" s="828"/>
      <c r="BQN80" s="828"/>
      <c r="BQO80" s="828"/>
      <c r="BQP80" s="828"/>
      <c r="BQQ80" s="828"/>
      <c r="BQR80" s="828"/>
      <c r="BQS80" s="828"/>
      <c r="BQT80" s="828"/>
      <c r="BQU80" s="828"/>
      <c r="BQV80" s="828"/>
      <c r="BQW80" s="828"/>
      <c r="BQX80" s="828"/>
      <c r="BQY80" s="828"/>
      <c r="BQZ80" s="828"/>
      <c r="BRA80" s="828"/>
      <c r="BRB80" s="828"/>
      <c r="BRC80" s="828"/>
      <c r="BRD80" s="828"/>
      <c r="BRE80" s="828"/>
      <c r="BRF80" s="828"/>
      <c r="BRG80" s="828"/>
      <c r="BRH80" s="828"/>
      <c r="BRI80" s="828"/>
      <c r="BRJ80" s="828"/>
      <c r="BRK80" s="828"/>
      <c r="BRL80" s="828"/>
      <c r="BRM80" s="828"/>
      <c r="BRN80" s="828"/>
      <c r="BRO80" s="828"/>
      <c r="BRP80" s="828"/>
      <c r="BRQ80" s="828"/>
      <c r="BRR80" s="828"/>
      <c r="BRS80" s="828"/>
      <c r="BRT80" s="828"/>
      <c r="BRU80" s="828"/>
      <c r="BRV80" s="828"/>
      <c r="BRW80" s="828"/>
      <c r="BRX80" s="828"/>
      <c r="BRY80" s="828"/>
      <c r="BRZ80" s="828"/>
      <c r="BSA80" s="828"/>
      <c r="BSB80" s="828"/>
      <c r="BSC80" s="828"/>
      <c r="BSD80" s="828"/>
      <c r="BSE80" s="828"/>
      <c r="BSF80" s="828"/>
      <c r="BSG80" s="828"/>
      <c r="BSH80" s="828"/>
      <c r="BSI80" s="828"/>
      <c r="BSJ80" s="828"/>
      <c r="BSK80" s="828"/>
      <c r="BSL80" s="828"/>
      <c r="BSM80" s="828"/>
      <c r="BSN80" s="828"/>
      <c r="BSO80" s="828"/>
      <c r="BSP80" s="828"/>
      <c r="BSQ80" s="828"/>
      <c r="BSR80" s="828"/>
      <c r="BSS80" s="828"/>
      <c r="BST80" s="828"/>
      <c r="BSU80" s="828"/>
      <c r="BSV80" s="828"/>
      <c r="BSW80" s="828"/>
      <c r="BSX80" s="828"/>
      <c r="BSY80" s="828"/>
      <c r="BSZ80" s="828"/>
      <c r="BTA80" s="828"/>
      <c r="BTB80" s="828"/>
      <c r="BTC80" s="828"/>
      <c r="BTD80" s="828"/>
      <c r="BTE80" s="828"/>
      <c r="BTF80" s="828"/>
      <c r="BTG80" s="828"/>
      <c r="BTH80" s="828"/>
      <c r="BTI80" s="828"/>
      <c r="BTJ80" s="828"/>
      <c r="BTK80" s="828"/>
      <c r="BTL80" s="828"/>
      <c r="BTM80" s="828"/>
      <c r="BTN80" s="828"/>
      <c r="BTO80" s="828"/>
      <c r="BTP80" s="828"/>
      <c r="BTQ80" s="828"/>
      <c r="BTR80" s="828"/>
      <c r="BTS80" s="828"/>
      <c r="BTT80" s="828"/>
      <c r="BTU80" s="828"/>
      <c r="BTV80" s="828"/>
      <c r="BTW80" s="828"/>
      <c r="BTX80" s="828"/>
      <c r="BTY80" s="828"/>
      <c r="BTZ80" s="828"/>
      <c r="BUA80" s="828"/>
      <c r="BUB80" s="828"/>
      <c r="BUC80" s="828"/>
      <c r="BUD80" s="828"/>
      <c r="BUE80" s="828"/>
      <c r="BUF80" s="828"/>
      <c r="BUG80" s="828"/>
      <c r="BUH80" s="828"/>
      <c r="BUI80" s="828"/>
      <c r="BUJ80" s="828"/>
      <c r="BUK80" s="828"/>
      <c r="BUL80" s="828"/>
      <c r="BUM80" s="828"/>
      <c r="BUN80" s="828"/>
      <c r="BUO80" s="828"/>
      <c r="BUP80" s="828"/>
      <c r="BUQ80" s="828"/>
      <c r="BUR80" s="828"/>
      <c r="BUS80" s="828"/>
      <c r="BUT80" s="828"/>
      <c r="BUU80" s="828"/>
      <c r="BUV80" s="828"/>
      <c r="BUW80" s="828"/>
      <c r="BUX80" s="828"/>
      <c r="BUY80" s="828"/>
      <c r="BUZ80" s="828"/>
      <c r="BVA80" s="828"/>
      <c r="BVB80" s="828"/>
      <c r="BVC80" s="828"/>
      <c r="BVD80" s="828"/>
      <c r="BVE80" s="828"/>
      <c r="BVF80" s="828"/>
      <c r="BVG80" s="828"/>
      <c r="BVH80" s="828"/>
      <c r="BVI80" s="828"/>
      <c r="BVJ80" s="828"/>
      <c r="BVK80" s="828"/>
      <c r="BVL80" s="828"/>
      <c r="BVM80" s="828"/>
      <c r="BVN80" s="828"/>
      <c r="BVO80" s="828"/>
      <c r="BVP80" s="828"/>
      <c r="BVQ80" s="828"/>
      <c r="BVR80" s="828"/>
      <c r="BVS80" s="828"/>
      <c r="BVT80" s="828"/>
      <c r="BVU80" s="828"/>
      <c r="BVV80" s="828"/>
      <c r="BVW80" s="828"/>
      <c r="BVX80" s="828"/>
      <c r="BVY80" s="828"/>
      <c r="BVZ80" s="828"/>
      <c r="BWA80" s="828"/>
      <c r="BWB80" s="828"/>
      <c r="BWC80" s="828"/>
      <c r="BWD80" s="828"/>
      <c r="BWE80" s="828"/>
      <c r="BWF80" s="828"/>
      <c r="BWG80" s="828"/>
      <c r="BWH80" s="828"/>
      <c r="BWI80" s="828"/>
      <c r="BWJ80" s="828"/>
      <c r="BWK80" s="828"/>
      <c r="BWL80" s="828"/>
      <c r="BWM80" s="828"/>
      <c r="BWN80" s="828"/>
      <c r="BWO80" s="828"/>
      <c r="BWP80" s="828"/>
      <c r="BWQ80" s="828"/>
      <c r="BWR80" s="828"/>
      <c r="BWS80" s="828"/>
      <c r="BWT80" s="828"/>
      <c r="BWU80" s="828"/>
      <c r="BWV80" s="828"/>
      <c r="BWW80" s="828"/>
      <c r="BWX80" s="828"/>
      <c r="BWY80" s="828"/>
      <c r="BWZ80" s="828"/>
      <c r="BXA80" s="828"/>
      <c r="BXB80" s="828"/>
      <c r="BXC80" s="828"/>
      <c r="BXD80" s="828"/>
      <c r="BXE80" s="828"/>
      <c r="BXF80" s="828"/>
      <c r="BXG80" s="828"/>
      <c r="BXH80" s="828"/>
      <c r="BXI80" s="828"/>
      <c r="BXJ80" s="828"/>
      <c r="BXK80" s="828"/>
      <c r="BXL80" s="828"/>
      <c r="BXM80" s="828"/>
      <c r="BXN80" s="828"/>
      <c r="BXO80" s="828"/>
      <c r="BXP80" s="828"/>
      <c r="BXQ80" s="828"/>
      <c r="BXR80" s="828"/>
      <c r="BXS80" s="828"/>
      <c r="BXT80" s="828"/>
      <c r="BXU80" s="828"/>
      <c r="BXV80" s="828"/>
      <c r="BXW80" s="828"/>
      <c r="BXX80" s="828"/>
      <c r="BXY80" s="828"/>
      <c r="BXZ80" s="828"/>
      <c r="BYA80" s="828"/>
      <c r="BYB80" s="828"/>
      <c r="BYC80" s="828"/>
      <c r="BYD80" s="828"/>
      <c r="BYE80" s="828"/>
      <c r="BYF80" s="828"/>
      <c r="BYG80" s="828"/>
      <c r="BYH80" s="828"/>
      <c r="BYI80" s="828"/>
      <c r="BYJ80" s="828"/>
      <c r="BYK80" s="828"/>
      <c r="BYL80" s="828"/>
      <c r="BYM80" s="828"/>
      <c r="BYN80" s="828"/>
      <c r="BYO80" s="828"/>
      <c r="BYP80" s="828"/>
      <c r="BYQ80" s="828"/>
      <c r="BYR80" s="828"/>
      <c r="BYS80" s="828"/>
      <c r="BYT80" s="828"/>
      <c r="BYU80" s="828"/>
      <c r="BYV80" s="828"/>
      <c r="BYW80" s="828"/>
      <c r="BYX80" s="828"/>
      <c r="BYY80" s="828"/>
      <c r="BYZ80" s="828"/>
      <c r="BZA80" s="828"/>
      <c r="BZB80" s="828"/>
      <c r="BZC80" s="828"/>
      <c r="BZD80" s="828"/>
      <c r="BZE80" s="828"/>
      <c r="BZF80" s="828"/>
      <c r="BZG80" s="828"/>
      <c r="BZH80" s="828"/>
      <c r="BZI80" s="828"/>
      <c r="BZJ80" s="828"/>
      <c r="BZK80" s="828"/>
      <c r="BZL80" s="828"/>
      <c r="BZM80" s="828"/>
      <c r="BZN80" s="828"/>
      <c r="BZO80" s="828"/>
      <c r="BZP80" s="828"/>
      <c r="BZQ80" s="828"/>
      <c r="BZR80" s="828"/>
      <c r="BZS80" s="828"/>
      <c r="BZT80" s="828"/>
      <c r="BZU80" s="828"/>
      <c r="BZV80" s="828"/>
      <c r="BZW80" s="828"/>
      <c r="BZX80" s="828"/>
      <c r="BZY80" s="828"/>
      <c r="BZZ80" s="828"/>
      <c r="CAA80" s="828"/>
      <c r="CAB80" s="828"/>
      <c r="CAC80" s="828"/>
      <c r="CAD80" s="828"/>
      <c r="CAE80" s="828"/>
      <c r="CAF80" s="828"/>
      <c r="CAG80" s="828"/>
      <c r="CAH80" s="828"/>
      <c r="CAI80" s="828"/>
      <c r="CAJ80" s="828"/>
      <c r="CAK80" s="828"/>
      <c r="CAL80" s="828"/>
      <c r="CAM80" s="828"/>
      <c r="CAN80" s="828"/>
      <c r="CAO80" s="828"/>
      <c r="CAP80" s="828"/>
      <c r="CAQ80" s="828"/>
      <c r="CAR80" s="828"/>
      <c r="CAS80" s="828"/>
      <c r="CAT80" s="828"/>
      <c r="CAU80" s="828"/>
      <c r="CAV80" s="828"/>
      <c r="CAW80" s="828"/>
      <c r="CAX80" s="828"/>
      <c r="CAY80" s="828"/>
      <c r="CAZ80" s="828"/>
      <c r="CBA80" s="828"/>
      <c r="CBB80" s="828"/>
      <c r="CBC80" s="828"/>
      <c r="CBD80" s="828"/>
      <c r="CBE80" s="828"/>
      <c r="CBF80" s="828"/>
      <c r="CBG80" s="828"/>
      <c r="CBH80" s="828"/>
      <c r="CBI80" s="828"/>
      <c r="CBJ80" s="828"/>
      <c r="CBK80" s="828"/>
      <c r="CBL80" s="828"/>
      <c r="CBM80" s="828"/>
      <c r="CBN80" s="828"/>
      <c r="CBO80" s="828"/>
      <c r="CBP80" s="828"/>
      <c r="CBQ80" s="828"/>
      <c r="CBR80" s="828"/>
      <c r="CBS80" s="828"/>
      <c r="CBT80" s="828"/>
      <c r="CBU80" s="828"/>
      <c r="CBV80" s="828"/>
      <c r="CBW80" s="828"/>
      <c r="CBX80" s="828"/>
      <c r="CBY80" s="828"/>
      <c r="CBZ80" s="828"/>
      <c r="CCA80" s="828"/>
      <c r="CCB80" s="828"/>
      <c r="CCC80" s="828"/>
      <c r="CCD80" s="828"/>
      <c r="CCE80" s="828"/>
      <c r="CCF80" s="828"/>
      <c r="CCG80" s="828"/>
      <c r="CCH80" s="828"/>
      <c r="CCI80" s="828"/>
      <c r="CCJ80" s="828"/>
      <c r="CCK80" s="828"/>
      <c r="CCL80" s="828"/>
      <c r="CCM80" s="828"/>
      <c r="CCN80" s="828"/>
      <c r="CCO80" s="828"/>
      <c r="CCP80" s="828"/>
      <c r="CCQ80" s="828"/>
      <c r="CCR80" s="828"/>
      <c r="CCS80" s="828"/>
      <c r="CCT80" s="828"/>
      <c r="CCU80" s="828"/>
      <c r="CCV80" s="828"/>
      <c r="CCW80" s="828"/>
      <c r="CCX80" s="828"/>
      <c r="CCY80" s="828"/>
      <c r="CCZ80" s="828"/>
      <c r="CDA80" s="828"/>
      <c r="CDB80" s="828"/>
      <c r="CDC80" s="828"/>
      <c r="CDD80" s="828"/>
      <c r="CDE80" s="828"/>
      <c r="CDF80" s="828"/>
      <c r="CDG80" s="828"/>
      <c r="CDH80" s="828"/>
      <c r="CDI80" s="828"/>
      <c r="CDJ80" s="828"/>
      <c r="CDK80" s="828"/>
      <c r="CDL80" s="828"/>
      <c r="CDM80" s="828"/>
      <c r="CDN80" s="828"/>
      <c r="CDO80" s="828"/>
      <c r="CDP80" s="828"/>
      <c r="CDQ80" s="828"/>
      <c r="CDR80" s="828"/>
      <c r="CDS80" s="828"/>
      <c r="CDT80" s="828"/>
      <c r="CDU80" s="828"/>
      <c r="CDV80" s="828"/>
      <c r="CDW80" s="828"/>
      <c r="CDX80" s="828"/>
      <c r="CDY80" s="828"/>
      <c r="CDZ80" s="828"/>
      <c r="CEA80" s="828"/>
      <c r="CEB80" s="828"/>
      <c r="CEC80" s="828"/>
      <c r="CED80" s="828"/>
      <c r="CEE80" s="828"/>
      <c r="CEF80" s="828"/>
      <c r="CEG80" s="828"/>
      <c r="CEH80" s="828"/>
      <c r="CEI80" s="828"/>
      <c r="CEJ80" s="828"/>
      <c r="CEK80" s="828"/>
      <c r="CEL80" s="828"/>
      <c r="CEM80" s="828"/>
      <c r="CEN80" s="828"/>
      <c r="CEO80" s="828"/>
      <c r="CEP80" s="828"/>
      <c r="CEQ80" s="828"/>
      <c r="CER80" s="828"/>
      <c r="CES80" s="828"/>
      <c r="CET80" s="828"/>
      <c r="CEU80" s="828"/>
      <c r="CEV80" s="828"/>
      <c r="CEW80" s="828"/>
      <c r="CEX80" s="828"/>
      <c r="CEY80" s="828"/>
      <c r="CEZ80" s="828"/>
      <c r="CFA80" s="828"/>
      <c r="CFB80" s="828"/>
      <c r="CFC80" s="828"/>
      <c r="CFD80" s="828"/>
      <c r="CFE80" s="828"/>
      <c r="CFF80" s="828"/>
      <c r="CFG80" s="828"/>
      <c r="CFH80" s="828"/>
      <c r="CFI80" s="828"/>
      <c r="CFJ80" s="828"/>
      <c r="CFK80" s="828"/>
      <c r="CFL80" s="828"/>
      <c r="CFM80" s="828"/>
      <c r="CFN80" s="828"/>
      <c r="CFO80" s="828"/>
      <c r="CFP80" s="828"/>
      <c r="CFQ80" s="828"/>
      <c r="CFR80" s="828"/>
      <c r="CFS80" s="828"/>
      <c r="CFT80" s="828"/>
      <c r="CFU80" s="828"/>
      <c r="CFV80" s="828"/>
      <c r="CFW80" s="828"/>
      <c r="CFX80" s="828"/>
      <c r="CFY80" s="828"/>
      <c r="CFZ80" s="828"/>
      <c r="CGA80" s="828"/>
      <c r="CGB80" s="828"/>
      <c r="CGC80" s="828"/>
      <c r="CGD80" s="828"/>
      <c r="CGE80" s="828"/>
      <c r="CGF80" s="828"/>
      <c r="CGG80" s="828"/>
      <c r="CGH80" s="828"/>
      <c r="CGI80" s="828"/>
      <c r="CGJ80" s="828"/>
      <c r="CGK80" s="828"/>
      <c r="CGL80" s="828"/>
      <c r="CGM80" s="828"/>
      <c r="CGN80" s="828"/>
      <c r="CGO80" s="828"/>
      <c r="CGP80" s="828"/>
      <c r="CGQ80" s="828"/>
      <c r="CGR80" s="828"/>
      <c r="CGS80" s="828"/>
      <c r="CGT80" s="828"/>
      <c r="CGU80" s="828"/>
      <c r="CGV80" s="828"/>
      <c r="CGW80" s="828"/>
      <c r="CGX80" s="828"/>
      <c r="CGY80" s="828"/>
      <c r="CGZ80" s="828"/>
      <c r="CHA80" s="828"/>
      <c r="CHB80" s="828"/>
      <c r="CHC80" s="828"/>
      <c r="CHD80" s="828"/>
      <c r="CHE80" s="828"/>
      <c r="CHF80" s="828"/>
      <c r="CHG80" s="828"/>
      <c r="CHH80" s="828"/>
      <c r="CHI80" s="828"/>
      <c r="CHJ80" s="828"/>
      <c r="CHK80" s="828"/>
      <c r="CHL80" s="828"/>
      <c r="CHM80" s="828"/>
      <c r="CHN80" s="828"/>
      <c r="CHO80" s="828"/>
      <c r="CHP80" s="828"/>
      <c r="CHQ80" s="828"/>
      <c r="CHR80" s="828"/>
      <c r="CHS80" s="828"/>
      <c r="CHT80" s="828"/>
      <c r="CHU80" s="828"/>
      <c r="CHV80" s="828"/>
      <c r="CHW80" s="828"/>
      <c r="CHX80" s="828"/>
      <c r="CHY80" s="828"/>
      <c r="CHZ80" s="828"/>
      <c r="CIA80" s="828"/>
      <c r="CIB80" s="828"/>
      <c r="CIC80" s="828"/>
      <c r="CID80" s="828"/>
      <c r="CIE80" s="828"/>
      <c r="CIF80" s="828"/>
      <c r="CIG80" s="828"/>
      <c r="CIH80" s="828"/>
      <c r="CII80" s="828"/>
      <c r="CIJ80" s="828"/>
      <c r="CIK80" s="828"/>
      <c r="CIL80" s="828"/>
      <c r="CIM80" s="828"/>
      <c r="CIN80" s="828"/>
      <c r="CIO80" s="828"/>
      <c r="CIP80" s="828"/>
      <c r="CIQ80" s="828"/>
      <c r="CIR80" s="828"/>
      <c r="CIS80" s="828"/>
      <c r="CIT80" s="828"/>
      <c r="CIU80" s="828"/>
      <c r="CIV80" s="828"/>
      <c r="CIW80" s="828"/>
      <c r="CIX80" s="828"/>
      <c r="CIY80" s="828"/>
      <c r="CIZ80" s="828"/>
      <c r="CJA80" s="828"/>
      <c r="CJB80" s="828"/>
      <c r="CJC80" s="828"/>
      <c r="CJD80" s="828"/>
      <c r="CJE80" s="828"/>
      <c r="CJF80" s="828"/>
      <c r="CJG80" s="828"/>
      <c r="CJH80" s="828"/>
      <c r="CJI80" s="828"/>
      <c r="CJJ80" s="828"/>
      <c r="CJK80" s="828"/>
      <c r="CJL80" s="828"/>
      <c r="CJM80" s="828"/>
      <c r="CJN80" s="828"/>
      <c r="CJO80" s="828"/>
      <c r="CJP80" s="828"/>
      <c r="CJQ80" s="828"/>
      <c r="CJR80" s="828"/>
      <c r="CJS80" s="828"/>
      <c r="CJT80" s="828"/>
      <c r="CJU80" s="828"/>
      <c r="CJV80" s="828"/>
      <c r="CJW80" s="828"/>
      <c r="CJX80" s="828"/>
      <c r="CJY80" s="828"/>
      <c r="CJZ80" s="828"/>
      <c r="CKA80" s="828"/>
      <c r="CKB80" s="828"/>
      <c r="CKC80" s="828"/>
      <c r="CKD80" s="828"/>
      <c r="CKE80" s="828"/>
      <c r="CKF80" s="828"/>
      <c r="CKG80" s="828"/>
      <c r="CKH80" s="828"/>
      <c r="CKI80" s="828"/>
      <c r="CKJ80" s="828"/>
      <c r="CKK80" s="828"/>
      <c r="CKL80" s="828"/>
      <c r="CKM80" s="828"/>
      <c r="CKN80" s="828"/>
      <c r="CKO80" s="828"/>
      <c r="CKP80" s="828"/>
      <c r="CKQ80" s="828"/>
      <c r="CKR80" s="828"/>
      <c r="CKS80" s="828"/>
      <c r="CKT80" s="828"/>
      <c r="CKU80" s="828"/>
      <c r="CKV80" s="828"/>
      <c r="CKW80" s="828"/>
      <c r="CKX80" s="828"/>
      <c r="CKY80" s="828"/>
      <c r="CKZ80" s="828"/>
      <c r="CLA80" s="828"/>
      <c r="CLB80" s="828"/>
      <c r="CLC80" s="828"/>
      <c r="CLD80" s="828"/>
      <c r="CLE80" s="828"/>
      <c r="CLF80" s="828"/>
      <c r="CLG80" s="828"/>
      <c r="CLH80" s="828"/>
      <c r="CLI80" s="828"/>
      <c r="CLJ80" s="828"/>
      <c r="CLK80" s="828"/>
      <c r="CLL80" s="828"/>
      <c r="CLM80" s="828"/>
      <c r="CLN80" s="828"/>
      <c r="CLO80" s="828"/>
      <c r="CLP80" s="828"/>
      <c r="CLQ80" s="828"/>
      <c r="CLR80" s="828"/>
      <c r="CLS80" s="828"/>
      <c r="CLT80" s="828"/>
      <c r="CLU80" s="828"/>
      <c r="CLV80" s="828"/>
      <c r="CLW80" s="828"/>
      <c r="CLX80" s="828"/>
      <c r="CLY80" s="828"/>
      <c r="CLZ80" s="828"/>
      <c r="CMA80" s="828"/>
      <c r="CMB80" s="828"/>
      <c r="CMC80" s="828"/>
      <c r="CMD80" s="828"/>
      <c r="CME80" s="828"/>
      <c r="CMF80" s="828"/>
      <c r="CMG80" s="828"/>
      <c r="CMH80" s="828"/>
      <c r="CMI80" s="828"/>
      <c r="CMJ80" s="828"/>
      <c r="CMK80" s="828"/>
      <c r="CML80" s="828"/>
      <c r="CMM80" s="828"/>
      <c r="CMN80" s="828"/>
      <c r="CMO80" s="828"/>
      <c r="CMP80" s="828"/>
      <c r="CMQ80" s="828"/>
      <c r="CMR80" s="828"/>
      <c r="CMS80" s="828"/>
      <c r="CMT80" s="828"/>
      <c r="CMU80" s="828"/>
      <c r="CMV80" s="828"/>
      <c r="CMW80" s="828"/>
      <c r="CMX80" s="828"/>
      <c r="CMY80" s="828"/>
      <c r="CMZ80" s="828"/>
      <c r="CNA80" s="828"/>
      <c r="CNB80" s="828"/>
      <c r="CNC80" s="828"/>
      <c r="CND80" s="828"/>
      <c r="CNE80" s="828"/>
      <c r="CNF80" s="828"/>
      <c r="CNG80" s="828"/>
      <c r="CNH80" s="828"/>
      <c r="CNI80" s="828"/>
      <c r="CNJ80" s="828"/>
      <c r="CNK80" s="828"/>
      <c r="CNL80" s="828"/>
      <c r="CNM80" s="828"/>
      <c r="CNN80" s="828"/>
      <c r="CNO80" s="828"/>
      <c r="CNP80" s="828"/>
      <c r="CNQ80" s="828"/>
      <c r="CNR80" s="828"/>
      <c r="CNS80" s="828"/>
      <c r="CNT80" s="828"/>
      <c r="CNU80" s="828"/>
      <c r="CNV80" s="828"/>
      <c r="CNW80" s="828"/>
      <c r="CNX80" s="828"/>
      <c r="CNY80" s="828"/>
      <c r="CNZ80" s="828"/>
      <c r="COA80" s="828"/>
      <c r="COB80" s="828"/>
      <c r="COC80" s="828"/>
      <c r="COD80" s="828"/>
      <c r="COE80" s="828"/>
      <c r="COF80" s="828"/>
      <c r="COG80" s="828"/>
      <c r="COH80" s="828"/>
      <c r="COI80" s="828"/>
      <c r="COJ80" s="828"/>
      <c r="COK80" s="828"/>
      <c r="COL80" s="828"/>
      <c r="COM80" s="828"/>
      <c r="CON80" s="828"/>
      <c r="COO80" s="828"/>
      <c r="COP80" s="828"/>
      <c r="COQ80" s="828"/>
      <c r="COR80" s="828"/>
      <c r="COS80" s="828"/>
      <c r="COT80" s="828"/>
      <c r="COU80" s="828"/>
      <c r="COV80" s="828"/>
      <c r="COW80" s="828"/>
      <c r="COX80" s="828"/>
      <c r="COY80" s="828"/>
      <c r="COZ80" s="828"/>
      <c r="CPA80" s="828"/>
      <c r="CPB80" s="828"/>
      <c r="CPC80" s="828"/>
      <c r="CPD80" s="828"/>
      <c r="CPE80" s="828"/>
      <c r="CPF80" s="828"/>
      <c r="CPG80" s="828"/>
      <c r="CPH80" s="828"/>
      <c r="CPI80" s="828"/>
      <c r="CPJ80" s="828"/>
      <c r="CPK80" s="828"/>
      <c r="CPL80" s="828"/>
      <c r="CPM80" s="828"/>
      <c r="CPN80" s="828"/>
      <c r="CPO80" s="828"/>
      <c r="CPP80" s="828"/>
      <c r="CPQ80" s="828"/>
      <c r="CPR80" s="828"/>
      <c r="CPS80" s="828"/>
      <c r="CPT80" s="828"/>
      <c r="CPU80" s="828"/>
      <c r="CPV80" s="828"/>
      <c r="CPW80" s="828"/>
      <c r="CPX80" s="828"/>
      <c r="CPY80" s="828"/>
      <c r="CPZ80" s="828"/>
      <c r="CQA80" s="828"/>
      <c r="CQB80" s="828"/>
      <c r="CQC80" s="828"/>
      <c r="CQD80" s="828"/>
      <c r="CQE80" s="828"/>
      <c r="CQF80" s="828"/>
      <c r="CQG80" s="828"/>
      <c r="CQH80" s="828"/>
      <c r="CQI80" s="828"/>
      <c r="CQJ80" s="828"/>
      <c r="CQK80" s="828"/>
      <c r="CQL80" s="828"/>
      <c r="CQM80" s="828"/>
      <c r="CQN80" s="828"/>
      <c r="CQO80" s="828"/>
      <c r="CQP80" s="828"/>
      <c r="CQQ80" s="828"/>
      <c r="CQR80" s="828"/>
      <c r="CQS80" s="828"/>
      <c r="CQT80" s="828"/>
      <c r="CQU80" s="828"/>
      <c r="CQV80" s="828"/>
      <c r="CQW80" s="828"/>
      <c r="CQX80" s="828"/>
      <c r="CQY80" s="828"/>
      <c r="CQZ80" s="828"/>
      <c r="CRA80" s="828"/>
      <c r="CRB80" s="828"/>
      <c r="CRC80" s="828"/>
      <c r="CRD80" s="828"/>
      <c r="CRE80" s="828"/>
      <c r="CRF80" s="828"/>
      <c r="CRG80" s="828"/>
      <c r="CRH80" s="828"/>
      <c r="CRI80" s="828"/>
      <c r="CRJ80" s="828"/>
      <c r="CRK80" s="828"/>
      <c r="CRL80" s="828"/>
      <c r="CRM80" s="828"/>
      <c r="CRN80" s="828"/>
      <c r="CRO80" s="828"/>
      <c r="CRP80" s="828"/>
      <c r="CRQ80" s="828"/>
      <c r="CRR80" s="828"/>
      <c r="CRS80" s="828"/>
      <c r="CRT80" s="828"/>
      <c r="CRU80" s="828"/>
      <c r="CRV80" s="828"/>
      <c r="CRW80" s="828"/>
      <c r="CRX80" s="828"/>
      <c r="CRY80" s="828"/>
      <c r="CRZ80" s="828"/>
      <c r="CSA80" s="828"/>
      <c r="CSB80" s="828"/>
      <c r="CSC80" s="828"/>
      <c r="CSD80" s="828"/>
      <c r="CSE80" s="828"/>
      <c r="CSF80" s="828"/>
      <c r="CSG80" s="828"/>
      <c r="CSH80" s="828"/>
      <c r="CSI80" s="828"/>
      <c r="CSJ80" s="828"/>
      <c r="CSK80" s="828"/>
      <c r="CSL80" s="828"/>
      <c r="CSM80" s="828"/>
      <c r="CSN80" s="828"/>
      <c r="CSO80" s="828"/>
      <c r="CSP80" s="828"/>
      <c r="CSQ80" s="828"/>
      <c r="CSR80" s="828"/>
      <c r="CSS80" s="828"/>
      <c r="CST80" s="828"/>
      <c r="CSU80" s="828"/>
      <c r="CSV80" s="828"/>
      <c r="CSW80" s="828"/>
      <c r="CSX80" s="828"/>
      <c r="CSY80" s="828"/>
      <c r="CSZ80" s="828"/>
      <c r="CTA80" s="828"/>
      <c r="CTB80" s="828"/>
      <c r="CTC80" s="828"/>
      <c r="CTD80" s="828"/>
      <c r="CTE80" s="828"/>
      <c r="CTF80" s="828"/>
      <c r="CTG80" s="828"/>
      <c r="CTH80" s="828"/>
      <c r="CTI80" s="828"/>
      <c r="CTJ80" s="828"/>
      <c r="CTK80" s="828"/>
      <c r="CTL80" s="828"/>
      <c r="CTM80" s="828"/>
      <c r="CTN80" s="828"/>
      <c r="CTO80" s="828"/>
      <c r="CTP80" s="828"/>
      <c r="CTQ80" s="828"/>
      <c r="CTR80" s="828"/>
      <c r="CTS80" s="828"/>
      <c r="CTT80" s="828"/>
      <c r="CTU80" s="828"/>
      <c r="CTV80" s="828"/>
      <c r="CTW80" s="828"/>
      <c r="CTX80" s="828"/>
      <c r="CTY80" s="828"/>
      <c r="CTZ80" s="828"/>
      <c r="CUA80" s="828"/>
      <c r="CUB80" s="828"/>
      <c r="CUC80" s="828"/>
      <c r="CUD80" s="828"/>
      <c r="CUE80" s="828"/>
      <c r="CUF80" s="828"/>
      <c r="CUG80" s="828"/>
      <c r="CUH80" s="828"/>
      <c r="CUI80" s="828"/>
      <c r="CUJ80" s="828"/>
      <c r="CUK80" s="828"/>
      <c r="CUL80" s="828"/>
      <c r="CUM80" s="828"/>
      <c r="CUN80" s="828"/>
      <c r="CUO80" s="828"/>
      <c r="CUP80" s="828"/>
      <c r="CUQ80" s="828"/>
      <c r="CUR80" s="828"/>
      <c r="CUS80" s="828"/>
      <c r="CUT80" s="828"/>
      <c r="CUU80" s="828"/>
      <c r="CUV80" s="828"/>
      <c r="CUW80" s="828"/>
      <c r="CUX80" s="828"/>
      <c r="CUY80" s="828"/>
      <c r="CUZ80" s="828"/>
      <c r="CVA80" s="828"/>
      <c r="CVB80" s="828"/>
      <c r="CVC80" s="828"/>
      <c r="CVD80" s="828"/>
      <c r="CVE80" s="828"/>
      <c r="CVF80" s="828"/>
      <c r="CVG80" s="828"/>
      <c r="CVH80" s="828"/>
      <c r="CVI80" s="828"/>
      <c r="CVJ80" s="828"/>
      <c r="CVK80" s="828"/>
      <c r="CVL80" s="828"/>
      <c r="CVM80" s="828"/>
      <c r="CVN80" s="828"/>
      <c r="CVO80" s="828"/>
      <c r="CVP80" s="828"/>
      <c r="CVQ80" s="828"/>
      <c r="CVR80" s="828"/>
      <c r="CVS80" s="828"/>
      <c r="CVT80" s="828"/>
      <c r="CVU80" s="828"/>
      <c r="CVV80" s="828"/>
      <c r="CVW80" s="828"/>
      <c r="CVX80" s="828"/>
      <c r="CVY80" s="828"/>
      <c r="CVZ80" s="828"/>
      <c r="CWA80" s="828"/>
      <c r="CWB80" s="828"/>
      <c r="CWC80" s="828"/>
      <c r="CWD80" s="828"/>
      <c r="CWE80" s="828"/>
      <c r="CWF80" s="828"/>
      <c r="CWG80" s="828"/>
      <c r="CWH80" s="828"/>
      <c r="CWI80" s="828"/>
      <c r="CWJ80" s="828"/>
      <c r="CWK80" s="828"/>
      <c r="CWL80" s="828"/>
      <c r="CWM80" s="828"/>
      <c r="CWN80" s="828"/>
      <c r="CWO80" s="828"/>
      <c r="CWP80" s="828"/>
      <c r="CWQ80" s="828"/>
      <c r="CWR80" s="828"/>
      <c r="CWS80" s="828"/>
      <c r="CWT80" s="828"/>
      <c r="CWU80" s="828"/>
      <c r="CWV80" s="828"/>
      <c r="CWW80" s="828"/>
      <c r="CWX80" s="828"/>
      <c r="CWY80" s="828"/>
      <c r="CWZ80" s="828"/>
      <c r="CXA80" s="828"/>
      <c r="CXB80" s="828"/>
      <c r="CXC80" s="828"/>
      <c r="CXD80" s="828"/>
      <c r="CXE80" s="828"/>
      <c r="CXF80" s="828"/>
      <c r="CXG80" s="828"/>
      <c r="CXH80" s="828"/>
      <c r="CXI80" s="828"/>
      <c r="CXJ80" s="828"/>
      <c r="CXK80" s="828"/>
      <c r="CXL80" s="828"/>
      <c r="CXM80" s="828"/>
      <c r="CXN80" s="828"/>
      <c r="CXO80" s="828"/>
      <c r="CXP80" s="828"/>
      <c r="CXQ80" s="828"/>
      <c r="CXR80" s="828"/>
      <c r="CXS80" s="828"/>
      <c r="CXT80" s="828"/>
      <c r="CXU80" s="828"/>
      <c r="CXV80" s="828"/>
      <c r="CXW80" s="828"/>
      <c r="CXX80" s="828"/>
      <c r="CXY80" s="828"/>
      <c r="CXZ80" s="828"/>
      <c r="CYA80" s="828"/>
      <c r="CYB80" s="828"/>
      <c r="CYC80" s="828"/>
      <c r="CYD80" s="828"/>
      <c r="CYE80" s="828"/>
      <c r="CYF80" s="828"/>
      <c r="CYG80" s="828"/>
      <c r="CYH80" s="828"/>
      <c r="CYI80" s="828"/>
      <c r="CYJ80" s="828"/>
      <c r="CYK80" s="828"/>
      <c r="CYL80" s="828"/>
      <c r="CYM80" s="828"/>
      <c r="CYN80" s="828"/>
      <c r="CYO80" s="828"/>
      <c r="CYP80" s="828"/>
      <c r="CYQ80" s="828"/>
      <c r="CYR80" s="828"/>
      <c r="CYS80" s="828"/>
      <c r="CYT80" s="828"/>
      <c r="CYU80" s="828"/>
      <c r="CYV80" s="828"/>
      <c r="CYW80" s="828"/>
      <c r="CYX80" s="828"/>
      <c r="CYY80" s="828"/>
      <c r="CYZ80" s="828"/>
      <c r="CZA80" s="828"/>
      <c r="CZB80" s="828"/>
      <c r="CZC80" s="828"/>
      <c r="CZD80" s="828"/>
      <c r="CZE80" s="828"/>
      <c r="CZF80" s="828"/>
      <c r="CZG80" s="828"/>
      <c r="CZH80" s="828"/>
      <c r="CZI80" s="828"/>
      <c r="CZJ80" s="828"/>
      <c r="CZK80" s="828"/>
      <c r="CZL80" s="828"/>
      <c r="CZM80" s="828"/>
      <c r="CZN80" s="828"/>
      <c r="CZO80" s="828"/>
      <c r="CZP80" s="828"/>
      <c r="CZQ80" s="828"/>
      <c r="CZR80" s="828"/>
      <c r="CZS80" s="828"/>
      <c r="CZT80" s="828"/>
      <c r="CZU80" s="828"/>
      <c r="CZV80" s="828"/>
      <c r="CZW80" s="828"/>
      <c r="CZX80" s="828"/>
      <c r="CZY80" s="828"/>
      <c r="CZZ80" s="828"/>
      <c r="DAA80" s="828"/>
      <c r="DAB80" s="828"/>
      <c r="DAC80" s="828"/>
      <c r="DAD80" s="828"/>
      <c r="DAE80" s="828"/>
      <c r="DAF80" s="828"/>
      <c r="DAG80" s="828"/>
      <c r="DAH80" s="828"/>
      <c r="DAI80" s="828"/>
      <c r="DAJ80" s="828"/>
      <c r="DAK80" s="828"/>
      <c r="DAL80" s="828"/>
      <c r="DAM80" s="828"/>
      <c r="DAN80" s="828"/>
      <c r="DAO80" s="828"/>
      <c r="DAP80" s="828"/>
      <c r="DAQ80" s="828"/>
      <c r="DAR80" s="828"/>
      <c r="DAS80" s="828"/>
      <c r="DAT80" s="828"/>
      <c r="DAU80" s="828"/>
      <c r="DAV80" s="828"/>
      <c r="DAW80" s="828"/>
      <c r="DAX80" s="828"/>
      <c r="DAY80" s="828"/>
      <c r="DAZ80" s="828"/>
      <c r="DBA80" s="828"/>
      <c r="DBB80" s="828"/>
      <c r="DBC80" s="828"/>
      <c r="DBD80" s="828"/>
      <c r="DBE80" s="828"/>
      <c r="DBF80" s="828"/>
      <c r="DBG80" s="828"/>
      <c r="DBH80" s="828"/>
      <c r="DBI80" s="828"/>
      <c r="DBJ80" s="828"/>
      <c r="DBK80" s="828"/>
      <c r="DBL80" s="828"/>
      <c r="DBM80" s="828"/>
      <c r="DBN80" s="828"/>
      <c r="DBO80" s="828"/>
      <c r="DBP80" s="828"/>
      <c r="DBQ80" s="828"/>
      <c r="DBR80" s="828"/>
      <c r="DBS80" s="828"/>
      <c r="DBT80" s="828"/>
      <c r="DBU80" s="828"/>
      <c r="DBV80" s="828"/>
      <c r="DBW80" s="828"/>
      <c r="DBX80" s="828"/>
      <c r="DBY80" s="828"/>
      <c r="DBZ80" s="828"/>
      <c r="DCA80" s="828"/>
      <c r="DCB80" s="828"/>
      <c r="DCC80" s="828"/>
      <c r="DCD80" s="828"/>
      <c r="DCE80" s="828"/>
      <c r="DCF80" s="828"/>
      <c r="DCG80" s="828"/>
      <c r="DCH80" s="828"/>
      <c r="DCI80" s="828"/>
      <c r="DCJ80" s="828"/>
      <c r="DCK80" s="828"/>
      <c r="DCL80" s="828"/>
      <c r="DCM80" s="828"/>
      <c r="DCN80" s="828"/>
      <c r="DCO80" s="828"/>
      <c r="DCP80" s="828"/>
      <c r="DCQ80" s="828"/>
      <c r="DCR80" s="828"/>
      <c r="DCS80" s="828"/>
      <c r="DCT80" s="828"/>
      <c r="DCU80" s="828"/>
      <c r="DCV80" s="828"/>
      <c r="DCW80" s="828"/>
      <c r="DCX80" s="828"/>
      <c r="DCY80" s="828"/>
      <c r="DCZ80" s="828"/>
      <c r="DDA80" s="828"/>
      <c r="DDB80" s="828"/>
      <c r="DDC80" s="828"/>
      <c r="DDD80" s="828"/>
      <c r="DDE80" s="828"/>
      <c r="DDF80" s="828"/>
      <c r="DDG80" s="828"/>
      <c r="DDH80" s="828"/>
      <c r="DDI80" s="828"/>
      <c r="DDJ80" s="828"/>
      <c r="DDK80" s="828"/>
      <c r="DDL80" s="828"/>
      <c r="DDM80" s="828"/>
      <c r="DDN80" s="828"/>
      <c r="DDO80" s="828"/>
      <c r="DDP80" s="828"/>
      <c r="DDQ80" s="828"/>
      <c r="DDR80" s="828"/>
      <c r="DDS80" s="828"/>
      <c r="DDT80" s="828"/>
      <c r="DDU80" s="828"/>
      <c r="DDV80" s="828"/>
      <c r="DDW80" s="828"/>
      <c r="DDX80" s="828"/>
      <c r="DDY80" s="828"/>
      <c r="DDZ80" s="828"/>
      <c r="DEA80" s="828"/>
      <c r="DEB80" s="828"/>
      <c r="DEC80" s="828"/>
      <c r="DED80" s="828"/>
      <c r="DEE80" s="828"/>
      <c r="DEF80" s="828"/>
      <c r="DEG80" s="828"/>
      <c r="DEH80" s="828"/>
      <c r="DEI80" s="828"/>
      <c r="DEJ80" s="828"/>
      <c r="DEK80" s="828"/>
      <c r="DEL80" s="828"/>
      <c r="DEM80" s="828"/>
      <c r="DEN80" s="828"/>
      <c r="DEO80" s="828"/>
      <c r="DEP80" s="828"/>
      <c r="DEQ80" s="828"/>
      <c r="DER80" s="828"/>
      <c r="DES80" s="828"/>
      <c r="DET80" s="828"/>
      <c r="DEU80" s="828"/>
      <c r="DEV80" s="828"/>
      <c r="DEW80" s="828"/>
      <c r="DEX80" s="828"/>
      <c r="DEY80" s="828"/>
      <c r="DEZ80" s="828"/>
      <c r="DFA80" s="828"/>
      <c r="DFB80" s="828"/>
      <c r="DFC80" s="828"/>
      <c r="DFD80" s="828"/>
      <c r="DFE80" s="828"/>
      <c r="DFF80" s="828"/>
      <c r="DFG80" s="828"/>
      <c r="DFH80" s="828"/>
      <c r="DFI80" s="828"/>
      <c r="DFJ80" s="828"/>
      <c r="DFK80" s="828"/>
      <c r="DFL80" s="828"/>
      <c r="DFM80" s="828"/>
      <c r="DFN80" s="828"/>
      <c r="DFO80" s="828"/>
      <c r="DFP80" s="828"/>
      <c r="DFQ80" s="828"/>
      <c r="DFR80" s="828"/>
      <c r="DFS80" s="828"/>
      <c r="DFT80" s="828"/>
      <c r="DFU80" s="828"/>
      <c r="DFV80" s="828"/>
      <c r="DFW80" s="828"/>
      <c r="DFX80" s="828"/>
      <c r="DFY80" s="828"/>
      <c r="DFZ80" s="828"/>
      <c r="DGA80" s="828"/>
      <c r="DGB80" s="828"/>
      <c r="DGC80" s="828"/>
      <c r="DGD80" s="828"/>
      <c r="DGE80" s="828"/>
      <c r="DGF80" s="828"/>
      <c r="DGG80" s="828"/>
      <c r="DGH80" s="828"/>
      <c r="DGI80" s="828"/>
      <c r="DGJ80" s="828"/>
      <c r="DGK80" s="828"/>
      <c r="DGL80" s="828"/>
      <c r="DGM80" s="828"/>
      <c r="DGN80" s="828"/>
      <c r="DGO80" s="828"/>
      <c r="DGP80" s="828"/>
      <c r="DGQ80" s="828"/>
      <c r="DGR80" s="828"/>
      <c r="DGS80" s="828"/>
      <c r="DGT80" s="828"/>
      <c r="DGU80" s="828"/>
      <c r="DGV80" s="828"/>
      <c r="DGW80" s="828"/>
      <c r="DGX80" s="828"/>
      <c r="DGY80" s="828"/>
      <c r="DGZ80" s="828"/>
      <c r="DHA80" s="828"/>
      <c r="DHB80" s="828"/>
      <c r="DHC80" s="828"/>
      <c r="DHD80" s="828"/>
      <c r="DHE80" s="828"/>
      <c r="DHF80" s="828"/>
      <c r="DHG80" s="828"/>
      <c r="DHH80" s="828"/>
      <c r="DHI80" s="828"/>
      <c r="DHJ80" s="828"/>
      <c r="DHK80" s="828"/>
      <c r="DHL80" s="828"/>
      <c r="DHM80" s="828"/>
      <c r="DHN80" s="828"/>
      <c r="DHO80" s="828"/>
      <c r="DHP80" s="828"/>
      <c r="DHQ80" s="828"/>
      <c r="DHR80" s="828"/>
      <c r="DHS80" s="828"/>
      <c r="DHT80" s="828"/>
      <c r="DHU80" s="828"/>
      <c r="DHV80" s="828"/>
      <c r="DHW80" s="828"/>
      <c r="DHX80" s="828"/>
      <c r="DHY80" s="828"/>
      <c r="DHZ80" s="828"/>
      <c r="DIA80" s="828"/>
      <c r="DIB80" s="828"/>
      <c r="DIC80" s="828"/>
      <c r="DID80" s="828"/>
      <c r="DIE80" s="828"/>
      <c r="DIF80" s="828"/>
      <c r="DIG80" s="828"/>
      <c r="DIH80" s="828"/>
      <c r="DII80" s="828"/>
      <c r="DIJ80" s="828"/>
      <c r="DIK80" s="828"/>
      <c r="DIL80" s="828"/>
      <c r="DIM80" s="828"/>
      <c r="DIN80" s="828"/>
      <c r="DIO80" s="828"/>
      <c r="DIP80" s="828"/>
      <c r="DIQ80" s="828"/>
      <c r="DIR80" s="828"/>
      <c r="DIS80" s="828"/>
      <c r="DIT80" s="828"/>
      <c r="DIU80" s="828"/>
      <c r="DIV80" s="828"/>
      <c r="DIW80" s="828"/>
      <c r="DIX80" s="828"/>
      <c r="DIY80" s="828"/>
      <c r="DIZ80" s="828"/>
      <c r="DJA80" s="828"/>
      <c r="DJB80" s="828"/>
      <c r="DJC80" s="828"/>
      <c r="DJD80" s="828"/>
      <c r="DJE80" s="828"/>
      <c r="DJF80" s="828"/>
      <c r="DJG80" s="828"/>
      <c r="DJH80" s="828"/>
      <c r="DJI80" s="828"/>
      <c r="DJJ80" s="828"/>
      <c r="DJK80" s="828"/>
      <c r="DJL80" s="828"/>
      <c r="DJM80" s="828"/>
      <c r="DJN80" s="828"/>
      <c r="DJO80" s="828"/>
      <c r="DJP80" s="828"/>
      <c r="DJQ80" s="828"/>
      <c r="DJR80" s="828"/>
      <c r="DJS80" s="828"/>
      <c r="DJT80" s="828"/>
      <c r="DJU80" s="828"/>
      <c r="DJV80" s="828"/>
      <c r="DJW80" s="828"/>
      <c r="DJX80" s="828"/>
      <c r="DJY80" s="828"/>
      <c r="DJZ80" s="828"/>
      <c r="DKA80" s="828"/>
      <c r="DKB80" s="828"/>
      <c r="DKC80" s="828"/>
      <c r="DKD80" s="828"/>
      <c r="DKE80" s="828"/>
      <c r="DKF80" s="828"/>
      <c r="DKG80" s="828"/>
      <c r="DKH80" s="828"/>
      <c r="DKI80" s="828"/>
      <c r="DKJ80" s="828"/>
      <c r="DKK80" s="828"/>
      <c r="DKL80" s="828"/>
      <c r="DKM80" s="828"/>
      <c r="DKN80" s="828"/>
      <c r="DKO80" s="828"/>
      <c r="DKP80" s="828"/>
      <c r="DKQ80" s="828"/>
      <c r="DKR80" s="828"/>
      <c r="DKS80" s="828"/>
      <c r="DKT80" s="828"/>
      <c r="DKU80" s="828"/>
      <c r="DKV80" s="828"/>
      <c r="DKW80" s="828"/>
      <c r="DKX80" s="828"/>
      <c r="DKY80" s="828"/>
      <c r="DKZ80" s="828"/>
      <c r="DLA80" s="828"/>
      <c r="DLB80" s="828"/>
      <c r="DLC80" s="828"/>
      <c r="DLD80" s="828"/>
      <c r="DLE80" s="828"/>
      <c r="DLF80" s="828"/>
      <c r="DLG80" s="828"/>
      <c r="DLH80" s="828"/>
      <c r="DLI80" s="828"/>
      <c r="DLJ80" s="828"/>
      <c r="DLK80" s="828"/>
      <c r="DLL80" s="828"/>
      <c r="DLM80" s="828"/>
      <c r="DLN80" s="828"/>
      <c r="DLO80" s="828"/>
      <c r="DLP80" s="828"/>
      <c r="DLQ80" s="828"/>
      <c r="DLR80" s="828"/>
      <c r="DLS80" s="828"/>
      <c r="DLT80" s="828"/>
      <c r="DLU80" s="828"/>
      <c r="DLV80" s="828"/>
      <c r="DLW80" s="828"/>
      <c r="DLX80" s="828"/>
      <c r="DLY80" s="828"/>
      <c r="DLZ80" s="828"/>
      <c r="DMA80" s="828"/>
      <c r="DMB80" s="828"/>
      <c r="DMC80" s="828"/>
      <c r="DMD80" s="828"/>
      <c r="DME80" s="828"/>
      <c r="DMF80" s="828"/>
      <c r="DMG80" s="828"/>
      <c r="DMH80" s="828"/>
      <c r="DMI80" s="828"/>
      <c r="DMJ80" s="828"/>
      <c r="DMK80" s="828"/>
      <c r="DML80" s="828"/>
      <c r="DMM80" s="828"/>
      <c r="DMN80" s="828"/>
      <c r="DMO80" s="828"/>
      <c r="DMP80" s="828"/>
      <c r="DMQ80" s="828"/>
      <c r="DMR80" s="828"/>
      <c r="DMS80" s="828"/>
      <c r="DMT80" s="828"/>
      <c r="DMU80" s="828"/>
      <c r="DMV80" s="828"/>
      <c r="DMW80" s="828"/>
      <c r="DMX80" s="828"/>
      <c r="DMY80" s="828"/>
      <c r="DMZ80" s="828"/>
      <c r="DNA80" s="828"/>
      <c r="DNB80" s="828"/>
      <c r="DNC80" s="828"/>
      <c r="DND80" s="828"/>
      <c r="DNE80" s="828"/>
      <c r="DNF80" s="828"/>
      <c r="DNG80" s="828"/>
      <c r="DNH80" s="828"/>
      <c r="DNI80" s="828"/>
      <c r="DNJ80" s="828"/>
      <c r="DNK80" s="828"/>
      <c r="DNL80" s="828"/>
      <c r="DNM80" s="828"/>
      <c r="DNN80" s="828"/>
      <c r="DNO80" s="828"/>
      <c r="DNP80" s="828"/>
      <c r="DNQ80" s="828"/>
      <c r="DNR80" s="828"/>
      <c r="DNS80" s="828"/>
      <c r="DNT80" s="828"/>
      <c r="DNU80" s="828"/>
      <c r="DNV80" s="828"/>
      <c r="DNW80" s="828"/>
      <c r="DNX80" s="828"/>
      <c r="DNY80" s="828"/>
      <c r="DNZ80" s="828"/>
      <c r="DOA80" s="828"/>
      <c r="DOB80" s="828"/>
      <c r="DOC80" s="828"/>
      <c r="DOD80" s="828"/>
      <c r="DOE80" s="828"/>
      <c r="DOF80" s="828"/>
      <c r="DOG80" s="828"/>
      <c r="DOH80" s="828"/>
      <c r="DOI80" s="828"/>
      <c r="DOJ80" s="828"/>
      <c r="DOK80" s="828"/>
      <c r="DOL80" s="828"/>
      <c r="DOM80" s="828"/>
      <c r="DON80" s="828"/>
      <c r="DOO80" s="828"/>
      <c r="DOP80" s="828"/>
      <c r="DOQ80" s="828"/>
      <c r="DOR80" s="828"/>
      <c r="DOS80" s="828"/>
      <c r="DOT80" s="828"/>
      <c r="DOU80" s="828"/>
      <c r="DOV80" s="828"/>
      <c r="DOW80" s="828"/>
      <c r="DOX80" s="828"/>
      <c r="DOY80" s="828"/>
      <c r="DOZ80" s="828"/>
      <c r="DPA80" s="828"/>
      <c r="DPB80" s="828"/>
      <c r="DPC80" s="828"/>
      <c r="DPD80" s="828"/>
      <c r="DPE80" s="828"/>
      <c r="DPF80" s="828"/>
      <c r="DPG80" s="828"/>
      <c r="DPH80" s="828"/>
      <c r="DPI80" s="828"/>
      <c r="DPJ80" s="828"/>
      <c r="DPK80" s="828"/>
      <c r="DPL80" s="828"/>
      <c r="DPM80" s="828"/>
      <c r="DPN80" s="828"/>
      <c r="DPO80" s="828"/>
      <c r="DPP80" s="828"/>
      <c r="DPQ80" s="828"/>
      <c r="DPR80" s="828"/>
      <c r="DPS80" s="828"/>
      <c r="DPT80" s="828"/>
      <c r="DPU80" s="828"/>
      <c r="DPV80" s="828"/>
      <c r="DPW80" s="828"/>
      <c r="DPX80" s="828"/>
      <c r="DPY80" s="828"/>
      <c r="DPZ80" s="828"/>
      <c r="DQA80" s="828"/>
      <c r="DQB80" s="828"/>
      <c r="DQC80" s="828"/>
      <c r="DQD80" s="828"/>
      <c r="DQE80" s="828"/>
      <c r="DQF80" s="828"/>
      <c r="DQG80" s="828"/>
      <c r="DQH80" s="828"/>
      <c r="DQI80" s="828"/>
      <c r="DQJ80" s="828"/>
      <c r="DQK80" s="828"/>
      <c r="DQL80" s="828"/>
      <c r="DQM80" s="828"/>
      <c r="DQN80" s="828"/>
      <c r="DQO80" s="828"/>
      <c r="DQP80" s="828"/>
      <c r="DQQ80" s="828"/>
      <c r="DQR80" s="828"/>
      <c r="DQS80" s="828"/>
      <c r="DQT80" s="828"/>
      <c r="DQU80" s="828"/>
      <c r="DQV80" s="828"/>
      <c r="DQW80" s="828"/>
      <c r="DQX80" s="828"/>
      <c r="DQY80" s="828"/>
      <c r="DQZ80" s="828"/>
      <c r="DRA80" s="828"/>
      <c r="DRB80" s="828"/>
      <c r="DRC80" s="828"/>
      <c r="DRD80" s="828"/>
      <c r="DRE80" s="828"/>
      <c r="DRF80" s="828"/>
      <c r="DRG80" s="828"/>
      <c r="DRH80" s="828"/>
      <c r="DRI80" s="828"/>
      <c r="DRJ80" s="828"/>
      <c r="DRK80" s="828"/>
      <c r="DRL80" s="828"/>
      <c r="DRM80" s="828"/>
      <c r="DRN80" s="828"/>
      <c r="DRO80" s="828"/>
      <c r="DRP80" s="828"/>
      <c r="DRQ80" s="828"/>
      <c r="DRR80" s="828"/>
      <c r="DRS80" s="828"/>
      <c r="DRT80" s="828"/>
      <c r="DRU80" s="828"/>
      <c r="DRV80" s="828"/>
      <c r="DRW80" s="828"/>
      <c r="DRX80" s="828"/>
      <c r="DRY80" s="828"/>
      <c r="DRZ80" s="828"/>
      <c r="DSA80" s="828"/>
      <c r="DSB80" s="828"/>
      <c r="DSC80" s="828"/>
      <c r="DSD80" s="828"/>
      <c r="DSE80" s="828"/>
      <c r="DSF80" s="828"/>
      <c r="DSG80" s="828"/>
      <c r="DSH80" s="828"/>
      <c r="DSI80" s="828"/>
      <c r="DSJ80" s="828"/>
      <c r="DSK80" s="828"/>
      <c r="DSL80" s="828"/>
      <c r="DSM80" s="828"/>
      <c r="DSN80" s="828"/>
      <c r="DSO80" s="828"/>
      <c r="DSP80" s="828"/>
      <c r="DSQ80" s="828"/>
      <c r="DSR80" s="828"/>
      <c r="DSS80" s="828"/>
      <c r="DST80" s="828"/>
      <c r="DSU80" s="828"/>
      <c r="DSV80" s="828"/>
      <c r="DSW80" s="828"/>
      <c r="DSX80" s="828"/>
      <c r="DSY80" s="828"/>
      <c r="DSZ80" s="828"/>
      <c r="DTA80" s="828"/>
      <c r="DTB80" s="828"/>
      <c r="DTC80" s="828"/>
      <c r="DTD80" s="828"/>
      <c r="DTE80" s="828"/>
      <c r="DTF80" s="828"/>
      <c r="DTG80" s="828"/>
      <c r="DTH80" s="828"/>
      <c r="DTI80" s="828"/>
      <c r="DTJ80" s="828"/>
      <c r="DTK80" s="828"/>
      <c r="DTL80" s="828"/>
      <c r="DTM80" s="828"/>
      <c r="DTN80" s="828"/>
      <c r="DTO80" s="828"/>
      <c r="DTP80" s="828"/>
      <c r="DTQ80" s="828"/>
      <c r="DTR80" s="828"/>
      <c r="DTS80" s="828"/>
      <c r="DTT80" s="828"/>
      <c r="DTU80" s="828"/>
      <c r="DTV80" s="828"/>
      <c r="DTW80" s="828"/>
      <c r="DTX80" s="828"/>
      <c r="DTY80" s="828"/>
      <c r="DTZ80" s="828"/>
      <c r="DUA80" s="828"/>
      <c r="DUB80" s="828"/>
      <c r="DUC80" s="828"/>
      <c r="DUD80" s="828"/>
      <c r="DUE80" s="828"/>
      <c r="DUF80" s="828"/>
      <c r="DUG80" s="828"/>
      <c r="DUH80" s="828"/>
      <c r="DUI80" s="828"/>
      <c r="DUJ80" s="828"/>
      <c r="DUK80" s="828"/>
      <c r="DUL80" s="828"/>
      <c r="DUM80" s="828"/>
      <c r="DUN80" s="828"/>
      <c r="DUO80" s="828"/>
      <c r="DUP80" s="828"/>
      <c r="DUQ80" s="828"/>
      <c r="DUR80" s="828"/>
      <c r="DUS80" s="828"/>
      <c r="DUT80" s="828"/>
      <c r="DUU80" s="828"/>
      <c r="DUV80" s="828"/>
      <c r="DUW80" s="828"/>
      <c r="DUX80" s="828"/>
      <c r="DUY80" s="828"/>
      <c r="DUZ80" s="828"/>
      <c r="DVA80" s="828"/>
      <c r="DVB80" s="828"/>
      <c r="DVC80" s="828"/>
      <c r="DVD80" s="828"/>
      <c r="DVE80" s="828"/>
      <c r="DVF80" s="828"/>
      <c r="DVG80" s="828"/>
      <c r="DVH80" s="828"/>
      <c r="DVI80" s="828"/>
      <c r="DVJ80" s="828"/>
      <c r="DVK80" s="828"/>
      <c r="DVL80" s="828"/>
      <c r="DVM80" s="828"/>
      <c r="DVN80" s="828"/>
      <c r="DVO80" s="828"/>
      <c r="DVP80" s="828"/>
      <c r="DVQ80" s="828"/>
      <c r="DVR80" s="828"/>
      <c r="DVS80" s="828"/>
      <c r="DVT80" s="828"/>
      <c r="DVU80" s="828"/>
      <c r="DVV80" s="828"/>
      <c r="DVW80" s="828"/>
      <c r="DVX80" s="828"/>
      <c r="DVY80" s="828"/>
      <c r="DVZ80" s="828"/>
      <c r="DWA80" s="828"/>
      <c r="DWB80" s="828"/>
      <c r="DWC80" s="828"/>
      <c r="DWD80" s="828"/>
      <c r="DWE80" s="828"/>
      <c r="DWF80" s="828"/>
      <c r="DWG80" s="828"/>
      <c r="DWH80" s="828"/>
      <c r="DWI80" s="828"/>
      <c r="DWJ80" s="828"/>
      <c r="DWK80" s="828"/>
      <c r="DWL80" s="828"/>
      <c r="DWM80" s="828"/>
      <c r="DWN80" s="828"/>
      <c r="DWO80" s="828"/>
      <c r="DWP80" s="828"/>
      <c r="DWQ80" s="828"/>
      <c r="DWR80" s="828"/>
      <c r="DWS80" s="828"/>
      <c r="DWT80" s="828"/>
      <c r="DWU80" s="828"/>
      <c r="DWV80" s="828"/>
      <c r="DWW80" s="828"/>
      <c r="DWX80" s="828"/>
      <c r="DWY80" s="828"/>
      <c r="DWZ80" s="828"/>
      <c r="DXA80" s="828"/>
      <c r="DXB80" s="828"/>
      <c r="DXC80" s="828"/>
      <c r="DXD80" s="828"/>
      <c r="DXE80" s="828"/>
      <c r="DXF80" s="828"/>
      <c r="DXG80" s="828"/>
      <c r="DXH80" s="828"/>
      <c r="DXI80" s="828"/>
      <c r="DXJ80" s="828"/>
      <c r="DXK80" s="828"/>
      <c r="DXL80" s="828"/>
      <c r="DXM80" s="828"/>
      <c r="DXN80" s="828"/>
      <c r="DXO80" s="828"/>
      <c r="DXP80" s="828"/>
      <c r="DXQ80" s="828"/>
      <c r="DXR80" s="828"/>
      <c r="DXS80" s="828"/>
      <c r="DXT80" s="828"/>
      <c r="DXU80" s="828"/>
      <c r="DXV80" s="828"/>
      <c r="DXW80" s="828"/>
      <c r="DXX80" s="828"/>
      <c r="DXY80" s="828"/>
      <c r="DXZ80" s="828"/>
      <c r="DYA80" s="828"/>
      <c r="DYB80" s="828"/>
      <c r="DYC80" s="828"/>
      <c r="DYD80" s="828"/>
      <c r="DYE80" s="828"/>
      <c r="DYF80" s="828"/>
      <c r="DYG80" s="828"/>
      <c r="DYH80" s="828"/>
      <c r="DYI80" s="828"/>
      <c r="DYJ80" s="828"/>
      <c r="DYK80" s="828"/>
      <c r="DYL80" s="828"/>
      <c r="DYM80" s="828"/>
      <c r="DYN80" s="828"/>
      <c r="DYO80" s="828"/>
      <c r="DYP80" s="828"/>
      <c r="DYQ80" s="828"/>
      <c r="DYR80" s="828"/>
      <c r="DYS80" s="828"/>
      <c r="DYT80" s="828"/>
      <c r="DYU80" s="828"/>
      <c r="DYV80" s="828"/>
      <c r="DYW80" s="828"/>
      <c r="DYX80" s="828"/>
      <c r="DYY80" s="828"/>
      <c r="DYZ80" s="828"/>
      <c r="DZA80" s="828"/>
      <c r="DZB80" s="828"/>
      <c r="DZC80" s="828"/>
      <c r="DZD80" s="828"/>
      <c r="DZE80" s="828"/>
      <c r="DZF80" s="828"/>
      <c r="DZG80" s="828"/>
      <c r="DZH80" s="828"/>
      <c r="DZI80" s="828"/>
      <c r="DZJ80" s="828"/>
      <c r="DZK80" s="828"/>
      <c r="DZL80" s="828"/>
      <c r="DZM80" s="828"/>
      <c r="DZN80" s="828"/>
      <c r="DZO80" s="828"/>
      <c r="DZP80" s="828"/>
      <c r="DZQ80" s="828"/>
      <c r="DZR80" s="828"/>
      <c r="DZS80" s="828"/>
      <c r="DZT80" s="828"/>
      <c r="DZU80" s="828"/>
      <c r="DZV80" s="828"/>
      <c r="DZW80" s="828"/>
      <c r="DZX80" s="828"/>
      <c r="DZY80" s="828"/>
      <c r="DZZ80" s="828"/>
      <c r="EAA80" s="828"/>
      <c r="EAB80" s="828"/>
      <c r="EAC80" s="828"/>
      <c r="EAD80" s="828"/>
      <c r="EAE80" s="828"/>
      <c r="EAF80" s="828"/>
      <c r="EAG80" s="828"/>
      <c r="EAH80" s="828"/>
      <c r="EAI80" s="828"/>
      <c r="EAJ80" s="828"/>
      <c r="EAK80" s="828"/>
      <c r="EAL80" s="828"/>
      <c r="EAM80" s="828"/>
      <c r="EAN80" s="828"/>
      <c r="EAO80" s="828"/>
      <c r="EAP80" s="828"/>
      <c r="EAQ80" s="828"/>
      <c r="EAR80" s="828"/>
      <c r="EAS80" s="828"/>
      <c r="EAT80" s="828"/>
      <c r="EAU80" s="828"/>
      <c r="EAV80" s="828"/>
      <c r="EAW80" s="828"/>
      <c r="EAX80" s="828"/>
      <c r="EAY80" s="828"/>
      <c r="EAZ80" s="828"/>
      <c r="EBA80" s="828"/>
      <c r="EBB80" s="828"/>
      <c r="EBC80" s="828"/>
      <c r="EBD80" s="828"/>
      <c r="EBE80" s="828"/>
      <c r="EBF80" s="828"/>
      <c r="EBG80" s="828"/>
      <c r="EBH80" s="828"/>
      <c r="EBI80" s="828"/>
      <c r="EBJ80" s="828"/>
      <c r="EBK80" s="828"/>
      <c r="EBL80" s="828"/>
      <c r="EBM80" s="828"/>
      <c r="EBN80" s="828"/>
      <c r="EBO80" s="828"/>
      <c r="EBP80" s="828"/>
      <c r="EBQ80" s="828"/>
      <c r="EBR80" s="828"/>
      <c r="EBS80" s="828"/>
      <c r="EBT80" s="828"/>
      <c r="EBU80" s="828"/>
      <c r="EBV80" s="828"/>
      <c r="EBW80" s="828"/>
      <c r="EBX80" s="828"/>
      <c r="EBY80" s="828"/>
      <c r="EBZ80" s="828"/>
      <c r="ECA80" s="828"/>
      <c r="ECB80" s="828"/>
      <c r="ECC80" s="828"/>
      <c r="ECD80" s="828"/>
      <c r="ECE80" s="828"/>
      <c r="ECF80" s="828"/>
      <c r="ECG80" s="828"/>
      <c r="ECH80" s="828"/>
      <c r="ECI80" s="828"/>
      <c r="ECJ80" s="828"/>
      <c r="ECK80" s="828"/>
      <c r="ECL80" s="828"/>
      <c r="ECM80" s="828"/>
      <c r="ECN80" s="828"/>
      <c r="ECO80" s="828"/>
      <c r="ECP80" s="828"/>
      <c r="ECQ80" s="828"/>
      <c r="ECR80" s="828"/>
      <c r="ECS80" s="828"/>
      <c r="ECT80" s="828"/>
      <c r="ECU80" s="828"/>
      <c r="ECV80" s="828"/>
      <c r="ECW80" s="828"/>
      <c r="ECX80" s="828"/>
      <c r="ECY80" s="828"/>
      <c r="ECZ80" s="828"/>
      <c r="EDA80" s="828"/>
      <c r="EDB80" s="828"/>
      <c r="EDC80" s="828"/>
      <c r="EDD80" s="828"/>
      <c r="EDE80" s="828"/>
      <c r="EDF80" s="828"/>
      <c r="EDG80" s="828"/>
      <c r="EDH80" s="828"/>
      <c r="EDI80" s="828"/>
      <c r="EDJ80" s="828"/>
      <c r="EDK80" s="828"/>
      <c r="EDL80" s="828"/>
      <c r="EDM80" s="828"/>
      <c r="EDN80" s="828"/>
      <c r="EDO80" s="828"/>
      <c r="EDP80" s="828"/>
      <c r="EDQ80" s="828"/>
      <c r="EDR80" s="828"/>
      <c r="EDS80" s="828"/>
      <c r="EDT80" s="828"/>
      <c r="EDU80" s="828"/>
      <c r="EDV80" s="828"/>
      <c r="EDW80" s="828"/>
      <c r="EDX80" s="828"/>
      <c r="EDY80" s="828"/>
      <c r="EDZ80" s="828"/>
      <c r="EEA80" s="828"/>
      <c r="EEB80" s="828"/>
      <c r="EEC80" s="828"/>
      <c r="EED80" s="828"/>
      <c r="EEE80" s="828"/>
      <c r="EEF80" s="828"/>
      <c r="EEG80" s="828"/>
      <c r="EEH80" s="828"/>
      <c r="EEI80" s="828"/>
      <c r="EEJ80" s="828"/>
      <c r="EEK80" s="828"/>
      <c r="EEL80" s="828"/>
      <c r="EEM80" s="828"/>
      <c r="EEN80" s="828"/>
      <c r="EEO80" s="828"/>
      <c r="EEP80" s="828"/>
      <c r="EEQ80" s="828"/>
      <c r="EER80" s="828"/>
      <c r="EES80" s="828"/>
      <c r="EET80" s="828"/>
      <c r="EEU80" s="828"/>
      <c r="EEV80" s="828"/>
      <c r="EEW80" s="828"/>
      <c r="EEX80" s="828"/>
      <c r="EEY80" s="828"/>
      <c r="EEZ80" s="828"/>
      <c r="EFA80" s="828"/>
      <c r="EFB80" s="828"/>
      <c r="EFC80" s="828"/>
      <c r="EFD80" s="828"/>
      <c r="EFE80" s="828"/>
      <c r="EFF80" s="828"/>
      <c r="EFG80" s="828"/>
      <c r="EFH80" s="828"/>
      <c r="EFI80" s="828"/>
      <c r="EFJ80" s="828"/>
      <c r="EFK80" s="828"/>
      <c r="EFL80" s="828"/>
      <c r="EFM80" s="828"/>
      <c r="EFN80" s="828"/>
      <c r="EFO80" s="828"/>
      <c r="EFP80" s="828"/>
      <c r="EFQ80" s="828"/>
      <c r="EFR80" s="828"/>
      <c r="EFS80" s="828"/>
      <c r="EFT80" s="828"/>
      <c r="EFU80" s="828"/>
      <c r="EFV80" s="828"/>
      <c r="EFW80" s="828"/>
      <c r="EFX80" s="828"/>
      <c r="EFY80" s="828"/>
      <c r="EFZ80" s="828"/>
      <c r="EGA80" s="828"/>
      <c r="EGB80" s="828"/>
      <c r="EGC80" s="828"/>
      <c r="EGD80" s="828"/>
      <c r="EGE80" s="828"/>
      <c r="EGF80" s="828"/>
      <c r="EGG80" s="828"/>
      <c r="EGH80" s="828"/>
      <c r="EGI80" s="828"/>
      <c r="EGJ80" s="828"/>
      <c r="EGK80" s="828"/>
      <c r="EGL80" s="828"/>
      <c r="EGM80" s="828"/>
      <c r="EGN80" s="828"/>
      <c r="EGO80" s="828"/>
      <c r="EGP80" s="828"/>
      <c r="EGQ80" s="828"/>
      <c r="EGR80" s="828"/>
      <c r="EGS80" s="828"/>
      <c r="EGT80" s="828"/>
      <c r="EGU80" s="828"/>
      <c r="EGV80" s="828"/>
      <c r="EGW80" s="828"/>
      <c r="EGX80" s="828"/>
      <c r="EGY80" s="828"/>
      <c r="EGZ80" s="828"/>
      <c r="EHA80" s="828"/>
      <c r="EHB80" s="828"/>
      <c r="EHC80" s="828"/>
      <c r="EHD80" s="828"/>
      <c r="EHE80" s="828"/>
      <c r="EHF80" s="828"/>
      <c r="EHG80" s="828"/>
      <c r="EHH80" s="828"/>
      <c r="EHI80" s="828"/>
      <c r="EHJ80" s="828"/>
      <c r="EHK80" s="828"/>
      <c r="EHL80" s="828"/>
      <c r="EHM80" s="828"/>
      <c r="EHN80" s="828"/>
      <c r="EHO80" s="828"/>
      <c r="EHP80" s="828"/>
      <c r="EHQ80" s="828"/>
      <c r="EHR80" s="828"/>
      <c r="EHS80" s="828"/>
      <c r="EHT80" s="828"/>
      <c r="EHU80" s="828"/>
      <c r="EHV80" s="828"/>
      <c r="EHW80" s="828"/>
      <c r="EHX80" s="828"/>
      <c r="EHY80" s="828"/>
      <c r="EHZ80" s="828"/>
      <c r="EIA80" s="828"/>
      <c r="EIB80" s="828"/>
      <c r="EIC80" s="828"/>
      <c r="EID80" s="828"/>
      <c r="EIE80" s="828"/>
      <c r="EIF80" s="828"/>
      <c r="EIG80" s="828"/>
      <c r="EIH80" s="828"/>
      <c r="EII80" s="828"/>
      <c r="EIJ80" s="828"/>
      <c r="EIK80" s="828"/>
      <c r="EIL80" s="828"/>
      <c r="EIM80" s="828"/>
      <c r="EIN80" s="828"/>
      <c r="EIO80" s="828"/>
      <c r="EIP80" s="828"/>
      <c r="EIQ80" s="828"/>
      <c r="EIR80" s="828"/>
      <c r="EIS80" s="828"/>
      <c r="EIT80" s="828"/>
      <c r="EIU80" s="828"/>
      <c r="EIV80" s="828"/>
      <c r="EIW80" s="828"/>
      <c r="EIX80" s="828"/>
      <c r="EIY80" s="828"/>
      <c r="EIZ80" s="828"/>
      <c r="EJA80" s="828"/>
      <c r="EJB80" s="828"/>
      <c r="EJC80" s="828"/>
      <c r="EJD80" s="828"/>
      <c r="EJE80" s="828"/>
      <c r="EJF80" s="828"/>
      <c r="EJG80" s="828"/>
      <c r="EJH80" s="828"/>
      <c r="EJI80" s="828"/>
      <c r="EJJ80" s="828"/>
      <c r="EJK80" s="828"/>
      <c r="EJL80" s="828"/>
      <c r="EJM80" s="828"/>
      <c r="EJN80" s="828"/>
      <c r="EJO80" s="828"/>
      <c r="EJP80" s="828"/>
      <c r="EJQ80" s="828"/>
      <c r="EJR80" s="828"/>
      <c r="EJS80" s="828"/>
      <c r="EJT80" s="828"/>
      <c r="EJU80" s="828"/>
      <c r="EJV80" s="828"/>
      <c r="EJW80" s="828"/>
      <c r="EJX80" s="828"/>
      <c r="EJY80" s="828"/>
      <c r="EJZ80" s="828"/>
      <c r="EKA80" s="828"/>
      <c r="EKB80" s="828"/>
      <c r="EKC80" s="828"/>
      <c r="EKD80" s="828"/>
      <c r="EKE80" s="828"/>
      <c r="EKF80" s="828"/>
      <c r="EKG80" s="828"/>
      <c r="EKH80" s="828"/>
      <c r="EKI80" s="828"/>
      <c r="EKJ80" s="828"/>
      <c r="EKK80" s="828"/>
      <c r="EKL80" s="828"/>
      <c r="EKM80" s="828"/>
      <c r="EKN80" s="828"/>
      <c r="EKO80" s="828"/>
      <c r="EKP80" s="828"/>
      <c r="EKQ80" s="828"/>
      <c r="EKR80" s="828"/>
      <c r="EKS80" s="828"/>
      <c r="EKT80" s="828"/>
      <c r="EKU80" s="828"/>
      <c r="EKV80" s="828"/>
      <c r="EKW80" s="828"/>
      <c r="EKX80" s="828"/>
      <c r="EKY80" s="828"/>
      <c r="EKZ80" s="828"/>
      <c r="ELA80" s="828"/>
      <c r="ELB80" s="828"/>
      <c r="ELC80" s="828"/>
      <c r="ELD80" s="828"/>
      <c r="ELE80" s="828"/>
      <c r="ELF80" s="828"/>
      <c r="ELG80" s="828"/>
      <c r="ELH80" s="828"/>
      <c r="ELI80" s="828"/>
      <c r="ELJ80" s="828"/>
      <c r="ELK80" s="828"/>
      <c r="ELL80" s="828"/>
      <c r="ELM80" s="828"/>
      <c r="ELN80" s="828"/>
      <c r="ELO80" s="828"/>
      <c r="ELP80" s="828"/>
      <c r="ELQ80" s="828"/>
      <c r="ELR80" s="828"/>
      <c r="ELS80" s="828"/>
      <c r="ELT80" s="828"/>
      <c r="ELU80" s="828"/>
      <c r="ELV80" s="828"/>
      <c r="ELW80" s="828"/>
      <c r="ELX80" s="828"/>
      <c r="ELY80" s="828"/>
      <c r="ELZ80" s="828"/>
      <c r="EMA80" s="828"/>
      <c r="EMB80" s="828"/>
      <c r="EMC80" s="828"/>
      <c r="EMD80" s="828"/>
      <c r="EME80" s="828"/>
      <c r="EMF80" s="828"/>
      <c r="EMG80" s="828"/>
      <c r="EMH80" s="828"/>
      <c r="EMI80" s="828"/>
      <c r="EMJ80" s="828"/>
      <c r="EMK80" s="828"/>
      <c r="EML80" s="828"/>
      <c r="EMM80" s="828"/>
      <c r="EMN80" s="828"/>
      <c r="EMO80" s="828"/>
      <c r="EMP80" s="828"/>
      <c r="EMQ80" s="828"/>
      <c r="EMR80" s="828"/>
      <c r="EMS80" s="828"/>
      <c r="EMT80" s="828"/>
      <c r="EMU80" s="828"/>
      <c r="EMV80" s="828"/>
      <c r="EMW80" s="828"/>
      <c r="EMX80" s="828"/>
      <c r="EMY80" s="828"/>
      <c r="EMZ80" s="828"/>
      <c r="ENA80" s="828"/>
      <c r="ENB80" s="828"/>
      <c r="ENC80" s="828"/>
      <c r="END80" s="828"/>
      <c r="ENE80" s="828"/>
      <c r="ENF80" s="828"/>
      <c r="ENG80" s="828"/>
      <c r="ENH80" s="828"/>
      <c r="ENI80" s="828"/>
      <c r="ENJ80" s="828"/>
      <c r="ENK80" s="828"/>
      <c r="ENL80" s="828"/>
      <c r="ENM80" s="828"/>
      <c r="ENN80" s="828"/>
      <c r="ENO80" s="828"/>
      <c r="ENP80" s="828"/>
      <c r="ENQ80" s="828"/>
      <c r="ENR80" s="828"/>
      <c r="ENS80" s="828"/>
      <c r="ENT80" s="828"/>
      <c r="ENU80" s="828"/>
      <c r="ENV80" s="828"/>
      <c r="ENW80" s="828"/>
      <c r="ENX80" s="828"/>
      <c r="ENY80" s="828"/>
      <c r="ENZ80" s="828"/>
      <c r="EOA80" s="828"/>
      <c r="EOB80" s="828"/>
      <c r="EOC80" s="828"/>
      <c r="EOD80" s="828"/>
      <c r="EOE80" s="828"/>
      <c r="EOF80" s="828"/>
      <c r="EOG80" s="828"/>
      <c r="EOH80" s="828"/>
      <c r="EOI80" s="828"/>
      <c r="EOJ80" s="828"/>
      <c r="EOK80" s="828"/>
      <c r="EOL80" s="828"/>
      <c r="EOM80" s="828"/>
      <c r="EON80" s="828"/>
      <c r="EOO80" s="828"/>
      <c r="EOP80" s="828"/>
      <c r="EOQ80" s="828"/>
      <c r="EOR80" s="828"/>
      <c r="EOS80" s="828"/>
      <c r="EOT80" s="828"/>
      <c r="EOU80" s="828"/>
      <c r="EOV80" s="828"/>
      <c r="EOW80" s="828"/>
      <c r="EOX80" s="828"/>
      <c r="EOY80" s="828"/>
      <c r="EOZ80" s="828"/>
      <c r="EPA80" s="828"/>
      <c r="EPB80" s="828"/>
      <c r="EPC80" s="828"/>
      <c r="EPD80" s="828"/>
      <c r="EPE80" s="828"/>
      <c r="EPF80" s="828"/>
      <c r="EPG80" s="828"/>
      <c r="EPH80" s="828"/>
      <c r="EPI80" s="828"/>
      <c r="EPJ80" s="828"/>
      <c r="EPK80" s="828"/>
      <c r="EPL80" s="828"/>
      <c r="EPM80" s="828"/>
      <c r="EPN80" s="828"/>
      <c r="EPO80" s="828"/>
      <c r="EPP80" s="828"/>
      <c r="EPQ80" s="828"/>
      <c r="EPR80" s="828"/>
      <c r="EPS80" s="828"/>
      <c r="EPT80" s="828"/>
      <c r="EPU80" s="828"/>
      <c r="EPV80" s="828"/>
      <c r="EPW80" s="828"/>
      <c r="EPX80" s="828"/>
      <c r="EPY80" s="828"/>
      <c r="EPZ80" s="828"/>
      <c r="EQA80" s="828"/>
      <c r="EQB80" s="828"/>
      <c r="EQC80" s="828"/>
      <c r="EQD80" s="828"/>
      <c r="EQE80" s="828"/>
      <c r="EQF80" s="828"/>
      <c r="EQG80" s="828"/>
      <c r="EQH80" s="828"/>
      <c r="EQI80" s="828"/>
      <c r="EQJ80" s="828"/>
      <c r="EQK80" s="828"/>
      <c r="EQL80" s="828"/>
      <c r="EQM80" s="828"/>
      <c r="EQN80" s="828"/>
      <c r="EQO80" s="828"/>
      <c r="EQP80" s="828"/>
      <c r="EQQ80" s="828"/>
      <c r="EQR80" s="828"/>
      <c r="EQS80" s="828"/>
      <c r="EQT80" s="828"/>
      <c r="EQU80" s="828"/>
      <c r="EQV80" s="828"/>
      <c r="EQW80" s="828"/>
      <c r="EQX80" s="828"/>
      <c r="EQY80" s="828"/>
      <c r="EQZ80" s="828"/>
      <c r="ERA80" s="828"/>
      <c r="ERB80" s="828"/>
      <c r="ERC80" s="828"/>
      <c r="ERD80" s="828"/>
      <c r="ERE80" s="828"/>
      <c r="ERF80" s="828"/>
      <c r="ERG80" s="828"/>
      <c r="ERH80" s="828"/>
      <c r="ERI80" s="828"/>
      <c r="ERJ80" s="828"/>
      <c r="ERK80" s="828"/>
      <c r="ERL80" s="828"/>
      <c r="ERM80" s="828"/>
      <c r="ERN80" s="828"/>
      <c r="ERO80" s="828"/>
      <c r="ERP80" s="828"/>
      <c r="ERQ80" s="828"/>
      <c r="ERR80" s="828"/>
      <c r="ERS80" s="828"/>
      <c r="ERT80" s="828"/>
      <c r="ERU80" s="828"/>
      <c r="ERV80" s="828"/>
      <c r="ERW80" s="828"/>
      <c r="ERX80" s="828"/>
      <c r="ERY80" s="828"/>
      <c r="ERZ80" s="828"/>
      <c r="ESA80" s="828"/>
      <c r="ESB80" s="828"/>
      <c r="ESC80" s="828"/>
      <c r="ESD80" s="828"/>
      <c r="ESE80" s="828"/>
      <c r="ESF80" s="828"/>
      <c r="ESG80" s="828"/>
      <c r="ESH80" s="828"/>
      <c r="ESI80" s="828"/>
      <c r="ESJ80" s="828"/>
      <c r="ESK80" s="828"/>
      <c r="ESL80" s="828"/>
      <c r="ESM80" s="828"/>
      <c r="ESN80" s="828"/>
      <c r="ESO80" s="828"/>
      <c r="ESP80" s="828"/>
      <c r="ESQ80" s="828"/>
      <c r="ESR80" s="828"/>
      <c r="ESS80" s="828"/>
      <c r="EST80" s="828"/>
      <c r="ESU80" s="828"/>
      <c r="ESV80" s="828"/>
      <c r="ESW80" s="828"/>
      <c r="ESX80" s="828"/>
      <c r="ESY80" s="828"/>
      <c r="ESZ80" s="828"/>
      <c r="ETA80" s="828"/>
      <c r="ETB80" s="828"/>
      <c r="ETC80" s="828"/>
      <c r="ETD80" s="828"/>
      <c r="ETE80" s="828"/>
      <c r="ETF80" s="828"/>
      <c r="ETG80" s="828"/>
      <c r="ETH80" s="828"/>
      <c r="ETI80" s="828"/>
      <c r="ETJ80" s="828"/>
      <c r="ETK80" s="828"/>
      <c r="ETL80" s="828"/>
      <c r="ETM80" s="828"/>
      <c r="ETN80" s="828"/>
      <c r="ETO80" s="828"/>
      <c r="ETP80" s="828"/>
      <c r="ETQ80" s="828"/>
      <c r="ETR80" s="828"/>
      <c r="ETS80" s="828"/>
      <c r="ETT80" s="828"/>
      <c r="ETU80" s="828"/>
      <c r="ETV80" s="828"/>
      <c r="ETW80" s="828"/>
      <c r="ETX80" s="828"/>
      <c r="ETY80" s="828"/>
      <c r="ETZ80" s="828"/>
      <c r="EUA80" s="828"/>
      <c r="EUB80" s="828"/>
      <c r="EUC80" s="828"/>
      <c r="EUD80" s="828"/>
      <c r="EUE80" s="828"/>
      <c r="EUF80" s="828"/>
      <c r="EUG80" s="828"/>
      <c r="EUH80" s="828"/>
      <c r="EUI80" s="828"/>
      <c r="EUJ80" s="828"/>
      <c r="EUK80" s="828"/>
      <c r="EUL80" s="828"/>
      <c r="EUM80" s="828"/>
      <c r="EUN80" s="828"/>
      <c r="EUO80" s="828"/>
      <c r="EUP80" s="828"/>
      <c r="EUQ80" s="828"/>
      <c r="EUR80" s="828"/>
      <c r="EUS80" s="828"/>
      <c r="EUT80" s="828"/>
      <c r="EUU80" s="828"/>
      <c r="EUV80" s="828"/>
      <c r="EUW80" s="828"/>
      <c r="EUX80" s="828"/>
      <c r="EUY80" s="828"/>
      <c r="EUZ80" s="828"/>
      <c r="EVA80" s="828"/>
      <c r="EVB80" s="828"/>
      <c r="EVC80" s="828"/>
      <c r="EVD80" s="828"/>
      <c r="EVE80" s="828"/>
      <c r="EVF80" s="828"/>
      <c r="EVG80" s="828"/>
      <c r="EVH80" s="828"/>
      <c r="EVI80" s="828"/>
      <c r="EVJ80" s="828"/>
      <c r="EVK80" s="828"/>
      <c r="EVL80" s="828"/>
      <c r="EVM80" s="828"/>
      <c r="EVN80" s="828"/>
      <c r="EVO80" s="828"/>
      <c r="EVP80" s="828"/>
      <c r="EVQ80" s="828"/>
      <c r="EVR80" s="828"/>
      <c r="EVS80" s="828"/>
      <c r="EVT80" s="828"/>
      <c r="EVU80" s="828"/>
      <c r="EVV80" s="828"/>
      <c r="EVW80" s="828"/>
      <c r="EVX80" s="828"/>
      <c r="EVY80" s="828"/>
      <c r="EVZ80" s="828"/>
      <c r="EWA80" s="828"/>
      <c r="EWB80" s="828"/>
      <c r="EWC80" s="828"/>
      <c r="EWD80" s="828"/>
      <c r="EWE80" s="828"/>
      <c r="EWF80" s="828"/>
      <c r="EWG80" s="828"/>
      <c r="EWH80" s="828"/>
      <c r="EWI80" s="828"/>
      <c r="EWJ80" s="828"/>
      <c r="EWK80" s="828"/>
      <c r="EWL80" s="828"/>
      <c r="EWM80" s="828"/>
      <c r="EWN80" s="828"/>
      <c r="EWO80" s="828"/>
      <c r="EWP80" s="828"/>
      <c r="EWQ80" s="828"/>
      <c r="EWR80" s="828"/>
      <c r="EWS80" s="828"/>
      <c r="EWT80" s="828"/>
      <c r="EWU80" s="828"/>
      <c r="EWV80" s="828"/>
      <c r="EWW80" s="828"/>
      <c r="EWX80" s="828"/>
      <c r="EWY80" s="828"/>
      <c r="EWZ80" s="828"/>
      <c r="EXA80" s="828"/>
      <c r="EXB80" s="828"/>
      <c r="EXC80" s="828"/>
      <c r="EXD80" s="828"/>
      <c r="EXE80" s="828"/>
      <c r="EXF80" s="828"/>
      <c r="EXG80" s="828"/>
      <c r="EXH80" s="828"/>
      <c r="EXI80" s="828"/>
      <c r="EXJ80" s="828"/>
      <c r="EXK80" s="828"/>
      <c r="EXL80" s="828"/>
      <c r="EXM80" s="828"/>
      <c r="EXN80" s="828"/>
      <c r="EXO80" s="828"/>
      <c r="EXP80" s="828"/>
      <c r="EXQ80" s="828"/>
      <c r="EXR80" s="828"/>
      <c r="EXS80" s="828"/>
      <c r="EXT80" s="828"/>
      <c r="EXU80" s="828"/>
      <c r="EXV80" s="828"/>
      <c r="EXW80" s="828"/>
      <c r="EXX80" s="828"/>
      <c r="EXY80" s="828"/>
      <c r="EXZ80" s="828"/>
      <c r="EYA80" s="828"/>
      <c r="EYB80" s="828"/>
      <c r="EYC80" s="828"/>
      <c r="EYD80" s="828"/>
      <c r="EYE80" s="828"/>
      <c r="EYF80" s="828"/>
      <c r="EYG80" s="828"/>
      <c r="EYH80" s="828"/>
      <c r="EYI80" s="828"/>
      <c r="EYJ80" s="828"/>
      <c r="EYK80" s="828"/>
      <c r="EYL80" s="828"/>
      <c r="EYM80" s="828"/>
      <c r="EYN80" s="828"/>
      <c r="EYO80" s="828"/>
      <c r="EYP80" s="828"/>
      <c r="EYQ80" s="828"/>
      <c r="EYR80" s="828"/>
      <c r="EYS80" s="828"/>
      <c r="EYT80" s="828"/>
      <c r="EYU80" s="828"/>
      <c r="EYV80" s="828"/>
      <c r="EYW80" s="828"/>
      <c r="EYX80" s="828"/>
      <c r="EYY80" s="828"/>
      <c r="EYZ80" s="828"/>
      <c r="EZA80" s="828"/>
      <c r="EZB80" s="828"/>
      <c r="EZC80" s="828"/>
      <c r="EZD80" s="828"/>
      <c r="EZE80" s="828"/>
      <c r="EZF80" s="828"/>
      <c r="EZG80" s="828"/>
      <c r="EZH80" s="828"/>
      <c r="EZI80" s="828"/>
      <c r="EZJ80" s="828"/>
      <c r="EZK80" s="828"/>
      <c r="EZL80" s="828"/>
      <c r="EZM80" s="828"/>
      <c r="EZN80" s="828"/>
      <c r="EZO80" s="828"/>
      <c r="EZP80" s="828"/>
      <c r="EZQ80" s="828"/>
      <c r="EZR80" s="828"/>
      <c r="EZS80" s="828"/>
      <c r="EZT80" s="828"/>
      <c r="EZU80" s="828"/>
      <c r="EZV80" s="828"/>
      <c r="EZW80" s="828"/>
      <c r="EZX80" s="828"/>
      <c r="EZY80" s="828"/>
      <c r="EZZ80" s="828"/>
      <c r="FAA80" s="828"/>
      <c r="FAB80" s="828"/>
      <c r="FAC80" s="828"/>
      <c r="FAD80" s="828"/>
      <c r="FAE80" s="828"/>
      <c r="FAF80" s="828"/>
      <c r="FAG80" s="828"/>
      <c r="FAH80" s="828"/>
      <c r="FAI80" s="828"/>
      <c r="FAJ80" s="828"/>
      <c r="FAK80" s="828"/>
      <c r="FAL80" s="828"/>
      <c r="FAM80" s="828"/>
      <c r="FAN80" s="828"/>
      <c r="FAO80" s="828"/>
      <c r="FAP80" s="828"/>
      <c r="FAQ80" s="828"/>
      <c r="FAR80" s="828"/>
      <c r="FAS80" s="828"/>
      <c r="FAT80" s="828"/>
      <c r="FAU80" s="828"/>
      <c r="FAV80" s="828"/>
      <c r="FAW80" s="828"/>
      <c r="FAX80" s="828"/>
      <c r="FAY80" s="828"/>
      <c r="FAZ80" s="828"/>
      <c r="FBA80" s="828"/>
      <c r="FBB80" s="828"/>
      <c r="FBC80" s="828"/>
      <c r="FBD80" s="828"/>
      <c r="FBE80" s="828"/>
      <c r="FBF80" s="828"/>
      <c r="FBG80" s="828"/>
      <c r="FBH80" s="828"/>
      <c r="FBI80" s="828"/>
      <c r="FBJ80" s="828"/>
      <c r="FBK80" s="828"/>
      <c r="FBL80" s="828"/>
      <c r="FBM80" s="828"/>
      <c r="FBN80" s="828"/>
      <c r="FBO80" s="828"/>
      <c r="FBP80" s="828"/>
      <c r="FBQ80" s="828"/>
      <c r="FBR80" s="828"/>
      <c r="FBS80" s="828"/>
      <c r="FBT80" s="828"/>
      <c r="FBU80" s="828"/>
      <c r="FBV80" s="828"/>
      <c r="FBW80" s="828"/>
      <c r="FBX80" s="828"/>
      <c r="FBY80" s="828"/>
      <c r="FBZ80" s="828"/>
      <c r="FCA80" s="828"/>
      <c r="FCB80" s="828"/>
      <c r="FCC80" s="828"/>
      <c r="FCD80" s="828"/>
      <c r="FCE80" s="828"/>
      <c r="FCF80" s="828"/>
      <c r="FCG80" s="828"/>
      <c r="FCH80" s="828"/>
      <c r="FCI80" s="828"/>
      <c r="FCJ80" s="828"/>
      <c r="FCK80" s="828"/>
      <c r="FCL80" s="828"/>
      <c r="FCM80" s="828"/>
      <c r="FCN80" s="828"/>
      <c r="FCO80" s="828"/>
      <c r="FCP80" s="828"/>
      <c r="FCQ80" s="828"/>
      <c r="FCR80" s="828"/>
      <c r="FCS80" s="828"/>
      <c r="FCT80" s="828"/>
      <c r="FCU80" s="828"/>
      <c r="FCV80" s="828"/>
      <c r="FCW80" s="828"/>
      <c r="FCX80" s="828"/>
      <c r="FCY80" s="828"/>
      <c r="FCZ80" s="828"/>
      <c r="FDA80" s="828"/>
      <c r="FDB80" s="828"/>
      <c r="FDC80" s="828"/>
      <c r="FDD80" s="828"/>
      <c r="FDE80" s="828"/>
      <c r="FDF80" s="828"/>
      <c r="FDG80" s="828"/>
      <c r="FDH80" s="828"/>
      <c r="FDI80" s="828"/>
      <c r="FDJ80" s="828"/>
      <c r="FDK80" s="828"/>
      <c r="FDL80" s="828"/>
      <c r="FDM80" s="828"/>
      <c r="FDN80" s="828"/>
      <c r="FDO80" s="828"/>
      <c r="FDP80" s="828"/>
      <c r="FDQ80" s="828"/>
      <c r="FDR80" s="828"/>
      <c r="FDS80" s="828"/>
      <c r="FDT80" s="828"/>
      <c r="FDU80" s="828"/>
      <c r="FDV80" s="828"/>
      <c r="FDW80" s="828"/>
      <c r="FDX80" s="828"/>
      <c r="FDY80" s="828"/>
      <c r="FDZ80" s="828"/>
      <c r="FEA80" s="828"/>
      <c r="FEB80" s="828"/>
      <c r="FEC80" s="828"/>
      <c r="FED80" s="828"/>
      <c r="FEE80" s="828"/>
      <c r="FEF80" s="828"/>
      <c r="FEG80" s="828"/>
      <c r="FEH80" s="828"/>
      <c r="FEI80" s="828"/>
      <c r="FEJ80" s="828"/>
      <c r="FEK80" s="828"/>
      <c r="FEL80" s="828"/>
      <c r="FEM80" s="828"/>
      <c r="FEN80" s="828"/>
      <c r="FEO80" s="828"/>
      <c r="FEP80" s="828"/>
      <c r="FEQ80" s="828"/>
      <c r="FER80" s="828"/>
      <c r="FES80" s="828"/>
      <c r="FET80" s="828"/>
      <c r="FEU80" s="828"/>
      <c r="FEV80" s="828"/>
      <c r="FEW80" s="828"/>
      <c r="FEX80" s="828"/>
      <c r="FEY80" s="828"/>
      <c r="FEZ80" s="828"/>
      <c r="FFA80" s="828"/>
      <c r="FFB80" s="828"/>
      <c r="FFC80" s="828"/>
      <c r="FFD80" s="828"/>
      <c r="FFE80" s="828"/>
      <c r="FFF80" s="828"/>
      <c r="FFG80" s="828"/>
      <c r="FFH80" s="828"/>
      <c r="FFI80" s="828"/>
      <c r="FFJ80" s="828"/>
      <c r="FFK80" s="828"/>
      <c r="FFL80" s="828"/>
      <c r="FFM80" s="828"/>
      <c r="FFN80" s="828"/>
      <c r="FFO80" s="828"/>
      <c r="FFP80" s="828"/>
      <c r="FFQ80" s="828"/>
      <c r="FFR80" s="828"/>
      <c r="FFS80" s="828"/>
      <c r="FFT80" s="828"/>
      <c r="FFU80" s="828"/>
      <c r="FFV80" s="828"/>
      <c r="FFW80" s="828"/>
      <c r="FFX80" s="828"/>
      <c r="FFY80" s="828"/>
      <c r="FFZ80" s="828"/>
      <c r="FGA80" s="828"/>
      <c r="FGB80" s="828"/>
      <c r="FGC80" s="828"/>
      <c r="FGD80" s="828"/>
      <c r="FGE80" s="828"/>
      <c r="FGF80" s="828"/>
      <c r="FGG80" s="828"/>
      <c r="FGH80" s="828"/>
      <c r="FGI80" s="828"/>
      <c r="FGJ80" s="828"/>
      <c r="FGK80" s="828"/>
      <c r="FGL80" s="828"/>
      <c r="FGM80" s="828"/>
      <c r="FGN80" s="828"/>
      <c r="FGO80" s="828"/>
      <c r="FGP80" s="828"/>
      <c r="FGQ80" s="828"/>
      <c r="FGR80" s="828"/>
      <c r="FGS80" s="828"/>
      <c r="FGT80" s="828"/>
      <c r="FGU80" s="828"/>
      <c r="FGV80" s="828"/>
      <c r="FGW80" s="828"/>
      <c r="FGX80" s="828"/>
      <c r="FGY80" s="828"/>
      <c r="FGZ80" s="828"/>
      <c r="FHA80" s="828"/>
      <c r="FHB80" s="828"/>
      <c r="FHC80" s="828"/>
      <c r="FHD80" s="828"/>
      <c r="FHE80" s="828"/>
      <c r="FHF80" s="828"/>
      <c r="FHG80" s="828"/>
      <c r="FHH80" s="828"/>
      <c r="FHI80" s="828"/>
      <c r="FHJ80" s="828"/>
      <c r="FHK80" s="828"/>
      <c r="FHL80" s="828"/>
      <c r="FHM80" s="828"/>
      <c r="FHN80" s="828"/>
      <c r="FHO80" s="828"/>
      <c r="FHP80" s="828"/>
      <c r="FHQ80" s="828"/>
      <c r="FHR80" s="828"/>
      <c r="FHS80" s="828"/>
      <c r="FHT80" s="828"/>
      <c r="FHU80" s="828"/>
      <c r="FHV80" s="828"/>
      <c r="FHW80" s="828"/>
      <c r="FHX80" s="828"/>
      <c r="FHY80" s="828"/>
      <c r="FHZ80" s="828"/>
      <c r="FIA80" s="828"/>
      <c r="FIB80" s="828"/>
      <c r="FIC80" s="828"/>
      <c r="FID80" s="828"/>
      <c r="FIE80" s="828"/>
      <c r="FIF80" s="828"/>
      <c r="FIG80" s="828"/>
      <c r="FIH80" s="828"/>
      <c r="FII80" s="828"/>
      <c r="FIJ80" s="828"/>
      <c r="FIK80" s="828"/>
      <c r="FIL80" s="828"/>
      <c r="FIM80" s="828"/>
      <c r="FIN80" s="828"/>
      <c r="FIO80" s="828"/>
      <c r="FIP80" s="828"/>
      <c r="FIQ80" s="828"/>
      <c r="FIR80" s="828"/>
      <c r="FIS80" s="828"/>
      <c r="FIT80" s="828"/>
      <c r="FIU80" s="828"/>
      <c r="FIV80" s="828"/>
      <c r="FIW80" s="828"/>
      <c r="FIX80" s="828"/>
      <c r="FIY80" s="828"/>
      <c r="FIZ80" s="828"/>
      <c r="FJA80" s="828"/>
      <c r="FJB80" s="828"/>
      <c r="FJC80" s="828"/>
      <c r="FJD80" s="828"/>
      <c r="FJE80" s="828"/>
      <c r="FJF80" s="828"/>
      <c r="FJG80" s="828"/>
      <c r="FJH80" s="828"/>
      <c r="FJI80" s="828"/>
      <c r="FJJ80" s="828"/>
      <c r="FJK80" s="828"/>
      <c r="FJL80" s="828"/>
      <c r="FJM80" s="828"/>
      <c r="FJN80" s="828"/>
      <c r="FJO80" s="828"/>
      <c r="FJP80" s="828"/>
      <c r="FJQ80" s="828"/>
      <c r="FJR80" s="828"/>
      <c r="FJS80" s="828"/>
      <c r="FJT80" s="828"/>
      <c r="FJU80" s="828"/>
      <c r="FJV80" s="828"/>
      <c r="FJW80" s="828"/>
      <c r="FJX80" s="828"/>
      <c r="FJY80" s="828"/>
      <c r="FJZ80" s="828"/>
      <c r="FKA80" s="828"/>
      <c r="FKB80" s="828"/>
      <c r="FKC80" s="828"/>
      <c r="FKD80" s="828"/>
      <c r="FKE80" s="828"/>
      <c r="FKF80" s="828"/>
      <c r="FKG80" s="828"/>
      <c r="FKH80" s="828"/>
      <c r="FKI80" s="828"/>
      <c r="FKJ80" s="828"/>
      <c r="FKK80" s="828"/>
      <c r="FKL80" s="828"/>
      <c r="FKM80" s="828"/>
      <c r="FKN80" s="828"/>
      <c r="FKO80" s="828"/>
      <c r="FKP80" s="828"/>
      <c r="FKQ80" s="828"/>
      <c r="FKR80" s="828"/>
      <c r="FKS80" s="828"/>
      <c r="FKT80" s="828"/>
      <c r="FKU80" s="828"/>
      <c r="FKV80" s="828"/>
      <c r="FKW80" s="828"/>
      <c r="FKX80" s="828"/>
      <c r="FKY80" s="828"/>
      <c r="FKZ80" s="828"/>
      <c r="FLA80" s="828"/>
      <c r="FLB80" s="828"/>
      <c r="FLC80" s="828"/>
      <c r="FLD80" s="828"/>
      <c r="FLE80" s="828"/>
      <c r="FLF80" s="828"/>
      <c r="FLG80" s="828"/>
      <c r="FLH80" s="828"/>
      <c r="FLI80" s="828"/>
      <c r="FLJ80" s="828"/>
      <c r="FLK80" s="828"/>
      <c r="FLL80" s="828"/>
      <c r="FLM80" s="828"/>
      <c r="FLN80" s="828"/>
      <c r="FLO80" s="828"/>
      <c r="FLP80" s="828"/>
      <c r="FLQ80" s="828"/>
      <c r="FLR80" s="828"/>
      <c r="FLS80" s="828"/>
      <c r="FLT80" s="828"/>
      <c r="FLU80" s="828"/>
      <c r="FLV80" s="828"/>
      <c r="FLW80" s="828"/>
      <c r="FLX80" s="828"/>
      <c r="FLY80" s="828"/>
      <c r="FLZ80" s="828"/>
      <c r="FMA80" s="828"/>
      <c r="FMB80" s="828"/>
      <c r="FMC80" s="828"/>
      <c r="FMD80" s="828"/>
      <c r="FME80" s="828"/>
      <c r="FMF80" s="828"/>
      <c r="FMG80" s="828"/>
      <c r="FMH80" s="828"/>
      <c r="FMI80" s="828"/>
      <c r="FMJ80" s="828"/>
      <c r="FMK80" s="828"/>
      <c r="FML80" s="828"/>
      <c r="FMM80" s="828"/>
      <c r="FMN80" s="828"/>
      <c r="FMO80" s="828"/>
      <c r="FMP80" s="828"/>
      <c r="FMQ80" s="828"/>
      <c r="FMR80" s="828"/>
      <c r="FMS80" s="828"/>
      <c r="FMT80" s="828"/>
      <c r="FMU80" s="828"/>
      <c r="FMV80" s="828"/>
      <c r="FMW80" s="828"/>
      <c r="FMX80" s="828"/>
      <c r="FMY80" s="828"/>
      <c r="FMZ80" s="828"/>
      <c r="FNA80" s="828"/>
      <c r="FNB80" s="828"/>
      <c r="FNC80" s="828"/>
      <c r="FND80" s="828"/>
      <c r="FNE80" s="828"/>
      <c r="FNF80" s="828"/>
      <c r="FNG80" s="828"/>
      <c r="FNH80" s="828"/>
      <c r="FNI80" s="828"/>
      <c r="FNJ80" s="828"/>
      <c r="FNK80" s="828"/>
      <c r="FNL80" s="828"/>
      <c r="FNM80" s="828"/>
      <c r="FNN80" s="828"/>
      <c r="FNO80" s="828"/>
      <c r="FNP80" s="828"/>
      <c r="FNQ80" s="828"/>
      <c r="FNR80" s="828"/>
      <c r="FNS80" s="828"/>
      <c r="FNT80" s="828"/>
      <c r="FNU80" s="828"/>
      <c r="FNV80" s="828"/>
      <c r="FNW80" s="828"/>
      <c r="FNX80" s="828"/>
      <c r="FNY80" s="828"/>
      <c r="FNZ80" s="828"/>
      <c r="FOA80" s="828"/>
      <c r="FOB80" s="828"/>
      <c r="FOC80" s="828"/>
      <c r="FOD80" s="828"/>
      <c r="FOE80" s="828"/>
      <c r="FOF80" s="828"/>
      <c r="FOG80" s="828"/>
      <c r="FOH80" s="828"/>
      <c r="FOI80" s="828"/>
      <c r="FOJ80" s="828"/>
      <c r="FOK80" s="828"/>
      <c r="FOL80" s="828"/>
      <c r="FOM80" s="828"/>
      <c r="FON80" s="828"/>
      <c r="FOO80" s="828"/>
      <c r="FOP80" s="828"/>
      <c r="FOQ80" s="828"/>
      <c r="FOR80" s="828"/>
      <c r="FOS80" s="828"/>
      <c r="FOT80" s="828"/>
      <c r="FOU80" s="828"/>
      <c r="FOV80" s="828"/>
      <c r="FOW80" s="828"/>
      <c r="FOX80" s="828"/>
      <c r="FOY80" s="828"/>
      <c r="FOZ80" s="828"/>
      <c r="FPA80" s="828"/>
      <c r="FPB80" s="828"/>
      <c r="FPC80" s="828"/>
      <c r="FPD80" s="828"/>
      <c r="FPE80" s="828"/>
      <c r="FPF80" s="828"/>
      <c r="FPG80" s="828"/>
      <c r="FPH80" s="828"/>
      <c r="FPI80" s="828"/>
      <c r="FPJ80" s="828"/>
      <c r="FPK80" s="828"/>
      <c r="FPL80" s="828"/>
      <c r="FPM80" s="828"/>
      <c r="FPN80" s="828"/>
      <c r="FPO80" s="828"/>
      <c r="FPP80" s="828"/>
      <c r="FPQ80" s="828"/>
      <c r="FPR80" s="828"/>
      <c r="FPS80" s="828"/>
      <c r="FPT80" s="828"/>
      <c r="FPU80" s="828"/>
      <c r="FPV80" s="828"/>
      <c r="FPW80" s="828"/>
      <c r="FPX80" s="828"/>
      <c r="FPY80" s="828"/>
      <c r="FPZ80" s="828"/>
      <c r="FQA80" s="828"/>
      <c r="FQB80" s="828"/>
      <c r="FQC80" s="828"/>
      <c r="FQD80" s="828"/>
      <c r="FQE80" s="828"/>
      <c r="FQF80" s="828"/>
      <c r="FQG80" s="828"/>
      <c r="FQH80" s="828"/>
      <c r="FQI80" s="828"/>
      <c r="FQJ80" s="828"/>
      <c r="FQK80" s="828"/>
      <c r="FQL80" s="828"/>
      <c r="FQM80" s="828"/>
      <c r="FQN80" s="828"/>
      <c r="FQO80" s="828"/>
      <c r="FQP80" s="828"/>
      <c r="FQQ80" s="828"/>
      <c r="FQR80" s="828"/>
      <c r="FQS80" s="828"/>
      <c r="FQT80" s="828"/>
      <c r="FQU80" s="828"/>
      <c r="FQV80" s="828"/>
      <c r="FQW80" s="828"/>
      <c r="FQX80" s="828"/>
      <c r="FQY80" s="828"/>
      <c r="FQZ80" s="828"/>
      <c r="FRA80" s="828"/>
      <c r="FRB80" s="828"/>
      <c r="FRC80" s="828"/>
      <c r="FRD80" s="828"/>
      <c r="FRE80" s="828"/>
      <c r="FRF80" s="828"/>
      <c r="FRG80" s="828"/>
      <c r="FRH80" s="828"/>
      <c r="FRI80" s="828"/>
      <c r="FRJ80" s="828"/>
      <c r="FRK80" s="828"/>
      <c r="FRL80" s="828"/>
      <c r="FRM80" s="828"/>
      <c r="FRN80" s="828"/>
      <c r="FRO80" s="828"/>
      <c r="FRP80" s="828"/>
      <c r="FRQ80" s="828"/>
      <c r="FRR80" s="828"/>
      <c r="FRS80" s="828"/>
      <c r="FRT80" s="828"/>
      <c r="FRU80" s="828"/>
      <c r="FRV80" s="828"/>
      <c r="FRW80" s="828"/>
      <c r="FRX80" s="828"/>
      <c r="FRY80" s="828"/>
      <c r="FRZ80" s="828"/>
      <c r="FSA80" s="828"/>
      <c r="FSB80" s="828"/>
      <c r="FSC80" s="828"/>
      <c r="FSD80" s="828"/>
      <c r="FSE80" s="828"/>
      <c r="FSF80" s="828"/>
      <c r="FSG80" s="828"/>
      <c r="FSH80" s="828"/>
      <c r="FSI80" s="828"/>
      <c r="FSJ80" s="828"/>
      <c r="FSK80" s="828"/>
      <c r="FSL80" s="828"/>
      <c r="FSM80" s="828"/>
      <c r="FSN80" s="828"/>
      <c r="FSO80" s="828"/>
      <c r="FSP80" s="828"/>
      <c r="FSQ80" s="828"/>
      <c r="FSR80" s="828"/>
      <c r="FSS80" s="828"/>
      <c r="FST80" s="828"/>
      <c r="FSU80" s="828"/>
      <c r="FSV80" s="828"/>
      <c r="FSW80" s="828"/>
      <c r="FSX80" s="828"/>
      <c r="FSY80" s="828"/>
      <c r="FSZ80" s="828"/>
      <c r="FTA80" s="828"/>
      <c r="FTB80" s="828"/>
      <c r="FTC80" s="828"/>
      <c r="FTD80" s="828"/>
      <c r="FTE80" s="828"/>
      <c r="FTF80" s="828"/>
      <c r="FTG80" s="828"/>
      <c r="FTH80" s="828"/>
      <c r="FTI80" s="828"/>
      <c r="FTJ80" s="828"/>
      <c r="FTK80" s="828"/>
      <c r="FTL80" s="828"/>
      <c r="FTM80" s="828"/>
      <c r="FTN80" s="828"/>
      <c r="FTO80" s="828"/>
      <c r="FTP80" s="828"/>
      <c r="FTQ80" s="828"/>
      <c r="FTR80" s="828"/>
      <c r="FTS80" s="828"/>
      <c r="FTT80" s="828"/>
      <c r="FTU80" s="828"/>
      <c r="FTV80" s="828"/>
      <c r="FTW80" s="828"/>
      <c r="FTX80" s="828"/>
      <c r="FTY80" s="828"/>
      <c r="FTZ80" s="828"/>
      <c r="FUA80" s="828"/>
      <c r="FUB80" s="828"/>
      <c r="FUC80" s="828"/>
      <c r="FUD80" s="828"/>
      <c r="FUE80" s="828"/>
      <c r="FUF80" s="828"/>
      <c r="FUG80" s="828"/>
      <c r="FUH80" s="828"/>
      <c r="FUI80" s="828"/>
      <c r="FUJ80" s="828"/>
      <c r="FUK80" s="828"/>
      <c r="FUL80" s="828"/>
      <c r="FUM80" s="828"/>
      <c r="FUN80" s="828"/>
      <c r="FUO80" s="828"/>
      <c r="FUP80" s="828"/>
      <c r="FUQ80" s="828"/>
      <c r="FUR80" s="828"/>
      <c r="FUS80" s="828"/>
      <c r="FUT80" s="828"/>
      <c r="FUU80" s="828"/>
      <c r="FUV80" s="828"/>
      <c r="FUW80" s="828"/>
      <c r="FUX80" s="828"/>
      <c r="FUY80" s="828"/>
      <c r="FUZ80" s="828"/>
      <c r="FVA80" s="828"/>
      <c r="FVB80" s="828"/>
      <c r="FVC80" s="828"/>
      <c r="FVD80" s="828"/>
      <c r="FVE80" s="828"/>
      <c r="FVF80" s="828"/>
      <c r="FVG80" s="828"/>
      <c r="FVH80" s="828"/>
      <c r="FVI80" s="828"/>
      <c r="FVJ80" s="828"/>
      <c r="FVK80" s="828"/>
      <c r="FVL80" s="828"/>
      <c r="FVM80" s="828"/>
      <c r="FVN80" s="828"/>
      <c r="FVO80" s="828"/>
      <c r="FVP80" s="828"/>
      <c r="FVQ80" s="828"/>
      <c r="FVR80" s="828"/>
      <c r="FVS80" s="828"/>
      <c r="FVT80" s="828"/>
      <c r="FVU80" s="828"/>
      <c r="FVV80" s="828"/>
      <c r="FVW80" s="828"/>
      <c r="FVX80" s="828"/>
      <c r="FVY80" s="828"/>
      <c r="FVZ80" s="828"/>
      <c r="FWA80" s="828"/>
      <c r="FWB80" s="828"/>
      <c r="FWC80" s="828"/>
      <c r="FWD80" s="828"/>
      <c r="FWE80" s="828"/>
      <c r="FWF80" s="828"/>
      <c r="FWG80" s="828"/>
      <c r="FWH80" s="828"/>
      <c r="FWI80" s="828"/>
      <c r="FWJ80" s="828"/>
      <c r="FWK80" s="828"/>
      <c r="FWL80" s="828"/>
      <c r="FWM80" s="828"/>
      <c r="FWN80" s="828"/>
      <c r="FWO80" s="828"/>
      <c r="FWP80" s="828"/>
      <c r="FWQ80" s="828"/>
      <c r="FWR80" s="828"/>
      <c r="FWS80" s="828"/>
      <c r="FWT80" s="828"/>
      <c r="FWU80" s="828"/>
      <c r="FWV80" s="828"/>
      <c r="FWW80" s="828"/>
      <c r="FWX80" s="828"/>
      <c r="FWY80" s="828"/>
      <c r="FWZ80" s="828"/>
      <c r="FXA80" s="828"/>
      <c r="FXB80" s="828"/>
      <c r="FXC80" s="828"/>
      <c r="FXD80" s="828"/>
      <c r="FXE80" s="828"/>
      <c r="FXF80" s="828"/>
      <c r="FXG80" s="828"/>
      <c r="FXH80" s="828"/>
      <c r="FXI80" s="828"/>
      <c r="FXJ80" s="828"/>
      <c r="FXK80" s="828"/>
      <c r="FXL80" s="828"/>
      <c r="FXM80" s="828"/>
      <c r="FXN80" s="828"/>
      <c r="FXO80" s="828"/>
      <c r="FXP80" s="828"/>
      <c r="FXQ80" s="828"/>
      <c r="FXR80" s="828"/>
      <c r="FXS80" s="828"/>
      <c r="FXT80" s="828"/>
      <c r="FXU80" s="828"/>
      <c r="FXV80" s="828"/>
      <c r="FXW80" s="828"/>
      <c r="FXX80" s="828"/>
      <c r="FXY80" s="828"/>
      <c r="FXZ80" s="828"/>
      <c r="FYA80" s="828"/>
      <c r="FYB80" s="828"/>
      <c r="FYC80" s="828"/>
      <c r="FYD80" s="828"/>
      <c r="FYE80" s="828"/>
      <c r="FYF80" s="828"/>
      <c r="FYG80" s="828"/>
      <c r="FYH80" s="828"/>
      <c r="FYI80" s="828"/>
      <c r="FYJ80" s="828"/>
      <c r="FYK80" s="828"/>
      <c r="FYL80" s="828"/>
      <c r="FYM80" s="828"/>
      <c r="FYN80" s="828"/>
      <c r="FYO80" s="828"/>
      <c r="FYP80" s="828"/>
      <c r="FYQ80" s="828"/>
      <c r="FYR80" s="828"/>
      <c r="FYS80" s="828"/>
      <c r="FYT80" s="828"/>
      <c r="FYU80" s="828"/>
      <c r="FYV80" s="828"/>
      <c r="FYW80" s="828"/>
      <c r="FYX80" s="828"/>
      <c r="FYY80" s="828"/>
      <c r="FYZ80" s="828"/>
      <c r="FZA80" s="828"/>
      <c r="FZB80" s="828"/>
      <c r="FZC80" s="828"/>
      <c r="FZD80" s="828"/>
      <c r="FZE80" s="828"/>
      <c r="FZF80" s="828"/>
      <c r="FZG80" s="828"/>
      <c r="FZH80" s="828"/>
      <c r="FZI80" s="828"/>
      <c r="FZJ80" s="828"/>
      <c r="FZK80" s="828"/>
      <c r="FZL80" s="828"/>
      <c r="FZM80" s="828"/>
      <c r="FZN80" s="828"/>
      <c r="FZO80" s="828"/>
      <c r="FZP80" s="828"/>
      <c r="FZQ80" s="828"/>
      <c r="FZR80" s="828"/>
      <c r="FZS80" s="828"/>
      <c r="FZT80" s="828"/>
      <c r="FZU80" s="828"/>
      <c r="FZV80" s="828"/>
      <c r="FZW80" s="828"/>
      <c r="FZX80" s="828"/>
      <c r="FZY80" s="828"/>
      <c r="FZZ80" s="828"/>
      <c r="GAA80" s="828"/>
      <c r="GAB80" s="828"/>
      <c r="GAC80" s="828"/>
      <c r="GAD80" s="828"/>
      <c r="GAE80" s="828"/>
      <c r="GAF80" s="828"/>
      <c r="GAG80" s="828"/>
      <c r="GAH80" s="828"/>
      <c r="GAI80" s="828"/>
      <c r="GAJ80" s="828"/>
      <c r="GAK80" s="828"/>
      <c r="GAL80" s="828"/>
      <c r="GAM80" s="828"/>
      <c r="GAN80" s="828"/>
      <c r="GAO80" s="828"/>
      <c r="GAP80" s="828"/>
      <c r="GAQ80" s="828"/>
      <c r="GAR80" s="828"/>
      <c r="GAS80" s="828"/>
      <c r="GAT80" s="828"/>
      <c r="GAU80" s="828"/>
      <c r="GAV80" s="828"/>
      <c r="GAW80" s="828"/>
      <c r="GAX80" s="828"/>
      <c r="GAY80" s="828"/>
      <c r="GAZ80" s="828"/>
      <c r="GBA80" s="828"/>
      <c r="GBB80" s="828"/>
      <c r="GBC80" s="828"/>
      <c r="GBD80" s="828"/>
      <c r="GBE80" s="828"/>
      <c r="GBF80" s="828"/>
      <c r="GBG80" s="828"/>
      <c r="GBH80" s="828"/>
      <c r="GBI80" s="828"/>
      <c r="GBJ80" s="828"/>
      <c r="GBK80" s="828"/>
      <c r="GBL80" s="828"/>
      <c r="GBM80" s="828"/>
      <c r="GBN80" s="828"/>
      <c r="GBO80" s="828"/>
      <c r="GBP80" s="828"/>
      <c r="GBQ80" s="828"/>
      <c r="GBR80" s="828"/>
      <c r="GBS80" s="828"/>
      <c r="GBT80" s="828"/>
      <c r="GBU80" s="828"/>
      <c r="GBV80" s="828"/>
      <c r="GBW80" s="828"/>
      <c r="GBX80" s="828"/>
      <c r="GBY80" s="828"/>
      <c r="GBZ80" s="828"/>
      <c r="GCA80" s="828"/>
      <c r="GCB80" s="828"/>
      <c r="GCC80" s="828"/>
      <c r="GCD80" s="828"/>
      <c r="GCE80" s="828"/>
      <c r="GCF80" s="828"/>
      <c r="GCG80" s="828"/>
      <c r="GCH80" s="828"/>
      <c r="GCI80" s="828"/>
      <c r="GCJ80" s="828"/>
      <c r="GCK80" s="828"/>
      <c r="GCL80" s="828"/>
      <c r="GCM80" s="828"/>
      <c r="GCN80" s="828"/>
      <c r="GCO80" s="828"/>
      <c r="GCP80" s="828"/>
      <c r="GCQ80" s="828"/>
      <c r="GCR80" s="828"/>
      <c r="GCS80" s="828"/>
      <c r="GCT80" s="828"/>
      <c r="GCU80" s="828"/>
      <c r="GCV80" s="828"/>
      <c r="GCW80" s="828"/>
      <c r="GCX80" s="828"/>
      <c r="GCY80" s="828"/>
      <c r="GCZ80" s="828"/>
      <c r="GDA80" s="828"/>
      <c r="GDB80" s="828"/>
      <c r="GDC80" s="828"/>
      <c r="GDD80" s="828"/>
      <c r="GDE80" s="828"/>
      <c r="GDF80" s="828"/>
      <c r="GDG80" s="828"/>
      <c r="GDH80" s="828"/>
      <c r="GDI80" s="828"/>
      <c r="GDJ80" s="828"/>
      <c r="GDK80" s="828"/>
      <c r="GDL80" s="828"/>
      <c r="GDM80" s="828"/>
      <c r="GDN80" s="828"/>
      <c r="GDO80" s="828"/>
      <c r="GDP80" s="828"/>
      <c r="GDQ80" s="828"/>
      <c r="GDR80" s="828"/>
      <c r="GDS80" s="828"/>
      <c r="GDT80" s="828"/>
      <c r="GDU80" s="828"/>
      <c r="GDV80" s="828"/>
      <c r="GDW80" s="828"/>
      <c r="GDX80" s="828"/>
      <c r="GDY80" s="828"/>
      <c r="GDZ80" s="828"/>
      <c r="GEA80" s="828"/>
      <c r="GEB80" s="828"/>
      <c r="GEC80" s="828"/>
      <c r="GED80" s="828"/>
      <c r="GEE80" s="828"/>
      <c r="GEF80" s="828"/>
      <c r="GEG80" s="828"/>
      <c r="GEH80" s="828"/>
      <c r="GEI80" s="828"/>
      <c r="GEJ80" s="828"/>
      <c r="GEK80" s="828"/>
      <c r="GEL80" s="828"/>
      <c r="GEM80" s="828"/>
      <c r="GEN80" s="828"/>
      <c r="GEO80" s="828"/>
      <c r="GEP80" s="828"/>
      <c r="GEQ80" s="828"/>
      <c r="GER80" s="828"/>
      <c r="GES80" s="828"/>
      <c r="GET80" s="828"/>
      <c r="GEU80" s="828"/>
      <c r="GEV80" s="828"/>
      <c r="GEW80" s="828"/>
      <c r="GEX80" s="828"/>
      <c r="GEY80" s="828"/>
      <c r="GEZ80" s="828"/>
      <c r="GFA80" s="828"/>
      <c r="GFB80" s="828"/>
      <c r="GFC80" s="828"/>
      <c r="GFD80" s="828"/>
      <c r="GFE80" s="828"/>
      <c r="GFF80" s="828"/>
      <c r="GFG80" s="828"/>
      <c r="GFH80" s="828"/>
      <c r="GFI80" s="828"/>
      <c r="GFJ80" s="828"/>
      <c r="GFK80" s="828"/>
      <c r="GFL80" s="828"/>
      <c r="GFM80" s="828"/>
      <c r="GFN80" s="828"/>
      <c r="GFO80" s="828"/>
      <c r="GFP80" s="828"/>
      <c r="GFQ80" s="828"/>
      <c r="GFR80" s="828"/>
      <c r="GFS80" s="828"/>
      <c r="GFT80" s="828"/>
      <c r="GFU80" s="828"/>
      <c r="GFV80" s="828"/>
      <c r="GFW80" s="828"/>
      <c r="GFX80" s="828"/>
      <c r="GFY80" s="828"/>
      <c r="GFZ80" s="828"/>
      <c r="GGA80" s="828"/>
      <c r="GGB80" s="828"/>
      <c r="GGC80" s="828"/>
      <c r="GGD80" s="828"/>
      <c r="GGE80" s="828"/>
      <c r="GGF80" s="828"/>
      <c r="GGG80" s="828"/>
      <c r="GGH80" s="828"/>
      <c r="GGI80" s="828"/>
      <c r="GGJ80" s="828"/>
      <c r="GGK80" s="828"/>
      <c r="GGL80" s="828"/>
      <c r="GGM80" s="828"/>
      <c r="GGN80" s="828"/>
      <c r="GGO80" s="828"/>
      <c r="GGP80" s="828"/>
      <c r="GGQ80" s="828"/>
      <c r="GGR80" s="828"/>
      <c r="GGS80" s="828"/>
      <c r="GGT80" s="828"/>
      <c r="GGU80" s="828"/>
      <c r="GGV80" s="828"/>
      <c r="GGW80" s="828"/>
      <c r="GGX80" s="828"/>
      <c r="GGY80" s="828"/>
      <c r="GGZ80" s="828"/>
      <c r="GHA80" s="828"/>
      <c r="GHB80" s="828"/>
      <c r="GHC80" s="828"/>
      <c r="GHD80" s="828"/>
      <c r="GHE80" s="828"/>
      <c r="GHF80" s="828"/>
      <c r="GHG80" s="828"/>
      <c r="GHH80" s="828"/>
      <c r="GHI80" s="828"/>
      <c r="GHJ80" s="828"/>
      <c r="GHK80" s="828"/>
      <c r="GHL80" s="828"/>
      <c r="GHM80" s="828"/>
      <c r="GHN80" s="828"/>
      <c r="GHO80" s="828"/>
      <c r="GHP80" s="828"/>
      <c r="GHQ80" s="828"/>
      <c r="GHR80" s="828"/>
      <c r="GHS80" s="828"/>
      <c r="GHT80" s="828"/>
      <c r="GHU80" s="828"/>
      <c r="GHV80" s="828"/>
      <c r="GHW80" s="828"/>
      <c r="GHX80" s="828"/>
      <c r="GHY80" s="828"/>
      <c r="GHZ80" s="828"/>
      <c r="GIA80" s="828"/>
      <c r="GIB80" s="828"/>
      <c r="GIC80" s="828"/>
      <c r="GID80" s="828"/>
      <c r="GIE80" s="828"/>
      <c r="GIF80" s="828"/>
      <c r="GIG80" s="828"/>
      <c r="GIH80" s="828"/>
      <c r="GII80" s="828"/>
      <c r="GIJ80" s="828"/>
      <c r="GIK80" s="828"/>
      <c r="GIL80" s="828"/>
      <c r="GIM80" s="828"/>
      <c r="GIN80" s="828"/>
      <c r="GIO80" s="828"/>
      <c r="GIP80" s="828"/>
      <c r="GIQ80" s="828"/>
      <c r="GIR80" s="828"/>
      <c r="GIS80" s="828"/>
      <c r="GIT80" s="828"/>
      <c r="GIU80" s="828"/>
      <c r="GIV80" s="828"/>
      <c r="GIW80" s="828"/>
      <c r="GIX80" s="828"/>
      <c r="GIY80" s="828"/>
      <c r="GIZ80" s="828"/>
      <c r="GJA80" s="828"/>
      <c r="GJB80" s="828"/>
      <c r="GJC80" s="828"/>
      <c r="GJD80" s="828"/>
      <c r="GJE80" s="828"/>
      <c r="GJF80" s="828"/>
      <c r="GJG80" s="828"/>
      <c r="GJH80" s="828"/>
      <c r="GJI80" s="828"/>
      <c r="GJJ80" s="828"/>
      <c r="GJK80" s="828"/>
      <c r="GJL80" s="828"/>
      <c r="GJM80" s="828"/>
      <c r="GJN80" s="828"/>
      <c r="GJO80" s="828"/>
      <c r="GJP80" s="828"/>
      <c r="GJQ80" s="828"/>
      <c r="GJR80" s="828"/>
      <c r="GJS80" s="828"/>
      <c r="GJT80" s="828"/>
      <c r="GJU80" s="828"/>
      <c r="GJV80" s="828"/>
      <c r="GJW80" s="828"/>
      <c r="GJX80" s="828"/>
      <c r="GJY80" s="828"/>
      <c r="GJZ80" s="828"/>
      <c r="GKA80" s="828"/>
      <c r="GKB80" s="828"/>
      <c r="GKC80" s="828"/>
      <c r="GKD80" s="828"/>
      <c r="GKE80" s="828"/>
      <c r="GKF80" s="828"/>
      <c r="GKG80" s="828"/>
      <c r="GKH80" s="828"/>
      <c r="GKI80" s="828"/>
      <c r="GKJ80" s="828"/>
      <c r="GKK80" s="828"/>
      <c r="GKL80" s="828"/>
      <c r="GKM80" s="828"/>
      <c r="GKN80" s="828"/>
      <c r="GKO80" s="828"/>
      <c r="GKP80" s="828"/>
      <c r="GKQ80" s="828"/>
      <c r="GKR80" s="828"/>
      <c r="GKS80" s="828"/>
      <c r="GKT80" s="828"/>
      <c r="GKU80" s="828"/>
      <c r="GKV80" s="828"/>
      <c r="GKW80" s="828"/>
      <c r="GKX80" s="828"/>
      <c r="GKY80" s="828"/>
      <c r="GKZ80" s="828"/>
      <c r="GLA80" s="828"/>
      <c r="GLB80" s="828"/>
      <c r="GLC80" s="828"/>
      <c r="GLD80" s="828"/>
      <c r="GLE80" s="828"/>
      <c r="GLF80" s="828"/>
      <c r="GLG80" s="828"/>
      <c r="GLH80" s="828"/>
      <c r="GLI80" s="828"/>
      <c r="GLJ80" s="828"/>
      <c r="GLK80" s="828"/>
      <c r="GLL80" s="828"/>
      <c r="GLM80" s="828"/>
      <c r="GLN80" s="828"/>
      <c r="GLO80" s="828"/>
      <c r="GLP80" s="828"/>
      <c r="GLQ80" s="828"/>
      <c r="GLR80" s="828"/>
      <c r="GLS80" s="828"/>
      <c r="GLT80" s="828"/>
      <c r="GLU80" s="828"/>
      <c r="GLV80" s="828"/>
      <c r="GLW80" s="828"/>
      <c r="GLX80" s="828"/>
      <c r="GLY80" s="828"/>
      <c r="GLZ80" s="828"/>
      <c r="GMA80" s="828"/>
      <c r="GMB80" s="828"/>
      <c r="GMC80" s="828"/>
      <c r="GMD80" s="828"/>
      <c r="GME80" s="828"/>
      <c r="GMF80" s="828"/>
      <c r="GMG80" s="828"/>
      <c r="GMH80" s="828"/>
      <c r="GMI80" s="828"/>
      <c r="GMJ80" s="828"/>
      <c r="GMK80" s="828"/>
      <c r="GML80" s="828"/>
      <c r="GMM80" s="828"/>
      <c r="GMN80" s="828"/>
      <c r="GMO80" s="828"/>
      <c r="GMP80" s="828"/>
      <c r="GMQ80" s="828"/>
      <c r="GMR80" s="828"/>
      <c r="GMS80" s="828"/>
      <c r="GMT80" s="828"/>
      <c r="GMU80" s="828"/>
      <c r="GMV80" s="828"/>
      <c r="GMW80" s="828"/>
      <c r="GMX80" s="828"/>
      <c r="GMY80" s="828"/>
      <c r="GMZ80" s="828"/>
      <c r="GNA80" s="828"/>
      <c r="GNB80" s="828"/>
      <c r="GNC80" s="828"/>
      <c r="GND80" s="828"/>
      <c r="GNE80" s="828"/>
      <c r="GNF80" s="828"/>
      <c r="GNG80" s="828"/>
      <c r="GNH80" s="828"/>
      <c r="GNI80" s="828"/>
      <c r="GNJ80" s="828"/>
      <c r="GNK80" s="828"/>
      <c r="GNL80" s="828"/>
      <c r="GNM80" s="828"/>
      <c r="GNN80" s="828"/>
      <c r="GNO80" s="828"/>
      <c r="GNP80" s="828"/>
      <c r="GNQ80" s="828"/>
      <c r="GNR80" s="828"/>
      <c r="GNS80" s="828"/>
      <c r="GNT80" s="828"/>
      <c r="GNU80" s="828"/>
      <c r="GNV80" s="828"/>
      <c r="GNW80" s="828"/>
      <c r="GNX80" s="828"/>
      <c r="GNY80" s="828"/>
      <c r="GNZ80" s="828"/>
      <c r="GOA80" s="828"/>
      <c r="GOB80" s="828"/>
      <c r="GOC80" s="828"/>
      <c r="GOD80" s="828"/>
      <c r="GOE80" s="828"/>
      <c r="GOF80" s="828"/>
      <c r="GOG80" s="828"/>
      <c r="GOH80" s="828"/>
      <c r="GOI80" s="828"/>
      <c r="GOJ80" s="828"/>
      <c r="GOK80" s="828"/>
      <c r="GOL80" s="828"/>
      <c r="GOM80" s="828"/>
      <c r="GON80" s="828"/>
      <c r="GOO80" s="828"/>
      <c r="GOP80" s="828"/>
      <c r="GOQ80" s="828"/>
      <c r="GOR80" s="828"/>
      <c r="GOS80" s="828"/>
      <c r="GOT80" s="828"/>
      <c r="GOU80" s="828"/>
      <c r="GOV80" s="828"/>
      <c r="GOW80" s="828"/>
      <c r="GOX80" s="828"/>
      <c r="GOY80" s="828"/>
      <c r="GOZ80" s="828"/>
      <c r="GPA80" s="828"/>
      <c r="GPB80" s="828"/>
      <c r="GPC80" s="828"/>
      <c r="GPD80" s="828"/>
      <c r="GPE80" s="828"/>
      <c r="GPF80" s="828"/>
      <c r="GPG80" s="828"/>
      <c r="GPH80" s="828"/>
      <c r="GPI80" s="828"/>
      <c r="GPJ80" s="828"/>
      <c r="GPK80" s="828"/>
      <c r="GPL80" s="828"/>
      <c r="GPM80" s="828"/>
      <c r="GPN80" s="828"/>
      <c r="GPO80" s="828"/>
      <c r="GPP80" s="828"/>
      <c r="GPQ80" s="828"/>
      <c r="GPR80" s="828"/>
      <c r="GPS80" s="828"/>
      <c r="GPT80" s="828"/>
      <c r="GPU80" s="828"/>
      <c r="GPV80" s="828"/>
      <c r="GPW80" s="828"/>
      <c r="GPX80" s="828"/>
      <c r="GPY80" s="828"/>
      <c r="GPZ80" s="828"/>
      <c r="GQA80" s="828"/>
      <c r="GQB80" s="828"/>
      <c r="GQC80" s="828"/>
      <c r="GQD80" s="828"/>
      <c r="GQE80" s="828"/>
      <c r="GQF80" s="828"/>
      <c r="GQG80" s="828"/>
      <c r="GQH80" s="828"/>
      <c r="GQI80" s="828"/>
      <c r="GQJ80" s="828"/>
      <c r="GQK80" s="828"/>
      <c r="GQL80" s="828"/>
      <c r="GQM80" s="828"/>
      <c r="GQN80" s="828"/>
      <c r="GQO80" s="828"/>
      <c r="GQP80" s="828"/>
      <c r="GQQ80" s="828"/>
      <c r="GQR80" s="828"/>
      <c r="GQS80" s="828"/>
      <c r="GQT80" s="828"/>
      <c r="GQU80" s="828"/>
      <c r="GQV80" s="828"/>
      <c r="GQW80" s="828"/>
      <c r="GQX80" s="828"/>
      <c r="GQY80" s="828"/>
      <c r="GQZ80" s="828"/>
      <c r="GRA80" s="828"/>
      <c r="GRB80" s="828"/>
      <c r="GRC80" s="828"/>
      <c r="GRD80" s="828"/>
      <c r="GRE80" s="828"/>
      <c r="GRF80" s="828"/>
      <c r="GRG80" s="828"/>
      <c r="GRH80" s="828"/>
      <c r="GRI80" s="828"/>
      <c r="GRJ80" s="828"/>
      <c r="GRK80" s="828"/>
      <c r="GRL80" s="828"/>
      <c r="GRM80" s="828"/>
      <c r="GRN80" s="828"/>
      <c r="GRO80" s="828"/>
      <c r="GRP80" s="828"/>
      <c r="GRQ80" s="828"/>
      <c r="GRR80" s="828"/>
      <c r="GRS80" s="828"/>
      <c r="GRT80" s="828"/>
      <c r="GRU80" s="828"/>
      <c r="GRV80" s="828"/>
      <c r="GRW80" s="828"/>
      <c r="GRX80" s="828"/>
      <c r="GRY80" s="828"/>
      <c r="GRZ80" s="828"/>
      <c r="GSA80" s="828"/>
      <c r="GSB80" s="828"/>
      <c r="GSC80" s="828"/>
      <c r="GSD80" s="828"/>
      <c r="GSE80" s="828"/>
      <c r="GSF80" s="828"/>
      <c r="GSG80" s="828"/>
      <c r="GSH80" s="828"/>
      <c r="GSI80" s="828"/>
      <c r="GSJ80" s="828"/>
      <c r="GSK80" s="828"/>
      <c r="GSL80" s="828"/>
      <c r="GSM80" s="828"/>
      <c r="GSN80" s="828"/>
      <c r="GSO80" s="828"/>
      <c r="GSP80" s="828"/>
      <c r="GSQ80" s="828"/>
      <c r="GSR80" s="828"/>
      <c r="GSS80" s="828"/>
      <c r="GST80" s="828"/>
      <c r="GSU80" s="828"/>
      <c r="GSV80" s="828"/>
      <c r="GSW80" s="828"/>
      <c r="GSX80" s="828"/>
      <c r="GSY80" s="828"/>
      <c r="GSZ80" s="828"/>
      <c r="GTA80" s="828"/>
      <c r="GTB80" s="828"/>
      <c r="GTC80" s="828"/>
      <c r="GTD80" s="828"/>
      <c r="GTE80" s="828"/>
      <c r="GTF80" s="828"/>
      <c r="GTG80" s="828"/>
      <c r="GTH80" s="828"/>
      <c r="GTI80" s="828"/>
      <c r="GTJ80" s="828"/>
      <c r="GTK80" s="828"/>
      <c r="GTL80" s="828"/>
      <c r="GTM80" s="828"/>
      <c r="GTN80" s="828"/>
      <c r="GTO80" s="828"/>
      <c r="GTP80" s="828"/>
      <c r="GTQ80" s="828"/>
      <c r="GTR80" s="828"/>
      <c r="GTS80" s="828"/>
      <c r="GTT80" s="828"/>
      <c r="GTU80" s="828"/>
      <c r="GTV80" s="828"/>
      <c r="GTW80" s="828"/>
      <c r="GTX80" s="828"/>
      <c r="GTY80" s="828"/>
      <c r="GTZ80" s="828"/>
      <c r="GUA80" s="828"/>
      <c r="GUB80" s="828"/>
      <c r="GUC80" s="828"/>
      <c r="GUD80" s="828"/>
      <c r="GUE80" s="828"/>
      <c r="GUF80" s="828"/>
      <c r="GUG80" s="828"/>
      <c r="GUH80" s="828"/>
      <c r="GUI80" s="828"/>
      <c r="GUJ80" s="828"/>
      <c r="GUK80" s="828"/>
      <c r="GUL80" s="828"/>
      <c r="GUM80" s="828"/>
      <c r="GUN80" s="828"/>
      <c r="GUO80" s="828"/>
      <c r="GUP80" s="828"/>
      <c r="GUQ80" s="828"/>
      <c r="GUR80" s="828"/>
      <c r="GUS80" s="828"/>
      <c r="GUT80" s="828"/>
      <c r="GUU80" s="828"/>
      <c r="GUV80" s="828"/>
      <c r="GUW80" s="828"/>
      <c r="GUX80" s="828"/>
      <c r="GUY80" s="828"/>
      <c r="GUZ80" s="828"/>
      <c r="GVA80" s="828"/>
      <c r="GVB80" s="828"/>
      <c r="GVC80" s="828"/>
      <c r="GVD80" s="828"/>
      <c r="GVE80" s="828"/>
      <c r="GVF80" s="828"/>
      <c r="GVG80" s="828"/>
      <c r="GVH80" s="828"/>
      <c r="GVI80" s="828"/>
      <c r="GVJ80" s="828"/>
      <c r="GVK80" s="828"/>
      <c r="GVL80" s="828"/>
      <c r="GVM80" s="828"/>
      <c r="GVN80" s="828"/>
      <c r="GVO80" s="828"/>
      <c r="GVP80" s="828"/>
      <c r="GVQ80" s="828"/>
      <c r="GVR80" s="828"/>
      <c r="GVS80" s="828"/>
      <c r="GVT80" s="828"/>
      <c r="GVU80" s="828"/>
      <c r="GVV80" s="828"/>
      <c r="GVW80" s="828"/>
      <c r="GVX80" s="828"/>
      <c r="GVY80" s="828"/>
      <c r="GVZ80" s="828"/>
      <c r="GWA80" s="828"/>
      <c r="GWB80" s="828"/>
      <c r="GWC80" s="828"/>
      <c r="GWD80" s="828"/>
      <c r="GWE80" s="828"/>
      <c r="GWF80" s="828"/>
      <c r="GWG80" s="828"/>
      <c r="GWH80" s="828"/>
      <c r="GWI80" s="828"/>
      <c r="GWJ80" s="828"/>
      <c r="GWK80" s="828"/>
      <c r="GWL80" s="828"/>
      <c r="GWM80" s="828"/>
      <c r="GWN80" s="828"/>
      <c r="GWO80" s="828"/>
      <c r="GWP80" s="828"/>
      <c r="GWQ80" s="828"/>
      <c r="GWR80" s="828"/>
      <c r="GWS80" s="828"/>
      <c r="GWT80" s="828"/>
      <c r="GWU80" s="828"/>
      <c r="GWV80" s="828"/>
      <c r="GWW80" s="828"/>
      <c r="GWX80" s="828"/>
      <c r="GWY80" s="828"/>
      <c r="GWZ80" s="828"/>
      <c r="GXA80" s="828"/>
      <c r="GXB80" s="828"/>
      <c r="GXC80" s="828"/>
      <c r="GXD80" s="828"/>
      <c r="GXE80" s="828"/>
      <c r="GXF80" s="828"/>
      <c r="GXG80" s="828"/>
      <c r="GXH80" s="828"/>
      <c r="GXI80" s="828"/>
      <c r="GXJ80" s="828"/>
      <c r="GXK80" s="828"/>
      <c r="GXL80" s="828"/>
      <c r="GXM80" s="828"/>
      <c r="GXN80" s="828"/>
      <c r="GXO80" s="828"/>
      <c r="GXP80" s="828"/>
      <c r="GXQ80" s="828"/>
      <c r="GXR80" s="828"/>
      <c r="GXS80" s="828"/>
      <c r="GXT80" s="828"/>
      <c r="GXU80" s="828"/>
      <c r="GXV80" s="828"/>
      <c r="GXW80" s="828"/>
      <c r="GXX80" s="828"/>
      <c r="GXY80" s="828"/>
      <c r="GXZ80" s="828"/>
      <c r="GYA80" s="828"/>
      <c r="GYB80" s="828"/>
      <c r="GYC80" s="828"/>
      <c r="GYD80" s="828"/>
      <c r="GYE80" s="828"/>
      <c r="GYF80" s="828"/>
      <c r="GYG80" s="828"/>
      <c r="GYH80" s="828"/>
      <c r="GYI80" s="828"/>
      <c r="GYJ80" s="828"/>
      <c r="GYK80" s="828"/>
      <c r="GYL80" s="828"/>
      <c r="GYM80" s="828"/>
      <c r="GYN80" s="828"/>
      <c r="GYO80" s="828"/>
      <c r="GYP80" s="828"/>
      <c r="GYQ80" s="828"/>
      <c r="GYR80" s="828"/>
      <c r="GYS80" s="828"/>
      <c r="GYT80" s="828"/>
      <c r="GYU80" s="828"/>
      <c r="GYV80" s="828"/>
      <c r="GYW80" s="828"/>
      <c r="GYX80" s="828"/>
      <c r="GYY80" s="828"/>
      <c r="GYZ80" s="828"/>
      <c r="GZA80" s="828"/>
      <c r="GZB80" s="828"/>
      <c r="GZC80" s="828"/>
      <c r="GZD80" s="828"/>
      <c r="GZE80" s="828"/>
      <c r="GZF80" s="828"/>
      <c r="GZG80" s="828"/>
      <c r="GZH80" s="828"/>
      <c r="GZI80" s="828"/>
      <c r="GZJ80" s="828"/>
      <c r="GZK80" s="828"/>
      <c r="GZL80" s="828"/>
      <c r="GZM80" s="828"/>
      <c r="GZN80" s="828"/>
      <c r="GZO80" s="828"/>
      <c r="GZP80" s="828"/>
      <c r="GZQ80" s="828"/>
      <c r="GZR80" s="828"/>
      <c r="GZS80" s="828"/>
      <c r="GZT80" s="828"/>
      <c r="GZU80" s="828"/>
      <c r="GZV80" s="828"/>
      <c r="GZW80" s="828"/>
      <c r="GZX80" s="828"/>
      <c r="GZY80" s="828"/>
      <c r="GZZ80" s="828"/>
      <c r="HAA80" s="828"/>
      <c r="HAB80" s="828"/>
      <c r="HAC80" s="828"/>
      <c r="HAD80" s="828"/>
      <c r="HAE80" s="828"/>
      <c r="HAF80" s="828"/>
      <c r="HAG80" s="828"/>
      <c r="HAH80" s="828"/>
      <c r="HAI80" s="828"/>
      <c r="HAJ80" s="828"/>
      <c r="HAK80" s="828"/>
      <c r="HAL80" s="828"/>
      <c r="HAM80" s="828"/>
      <c r="HAN80" s="828"/>
      <c r="HAO80" s="828"/>
      <c r="HAP80" s="828"/>
      <c r="HAQ80" s="828"/>
      <c r="HAR80" s="828"/>
      <c r="HAS80" s="828"/>
      <c r="HAT80" s="828"/>
      <c r="HAU80" s="828"/>
      <c r="HAV80" s="828"/>
      <c r="HAW80" s="828"/>
      <c r="HAX80" s="828"/>
      <c r="HAY80" s="828"/>
      <c r="HAZ80" s="828"/>
      <c r="HBA80" s="828"/>
      <c r="HBB80" s="828"/>
      <c r="HBC80" s="828"/>
      <c r="HBD80" s="828"/>
      <c r="HBE80" s="828"/>
      <c r="HBF80" s="828"/>
      <c r="HBG80" s="828"/>
      <c r="HBH80" s="828"/>
      <c r="HBI80" s="828"/>
      <c r="HBJ80" s="828"/>
      <c r="HBK80" s="828"/>
      <c r="HBL80" s="828"/>
      <c r="HBM80" s="828"/>
      <c r="HBN80" s="828"/>
      <c r="HBO80" s="828"/>
      <c r="HBP80" s="828"/>
      <c r="HBQ80" s="828"/>
      <c r="HBR80" s="828"/>
      <c r="HBS80" s="828"/>
      <c r="HBT80" s="828"/>
      <c r="HBU80" s="828"/>
      <c r="HBV80" s="828"/>
      <c r="HBW80" s="828"/>
      <c r="HBX80" s="828"/>
      <c r="HBY80" s="828"/>
      <c r="HBZ80" s="828"/>
      <c r="HCA80" s="828"/>
      <c r="HCB80" s="828"/>
      <c r="HCC80" s="828"/>
      <c r="HCD80" s="828"/>
      <c r="HCE80" s="828"/>
      <c r="HCF80" s="828"/>
      <c r="HCG80" s="828"/>
      <c r="HCH80" s="828"/>
      <c r="HCI80" s="828"/>
      <c r="HCJ80" s="828"/>
      <c r="HCK80" s="828"/>
      <c r="HCL80" s="828"/>
      <c r="HCM80" s="828"/>
      <c r="HCN80" s="828"/>
      <c r="HCO80" s="828"/>
      <c r="HCP80" s="828"/>
      <c r="HCQ80" s="828"/>
      <c r="HCR80" s="828"/>
      <c r="HCS80" s="828"/>
      <c r="HCT80" s="828"/>
      <c r="HCU80" s="828"/>
      <c r="HCV80" s="828"/>
      <c r="HCW80" s="828"/>
      <c r="HCX80" s="828"/>
      <c r="HCY80" s="828"/>
      <c r="HCZ80" s="828"/>
      <c r="HDA80" s="828"/>
      <c r="HDB80" s="828"/>
      <c r="HDC80" s="828"/>
      <c r="HDD80" s="828"/>
      <c r="HDE80" s="828"/>
      <c r="HDF80" s="828"/>
      <c r="HDG80" s="828"/>
      <c r="HDH80" s="828"/>
      <c r="HDI80" s="828"/>
      <c r="HDJ80" s="828"/>
      <c r="HDK80" s="828"/>
      <c r="HDL80" s="828"/>
      <c r="HDM80" s="828"/>
      <c r="HDN80" s="828"/>
      <c r="HDO80" s="828"/>
      <c r="HDP80" s="828"/>
      <c r="HDQ80" s="828"/>
      <c r="HDR80" s="828"/>
      <c r="HDS80" s="828"/>
      <c r="HDT80" s="828"/>
      <c r="HDU80" s="828"/>
      <c r="HDV80" s="828"/>
      <c r="HDW80" s="828"/>
      <c r="HDX80" s="828"/>
      <c r="HDY80" s="828"/>
      <c r="HDZ80" s="828"/>
      <c r="HEA80" s="828"/>
      <c r="HEB80" s="828"/>
      <c r="HEC80" s="828"/>
      <c r="HED80" s="828"/>
      <c r="HEE80" s="828"/>
      <c r="HEF80" s="828"/>
      <c r="HEG80" s="828"/>
      <c r="HEH80" s="828"/>
      <c r="HEI80" s="828"/>
      <c r="HEJ80" s="828"/>
      <c r="HEK80" s="828"/>
      <c r="HEL80" s="828"/>
      <c r="HEM80" s="828"/>
      <c r="HEN80" s="828"/>
      <c r="HEO80" s="828"/>
      <c r="HEP80" s="828"/>
      <c r="HEQ80" s="828"/>
      <c r="HER80" s="828"/>
      <c r="HES80" s="828"/>
      <c r="HET80" s="828"/>
      <c r="HEU80" s="828"/>
      <c r="HEV80" s="828"/>
      <c r="HEW80" s="828"/>
      <c r="HEX80" s="828"/>
      <c r="HEY80" s="828"/>
      <c r="HEZ80" s="828"/>
      <c r="HFA80" s="828"/>
      <c r="HFB80" s="828"/>
      <c r="HFC80" s="828"/>
      <c r="HFD80" s="828"/>
      <c r="HFE80" s="828"/>
      <c r="HFF80" s="828"/>
      <c r="HFG80" s="828"/>
      <c r="HFH80" s="828"/>
      <c r="HFI80" s="828"/>
      <c r="HFJ80" s="828"/>
      <c r="HFK80" s="828"/>
      <c r="HFL80" s="828"/>
      <c r="HFM80" s="828"/>
      <c r="HFN80" s="828"/>
      <c r="HFO80" s="828"/>
      <c r="HFP80" s="828"/>
      <c r="HFQ80" s="828"/>
      <c r="HFR80" s="828"/>
      <c r="HFS80" s="828"/>
      <c r="HFT80" s="828"/>
      <c r="HFU80" s="828"/>
      <c r="HFV80" s="828"/>
      <c r="HFW80" s="828"/>
      <c r="HFX80" s="828"/>
      <c r="HFY80" s="828"/>
      <c r="HFZ80" s="828"/>
      <c r="HGA80" s="828"/>
      <c r="HGB80" s="828"/>
      <c r="HGC80" s="828"/>
      <c r="HGD80" s="828"/>
      <c r="HGE80" s="828"/>
      <c r="HGF80" s="828"/>
      <c r="HGG80" s="828"/>
      <c r="HGH80" s="828"/>
      <c r="HGI80" s="828"/>
      <c r="HGJ80" s="828"/>
      <c r="HGK80" s="828"/>
      <c r="HGL80" s="828"/>
      <c r="HGM80" s="828"/>
      <c r="HGN80" s="828"/>
      <c r="HGO80" s="828"/>
      <c r="HGP80" s="828"/>
      <c r="HGQ80" s="828"/>
      <c r="HGR80" s="828"/>
      <c r="HGS80" s="828"/>
      <c r="HGT80" s="828"/>
      <c r="HGU80" s="828"/>
      <c r="HGV80" s="828"/>
      <c r="HGW80" s="828"/>
      <c r="HGX80" s="828"/>
      <c r="HGY80" s="828"/>
      <c r="HGZ80" s="828"/>
      <c r="HHA80" s="828"/>
      <c r="HHB80" s="828"/>
      <c r="HHC80" s="828"/>
      <c r="HHD80" s="828"/>
      <c r="HHE80" s="828"/>
      <c r="HHF80" s="828"/>
      <c r="HHG80" s="828"/>
      <c r="HHH80" s="828"/>
      <c r="HHI80" s="828"/>
      <c r="HHJ80" s="828"/>
      <c r="HHK80" s="828"/>
      <c r="HHL80" s="828"/>
      <c r="HHM80" s="828"/>
      <c r="HHN80" s="828"/>
      <c r="HHO80" s="828"/>
      <c r="HHP80" s="828"/>
      <c r="HHQ80" s="828"/>
      <c r="HHR80" s="828"/>
      <c r="HHS80" s="828"/>
      <c r="HHT80" s="828"/>
      <c r="HHU80" s="828"/>
      <c r="HHV80" s="828"/>
      <c r="HHW80" s="828"/>
      <c r="HHX80" s="828"/>
      <c r="HHY80" s="828"/>
      <c r="HHZ80" s="828"/>
      <c r="HIA80" s="828"/>
      <c r="HIB80" s="828"/>
      <c r="HIC80" s="828"/>
      <c r="HID80" s="828"/>
      <c r="HIE80" s="828"/>
      <c r="HIF80" s="828"/>
      <c r="HIG80" s="828"/>
      <c r="HIH80" s="828"/>
      <c r="HII80" s="828"/>
      <c r="HIJ80" s="828"/>
      <c r="HIK80" s="828"/>
      <c r="HIL80" s="828"/>
      <c r="HIM80" s="828"/>
      <c r="HIN80" s="828"/>
      <c r="HIO80" s="828"/>
      <c r="HIP80" s="828"/>
      <c r="HIQ80" s="828"/>
      <c r="HIR80" s="828"/>
      <c r="HIS80" s="828"/>
      <c r="HIT80" s="828"/>
      <c r="HIU80" s="828"/>
      <c r="HIV80" s="828"/>
      <c r="HIW80" s="828"/>
      <c r="HIX80" s="828"/>
      <c r="HIY80" s="828"/>
      <c r="HIZ80" s="828"/>
      <c r="HJA80" s="828"/>
      <c r="HJB80" s="828"/>
      <c r="HJC80" s="828"/>
      <c r="HJD80" s="828"/>
      <c r="HJE80" s="828"/>
      <c r="HJF80" s="828"/>
      <c r="HJG80" s="828"/>
      <c r="HJH80" s="828"/>
      <c r="HJI80" s="828"/>
      <c r="HJJ80" s="828"/>
      <c r="HJK80" s="828"/>
      <c r="HJL80" s="828"/>
      <c r="HJM80" s="828"/>
      <c r="HJN80" s="828"/>
      <c r="HJO80" s="828"/>
      <c r="HJP80" s="828"/>
      <c r="HJQ80" s="828"/>
      <c r="HJR80" s="828"/>
      <c r="HJS80" s="828"/>
      <c r="HJT80" s="828"/>
      <c r="HJU80" s="828"/>
      <c r="HJV80" s="828"/>
      <c r="HJW80" s="828"/>
      <c r="HJX80" s="828"/>
      <c r="HJY80" s="828"/>
      <c r="HJZ80" s="828"/>
      <c r="HKA80" s="828"/>
      <c r="HKB80" s="828"/>
      <c r="HKC80" s="828"/>
      <c r="HKD80" s="828"/>
      <c r="HKE80" s="828"/>
      <c r="HKF80" s="828"/>
      <c r="HKG80" s="828"/>
      <c r="HKH80" s="828"/>
      <c r="HKI80" s="828"/>
      <c r="HKJ80" s="828"/>
      <c r="HKK80" s="828"/>
      <c r="HKL80" s="828"/>
      <c r="HKM80" s="828"/>
      <c r="HKN80" s="828"/>
      <c r="HKO80" s="828"/>
      <c r="HKP80" s="828"/>
      <c r="HKQ80" s="828"/>
      <c r="HKR80" s="828"/>
      <c r="HKS80" s="828"/>
      <c r="HKT80" s="828"/>
      <c r="HKU80" s="828"/>
      <c r="HKV80" s="828"/>
      <c r="HKW80" s="828"/>
      <c r="HKX80" s="828"/>
      <c r="HKY80" s="828"/>
      <c r="HKZ80" s="828"/>
      <c r="HLA80" s="828"/>
      <c r="HLB80" s="828"/>
      <c r="HLC80" s="828"/>
      <c r="HLD80" s="828"/>
      <c r="HLE80" s="828"/>
      <c r="HLF80" s="828"/>
      <c r="HLG80" s="828"/>
      <c r="HLH80" s="828"/>
      <c r="HLI80" s="828"/>
      <c r="HLJ80" s="828"/>
      <c r="HLK80" s="828"/>
      <c r="HLL80" s="828"/>
      <c r="HLM80" s="828"/>
      <c r="HLN80" s="828"/>
      <c r="HLO80" s="828"/>
      <c r="HLP80" s="828"/>
      <c r="HLQ80" s="828"/>
      <c r="HLR80" s="828"/>
      <c r="HLS80" s="828"/>
      <c r="HLT80" s="828"/>
      <c r="HLU80" s="828"/>
      <c r="HLV80" s="828"/>
      <c r="HLW80" s="828"/>
      <c r="HLX80" s="828"/>
      <c r="HLY80" s="828"/>
      <c r="HLZ80" s="828"/>
      <c r="HMA80" s="828"/>
      <c r="HMB80" s="828"/>
      <c r="HMC80" s="828"/>
      <c r="HMD80" s="828"/>
      <c r="HME80" s="828"/>
      <c r="HMF80" s="828"/>
      <c r="HMG80" s="828"/>
      <c r="HMH80" s="828"/>
      <c r="HMI80" s="828"/>
      <c r="HMJ80" s="828"/>
      <c r="HMK80" s="828"/>
      <c r="HML80" s="828"/>
      <c r="HMM80" s="828"/>
      <c r="HMN80" s="828"/>
      <c r="HMO80" s="828"/>
      <c r="HMP80" s="828"/>
      <c r="HMQ80" s="828"/>
      <c r="HMR80" s="828"/>
      <c r="HMS80" s="828"/>
      <c r="HMT80" s="828"/>
      <c r="HMU80" s="828"/>
      <c r="HMV80" s="828"/>
      <c r="HMW80" s="828"/>
      <c r="HMX80" s="828"/>
      <c r="HMY80" s="828"/>
      <c r="HMZ80" s="828"/>
      <c r="HNA80" s="828"/>
      <c r="HNB80" s="828"/>
      <c r="HNC80" s="828"/>
      <c r="HND80" s="828"/>
      <c r="HNE80" s="828"/>
      <c r="HNF80" s="828"/>
      <c r="HNG80" s="828"/>
      <c r="HNH80" s="828"/>
      <c r="HNI80" s="828"/>
      <c r="HNJ80" s="828"/>
      <c r="HNK80" s="828"/>
      <c r="HNL80" s="828"/>
      <c r="HNM80" s="828"/>
      <c r="HNN80" s="828"/>
      <c r="HNO80" s="828"/>
      <c r="HNP80" s="828"/>
      <c r="HNQ80" s="828"/>
      <c r="HNR80" s="828"/>
      <c r="HNS80" s="828"/>
      <c r="HNT80" s="828"/>
      <c r="HNU80" s="828"/>
      <c r="HNV80" s="828"/>
      <c r="HNW80" s="828"/>
      <c r="HNX80" s="828"/>
      <c r="HNY80" s="828"/>
      <c r="HNZ80" s="828"/>
      <c r="HOA80" s="828"/>
      <c r="HOB80" s="828"/>
      <c r="HOC80" s="828"/>
      <c r="HOD80" s="828"/>
      <c r="HOE80" s="828"/>
      <c r="HOF80" s="828"/>
      <c r="HOG80" s="828"/>
      <c r="HOH80" s="828"/>
      <c r="HOI80" s="828"/>
      <c r="HOJ80" s="828"/>
      <c r="HOK80" s="828"/>
      <c r="HOL80" s="828"/>
      <c r="HOM80" s="828"/>
      <c r="HON80" s="828"/>
      <c r="HOO80" s="828"/>
      <c r="HOP80" s="828"/>
      <c r="HOQ80" s="828"/>
      <c r="HOR80" s="828"/>
      <c r="HOS80" s="828"/>
      <c r="HOT80" s="828"/>
      <c r="HOU80" s="828"/>
      <c r="HOV80" s="828"/>
      <c r="HOW80" s="828"/>
      <c r="HOX80" s="828"/>
      <c r="HOY80" s="828"/>
      <c r="HOZ80" s="828"/>
      <c r="HPA80" s="828"/>
      <c r="HPB80" s="828"/>
      <c r="HPC80" s="828"/>
      <c r="HPD80" s="828"/>
      <c r="HPE80" s="828"/>
      <c r="HPF80" s="828"/>
      <c r="HPG80" s="828"/>
      <c r="HPH80" s="828"/>
      <c r="HPI80" s="828"/>
      <c r="HPJ80" s="828"/>
      <c r="HPK80" s="828"/>
      <c r="HPL80" s="828"/>
      <c r="HPM80" s="828"/>
      <c r="HPN80" s="828"/>
      <c r="HPO80" s="828"/>
      <c r="HPP80" s="828"/>
      <c r="HPQ80" s="828"/>
      <c r="HPR80" s="828"/>
      <c r="HPS80" s="828"/>
      <c r="HPT80" s="828"/>
      <c r="HPU80" s="828"/>
      <c r="HPV80" s="828"/>
      <c r="HPW80" s="828"/>
      <c r="HPX80" s="828"/>
      <c r="HPY80" s="828"/>
      <c r="HPZ80" s="828"/>
      <c r="HQA80" s="828"/>
      <c r="HQB80" s="828"/>
      <c r="HQC80" s="828"/>
      <c r="HQD80" s="828"/>
      <c r="HQE80" s="828"/>
      <c r="HQF80" s="828"/>
      <c r="HQG80" s="828"/>
      <c r="HQH80" s="828"/>
      <c r="HQI80" s="828"/>
      <c r="HQJ80" s="828"/>
      <c r="HQK80" s="828"/>
      <c r="HQL80" s="828"/>
      <c r="HQM80" s="828"/>
      <c r="HQN80" s="828"/>
      <c r="HQO80" s="828"/>
      <c r="HQP80" s="828"/>
      <c r="HQQ80" s="828"/>
      <c r="HQR80" s="828"/>
      <c r="HQS80" s="828"/>
      <c r="HQT80" s="828"/>
      <c r="HQU80" s="828"/>
      <c r="HQV80" s="828"/>
      <c r="HQW80" s="828"/>
      <c r="HQX80" s="828"/>
      <c r="HQY80" s="828"/>
      <c r="HQZ80" s="828"/>
      <c r="HRA80" s="828"/>
      <c r="HRB80" s="828"/>
      <c r="HRC80" s="828"/>
      <c r="HRD80" s="828"/>
      <c r="HRE80" s="828"/>
      <c r="HRF80" s="828"/>
      <c r="HRG80" s="828"/>
      <c r="HRH80" s="828"/>
      <c r="HRI80" s="828"/>
      <c r="HRJ80" s="828"/>
      <c r="HRK80" s="828"/>
      <c r="HRL80" s="828"/>
      <c r="HRM80" s="828"/>
      <c r="HRN80" s="828"/>
      <c r="HRO80" s="828"/>
      <c r="HRP80" s="828"/>
      <c r="HRQ80" s="828"/>
      <c r="HRR80" s="828"/>
      <c r="HRS80" s="828"/>
      <c r="HRT80" s="828"/>
      <c r="HRU80" s="828"/>
      <c r="HRV80" s="828"/>
      <c r="HRW80" s="828"/>
      <c r="HRX80" s="828"/>
      <c r="HRY80" s="828"/>
      <c r="HRZ80" s="828"/>
      <c r="HSA80" s="828"/>
      <c r="HSB80" s="828"/>
      <c r="HSC80" s="828"/>
      <c r="HSD80" s="828"/>
      <c r="HSE80" s="828"/>
      <c r="HSF80" s="828"/>
      <c r="HSG80" s="828"/>
      <c r="HSH80" s="828"/>
      <c r="HSI80" s="828"/>
      <c r="HSJ80" s="828"/>
      <c r="HSK80" s="828"/>
      <c r="HSL80" s="828"/>
      <c r="HSM80" s="828"/>
      <c r="HSN80" s="828"/>
      <c r="HSO80" s="828"/>
      <c r="HSP80" s="828"/>
      <c r="HSQ80" s="828"/>
      <c r="HSR80" s="828"/>
      <c r="HSS80" s="828"/>
      <c r="HST80" s="828"/>
      <c r="HSU80" s="828"/>
      <c r="HSV80" s="828"/>
      <c r="HSW80" s="828"/>
      <c r="HSX80" s="828"/>
      <c r="HSY80" s="828"/>
      <c r="HSZ80" s="828"/>
      <c r="HTA80" s="828"/>
      <c r="HTB80" s="828"/>
      <c r="HTC80" s="828"/>
      <c r="HTD80" s="828"/>
      <c r="HTE80" s="828"/>
      <c r="HTF80" s="828"/>
      <c r="HTG80" s="828"/>
      <c r="HTH80" s="828"/>
      <c r="HTI80" s="828"/>
      <c r="HTJ80" s="828"/>
      <c r="HTK80" s="828"/>
      <c r="HTL80" s="828"/>
      <c r="HTM80" s="828"/>
      <c r="HTN80" s="828"/>
      <c r="HTO80" s="828"/>
      <c r="HTP80" s="828"/>
      <c r="HTQ80" s="828"/>
      <c r="HTR80" s="828"/>
      <c r="HTS80" s="828"/>
      <c r="HTT80" s="828"/>
      <c r="HTU80" s="828"/>
      <c r="HTV80" s="828"/>
      <c r="HTW80" s="828"/>
      <c r="HTX80" s="828"/>
      <c r="HTY80" s="828"/>
      <c r="HTZ80" s="828"/>
      <c r="HUA80" s="828"/>
      <c r="HUB80" s="828"/>
      <c r="HUC80" s="828"/>
      <c r="HUD80" s="828"/>
      <c r="HUE80" s="828"/>
      <c r="HUF80" s="828"/>
      <c r="HUG80" s="828"/>
      <c r="HUH80" s="828"/>
      <c r="HUI80" s="828"/>
      <c r="HUJ80" s="828"/>
      <c r="HUK80" s="828"/>
      <c r="HUL80" s="828"/>
      <c r="HUM80" s="828"/>
      <c r="HUN80" s="828"/>
      <c r="HUO80" s="828"/>
      <c r="HUP80" s="828"/>
      <c r="HUQ80" s="828"/>
      <c r="HUR80" s="828"/>
      <c r="HUS80" s="828"/>
      <c r="HUT80" s="828"/>
      <c r="HUU80" s="828"/>
      <c r="HUV80" s="828"/>
      <c r="HUW80" s="828"/>
      <c r="HUX80" s="828"/>
      <c r="HUY80" s="828"/>
      <c r="HUZ80" s="828"/>
      <c r="HVA80" s="828"/>
      <c r="HVB80" s="828"/>
      <c r="HVC80" s="828"/>
      <c r="HVD80" s="828"/>
      <c r="HVE80" s="828"/>
      <c r="HVF80" s="828"/>
      <c r="HVG80" s="828"/>
      <c r="HVH80" s="828"/>
      <c r="HVI80" s="828"/>
      <c r="HVJ80" s="828"/>
      <c r="HVK80" s="828"/>
      <c r="HVL80" s="828"/>
      <c r="HVM80" s="828"/>
      <c r="HVN80" s="828"/>
      <c r="HVO80" s="828"/>
      <c r="HVP80" s="828"/>
      <c r="HVQ80" s="828"/>
      <c r="HVR80" s="828"/>
      <c r="HVS80" s="828"/>
      <c r="HVT80" s="828"/>
      <c r="HVU80" s="828"/>
      <c r="HVV80" s="828"/>
      <c r="HVW80" s="828"/>
      <c r="HVX80" s="828"/>
      <c r="HVY80" s="828"/>
      <c r="HVZ80" s="828"/>
      <c r="HWA80" s="828"/>
      <c r="HWB80" s="828"/>
      <c r="HWC80" s="828"/>
      <c r="HWD80" s="828"/>
      <c r="HWE80" s="828"/>
      <c r="HWF80" s="828"/>
      <c r="HWG80" s="828"/>
      <c r="HWH80" s="828"/>
      <c r="HWI80" s="828"/>
      <c r="HWJ80" s="828"/>
      <c r="HWK80" s="828"/>
      <c r="HWL80" s="828"/>
      <c r="HWM80" s="828"/>
      <c r="HWN80" s="828"/>
      <c r="HWO80" s="828"/>
      <c r="HWP80" s="828"/>
      <c r="HWQ80" s="828"/>
      <c r="HWR80" s="828"/>
      <c r="HWS80" s="828"/>
      <c r="HWT80" s="828"/>
      <c r="HWU80" s="828"/>
      <c r="HWV80" s="828"/>
      <c r="HWW80" s="828"/>
      <c r="HWX80" s="828"/>
      <c r="HWY80" s="828"/>
      <c r="HWZ80" s="828"/>
      <c r="HXA80" s="828"/>
      <c r="HXB80" s="828"/>
      <c r="HXC80" s="828"/>
      <c r="HXD80" s="828"/>
      <c r="HXE80" s="828"/>
      <c r="HXF80" s="828"/>
      <c r="HXG80" s="828"/>
      <c r="HXH80" s="828"/>
      <c r="HXI80" s="828"/>
      <c r="HXJ80" s="828"/>
      <c r="HXK80" s="828"/>
      <c r="HXL80" s="828"/>
      <c r="HXM80" s="828"/>
      <c r="HXN80" s="828"/>
      <c r="HXO80" s="828"/>
      <c r="HXP80" s="828"/>
      <c r="HXQ80" s="828"/>
      <c r="HXR80" s="828"/>
      <c r="HXS80" s="828"/>
      <c r="HXT80" s="828"/>
      <c r="HXU80" s="828"/>
      <c r="HXV80" s="828"/>
      <c r="HXW80" s="828"/>
      <c r="HXX80" s="828"/>
      <c r="HXY80" s="828"/>
      <c r="HXZ80" s="828"/>
      <c r="HYA80" s="828"/>
      <c r="HYB80" s="828"/>
      <c r="HYC80" s="828"/>
      <c r="HYD80" s="828"/>
      <c r="HYE80" s="828"/>
      <c r="HYF80" s="828"/>
      <c r="HYG80" s="828"/>
      <c r="HYH80" s="828"/>
      <c r="HYI80" s="828"/>
      <c r="HYJ80" s="828"/>
      <c r="HYK80" s="828"/>
      <c r="HYL80" s="828"/>
      <c r="HYM80" s="828"/>
      <c r="HYN80" s="828"/>
      <c r="HYO80" s="828"/>
      <c r="HYP80" s="828"/>
      <c r="HYQ80" s="828"/>
      <c r="HYR80" s="828"/>
      <c r="HYS80" s="828"/>
      <c r="HYT80" s="828"/>
      <c r="HYU80" s="828"/>
      <c r="HYV80" s="828"/>
      <c r="HYW80" s="828"/>
      <c r="HYX80" s="828"/>
      <c r="HYY80" s="828"/>
      <c r="HYZ80" s="828"/>
      <c r="HZA80" s="828"/>
      <c r="HZB80" s="828"/>
      <c r="HZC80" s="828"/>
      <c r="HZD80" s="828"/>
      <c r="HZE80" s="828"/>
      <c r="HZF80" s="828"/>
      <c r="HZG80" s="828"/>
      <c r="HZH80" s="828"/>
      <c r="HZI80" s="828"/>
      <c r="HZJ80" s="828"/>
      <c r="HZK80" s="828"/>
      <c r="HZL80" s="828"/>
      <c r="HZM80" s="828"/>
      <c r="HZN80" s="828"/>
      <c r="HZO80" s="828"/>
      <c r="HZP80" s="828"/>
      <c r="HZQ80" s="828"/>
      <c r="HZR80" s="828"/>
      <c r="HZS80" s="828"/>
      <c r="HZT80" s="828"/>
      <c r="HZU80" s="828"/>
      <c r="HZV80" s="828"/>
      <c r="HZW80" s="828"/>
      <c r="HZX80" s="828"/>
      <c r="HZY80" s="828"/>
      <c r="HZZ80" s="828"/>
      <c r="IAA80" s="828"/>
      <c r="IAB80" s="828"/>
      <c r="IAC80" s="828"/>
      <c r="IAD80" s="828"/>
      <c r="IAE80" s="828"/>
      <c r="IAF80" s="828"/>
      <c r="IAG80" s="828"/>
      <c r="IAH80" s="828"/>
      <c r="IAI80" s="828"/>
      <c r="IAJ80" s="828"/>
      <c r="IAK80" s="828"/>
      <c r="IAL80" s="828"/>
      <c r="IAM80" s="828"/>
      <c r="IAN80" s="828"/>
      <c r="IAO80" s="828"/>
      <c r="IAP80" s="828"/>
      <c r="IAQ80" s="828"/>
      <c r="IAR80" s="828"/>
      <c r="IAS80" s="828"/>
      <c r="IAT80" s="828"/>
      <c r="IAU80" s="828"/>
      <c r="IAV80" s="828"/>
      <c r="IAW80" s="828"/>
      <c r="IAX80" s="828"/>
      <c r="IAY80" s="828"/>
      <c r="IAZ80" s="828"/>
      <c r="IBA80" s="828"/>
      <c r="IBB80" s="828"/>
      <c r="IBC80" s="828"/>
      <c r="IBD80" s="828"/>
      <c r="IBE80" s="828"/>
      <c r="IBF80" s="828"/>
      <c r="IBG80" s="828"/>
      <c r="IBH80" s="828"/>
      <c r="IBI80" s="828"/>
      <c r="IBJ80" s="828"/>
      <c r="IBK80" s="828"/>
      <c r="IBL80" s="828"/>
      <c r="IBM80" s="828"/>
      <c r="IBN80" s="828"/>
      <c r="IBO80" s="828"/>
      <c r="IBP80" s="828"/>
      <c r="IBQ80" s="828"/>
      <c r="IBR80" s="828"/>
      <c r="IBS80" s="828"/>
      <c r="IBT80" s="828"/>
      <c r="IBU80" s="828"/>
      <c r="IBV80" s="828"/>
      <c r="IBW80" s="828"/>
      <c r="IBX80" s="828"/>
      <c r="IBY80" s="828"/>
      <c r="IBZ80" s="828"/>
      <c r="ICA80" s="828"/>
      <c r="ICB80" s="828"/>
      <c r="ICC80" s="828"/>
      <c r="ICD80" s="828"/>
      <c r="ICE80" s="828"/>
      <c r="ICF80" s="828"/>
      <c r="ICG80" s="828"/>
      <c r="ICH80" s="828"/>
      <c r="ICI80" s="828"/>
      <c r="ICJ80" s="828"/>
      <c r="ICK80" s="828"/>
      <c r="ICL80" s="828"/>
      <c r="ICM80" s="828"/>
      <c r="ICN80" s="828"/>
      <c r="ICO80" s="828"/>
      <c r="ICP80" s="828"/>
      <c r="ICQ80" s="828"/>
      <c r="ICR80" s="828"/>
      <c r="ICS80" s="828"/>
      <c r="ICT80" s="828"/>
      <c r="ICU80" s="828"/>
      <c r="ICV80" s="828"/>
      <c r="ICW80" s="828"/>
      <c r="ICX80" s="828"/>
      <c r="ICY80" s="828"/>
      <c r="ICZ80" s="828"/>
      <c r="IDA80" s="828"/>
      <c r="IDB80" s="828"/>
      <c r="IDC80" s="828"/>
      <c r="IDD80" s="828"/>
      <c r="IDE80" s="828"/>
      <c r="IDF80" s="828"/>
      <c r="IDG80" s="828"/>
      <c r="IDH80" s="828"/>
      <c r="IDI80" s="828"/>
      <c r="IDJ80" s="828"/>
      <c r="IDK80" s="828"/>
      <c r="IDL80" s="828"/>
      <c r="IDM80" s="828"/>
      <c r="IDN80" s="828"/>
      <c r="IDO80" s="828"/>
      <c r="IDP80" s="828"/>
      <c r="IDQ80" s="828"/>
      <c r="IDR80" s="828"/>
      <c r="IDS80" s="828"/>
      <c r="IDT80" s="828"/>
      <c r="IDU80" s="828"/>
      <c r="IDV80" s="828"/>
      <c r="IDW80" s="828"/>
      <c r="IDX80" s="828"/>
      <c r="IDY80" s="828"/>
      <c r="IDZ80" s="828"/>
      <c r="IEA80" s="828"/>
      <c r="IEB80" s="828"/>
      <c r="IEC80" s="828"/>
      <c r="IED80" s="828"/>
      <c r="IEE80" s="828"/>
      <c r="IEF80" s="828"/>
      <c r="IEG80" s="828"/>
      <c r="IEH80" s="828"/>
      <c r="IEI80" s="828"/>
      <c r="IEJ80" s="828"/>
      <c r="IEK80" s="828"/>
      <c r="IEL80" s="828"/>
      <c r="IEM80" s="828"/>
      <c r="IEN80" s="828"/>
      <c r="IEO80" s="828"/>
      <c r="IEP80" s="828"/>
      <c r="IEQ80" s="828"/>
      <c r="IER80" s="828"/>
      <c r="IES80" s="828"/>
      <c r="IET80" s="828"/>
      <c r="IEU80" s="828"/>
      <c r="IEV80" s="828"/>
      <c r="IEW80" s="828"/>
      <c r="IEX80" s="828"/>
      <c r="IEY80" s="828"/>
      <c r="IEZ80" s="828"/>
      <c r="IFA80" s="828"/>
      <c r="IFB80" s="828"/>
      <c r="IFC80" s="828"/>
      <c r="IFD80" s="828"/>
      <c r="IFE80" s="828"/>
      <c r="IFF80" s="828"/>
      <c r="IFG80" s="828"/>
      <c r="IFH80" s="828"/>
      <c r="IFI80" s="828"/>
      <c r="IFJ80" s="828"/>
      <c r="IFK80" s="828"/>
      <c r="IFL80" s="828"/>
      <c r="IFM80" s="828"/>
      <c r="IFN80" s="828"/>
      <c r="IFO80" s="828"/>
      <c r="IFP80" s="828"/>
      <c r="IFQ80" s="828"/>
      <c r="IFR80" s="828"/>
      <c r="IFS80" s="828"/>
      <c r="IFT80" s="828"/>
      <c r="IFU80" s="828"/>
      <c r="IFV80" s="828"/>
      <c r="IFW80" s="828"/>
      <c r="IFX80" s="828"/>
      <c r="IFY80" s="828"/>
      <c r="IFZ80" s="828"/>
      <c r="IGA80" s="828"/>
      <c r="IGB80" s="828"/>
      <c r="IGC80" s="828"/>
      <c r="IGD80" s="828"/>
      <c r="IGE80" s="828"/>
      <c r="IGF80" s="828"/>
      <c r="IGG80" s="828"/>
      <c r="IGH80" s="828"/>
      <c r="IGI80" s="828"/>
      <c r="IGJ80" s="828"/>
      <c r="IGK80" s="828"/>
      <c r="IGL80" s="828"/>
      <c r="IGM80" s="828"/>
      <c r="IGN80" s="828"/>
      <c r="IGO80" s="828"/>
      <c r="IGP80" s="828"/>
      <c r="IGQ80" s="828"/>
      <c r="IGR80" s="828"/>
      <c r="IGS80" s="828"/>
      <c r="IGT80" s="828"/>
      <c r="IGU80" s="828"/>
      <c r="IGV80" s="828"/>
      <c r="IGW80" s="828"/>
      <c r="IGX80" s="828"/>
      <c r="IGY80" s="828"/>
      <c r="IGZ80" s="828"/>
      <c r="IHA80" s="828"/>
      <c r="IHB80" s="828"/>
      <c r="IHC80" s="828"/>
      <c r="IHD80" s="828"/>
      <c r="IHE80" s="828"/>
      <c r="IHF80" s="828"/>
      <c r="IHG80" s="828"/>
      <c r="IHH80" s="828"/>
      <c r="IHI80" s="828"/>
      <c r="IHJ80" s="828"/>
      <c r="IHK80" s="828"/>
      <c r="IHL80" s="828"/>
      <c r="IHM80" s="828"/>
      <c r="IHN80" s="828"/>
      <c r="IHO80" s="828"/>
      <c r="IHP80" s="828"/>
      <c r="IHQ80" s="828"/>
      <c r="IHR80" s="828"/>
      <c r="IHS80" s="828"/>
      <c r="IHT80" s="828"/>
      <c r="IHU80" s="828"/>
      <c r="IHV80" s="828"/>
      <c r="IHW80" s="828"/>
      <c r="IHX80" s="828"/>
      <c r="IHY80" s="828"/>
      <c r="IHZ80" s="828"/>
      <c r="IIA80" s="828"/>
      <c r="IIB80" s="828"/>
      <c r="IIC80" s="828"/>
      <c r="IID80" s="828"/>
      <c r="IIE80" s="828"/>
      <c r="IIF80" s="828"/>
      <c r="IIG80" s="828"/>
      <c r="IIH80" s="828"/>
      <c r="III80" s="828"/>
      <c r="IIJ80" s="828"/>
      <c r="IIK80" s="828"/>
      <c r="IIL80" s="828"/>
      <c r="IIM80" s="828"/>
      <c r="IIN80" s="828"/>
      <c r="IIO80" s="828"/>
      <c r="IIP80" s="828"/>
      <c r="IIQ80" s="828"/>
      <c r="IIR80" s="828"/>
      <c r="IIS80" s="828"/>
      <c r="IIT80" s="828"/>
      <c r="IIU80" s="828"/>
      <c r="IIV80" s="828"/>
      <c r="IIW80" s="828"/>
      <c r="IIX80" s="828"/>
      <c r="IIY80" s="828"/>
      <c r="IIZ80" s="828"/>
      <c r="IJA80" s="828"/>
      <c r="IJB80" s="828"/>
      <c r="IJC80" s="828"/>
      <c r="IJD80" s="828"/>
      <c r="IJE80" s="828"/>
      <c r="IJF80" s="828"/>
      <c r="IJG80" s="828"/>
      <c r="IJH80" s="828"/>
      <c r="IJI80" s="828"/>
      <c r="IJJ80" s="828"/>
      <c r="IJK80" s="828"/>
      <c r="IJL80" s="828"/>
      <c r="IJM80" s="828"/>
      <c r="IJN80" s="828"/>
      <c r="IJO80" s="828"/>
      <c r="IJP80" s="828"/>
      <c r="IJQ80" s="828"/>
      <c r="IJR80" s="828"/>
      <c r="IJS80" s="828"/>
      <c r="IJT80" s="828"/>
      <c r="IJU80" s="828"/>
      <c r="IJV80" s="828"/>
      <c r="IJW80" s="828"/>
      <c r="IJX80" s="828"/>
      <c r="IJY80" s="828"/>
      <c r="IJZ80" s="828"/>
      <c r="IKA80" s="828"/>
      <c r="IKB80" s="828"/>
      <c r="IKC80" s="828"/>
      <c r="IKD80" s="828"/>
      <c r="IKE80" s="828"/>
      <c r="IKF80" s="828"/>
      <c r="IKG80" s="828"/>
      <c r="IKH80" s="828"/>
      <c r="IKI80" s="828"/>
      <c r="IKJ80" s="828"/>
      <c r="IKK80" s="828"/>
      <c r="IKL80" s="828"/>
      <c r="IKM80" s="828"/>
      <c r="IKN80" s="828"/>
      <c r="IKO80" s="828"/>
      <c r="IKP80" s="828"/>
      <c r="IKQ80" s="828"/>
      <c r="IKR80" s="828"/>
      <c r="IKS80" s="828"/>
      <c r="IKT80" s="828"/>
      <c r="IKU80" s="828"/>
      <c r="IKV80" s="828"/>
      <c r="IKW80" s="828"/>
      <c r="IKX80" s="828"/>
      <c r="IKY80" s="828"/>
      <c r="IKZ80" s="828"/>
      <c r="ILA80" s="828"/>
      <c r="ILB80" s="828"/>
      <c r="ILC80" s="828"/>
      <c r="ILD80" s="828"/>
      <c r="ILE80" s="828"/>
      <c r="ILF80" s="828"/>
      <c r="ILG80" s="828"/>
      <c r="ILH80" s="828"/>
      <c r="ILI80" s="828"/>
      <c r="ILJ80" s="828"/>
      <c r="ILK80" s="828"/>
      <c r="ILL80" s="828"/>
      <c r="ILM80" s="828"/>
      <c r="ILN80" s="828"/>
      <c r="ILO80" s="828"/>
      <c r="ILP80" s="828"/>
      <c r="ILQ80" s="828"/>
      <c r="ILR80" s="828"/>
      <c r="ILS80" s="828"/>
      <c r="ILT80" s="828"/>
      <c r="ILU80" s="828"/>
      <c r="ILV80" s="828"/>
      <c r="ILW80" s="828"/>
      <c r="ILX80" s="828"/>
      <c r="ILY80" s="828"/>
      <c r="ILZ80" s="828"/>
      <c r="IMA80" s="828"/>
      <c r="IMB80" s="828"/>
      <c r="IMC80" s="828"/>
      <c r="IMD80" s="828"/>
      <c r="IME80" s="828"/>
      <c r="IMF80" s="828"/>
      <c r="IMG80" s="828"/>
      <c r="IMH80" s="828"/>
      <c r="IMI80" s="828"/>
      <c r="IMJ80" s="828"/>
      <c r="IMK80" s="828"/>
      <c r="IML80" s="828"/>
      <c r="IMM80" s="828"/>
      <c r="IMN80" s="828"/>
      <c r="IMO80" s="828"/>
      <c r="IMP80" s="828"/>
      <c r="IMQ80" s="828"/>
      <c r="IMR80" s="828"/>
      <c r="IMS80" s="828"/>
      <c r="IMT80" s="828"/>
      <c r="IMU80" s="828"/>
      <c r="IMV80" s="828"/>
      <c r="IMW80" s="828"/>
      <c r="IMX80" s="828"/>
      <c r="IMY80" s="828"/>
      <c r="IMZ80" s="828"/>
      <c r="INA80" s="828"/>
      <c r="INB80" s="828"/>
      <c r="INC80" s="828"/>
      <c r="IND80" s="828"/>
      <c r="INE80" s="828"/>
      <c r="INF80" s="828"/>
      <c r="ING80" s="828"/>
      <c r="INH80" s="828"/>
      <c r="INI80" s="828"/>
      <c r="INJ80" s="828"/>
      <c r="INK80" s="828"/>
      <c r="INL80" s="828"/>
      <c r="INM80" s="828"/>
      <c r="INN80" s="828"/>
      <c r="INO80" s="828"/>
      <c r="INP80" s="828"/>
      <c r="INQ80" s="828"/>
      <c r="INR80" s="828"/>
      <c r="INS80" s="828"/>
      <c r="INT80" s="828"/>
      <c r="INU80" s="828"/>
      <c r="INV80" s="828"/>
      <c r="INW80" s="828"/>
      <c r="INX80" s="828"/>
      <c r="INY80" s="828"/>
      <c r="INZ80" s="828"/>
      <c r="IOA80" s="828"/>
      <c r="IOB80" s="828"/>
      <c r="IOC80" s="828"/>
      <c r="IOD80" s="828"/>
      <c r="IOE80" s="828"/>
      <c r="IOF80" s="828"/>
      <c r="IOG80" s="828"/>
      <c r="IOH80" s="828"/>
      <c r="IOI80" s="828"/>
      <c r="IOJ80" s="828"/>
      <c r="IOK80" s="828"/>
      <c r="IOL80" s="828"/>
      <c r="IOM80" s="828"/>
      <c r="ION80" s="828"/>
      <c r="IOO80" s="828"/>
      <c r="IOP80" s="828"/>
      <c r="IOQ80" s="828"/>
      <c r="IOR80" s="828"/>
      <c r="IOS80" s="828"/>
      <c r="IOT80" s="828"/>
      <c r="IOU80" s="828"/>
      <c r="IOV80" s="828"/>
      <c r="IOW80" s="828"/>
      <c r="IOX80" s="828"/>
      <c r="IOY80" s="828"/>
      <c r="IOZ80" s="828"/>
      <c r="IPA80" s="828"/>
      <c r="IPB80" s="828"/>
      <c r="IPC80" s="828"/>
      <c r="IPD80" s="828"/>
      <c r="IPE80" s="828"/>
      <c r="IPF80" s="828"/>
      <c r="IPG80" s="828"/>
      <c r="IPH80" s="828"/>
      <c r="IPI80" s="828"/>
      <c r="IPJ80" s="828"/>
      <c r="IPK80" s="828"/>
      <c r="IPL80" s="828"/>
      <c r="IPM80" s="828"/>
      <c r="IPN80" s="828"/>
      <c r="IPO80" s="828"/>
      <c r="IPP80" s="828"/>
      <c r="IPQ80" s="828"/>
      <c r="IPR80" s="828"/>
      <c r="IPS80" s="828"/>
      <c r="IPT80" s="828"/>
      <c r="IPU80" s="828"/>
      <c r="IPV80" s="828"/>
      <c r="IPW80" s="828"/>
      <c r="IPX80" s="828"/>
      <c r="IPY80" s="828"/>
      <c r="IPZ80" s="828"/>
      <c r="IQA80" s="828"/>
      <c r="IQB80" s="828"/>
      <c r="IQC80" s="828"/>
      <c r="IQD80" s="828"/>
      <c r="IQE80" s="828"/>
      <c r="IQF80" s="828"/>
      <c r="IQG80" s="828"/>
      <c r="IQH80" s="828"/>
      <c r="IQI80" s="828"/>
      <c r="IQJ80" s="828"/>
      <c r="IQK80" s="828"/>
      <c r="IQL80" s="828"/>
      <c r="IQM80" s="828"/>
      <c r="IQN80" s="828"/>
      <c r="IQO80" s="828"/>
      <c r="IQP80" s="828"/>
      <c r="IQQ80" s="828"/>
      <c r="IQR80" s="828"/>
      <c r="IQS80" s="828"/>
      <c r="IQT80" s="828"/>
      <c r="IQU80" s="828"/>
      <c r="IQV80" s="828"/>
      <c r="IQW80" s="828"/>
      <c r="IQX80" s="828"/>
      <c r="IQY80" s="828"/>
      <c r="IQZ80" s="828"/>
      <c r="IRA80" s="828"/>
      <c r="IRB80" s="828"/>
      <c r="IRC80" s="828"/>
      <c r="IRD80" s="828"/>
      <c r="IRE80" s="828"/>
      <c r="IRF80" s="828"/>
      <c r="IRG80" s="828"/>
      <c r="IRH80" s="828"/>
      <c r="IRI80" s="828"/>
      <c r="IRJ80" s="828"/>
      <c r="IRK80" s="828"/>
      <c r="IRL80" s="828"/>
      <c r="IRM80" s="828"/>
      <c r="IRN80" s="828"/>
      <c r="IRO80" s="828"/>
      <c r="IRP80" s="828"/>
      <c r="IRQ80" s="828"/>
      <c r="IRR80" s="828"/>
      <c r="IRS80" s="828"/>
      <c r="IRT80" s="828"/>
      <c r="IRU80" s="828"/>
      <c r="IRV80" s="828"/>
      <c r="IRW80" s="828"/>
      <c r="IRX80" s="828"/>
      <c r="IRY80" s="828"/>
      <c r="IRZ80" s="828"/>
      <c r="ISA80" s="828"/>
      <c r="ISB80" s="828"/>
      <c r="ISC80" s="828"/>
      <c r="ISD80" s="828"/>
      <c r="ISE80" s="828"/>
      <c r="ISF80" s="828"/>
      <c r="ISG80" s="828"/>
      <c r="ISH80" s="828"/>
      <c r="ISI80" s="828"/>
      <c r="ISJ80" s="828"/>
      <c r="ISK80" s="828"/>
      <c r="ISL80" s="828"/>
      <c r="ISM80" s="828"/>
      <c r="ISN80" s="828"/>
      <c r="ISO80" s="828"/>
      <c r="ISP80" s="828"/>
      <c r="ISQ80" s="828"/>
      <c r="ISR80" s="828"/>
      <c r="ISS80" s="828"/>
      <c r="IST80" s="828"/>
      <c r="ISU80" s="828"/>
      <c r="ISV80" s="828"/>
      <c r="ISW80" s="828"/>
      <c r="ISX80" s="828"/>
      <c r="ISY80" s="828"/>
      <c r="ISZ80" s="828"/>
      <c r="ITA80" s="828"/>
      <c r="ITB80" s="828"/>
      <c r="ITC80" s="828"/>
      <c r="ITD80" s="828"/>
      <c r="ITE80" s="828"/>
      <c r="ITF80" s="828"/>
      <c r="ITG80" s="828"/>
      <c r="ITH80" s="828"/>
      <c r="ITI80" s="828"/>
      <c r="ITJ80" s="828"/>
      <c r="ITK80" s="828"/>
      <c r="ITL80" s="828"/>
      <c r="ITM80" s="828"/>
      <c r="ITN80" s="828"/>
      <c r="ITO80" s="828"/>
      <c r="ITP80" s="828"/>
      <c r="ITQ80" s="828"/>
      <c r="ITR80" s="828"/>
      <c r="ITS80" s="828"/>
      <c r="ITT80" s="828"/>
      <c r="ITU80" s="828"/>
      <c r="ITV80" s="828"/>
      <c r="ITW80" s="828"/>
      <c r="ITX80" s="828"/>
      <c r="ITY80" s="828"/>
      <c r="ITZ80" s="828"/>
      <c r="IUA80" s="828"/>
      <c r="IUB80" s="828"/>
      <c r="IUC80" s="828"/>
      <c r="IUD80" s="828"/>
      <c r="IUE80" s="828"/>
      <c r="IUF80" s="828"/>
      <c r="IUG80" s="828"/>
      <c r="IUH80" s="828"/>
      <c r="IUI80" s="828"/>
      <c r="IUJ80" s="828"/>
      <c r="IUK80" s="828"/>
      <c r="IUL80" s="828"/>
      <c r="IUM80" s="828"/>
      <c r="IUN80" s="828"/>
      <c r="IUO80" s="828"/>
      <c r="IUP80" s="828"/>
      <c r="IUQ80" s="828"/>
      <c r="IUR80" s="828"/>
      <c r="IUS80" s="828"/>
      <c r="IUT80" s="828"/>
      <c r="IUU80" s="828"/>
      <c r="IUV80" s="828"/>
      <c r="IUW80" s="828"/>
      <c r="IUX80" s="828"/>
      <c r="IUY80" s="828"/>
      <c r="IUZ80" s="828"/>
      <c r="IVA80" s="828"/>
      <c r="IVB80" s="828"/>
      <c r="IVC80" s="828"/>
      <c r="IVD80" s="828"/>
      <c r="IVE80" s="828"/>
      <c r="IVF80" s="828"/>
      <c r="IVG80" s="828"/>
      <c r="IVH80" s="828"/>
      <c r="IVI80" s="828"/>
      <c r="IVJ80" s="828"/>
      <c r="IVK80" s="828"/>
      <c r="IVL80" s="828"/>
      <c r="IVM80" s="828"/>
      <c r="IVN80" s="828"/>
      <c r="IVO80" s="828"/>
      <c r="IVP80" s="828"/>
      <c r="IVQ80" s="828"/>
      <c r="IVR80" s="828"/>
      <c r="IVS80" s="828"/>
      <c r="IVT80" s="828"/>
      <c r="IVU80" s="828"/>
      <c r="IVV80" s="828"/>
      <c r="IVW80" s="828"/>
      <c r="IVX80" s="828"/>
      <c r="IVY80" s="828"/>
      <c r="IVZ80" s="828"/>
      <c r="IWA80" s="828"/>
      <c r="IWB80" s="828"/>
      <c r="IWC80" s="828"/>
      <c r="IWD80" s="828"/>
      <c r="IWE80" s="828"/>
      <c r="IWF80" s="828"/>
      <c r="IWG80" s="828"/>
      <c r="IWH80" s="828"/>
      <c r="IWI80" s="828"/>
      <c r="IWJ80" s="828"/>
      <c r="IWK80" s="828"/>
      <c r="IWL80" s="828"/>
      <c r="IWM80" s="828"/>
      <c r="IWN80" s="828"/>
      <c r="IWO80" s="828"/>
      <c r="IWP80" s="828"/>
      <c r="IWQ80" s="828"/>
      <c r="IWR80" s="828"/>
      <c r="IWS80" s="828"/>
      <c r="IWT80" s="828"/>
      <c r="IWU80" s="828"/>
      <c r="IWV80" s="828"/>
      <c r="IWW80" s="828"/>
      <c r="IWX80" s="828"/>
      <c r="IWY80" s="828"/>
      <c r="IWZ80" s="828"/>
      <c r="IXA80" s="828"/>
      <c r="IXB80" s="828"/>
      <c r="IXC80" s="828"/>
      <c r="IXD80" s="828"/>
      <c r="IXE80" s="828"/>
      <c r="IXF80" s="828"/>
      <c r="IXG80" s="828"/>
      <c r="IXH80" s="828"/>
      <c r="IXI80" s="828"/>
      <c r="IXJ80" s="828"/>
      <c r="IXK80" s="828"/>
      <c r="IXL80" s="828"/>
      <c r="IXM80" s="828"/>
      <c r="IXN80" s="828"/>
      <c r="IXO80" s="828"/>
      <c r="IXP80" s="828"/>
      <c r="IXQ80" s="828"/>
      <c r="IXR80" s="828"/>
      <c r="IXS80" s="828"/>
      <c r="IXT80" s="828"/>
      <c r="IXU80" s="828"/>
      <c r="IXV80" s="828"/>
      <c r="IXW80" s="828"/>
      <c r="IXX80" s="828"/>
      <c r="IXY80" s="828"/>
      <c r="IXZ80" s="828"/>
      <c r="IYA80" s="828"/>
      <c r="IYB80" s="828"/>
      <c r="IYC80" s="828"/>
      <c r="IYD80" s="828"/>
      <c r="IYE80" s="828"/>
      <c r="IYF80" s="828"/>
      <c r="IYG80" s="828"/>
      <c r="IYH80" s="828"/>
      <c r="IYI80" s="828"/>
      <c r="IYJ80" s="828"/>
      <c r="IYK80" s="828"/>
      <c r="IYL80" s="828"/>
      <c r="IYM80" s="828"/>
      <c r="IYN80" s="828"/>
      <c r="IYO80" s="828"/>
      <c r="IYP80" s="828"/>
      <c r="IYQ80" s="828"/>
      <c r="IYR80" s="828"/>
      <c r="IYS80" s="828"/>
      <c r="IYT80" s="828"/>
      <c r="IYU80" s="828"/>
      <c r="IYV80" s="828"/>
      <c r="IYW80" s="828"/>
      <c r="IYX80" s="828"/>
      <c r="IYY80" s="828"/>
      <c r="IYZ80" s="828"/>
      <c r="IZA80" s="828"/>
      <c r="IZB80" s="828"/>
      <c r="IZC80" s="828"/>
      <c r="IZD80" s="828"/>
      <c r="IZE80" s="828"/>
      <c r="IZF80" s="828"/>
      <c r="IZG80" s="828"/>
      <c r="IZH80" s="828"/>
      <c r="IZI80" s="828"/>
      <c r="IZJ80" s="828"/>
      <c r="IZK80" s="828"/>
      <c r="IZL80" s="828"/>
      <c r="IZM80" s="828"/>
      <c r="IZN80" s="828"/>
      <c r="IZO80" s="828"/>
      <c r="IZP80" s="828"/>
      <c r="IZQ80" s="828"/>
      <c r="IZR80" s="828"/>
      <c r="IZS80" s="828"/>
      <c r="IZT80" s="828"/>
      <c r="IZU80" s="828"/>
      <c r="IZV80" s="828"/>
      <c r="IZW80" s="828"/>
      <c r="IZX80" s="828"/>
      <c r="IZY80" s="828"/>
      <c r="IZZ80" s="828"/>
      <c r="JAA80" s="828"/>
      <c r="JAB80" s="828"/>
      <c r="JAC80" s="828"/>
      <c r="JAD80" s="828"/>
      <c r="JAE80" s="828"/>
      <c r="JAF80" s="828"/>
      <c r="JAG80" s="828"/>
      <c r="JAH80" s="828"/>
      <c r="JAI80" s="828"/>
      <c r="JAJ80" s="828"/>
      <c r="JAK80" s="828"/>
      <c r="JAL80" s="828"/>
      <c r="JAM80" s="828"/>
      <c r="JAN80" s="828"/>
      <c r="JAO80" s="828"/>
      <c r="JAP80" s="828"/>
      <c r="JAQ80" s="828"/>
      <c r="JAR80" s="828"/>
      <c r="JAS80" s="828"/>
      <c r="JAT80" s="828"/>
      <c r="JAU80" s="828"/>
      <c r="JAV80" s="828"/>
      <c r="JAW80" s="828"/>
      <c r="JAX80" s="828"/>
      <c r="JAY80" s="828"/>
      <c r="JAZ80" s="828"/>
      <c r="JBA80" s="828"/>
      <c r="JBB80" s="828"/>
      <c r="JBC80" s="828"/>
      <c r="JBD80" s="828"/>
      <c r="JBE80" s="828"/>
      <c r="JBF80" s="828"/>
      <c r="JBG80" s="828"/>
      <c r="JBH80" s="828"/>
      <c r="JBI80" s="828"/>
      <c r="JBJ80" s="828"/>
      <c r="JBK80" s="828"/>
      <c r="JBL80" s="828"/>
      <c r="JBM80" s="828"/>
      <c r="JBN80" s="828"/>
      <c r="JBO80" s="828"/>
      <c r="JBP80" s="828"/>
      <c r="JBQ80" s="828"/>
      <c r="JBR80" s="828"/>
      <c r="JBS80" s="828"/>
      <c r="JBT80" s="828"/>
      <c r="JBU80" s="828"/>
      <c r="JBV80" s="828"/>
      <c r="JBW80" s="828"/>
      <c r="JBX80" s="828"/>
      <c r="JBY80" s="828"/>
      <c r="JBZ80" s="828"/>
      <c r="JCA80" s="828"/>
      <c r="JCB80" s="828"/>
      <c r="JCC80" s="828"/>
      <c r="JCD80" s="828"/>
      <c r="JCE80" s="828"/>
      <c r="JCF80" s="828"/>
      <c r="JCG80" s="828"/>
      <c r="JCH80" s="828"/>
      <c r="JCI80" s="828"/>
      <c r="JCJ80" s="828"/>
      <c r="JCK80" s="828"/>
      <c r="JCL80" s="828"/>
      <c r="JCM80" s="828"/>
      <c r="JCN80" s="828"/>
      <c r="JCO80" s="828"/>
      <c r="JCP80" s="828"/>
      <c r="JCQ80" s="828"/>
      <c r="JCR80" s="828"/>
      <c r="JCS80" s="828"/>
      <c r="JCT80" s="828"/>
      <c r="JCU80" s="828"/>
      <c r="JCV80" s="828"/>
      <c r="JCW80" s="828"/>
      <c r="JCX80" s="828"/>
      <c r="JCY80" s="828"/>
      <c r="JCZ80" s="828"/>
      <c r="JDA80" s="828"/>
      <c r="JDB80" s="828"/>
      <c r="JDC80" s="828"/>
      <c r="JDD80" s="828"/>
      <c r="JDE80" s="828"/>
      <c r="JDF80" s="828"/>
      <c r="JDG80" s="828"/>
      <c r="JDH80" s="828"/>
      <c r="JDI80" s="828"/>
      <c r="JDJ80" s="828"/>
      <c r="JDK80" s="828"/>
      <c r="JDL80" s="828"/>
      <c r="JDM80" s="828"/>
      <c r="JDN80" s="828"/>
      <c r="JDO80" s="828"/>
      <c r="JDP80" s="828"/>
      <c r="JDQ80" s="828"/>
      <c r="JDR80" s="828"/>
      <c r="JDS80" s="828"/>
      <c r="JDT80" s="828"/>
      <c r="JDU80" s="828"/>
      <c r="JDV80" s="828"/>
      <c r="JDW80" s="828"/>
      <c r="JDX80" s="828"/>
      <c r="JDY80" s="828"/>
      <c r="JDZ80" s="828"/>
      <c r="JEA80" s="828"/>
      <c r="JEB80" s="828"/>
      <c r="JEC80" s="828"/>
      <c r="JED80" s="828"/>
      <c r="JEE80" s="828"/>
      <c r="JEF80" s="828"/>
      <c r="JEG80" s="828"/>
      <c r="JEH80" s="828"/>
      <c r="JEI80" s="828"/>
      <c r="JEJ80" s="828"/>
      <c r="JEK80" s="828"/>
      <c r="JEL80" s="828"/>
      <c r="JEM80" s="828"/>
      <c r="JEN80" s="828"/>
      <c r="JEO80" s="828"/>
      <c r="JEP80" s="828"/>
      <c r="JEQ80" s="828"/>
      <c r="JER80" s="828"/>
      <c r="JES80" s="828"/>
      <c r="JET80" s="828"/>
      <c r="JEU80" s="828"/>
      <c r="JEV80" s="828"/>
      <c r="JEW80" s="828"/>
      <c r="JEX80" s="828"/>
      <c r="JEY80" s="828"/>
      <c r="JEZ80" s="828"/>
      <c r="JFA80" s="828"/>
      <c r="JFB80" s="828"/>
      <c r="JFC80" s="828"/>
      <c r="JFD80" s="828"/>
      <c r="JFE80" s="828"/>
      <c r="JFF80" s="828"/>
      <c r="JFG80" s="828"/>
      <c r="JFH80" s="828"/>
      <c r="JFI80" s="828"/>
      <c r="JFJ80" s="828"/>
      <c r="JFK80" s="828"/>
      <c r="JFL80" s="828"/>
      <c r="JFM80" s="828"/>
      <c r="JFN80" s="828"/>
      <c r="JFO80" s="828"/>
      <c r="JFP80" s="828"/>
      <c r="JFQ80" s="828"/>
      <c r="JFR80" s="828"/>
      <c r="JFS80" s="828"/>
      <c r="JFT80" s="828"/>
      <c r="JFU80" s="828"/>
      <c r="JFV80" s="828"/>
      <c r="JFW80" s="828"/>
      <c r="JFX80" s="828"/>
      <c r="JFY80" s="828"/>
      <c r="JFZ80" s="828"/>
      <c r="JGA80" s="828"/>
      <c r="JGB80" s="828"/>
      <c r="JGC80" s="828"/>
      <c r="JGD80" s="828"/>
      <c r="JGE80" s="828"/>
      <c r="JGF80" s="828"/>
      <c r="JGG80" s="828"/>
      <c r="JGH80" s="828"/>
      <c r="JGI80" s="828"/>
      <c r="JGJ80" s="828"/>
      <c r="JGK80" s="828"/>
      <c r="JGL80" s="828"/>
      <c r="JGM80" s="828"/>
      <c r="JGN80" s="828"/>
      <c r="JGO80" s="828"/>
      <c r="JGP80" s="828"/>
      <c r="JGQ80" s="828"/>
      <c r="JGR80" s="828"/>
      <c r="JGS80" s="828"/>
      <c r="JGT80" s="828"/>
      <c r="JGU80" s="828"/>
      <c r="JGV80" s="828"/>
      <c r="JGW80" s="828"/>
      <c r="JGX80" s="828"/>
      <c r="JGY80" s="828"/>
      <c r="JGZ80" s="828"/>
      <c r="JHA80" s="828"/>
      <c r="JHB80" s="828"/>
      <c r="JHC80" s="828"/>
      <c r="JHD80" s="828"/>
      <c r="JHE80" s="828"/>
      <c r="JHF80" s="828"/>
      <c r="JHG80" s="828"/>
      <c r="JHH80" s="828"/>
      <c r="JHI80" s="828"/>
      <c r="JHJ80" s="828"/>
      <c r="JHK80" s="828"/>
      <c r="JHL80" s="828"/>
      <c r="JHM80" s="828"/>
      <c r="JHN80" s="828"/>
      <c r="JHO80" s="828"/>
      <c r="JHP80" s="828"/>
      <c r="JHQ80" s="828"/>
      <c r="JHR80" s="828"/>
      <c r="JHS80" s="828"/>
      <c r="JHT80" s="828"/>
      <c r="JHU80" s="828"/>
      <c r="JHV80" s="828"/>
      <c r="JHW80" s="828"/>
      <c r="JHX80" s="828"/>
      <c r="JHY80" s="828"/>
      <c r="JHZ80" s="828"/>
      <c r="JIA80" s="828"/>
      <c r="JIB80" s="828"/>
      <c r="JIC80" s="828"/>
      <c r="JID80" s="828"/>
      <c r="JIE80" s="828"/>
      <c r="JIF80" s="828"/>
      <c r="JIG80" s="828"/>
      <c r="JIH80" s="828"/>
      <c r="JII80" s="828"/>
      <c r="JIJ80" s="828"/>
      <c r="JIK80" s="828"/>
      <c r="JIL80" s="828"/>
      <c r="JIM80" s="828"/>
      <c r="JIN80" s="828"/>
      <c r="JIO80" s="828"/>
      <c r="JIP80" s="828"/>
      <c r="JIQ80" s="828"/>
      <c r="JIR80" s="828"/>
      <c r="JIS80" s="828"/>
      <c r="JIT80" s="828"/>
      <c r="JIU80" s="828"/>
      <c r="JIV80" s="828"/>
      <c r="JIW80" s="828"/>
      <c r="JIX80" s="828"/>
      <c r="JIY80" s="828"/>
      <c r="JIZ80" s="828"/>
      <c r="JJA80" s="828"/>
      <c r="JJB80" s="828"/>
      <c r="JJC80" s="828"/>
      <c r="JJD80" s="828"/>
      <c r="JJE80" s="828"/>
      <c r="JJF80" s="828"/>
      <c r="JJG80" s="828"/>
      <c r="JJH80" s="828"/>
      <c r="JJI80" s="828"/>
      <c r="JJJ80" s="828"/>
      <c r="JJK80" s="828"/>
      <c r="JJL80" s="828"/>
      <c r="JJM80" s="828"/>
      <c r="JJN80" s="828"/>
      <c r="JJO80" s="828"/>
      <c r="JJP80" s="828"/>
      <c r="JJQ80" s="828"/>
      <c r="JJR80" s="828"/>
      <c r="JJS80" s="828"/>
      <c r="JJT80" s="828"/>
      <c r="JJU80" s="828"/>
      <c r="JJV80" s="828"/>
      <c r="JJW80" s="828"/>
      <c r="JJX80" s="828"/>
      <c r="JJY80" s="828"/>
      <c r="JJZ80" s="828"/>
      <c r="JKA80" s="828"/>
      <c r="JKB80" s="828"/>
      <c r="JKC80" s="828"/>
      <c r="JKD80" s="828"/>
      <c r="JKE80" s="828"/>
      <c r="JKF80" s="828"/>
      <c r="JKG80" s="828"/>
      <c r="JKH80" s="828"/>
      <c r="JKI80" s="828"/>
      <c r="JKJ80" s="828"/>
      <c r="JKK80" s="828"/>
      <c r="JKL80" s="828"/>
      <c r="JKM80" s="828"/>
      <c r="JKN80" s="828"/>
      <c r="JKO80" s="828"/>
      <c r="JKP80" s="828"/>
      <c r="JKQ80" s="828"/>
      <c r="JKR80" s="828"/>
      <c r="JKS80" s="828"/>
      <c r="JKT80" s="828"/>
      <c r="JKU80" s="828"/>
      <c r="JKV80" s="828"/>
      <c r="JKW80" s="828"/>
      <c r="JKX80" s="828"/>
      <c r="JKY80" s="828"/>
      <c r="JKZ80" s="828"/>
      <c r="JLA80" s="828"/>
      <c r="JLB80" s="828"/>
      <c r="JLC80" s="828"/>
      <c r="JLD80" s="828"/>
      <c r="JLE80" s="828"/>
      <c r="JLF80" s="828"/>
      <c r="JLG80" s="828"/>
      <c r="JLH80" s="828"/>
      <c r="JLI80" s="828"/>
      <c r="JLJ80" s="828"/>
      <c r="JLK80" s="828"/>
      <c r="JLL80" s="828"/>
      <c r="JLM80" s="828"/>
      <c r="JLN80" s="828"/>
      <c r="JLO80" s="828"/>
      <c r="JLP80" s="828"/>
      <c r="JLQ80" s="828"/>
      <c r="JLR80" s="828"/>
      <c r="JLS80" s="828"/>
      <c r="JLT80" s="828"/>
      <c r="JLU80" s="828"/>
      <c r="JLV80" s="828"/>
      <c r="JLW80" s="828"/>
      <c r="JLX80" s="828"/>
      <c r="JLY80" s="828"/>
      <c r="JLZ80" s="828"/>
      <c r="JMA80" s="828"/>
      <c r="JMB80" s="828"/>
      <c r="JMC80" s="828"/>
      <c r="JMD80" s="828"/>
      <c r="JME80" s="828"/>
      <c r="JMF80" s="828"/>
      <c r="JMG80" s="828"/>
      <c r="JMH80" s="828"/>
      <c r="JMI80" s="828"/>
      <c r="JMJ80" s="828"/>
      <c r="JMK80" s="828"/>
      <c r="JML80" s="828"/>
      <c r="JMM80" s="828"/>
      <c r="JMN80" s="828"/>
      <c r="JMO80" s="828"/>
      <c r="JMP80" s="828"/>
      <c r="JMQ80" s="828"/>
      <c r="JMR80" s="828"/>
      <c r="JMS80" s="828"/>
      <c r="JMT80" s="828"/>
      <c r="JMU80" s="828"/>
      <c r="JMV80" s="828"/>
      <c r="JMW80" s="828"/>
      <c r="JMX80" s="828"/>
      <c r="JMY80" s="828"/>
      <c r="JMZ80" s="828"/>
      <c r="JNA80" s="828"/>
      <c r="JNB80" s="828"/>
      <c r="JNC80" s="828"/>
      <c r="JND80" s="828"/>
      <c r="JNE80" s="828"/>
      <c r="JNF80" s="828"/>
      <c r="JNG80" s="828"/>
      <c r="JNH80" s="828"/>
      <c r="JNI80" s="828"/>
      <c r="JNJ80" s="828"/>
      <c r="JNK80" s="828"/>
      <c r="JNL80" s="828"/>
      <c r="JNM80" s="828"/>
      <c r="JNN80" s="828"/>
      <c r="JNO80" s="828"/>
      <c r="JNP80" s="828"/>
      <c r="JNQ80" s="828"/>
      <c r="JNR80" s="828"/>
      <c r="JNS80" s="828"/>
      <c r="JNT80" s="828"/>
      <c r="JNU80" s="828"/>
      <c r="JNV80" s="828"/>
      <c r="JNW80" s="828"/>
      <c r="JNX80" s="828"/>
      <c r="JNY80" s="828"/>
      <c r="JNZ80" s="828"/>
      <c r="JOA80" s="828"/>
      <c r="JOB80" s="828"/>
      <c r="JOC80" s="828"/>
      <c r="JOD80" s="828"/>
      <c r="JOE80" s="828"/>
      <c r="JOF80" s="828"/>
      <c r="JOG80" s="828"/>
      <c r="JOH80" s="828"/>
      <c r="JOI80" s="828"/>
      <c r="JOJ80" s="828"/>
      <c r="JOK80" s="828"/>
      <c r="JOL80" s="828"/>
      <c r="JOM80" s="828"/>
      <c r="JON80" s="828"/>
      <c r="JOO80" s="828"/>
      <c r="JOP80" s="828"/>
      <c r="JOQ80" s="828"/>
      <c r="JOR80" s="828"/>
      <c r="JOS80" s="828"/>
      <c r="JOT80" s="828"/>
      <c r="JOU80" s="828"/>
      <c r="JOV80" s="828"/>
      <c r="JOW80" s="828"/>
      <c r="JOX80" s="828"/>
      <c r="JOY80" s="828"/>
      <c r="JOZ80" s="828"/>
      <c r="JPA80" s="828"/>
      <c r="JPB80" s="828"/>
      <c r="JPC80" s="828"/>
      <c r="JPD80" s="828"/>
      <c r="JPE80" s="828"/>
      <c r="JPF80" s="828"/>
      <c r="JPG80" s="828"/>
      <c r="JPH80" s="828"/>
      <c r="JPI80" s="828"/>
      <c r="JPJ80" s="828"/>
      <c r="JPK80" s="828"/>
      <c r="JPL80" s="828"/>
      <c r="JPM80" s="828"/>
      <c r="JPN80" s="828"/>
      <c r="JPO80" s="828"/>
      <c r="JPP80" s="828"/>
      <c r="JPQ80" s="828"/>
      <c r="JPR80" s="828"/>
      <c r="JPS80" s="828"/>
      <c r="JPT80" s="828"/>
      <c r="JPU80" s="828"/>
      <c r="JPV80" s="828"/>
      <c r="JPW80" s="828"/>
      <c r="JPX80" s="828"/>
      <c r="JPY80" s="828"/>
      <c r="JPZ80" s="828"/>
      <c r="JQA80" s="828"/>
      <c r="JQB80" s="828"/>
      <c r="JQC80" s="828"/>
      <c r="JQD80" s="828"/>
      <c r="JQE80" s="828"/>
      <c r="JQF80" s="828"/>
      <c r="JQG80" s="828"/>
      <c r="JQH80" s="828"/>
      <c r="JQI80" s="828"/>
      <c r="JQJ80" s="828"/>
      <c r="JQK80" s="828"/>
      <c r="JQL80" s="828"/>
      <c r="JQM80" s="828"/>
      <c r="JQN80" s="828"/>
      <c r="JQO80" s="828"/>
      <c r="JQP80" s="828"/>
      <c r="JQQ80" s="828"/>
      <c r="JQR80" s="828"/>
      <c r="JQS80" s="828"/>
      <c r="JQT80" s="828"/>
      <c r="JQU80" s="828"/>
      <c r="JQV80" s="828"/>
      <c r="JQW80" s="828"/>
      <c r="JQX80" s="828"/>
      <c r="JQY80" s="828"/>
      <c r="JQZ80" s="828"/>
      <c r="JRA80" s="828"/>
      <c r="JRB80" s="828"/>
      <c r="JRC80" s="828"/>
      <c r="JRD80" s="828"/>
      <c r="JRE80" s="828"/>
      <c r="JRF80" s="828"/>
      <c r="JRG80" s="828"/>
      <c r="JRH80" s="828"/>
      <c r="JRI80" s="828"/>
      <c r="JRJ80" s="828"/>
      <c r="JRK80" s="828"/>
      <c r="JRL80" s="828"/>
      <c r="JRM80" s="828"/>
      <c r="JRN80" s="828"/>
      <c r="JRO80" s="828"/>
      <c r="JRP80" s="828"/>
      <c r="JRQ80" s="828"/>
      <c r="JRR80" s="828"/>
      <c r="JRS80" s="828"/>
      <c r="JRT80" s="828"/>
      <c r="JRU80" s="828"/>
      <c r="JRV80" s="828"/>
      <c r="JRW80" s="828"/>
      <c r="JRX80" s="828"/>
      <c r="JRY80" s="828"/>
      <c r="JRZ80" s="828"/>
      <c r="JSA80" s="828"/>
      <c r="JSB80" s="828"/>
      <c r="JSC80" s="828"/>
      <c r="JSD80" s="828"/>
      <c r="JSE80" s="828"/>
      <c r="JSF80" s="828"/>
      <c r="JSG80" s="828"/>
      <c r="JSH80" s="828"/>
      <c r="JSI80" s="828"/>
      <c r="JSJ80" s="828"/>
      <c r="JSK80" s="828"/>
      <c r="JSL80" s="828"/>
      <c r="JSM80" s="828"/>
      <c r="JSN80" s="828"/>
      <c r="JSO80" s="828"/>
      <c r="JSP80" s="828"/>
      <c r="JSQ80" s="828"/>
      <c r="JSR80" s="828"/>
      <c r="JSS80" s="828"/>
      <c r="JST80" s="828"/>
      <c r="JSU80" s="828"/>
      <c r="JSV80" s="828"/>
      <c r="JSW80" s="828"/>
      <c r="JSX80" s="828"/>
      <c r="JSY80" s="828"/>
      <c r="JSZ80" s="828"/>
      <c r="JTA80" s="828"/>
      <c r="JTB80" s="828"/>
      <c r="JTC80" s="828"/>
      <c r="JTD80" s="828"/>
      <c r="JTE80" s="828"/>
      <c r="JTF80" s="828"/>
      <c r="JTG80" s="828"/>
      <c r="JTH80" s="828"/>
      <c r="JTI80" s="828"/>
      <c r="JTJ80" s="828"/>
      <c r="JTK80" s="828"/>
      <c r="JTL80" s="828"/>
      <c r="JTM80" s="828"/>
      <c r="JTN80" s="828"/>
      <c r="JTO80" s="828"/>
      <c r="JTP80" s="828"/>
      <c r="JTQ80" s="828"/>
      <c r="JTR80" s="828"/>
      <c r="JTS80" s="828"/>
      <c r="JTT80" s="828"/>
      <c r="JTU80" s="828"/>
      <c r="JTV80" s="828"/>
      <c r="JTW80" s="828"/>
      <c r="JTX80" s="828"/>
      <c r="JTY80" s="828"/>
      <c r="JTZ80" s="828"/>
      <c r="JUA80" s="828"/>
      <c r="JUB80" s="828"/>
      <c r="JUC80" s="828"/>
      <c r="JUD80" s="828"/>
      <c r="JUE80" s="828"/>
      <c r="JUF80" s="828"/>
      <c r="JUG80" s="828"/>
      <c r="JUH80" s="828"/>
      <c r="JUI80" s="828"/>
      <c r="JUJ80" s="828"/>
      <c r="JUK80" s="828"/>
      <c r="JUL80" s="828"/>
      <c r="JUM80" s="828"/>
      <c r="JUN80" s="828"/>
      <c r="JUO80" s="828"/>
      <c r="JUP80" s="828"/>
      <c r="JUQ80" s="828"/>
      <c r="JUR80" s="828"/>
      <c r="JUS80" s="828"/>
      <c r="JUT80" s="828"/>
      <c r="JUU80" s="828"/>
      <c r="JUV80" s="828"/>
      <c r="JUW80" s="828"/>
      <c r="JUX80" s="828"/>
      <c r="JUY80" s="828"/>
      <c r="JUZ80" s="828"/>
      <c r="JVA80" s="828"/>
      <c r="JVB80" s="828"/>
      <c r="JVC80" s="828"/>
      <c r="JVD80" s="828"/>
      <c r="JVE80" s="828"/>
      <c r="JVF80" s="828"/>
      <c r="JVG80" s="828"/>
      <c r="JVH80" s="828"/>
      <c r="JVI80" s="828"/>
      <c r="JVJ80" s="828"/>
      <c r="JVK80" s="828"/>
      <c r="JVL80" s="828"/>
      <c r="JVM80" s="828"/>
      <c r="JVN80" s="828"/>
      <c r="JVO80" s="828"/>
      <c r="JVP80" s="828"/>
      <c r="JVQ80" s="828"/>
      <c r="JVR80" s="828"/>
      <c r="JVS80" s="828"/>
      <c r="JVT80" s="828"/>
      <c r="JVU80" s="828"/>
      <c r="JVV80" s="828"/>
      <c r="JVW80" s="828"/>
      <c r="JVX80" s="828"/>
      <c r="JVY80" s="828"/>
      <c r="JVZ80" s="828"/>
      <c r="JWA80" s="828"/>
      <c r="JWB80" s="828"/>
      <c r="JWC80" s="828"/>
      <c r="JWD80" s="828"/>
      <c r="JWE80" s="828"/>
      <c r="JWF80" s="828"/>
      <c r="JWG80" s="828"/>
      <c r="JWH80" s="828"/>
      <c r="JWI80" s="828"/>
      <c r="JWJ80" s="828"/>
      <c r="JWK80" s="828"/>
      <c r="JWL80" s="828"/>
      <c r="JWM80" s="828"/>
      <c r="JWN80" s="828"/>
      <c r="JWO80" s="828"/>
      <c r="JWP80" s="828"/>
      <c r="JWQ80" s="828"/>
      <c r="JWR80" s="828"/>
      <c r="JWS80" s="828"/>
      <c r="JWT80" s="828"/>
      <c r="JWU80" s="828"/>
      <c r="JWV80" s="828"/>
      <c r="JWW80" s="828"/>
      <c r="JWX80" s="828"/>
      <c r="JWY80" s="828"/>
      <c r="JWZ80" s="828"/>
      <c r="JXA80" s="828"/>
      <c r="JXB80" s="828"/>
      <c r="JXC80" s="828"/>
      <c r="JXD80" s="828"/>
      <c r="JXE80" s="828"/>
      <c r="JXF80" s="828"/>
      <c r="JXG80" s="828"/>
      <c r="JXH80" s="828"/>
      <c r="JXI80" s="828"/>
      <c r="JXJ80" s="828"/>
      <c r="JXK80" s="828"/>
      <c r="JXL80" s="828"/>
      <c r="JXM80" s="828"/>
      <c r="JXN80" s="828"/>
      <c r="JXO80" s="828"/>
      <c r="JXP80" s="828"/>
      <c r="JXQ80" s="828"/>
      <c r="JXR80" s="828"/>
      <c r="JXS80" s="828"/>
      <c r="JXT80" s="828"/>
      <c r="JXU80" s="828"/>
      <c r="JXV80" s="828"/>
      <c r="JXW80" s="828"/>
      <c r="JXX80" s="828"/>
      <c r="JXY80" s="828"/>
      <c r="JXZ80" s="828"/>
      <c r="JYA80" s="828"/>
      <c r="JYB80" s="828"/>
      <c r="JYC80" s="828"/>
      <c r="JYD80" s="828"/>
      <c r="JYE80" s="828"/>
      <c r="JYF80" s="828"/>
      <c r="JYG80" s="828"/>
      <c r="JYH80" s="828"/>
      <c r="JYI80" s="828"/>
      <c r="JYJ80" s="828"/>
      <c r="JYK80" s="828"/>
      <c r="JYL80" s="828"/>
      <c r="JYM80" s="828"/>
      <c r="JYN80" s="828"/>
      <c r="JYO80" s="828"/>
      <c r="JYP80" s="828"/>
      <c r="JYQ80" s="828"/>
      <c r="JYR80" s="828"/>
      <c r="JYS80" s="828"/>
      <c r="JYT80" s="828"/>
      <c r="JYU80" s="828"/>
      <c r="JYV80" s="828"/>
      <c r="JYW80" s="828"/>
      <c r="JYX80" s="828"/>
      <c r="JYY80" s="828"/>
      <c r="JYZ80" s="828"/>
      <c r="JZA80" s="828"/>
      <c r="JZB80" s="828"/>
      <c r="JZC80" s="828"/>
      <c r="JZD80" s="828"/>
      <c r="JZE80" s="828"/>
      <c r="JZF80" s="828"/>
      <c r="JZG80" s="828"/>
      <c r="JZH80" s="828"/>
      <c r="JZI80" s="828"/>
      <c r="JZJ80" s="828"/>
      <c r="JZK80" s="828"/>
      <c r="JZL80" s="828"/>
      <c r="JZM80" s="828"/>
      <c r="JZN80" s="828"/>
      <c r="JZO80" s="828"/>
      <c r="JZP80" s="828"/>
      <c r="JZQ80" s="828"/>
      <c r="JZR80" s="828"/>
      <c r="JZS80" s="828"/>
      <c r="JZT80" s="828"/>
      <c r="JZU80" s="828"/>
      <c r="JZV80" s="828"/>
      <c r="JZW80" s="828"/>
      <c r="JZX80" s="828"/>
      <c r="JZY80" s="828"/>
      <c r="JZZ80" s="828"/>
      <c r="KAA80" s="828"/>
      <c r="KAB80" s="828"/>
      <c r="KAC80" s="828"/>
      <c r="KAD80" s="828"/>
      <c r="KAE80" s="828"/>
      <c r="KAF80" s="828"/>
      <c r="KAG80" s="828"/>
      <c r="KAH80" s="828"/>
      <c r="KAI80" s="828"/>
      <c r="KAJ80" s="828"/>
      <c r="KAK80" s="828"/>
      <c r="KAL80" s="828"/>
      <c r="KAM80" s="828"/>
      <c r="KAN80" s="828"/>
      <c r="KAO80" s="828"/>
      <c r="KAP80" s="828"/>
      <c r="KAQ80" s="828"/>
      <c r="KAR80" s="828"/>
      <c r="KAS80" s="828"/>
      <c r="KAT80" s="828"/>
      <c r="KAU80" s="828"/>
      <c r="KAV80" s="828"/>
      <c r="KAW80" s="828"/>
      <c r="KAX80" s="828"/>
      <c r="KAY80" s="828"/>
      <c r="KAZ80" s="828"/>
      <c r="KBA80" s="828"/>
      <c r="KBB80" s="828"/>
      <c r="KBC80" s="828"/>
      <c r="KBD80" s="828"/>
      <c r="KBE80" s="828"/>
      <c r="KBF80" s="828"/>
      <c r="KBG80" s="828"/>
      <c r="KBH80" s="828"/>
      <c r="KBI80" s="828"/>
      <c r="KBJ80" s="828"/>
      <c r="KBK80" s="828"/>
      <c r="KBL80" s="828"/>
      <c r="KBM80" s="828"/>
      <c r="KBN80" s="828"/>
      <c r="KBO80" s="828"/>
      <c r="KBP80" s="828"/>
      <c r="KBQ80" s="828"/>
      <c r="KBR80" s="828"/>
      <c r="KBS80" s="828"/>
      <c r="KBT80" s="828"/>
      <c r="KBU80" s="828"/>
      <c r="KBV80" s="828"/>
      <c r="KBW80" s="828"/>
      <c r="KBX80" s="828"/>
      <c r="KBY80" s="828"/>
      <c r="KBZ80" s="828"/>
      <c r="KCA80" s="828"/>
      <c r="KCB80" s="828"/>
      <c r="KCC80" s="828"/>
      <c r="KCD80" s="828"/>
      <c r="KCE80" s="828"/>
      <c r="KCF80" s="828"/>
      <c r="KCG80" s="828"/>
      <c r="KCH80" s="828"/>
      <c r="KCI80" s="828"/>
      <c r="KCJ80" s="828"/>
      <c r="KCK80" s="828"/>
      <c r="KCL80" s="828"/>
      <c r="KCM80" s="828"/>
      <c r="KCN80" s="828"/>
      <c r="KCO80" s="828"/>
      <c r="KCP80" s="828"/>
      <c r="KCQ80" s="828"/>
      <c r="KCR80" s="828"/>
      <c r="KCS80" s="828"/>
      <c r="KCT80" s="828"/>
      <c r="KCU80" s="828"/>
      <c r="KCV80" s="828"/>
      <c r="KCW80" s="828"/>
      <c r="KCX80" s="828"/>
      <c r="KCY80" s="828"/>
      <c r="KCZ80" s="828"/>
      <c r="KDA80" s="828"/>
      <c r="KDB80" s="828"/>
      <c r="KDC80" s="828"/>
      <c r="KDD80" s="828"/>
      <c r="KDE80" s="828"/>
      <c r="KDF80" s="828"/>
      <c r="KDG80" s="828"/>
      <c r="KDH80" s="828"/>
      <c r="KDI80" s="828"/>
      <c r="KDJ80" s="828"/>
      <c r="KDK80" s="828"/>
      <c r="KDL80" s="828"/>
      <c r="KDM80" s="828"/>
      <c r="KDN80" s="828"/>
      <c r="KDO80" s="828"/>
      <c r="KDP80" s="828"/>
      <c r="KDQ80" s="828"/>
      <c r="KDR80" s="828"/>
      <c r="KDS80" s="828"/>
      <c r="KDT80" s="828"/>
      <c r="KDU80" s="828"/>
      <c r="KDV80" s="828"/>
      <c r="KDW80" s="828"/>
      <c r="KDX80" s="828"/>
      <c r="KDY80" s="828"/>
      <c r="KDZ80" s="828"/>
      <c r="KEA80" s="828"/>
      <c r="KEB80" s="828"/>
      <c r="KEC80" s="828"/>
      <c r="KED80" s="828"/>
      <c r="KEE80" s="828"/>
      <c r="KEF80" s="828"/>
      <c r="KEG80" s="828"/>
      <c r="KEH80" s="828"/>
      <c r="KEI80" s="828"/>
      <c r="KEJ80" s="828"/>
      <c r="KEK80" s="828"/>
      <c r="KEL80" s="828"/>
      <c r="KEM80" s="828"/>
      <c r="KEN80" s="828"/>
      <c r="KEO80" s="828"/>
      <c r="KEP80" s="828"/>
      <c r="KEQ80" s="828"/>
      <c r="KER80" s="828"/>
      <c r="KES80" s="828"/>
      <c r="KET80" s="828"/>
      <c r="KEU80" s="828"/>
      <c r="KEV80" s="828"/>
      <c r="KEW80" s="828"/>
      <c r="KEX80" s="828"/>
      <c r="KEY80" s="828"/>
      <c r="KEZ80" s="828"/>
      <c r="KFA80" s="828"/>
      <c r="KFB80" s="828"/>
      <c r="KFC80" s="828"/>
      <c r="KFD80" s="828"/>
      <c r="KFE80" s="828"/>
      <c r="KFF80" s="828"/>
      <c r="KFG80" s="828"/>
      <c r="KFH80" s="828"/>
      <c r="KFI80" s="828"/>
      <c r="KFJ80" s="828"/>
      <c r="KFK80" s="828"/>
      <c r="KFL80" s="828"/>
      <c r="KFM80" s="828"/>
      <c r="KFN80" s="828"/>
      <c r="KFO80" s="828"/>
      <c r="KFP80" s="828"/>
      <c r="KFQ80" s="828"/>
      <c r="KFR80" s="828"/>
      <c r="KFS80" s="828"/>
      <c r="KFT80" s="828"/>
      <c r="KFU80" s="828"/>
      <c r="KFV80" s="828"/>
      <c r="KFW80" s="828"/>
      <c r="KFX80" s="828"/>
      <c r="KFY80" s="828"/>
      <c r="KFZ80" s="828"/>
      <c r="KGA80" s="828"/>
      <c r="KGB80" s="828"/>
      <c r="KGC80" s="828"/>
      <c r="KGD80" s="828"/>
      <c r="KGE80" s="828"/>
      <c r="KGF80" s="828"/>
      <c r="KGG80" s="828"/>
      <c r="KGH80" s="828"/>
      <c r="KGI80" s="828"/>
      <c r="KGJ80" s="828"/>
      <c r="KGK80" s="828"/>
      <c r="KGL80" s="828"/>
      <c r="KGM80" s="828"/>
      <c r="KGN80" s="828"/>
      <c r="KGO80" s="828"/>
      <c r="KGP80" s="828"/>
      <c r="KGQ80" s="828"/>
      <c r="KGR80" s="828"/>
      <c r="KGS80" s="828"/>
      <c r="KGT80" s="828"/>
      <c r="KGU80" s="828"/>
      <c r="KGV80" s="828"/>
      <c r="KGW80" s="828"/>
      <c r="KGX80" s="828"/>
      <c r="KGY80" s="828"/>
      <c r="KGZ80" s="828"/>
      <c r="KHA80" s="828"/>
      <c r="KHB80" s="828"/>
      <c r="KHC80" s="828"/>
      <c r="KHD80" s="828"/>
      <c r="KHE80" s="828"/>
      <c r="KHF80" s="828"/>
      <c r="KHG80" s="828"/>
      <c r="KHH80" s="828"/>
      <c r="KHI80" s="828"/>
      <c r="KHJ80" s="828"/>
      <c r="KHK80" s="828"/>
      <c r="KHL80" s="828"/>
      <c r="KHM80" s="828"/>
      <c r="KHN80" s="828"/>
      <c r="KHO80" s="828"/>
      <c r="KHP80" s="828"/>
      <c r="KHQ80" s="828"/>
      <c r="KHR80" s="828"/>
      <c r="KHS80" s="828"/>
      <c r="KHT80" s="828"/>
      <c r="KHU80" s="828"/>
      <c r="KHV80" s="828"/>
      <c r="KHW80" s="828"/>
      <c r="KHX80" s="828"/>
      <c r="KHY80" s="828"/>
      <c r="KHZ80" s="828"/>
      <c r="KIA80" s="828"/>
      <c r="KIB80" s="828"/>
      <c r="KIC80" s="828"/>
      <c r="KID80" s="828"/>
      <c r="KIE80" s="828"/>
      <c r="KIF80" s="828"/>
      <c r="KIG80" s="828"/>
      <c r="KIH80" s="828"/>
      <c r="KII80" s="828"/>
      <c r="KIJ80" s="828"/>
      <c r="KIK80" s="828"/>
      <c r="KIL80" s="828"/>
      <c r="KIM80" s="828"/>
      <c r="KIN80" s="828"/>
      <c r="KIO80" s="828"/>
      <c r="KIP80" s="828"/>
      <c r="KIQ80" s="828"/>
      <c r="KIR80" s="828"/>
      <c r="KIS80" s="828"/>
      <c r="KIT80" s="828"/>
      <c r="KIU80" s="828"/>
      <c r="KIV80" s="828"/>
      <c r="KIW80" s="828"/>
      <c r="KIX80" s="828"/>
      <c r="KIY80" s="828"/>
      <c r="KIZ80" s="828"/>
      <c r="KJA80" s="828"/>
      <c r="KJB80" s="828"/>
      <c r="KJC80" s="828"/>
      <c r="KJD80" s="828"/>
      <c r="KJE80" s="828"/>
      <c r="KJF80" s="828"/>
      <c r="KJG80" s="828"/>
      <c r="KJH80" s="828"/>
      <c r="KJI80" s="828"/>
      <c r="KJJ80" s="828"/>
      <c r="KJK80" s="828"/>
      <c r="KJL80" s="828"/>
      <c r="KJM80" s="828"/>
      <c r="KJN80" s="828"/>
      <c r="KJO80" s="828"/>
      <c r="KJP80" s="828"/>
      <c r="KJQ80" s="828"/>
      <c r="KJR80" s="828"/>
      <c r="KJS80" s="828"/>
      <c r="KJT80" s="828"/>
      <c r="KJU80" s="828"/>
      <c r="KJV80" s="828"/>
      <c r="KJW80" s="828"/>
      <c r="KJX80" s="828"/>
      <c r="KJY80" s="828"/>
      <c r="KJZ80" s="828"/>
      <c r="KKA80" s="828"/>
      <c r="KKB80" s="828"/>
      <c r="KKC80" s="828"/>
      <c r="KKD80" s="828"/>
      <c r="KKE80" s="828"/>
      <c r="KKF80" s="828"/>
      <c r="KKG80" s="828"/>
      <c r="KKH80" s="828"/>
      <c r="KKI80" s="828"/>
      <c r="KKJ80" s="828"/>
      <c r="KKK80" s="828"/>
      <c r="KKL80" s="828"/>
      <c r="KKM80" s="828"/>
      <c r="KKN80" s="828"/>
      <c r="KKO80" s="828"/>
      <c r="KKP80" s="828"/>
      <c r="KKQ80" s="828"/>
      <c r="KKR80" s="828"/>
      <c r="KKS80" s="828"/>
      <c r="KKT80" s="828"/>
      <c r="KKU80" s="828"/>
      <c r="KKV80" s="828"/>
      <c r="KKW80" s="828"/>
      <c r="KKX80" s="828"/>
      <c r="KKY80" s="828"/>
      <c r="KKZ80" s="828"/>
      <c r="KLA80" s="828"/>
      <c r="KLB80" s="828"/>
      <c r="KLC80" s="828"/>
      <c r="KLD80" s="828"/>
      <c r="KLE80" s="828"/>
      <c r="KLF80" s="828"/>
      <c r="KLG80" s="828"/>
      <c r="KLH80" s="828"/>
      <c r="KLI80" s="828"/>
      <c r="KLJ80" s="828"/>
      <c r="KLK80" s="828"/>
      <c r="KLL80" s="828"/>
      <c r="KLM80" s="828"/>
      <c r="KLN80" s="828"/>
      <c r="KLO80" s="828"/>
      <c r="KLP80" s="828"/>
      <c r="KLQ80" s="828"/>
      <c r="KLR80" s="828"/>
      <c r="KLS80" s="828"/>
      <c r="KLT80" s="828"/>
      <c r="KLU80" s="828"/>
      <c r="KLV80" s="828"/>
      <c r="KLW80" s="828"/>
      <c r="KLX80" s="828"/>
      <c r="KLY80" s="828"/>
      <c r="KLZ80" s="828"/>
      <c r="KMA80" s="828"/>
      <c r="KMB80" s="828"/>
      <c r="KMC80" s="828"/>
      <c r="KMD80" s="828"/>
      <c r="KME80" s="828"/>
      <c r="KMF80" s="828"/>
      <c r="KMG80" s="828"/>
      <c r="KMH80" s="828"/>
      <c r="KMI80" s="828"/>
      <c r="KMJ80" s="828"/>
      <c r="KMK80" s="828"/>
      <c r="KML80" s="828"/>
      <c r="KMM80" s="828"/>
      <c r="KMN80" s="828"/>
      <c r="KMO80" s="828"/>
      <c r="KMP80" s="828"/>
      <c r="KMQ80" s="828"/>
      <c r="KMR80" s="828"/>
      <c r="KMS80" s="828"/>
      <c r="KMT80" s="828"/>
      <c r="KMU80" s="828"/>
      <c r="KMV80" s="828"/>
      <c r="KMW80" s="828"/>
      <c r="KMX80" s="828"/>
      <c r="KMY80" s="828"/>
      <c r="KMZ80" s="828"/>
      <c r="KNA80" s="828"/>
      <c r="KNB80" s="828"/>
      <c r="KNC80" s="828"/>
      <c r="KND80" s="828"/>
      <c r="KNE80" s="828"/>
      <c r="KNF80" s="828"/>
      <c r="KNG80" s="828"/>
      <c r="KNH80" s="828"/>
      <c r="KNI80" s="828"/>
      <c r="KNJ80" s="828"/>
      <c r="KNK80" s="828"/>
      <c r="KNL80" s="828"/>
      <c r="KNM80" s="828"/>
      <c r="KNN80" s="828"/>
      <c r="KNO80" s="828"/>
      <c r="KNP80" s="828"/>
      <c r="KNQ80" s="828"/>
      <c r="KNR80" s="828"/>
      <c r="KNS80" s="828"/>
      <c r="KNT80" s="828"/>
      <c r="KNU80" s="828"/>
      <c r="KNV80" s="828"/>
      <c r="KNW80" s="828"/>
      <c r="KNX80" s="828"/>
      <c r="KNY80" s="828"/>
      <c r="KNZ80" s="828"/>
      <c r="KOA80" s="828"/>
      <c r="KOB80" s="828"/>
      <c r="KOC80" s="828"/>
      <c r="KOD80" s="828"/>
      <c r="KOE80" s="828"/>
      <c r="KOF80" s="828"/>
      <c r="KOG80" s="828"/>
      <c r="KOH80" s="828"/>
      <c r="KOI80" s="828"/>
      <c r="KOJ80" s="828"/>
      <c r="KOK80" s="828"/>
      <c r="KOL80" s="828"/>
      <c r="KOM80" s="828"/>
      <c r="KON80" s="828"/>
      <c r="KOO80" s="828"/>
      <c r="KOP80" s="828"/>
      <c r="KOQ80" s="828"/>
      <c r="KOR80" s="828"/>
      <c r="KOS80" s="828"/>
      <c r="KOT80" s="828"/>
      <c r="KOU80" s="828"/>
      <c r="KOV80" s="828"/>
      <c r="KOW80" s="828"/>
      <c r="KOX80" s="828"/>
      <c r="KOY80" s="828"/>
      <c r="KOZ80" s="828"/>
      <c r="KPA80" s="828"/>
      <c r="KPB80" s="828"/>
      <c r="KPC80" s="828"/>
      <c r="KPD80" s="828"/>
      <c r="KPE80" s="828"/>
      <c r="KPF80" s="828"/>
      <c r="KPG80" s="828"/>
      <c r="KPH80" s="828"/>
      <c r="KPI80" s="828"/>
      <c r="KPJ80" s="828"/>
      <c r="KPK80" s="828"/>
      <c r="KPL80" s="828"/>
      <c r="KPM80" s="828"/>
      <c r="KPN80" s="828"/>
      <c r="KPO80" s="828"/>
      <c r="KPP80" s="828"/>
      <c r="KPQ80" s="828"/>
      <c r="KPR80" s="828"/>
      <c r="KPS80" s="828"/>
      <c r="KPT80" s="828"/>
      <c r="KPU80" s="828"/>
      <c r="KPV80" s="828"/>
      <c r="KPW80" s="828"/>
      <c r="KPX80" s="828"/>
      <c r="KPY80" s="828"/>
      <c r="KPZ80" s="828"/>
      <c r="KQA80" s="828"/>
      <c r="KQB80" s="828"/>
      <c r="KQC80" s="828"/>
      <c r="KQD80" s="828"/>
      <c r="KQE80" s="828"/>
      <c r="KQF80" s="828"/>
      <c r="KQG80" s="828"/>
      <c r="KQH80" s="828"/>
      <c r="KQI80" s="828"/>
      <c r="KQJ80" s="828"/>
      <c r="KQK80" s="828"/>
      <c r="KQL80" s="828"/>
      <c r="KQM80" s="828"/>
      <c r="KQN80" s="828"/>
      <c r="KQO80" s="828"/>
      <c r="KQP80" s="828"/>
      <c r="KQQ80" s="828"/>
      <c r="KQR80" s="828"/>
      <c r="KQS80" s="828"/>
      <c r="KQT80" s="828"/>
      <c r="KQU80" s="828"/>
      <c r="KQV80" s="828"/>
      <c r="KQW80" s="828"/>
      <c r="KQX80" s="828"/>
      <c r="KQY80" s="828"/>
      <c r="KQZ80" s="828"/>
      <c r="KRA80" s="828"/>
      <c r="KRB80" s="828"/>
      <c r="KRC80" s="828"/>
      <c r="KRD80" s="828"/>
      <c r="KRE80" s="828"/>
      <c r="KRF80" s="828"/>
      <c r="KRG80" s="828"/>
      <c r="KRH80" s="828"/>
      <c r="KRI80" s="828"/>
      <c r="KRJ80" s="828"/>
      <c r="KRK80" s="828"/>
      <c r="KRL80" s="828"/>
      <c r="KRM80" s="828"/>
      <c r="KRN80" s="828"/>
      <c r="KRO80" s="828"/>
      <c r="KRP80" s="828"/>
      <c r="KRQ80" s="828"/>
      <c r="KRR80" s="828"/>
      <c r="KRS80" s="828"/>
      <c r="KRT80" s="828"/>
      <c r="KRU80" s="828"/>
      <c r="KRV80" s="828"/>
      <c r="KRW80" s="828"/>
      <c r="KRX80" s="828"/>
      <c r="KRY80" s="828"/>
      <c r="KRZ80" s="828"/>
      <c r="KSA80" s="828"/>
      <c r="KSB80" s="828"/>
      <c r="KSC80" s="828"/>
      <c r="KSD80" s="828"/>
      <c r="KSE80" s="828"/>
      <c r="KSF80" s="828"/>
      <c r="KSG80" s="828"/>
      <c r="KSH80" s="828"/>
      <c r="KSI80" s="828"/>
      <c r="KSJ80" s="828"/>
      <c r="KSK80" s="828"/>
      <c r="KSL80" s="828"/>
      <c r="KSM80" s="828"/>
      <c r="KSN80" s="828"/>
      <c r="KSO80" s="828"/>
      <c r="KSP80" s="828"/>
      <c r="KSQ80" s="828"/>
      <c r="KSR80" s="828"/>
      <c r="KSS80" s="828"/>
      <c r="KST80" s="828"/>
      <c r="KSU80" s="828"/>
      <c r="KSV80" s="828"/>
      <c r="KSW80" s="828"/>
      <c r="KSX80" s="828"/>
      <c r="KSY80" s="828"/>
      <c r="KSZ80" s="828"/>
      <c r="KTA80" s="828"/>
      <c r="KTB80" s="828"/>
      <c r="KTC80" s="828"/>
      <c r="KTD80" s="828"/>
      <c r="KTE80" s="828"/>
      <c r="KTF80" s="828"/>
      <c r="KTG80" s="828"/>
      <c r="KTH80" s="828"/>
      <c r="KTI80" s="828"/>
      <c r="KTJ80" s="828"/>
      <c r="KTK80" s="828"/>
      <c r="KTL80" s="828"/>
      <c r="KTM80" s="828"/>
      <c r="KTN80" s="828"/>
      <c r="KTO80" s="828"/>
      <c r="KTP80" s="828"/>
      <c r="KTQ80" s="828"/>
      <c r="KTR80" s="828"/>
      <c r="KTS80" s="828"/>
      <c r="KTT80" s="828"/>
      <c r="KTU80" s="828"/>
      <c r="KTV80" s="828"/>
      <c r="KTW80" s="828"/>
      <c r="KTX80" s="828"/>
      <c r="KTY80" s="828"/>
      <c r="KTZ80" s="828"/>
      <c r="KUA80" s="828"/>
      <c r="KUB80" s="828"/>
      <c r="KUC80" s="828"/>
      <c r="KUD80" s="828"/>
      <c r="KUE80" s="828"/>
      <c r="KUF80" s="828"/>
      <c r="KUG80" s="828"/>
      <c r="KUH80" s="828"/>
      <c r="KUI80" s="828"/>
      <c r="KUJ80" s="828"/>
      <c r="KUK80" s="828"/>
      <c r="KUL80" s="828"/>
      <c r="KUM80" s="828"/>
      <c r="KUN80" s="828"/>
      <c r="KUO80" s="828"/>
      <c r="KUP80" s="828"/>
      <c r="KUQ80" s="828"/>
      <c r="KUR80" s="828"/>
      <c r="KUS80" s="828"/>
      <c r="KUT80" s="828"/>
      <c r="KUU80" s="828"/>
      <c r="KUV80" s="828"/>
      <c r="KUW80" s="828"/>
      <c r="KUX80" s="828"/>
      <c r="KUY80" s="828"/>
      <c r="KUZ80" s="828"/>
      <c r="KVA80" s="828"/>
      <c r="KVB80" s="828"/>
      <c r="KVC80" s="828"/>
      <c r="KVD80" s="828"/>
      <c r="KVE80" s="828"/>
      <c r="KVF80" s="828"/>
      <c r="KVG80" s="828"/>
      <c r="KVH80" s="828"/>
      <c r="KVI80" s="828"/>
      <c r="KVJ80" s="828"/>
      <c r="KVK80" s="828"/>
      <c r="KVL80" s="828"/>
      <c r="KVM80" s="828"/>
      <c r="KVN80" s="828"/>
      <c r="KVO80" s="828"/>
      <c r="KVP80" s="828"/>
      <c r="KVQ80" s="828"/>
      <c r="KVR80" s="828"/>
      <c r="KVS80" s="828"/>
      <c r="KVT80" s="828"/>
      <c r="KVU80" s="828"/>
      <c r="KVV80" s="828"/>
      <c r="KVW80" s="828"/>
      <c r="KVX80" s="828"/>
      <c r="KVY80" s="828"/>
      <c r="KVZ80" s="828"/>
      <c r="KWA80" s="828"/>
      <c r="KWB80" s="828"/>
      <c r="KWC80" s="828"/>
      <c r="KWD80" s="828"/>
      <c r="KWE80" s="828"/>
      <c r="KWF80" s="828"/>
      <c r="KWG80" s="828"/>
      <c r="KWH80" s="828"/>
      <c r="KWI80" s="828"/>
      <c r="KWJ80" s="828"/>
      <c r="KWK80" s="828"/>
      <c r="KWL80" s="828"/>
      <c r="KWM80" s="828"/>
      <c r="KWN80" s="828"/>
      <c r="KWO80" s="828"/>
      <c r="KWP80" s="828"/>
      <c r="KWQ80" s="828"/>
      <c r="KWR80" s="828"/>
      <c r="KWS80" s="828"/>
      <c r="KWT80" s="828"/>
      <c r="KWU80" s="828"/>
      <c r="KWV80" s="828"/>
      <c r="KWW80" s="828"/>
      <c r="KWX80" s="828"/>
      <c r="KWY80" s="828"/>
      <c r="KWZ80" s="828"/>
      <c r="KXA80" s="828"/>
      <c r="KXB80" s="828"/>
      <c r="KXC80" s="828"/>
      <c r="KXD80" s="828"/>
      <c r="KXE80" s="828"/>
      <c r="KXF80" s="828"/>
      <c r="KXG80" s="828"/>
      <c r="KXH80" s="828"/>
      <c r="KXI80" s="828"/>
      <c r="KXJ80" s="828"/>
      <c r="KXK80" s="828"/>
      <c r="KXL80" s="828"/>
      <c r="KXM80" s="828"/>
      <c r="KXN80" s="828"/>
      <c r="KXO80" s="828"/>
      <c r="KXP80" s="828"/>
      <c r="KXQ80" s="828"/>
      <c r="KXR80" s="828"/>
      <c r="KXS80" s="828"/>
      <c r="KXT80" s="828"/>
      <c r="KXU80" s="828"/>
      <c r="KXV80" s="828"/>
      <c r="KXW80" s="828"/>
      <c r="KXX80" s="828"/>
      <c r="KXY80" s="828"/>
      <c r="KXZ80" s="828"/>
      <c r="KYA80" s="828"/>
      <c r="KYB80" s="828"/>
      <c r="KYC80" s="828"/>
      <c r="KYD80" s="828"/>
      <c r="KYE80" s="828"/>
      <c r="KYF80" s="828"/>
      <c r="KYG80" s="828"/>
      <c r="KYH80" s="828"/>
      <c r="KYI80" s="828"/>
      <c r="KYJ80" s="828"/>
      <c r="KYK80" s="828"/>
      <c r="KYL80" s="828"/>
      <c r="KYM80" s="828"/>
      <c r="KYN80" s="828"/>
      <c r="KYO80" s="828"/>
      <c r="KYP80" s="828"/>
      <c r="KYQ80" s="828"/>
      <c r="KYR80" s="828"/>
      <c r="KYS80" s="828"/>
      <c r="KYT80" s="828"/>
      <c r="KYU80" s="828"/>
      <c r="KYV80" s="828"/>
      <c r="KYW80" s="828"/>
      <c r="KYX80" s="828"/>
      <c r="KYY80" s="828"/>
      <c r="KYZ80" s="828"/>
      <c r="KZA80" s="828"/>
      <c r="KZB80" s="828"/>
      <c r="KZC80" s="828"/>
      <c r="KZD80" s="828"/>
      <c r="KZE80" s="828"/>
      <c r="KZF80" s="828"/>
      <c r="KZG80" s="828"/>
      <c r="KZH80" s="828"/>
      <c r="KZI80" s="828"/>
      <c r="KZJ80" s="828"/>
      <c r="KZK80" s="828"/>
      <c r="KZL80" s="828"/>
      <c r="KZM80" s="828"/>
      <c r="KZN80" s="828"/>
      <c r="KZO80" s="828"/>
      <c r="KZP80" s="828"/>
      <c r="KZQ80" s="828"/>
      <c r="KZR80" s="828"/>
      <c r="KZS80" s="828"/>
      <c r="KZT80" s="828"/>
      <c r="KZU80" s="828"/>
      <c r="KZV80" s="828"/>
      <c r="KZW80" s="828"/>
      <c r="KZX80" s="828"/>
      <c r="KZY80" s="828"/>
      <c r="KZZ80" s="828"/>
      <c r="LAA80" s="828"/>
      <c r="LAB80" s="828"/>
      <c r="LAC80" s="828"/>
      <c r="LAD80" s="828"/>
      <c r="LAE80" s="828"/>
      <c r="LAF80" s="828"/>
      <c r="LAG80" s="828"/>
      <c r="LAH80" s="828"/>
      <c r="LAI80" s="828"/>
      <c r="LAJ80" s="828"/>
      <c r="LAK80" s="828"/>
      <c r="LAL80" s="828"/>
      <c r="LAM80" s="828"/>
      <c r="LAN80" s="828"/>
      <c r="LAO80" s="828"/>
      <c r="LAP80" s="828"/>
      <c r="LAQ80" s="828"/>
      <c r="LAR80" s="828"/>
      <c r="LAS80" s="828"/>
      <c r="LAT80" s="828"/>
      <c r="LAU80" s="828"/>
      <c r="LAV80" s="828"/>
      <c r="LAW80" s="828"/>
      <c r="LAX80" s="828"/>
      <c r="LAY80" s="828"/>
      <c r="LAZ80" s="828"/>
      <c r="LBA80" s="828"/>
      <c r="LBB80" s="828"/>
      <c r="LBC80" s="828"/>
      <c r="LBD80" s="828"/>
      <c r="LBE80" s="828"/>
      <c r="LBF80" s="828"/>
      <c r="LBG80" s="828"/>
      <c r="LBH80" s="828"/>
      <c r="LBI80" s="828"/>
      <c r="LBJ80" s="828"/>
      <c r="LBK80" s="828"/>
      <c r="LBL80" s="828"/>
      <c r="LBM80" s="828"/>
      <c r="LBN80" s="828"/>
      <c r="LBO80" s="828"/>
      <c r="LBP80" s="828"/>
      <c r="LBQ80" s="828"/>
      <c r="LBR80" s="828"/>
      <c r="LBS80" s="828"/>
      <c r="LBT80" s="828"/>
      <c r="LBU80" s="828"/>
      <c r="LBV80" s="828"/>
      <c r="LBW80" s="828"/>
      <c r="LBX80" s="828"/>
      <c r="LBY80" s="828"/>
      <c r="LBZ80" s="828"/>
      <c r="LCA80" s="828"/>
      <c r="LCB80" s="828"/>
      <c r="LCC80" s="828"/>
      <c r="LCD80" s="828"/>
      <c r="LCE80" s="828"/>
      <c r="LCF80" s="828"/>
      <c r="LCG80" s="828"/>
      <c r="LCH80" s="828"/>
      <c r="LCI80" s="828"/>
      <c r="LCJ80" s="828"/>
      <c r="LCK80" s="828"/>
      <c r="LCL80" s="828"/>
      <c r="LCM80" s="828"/>
      <c r="LCN80" s="828"/>
      <c r="LCO80" s="828"/>
      <c r="LCP80" s="828"/>
      <c r="LCQ80" s="828"/>
      <c r="LCR80" s="828"/>
      <c r="LCS80" s="828"/>
      <c r="LCT80" s="828"/>
      <c r="LCU80" s="828"/>
      <c r="LCV80" s="828"/>
      <c r="LCW80" s="828"/>
      <c r="LCX80" s="828"/>
      <c r="LCY80" s="828"/>
      <c r="LCZ80" s="828"/>
      <c r="LDA80" s="828"/>
      <c r="LDB80" s="828"/>
      <c r="LDC80" s="828"/>
      <c r="LDD80" s="828"/>
      <c r="LDE80" s="828"/>
      <c r="LDF80" s="828"/>
      <c r="LDG80" s="828"/>
      <c r="LDH80" s="828"/>
      <c r="LDI80" s="828"/>
      <c r="LDJ80" s="828"/>
      <c r="LDK80" s="828"/>
      <c r="LDL80" s="828"/>
      <c r="LDM80" s="828"/>
      <c r="LDN80" s="828"/>
      <c r="LDO80" s="828"/>
      <c r="LDP80" s="828"/>
      <c r="LDQ80" s="828"/>
      <c r="LDR80" s="828"/>
      <c r="LDS80" s="828"/>
      <c r="LDT80" s="828"/>
      <c r="LDU80" s="828"/>
      <c r="LDV80" s="828"/>
      <c r="LDW80" s="828"/>
      <c r="LDX80" s="828"/>
      <c r="LDY80" s="828"/>
      <c r="LDZ80" s="828"/>
      <c r="LEA80" s="828"/>
      <c r="LEB80" s="828"/>
      <c r="LEC80" s="828"/>
      <c r="LED80" s="828"/>
      <c r="LEE80" s="828"/>
      <c r="LEF80" s="828"/>
      <c r="LEG80" s="828"/>
      <c r="LEH80" s="828"/>
      <c r="LEI80" s="828"/>
      <c r="LEJ80" s="828"/>
      <c r="LEK80" s="828"/>
      <c r="LEL80" s="828"/>
      <c r="LEM80" s="828"/>
      <c r="LEN80" s="828"/>
      <c r="LEO80" s="828"/>
      <c r="LEP80" s="828"/>
      <c r="LEQ80" s="828"/>
      <c r="LER80" s="828"/>
      <c r="LES80" s="828"/>
      <c r="LET80" s="828"/>
      <c r="LEU80" s="828"/>
      <c r="LEV80" s="828"/>
      <c r="LEW80" s="828"/>
      <c r="LEX80" s="828"/>
      <c r="LEY80" s="828"/>
      <c r="LEZ80" s="828"/>
      <c r="LFA80" s="828"/>
      <c r="LFB80" s="828"/>
      <c r="LFC80" s="828"/>
      <c r="LFD80" s="828"/>
      <c r="LFE80" s="828"/>
      <c r="LFF80" s="828"/>
      <c r="LFG80" s="828"/>
      <c r="LFH80" s="828"/>
      <c r="LFI80" s="828"/>
      <c r="LFJ80" s="828"/>
      <c r="LFK80" s="828"/>
      <c r="LFL80" s="828"/>
      <c r="LFM80" s="828"/>
      <c r="LFN80" s="828"/>
      <c r="LFO80" s="828"/>
      <c r="LFP80" s="828"/>
      <c r="LFQ80" s="828"/>
      <c r="LFR80" s="828"/>
      <c r="LFS80" s="828"/>
      <c r="LFT80" s="828"/>
      <c r="LFU80" s="828"/>
      <c r="LFV80" s="828"/>
      <c r="LFW80" s="828"/>
      <c r="LFX80" s="828"/>
      <c r="LFY80" s="828"/>
      <c r="LFZ80" s="828"/>
      <c r="LGA80" s="828"/>
      <c r="LGB80" s="828"/>
      <c r="LGC80" s="828"/>
      <c r="LGD80" s="828"/>
      <c r="LGE80" s="828"/>
      <c r="LGF80" s="828"/>
      <c r="LGG80" s="828"/>
      <c r="LGH80" s="828"/>
      <c r="LGI80" s="828"/>
      <c r="LGJ80" s="828"/>
      <c r="LGK80" s="828"/>
      <c r="LGL80" s="828"/>
      <c r="LGM80" s="828"/>
      <c r="LGN80" s="828"/>
      <c r="LGO80" s="828"/>
      <c r="LGP80" s="828"/>
      <c r="LGQ80" s="828"/>
      <c r="LGR80" s="828"/>
      <c r="LGS80" s="828"/>
      <c r="LGT80" s="828"/>
      <c r="LGU80" s="828"/>
      <c r="LGV80" s="828"/>
      <c r="LGW80" s="828"/>
      <c r="LGX80" s="828"/>
      <c r="LGY80" s="828"/>
      <c r="LGZ80" s="828"/>
      <c r="LHA80" s="828"/>
      <c r="LHB80" s="828"/>
      <c r="LHC80" s="828"/>
      <c r="LHD80" s="828"/>
      <c r="LHE80" s="828"/>
      <c r="LHF80" s="828"/>
      <c r="LHG80" s="828"/>
      <c r="LHH80" s="828"/>
      <c r="LHI80" s="828"/>
      <c r="LHJ80" s="828"/>
      <c r="LHK80" s="828"/>
      <c r="LHL80" s="828"/>
      <c r="LHM80" s="828"/>
      <c r="LHN80" s="828"/>
      <c r="LHO80" s="828"/>
      <c r="LHP80" s="828"/>
      <c r="LHQ80" s="828"/>
      <c r="LHR80" s="828"/>
      <c r="LHS80" s="828"/>
      <c r="LHT80" s="828"/>
      <c r="LHU80" s="828"/>
      <c r="LHV80" s="828"/>
      <c r="LHW80" s="828"/>
      <c r="LHX80" s="828"/>
      <c r="LHY80" s="828"/>
      <c r="LHZ80" s="828"/>
      <c r="LIA80" s="828"/>
      <c r="LIB80" s="828"/>
      <c r="LIC80" s="828"/>
      <c r="LID80" s="828"/>
      <c r="LIE80" s="828"/>
      <c r="LIF80" s="828"/>
      <c r="LIG80" s="828"/>
      <c r="LIH80" s="828"/>
      <c r="LII80" s="828"/>
      <c r="LIJ80" s="828"/>
      <c r="LIK80" s="828"/>
      <c r="LIL80" s="828"/>
      <c r="LIM80" s="828"/>
      <c r="LIN80" s="828"/>
      <c r="LIO80" s="828"/>
      <c r="LIP80" s="828"/>
      <c r="LIQ80" s="828"/>
      <c r="LIR80" s="828"/>
      <c r="LIS80" s="828"/>
      <c r="LIT80" s="828"/>
      <c r="LIU80" s="828"/>
      <c r="LIV80" s="828"/>
      <c r="LIW80" s="828"/>
      <c r="LIX80" s="828"/>
      <c r="LIY80" s="828"/>
      <c r="LIZ80" s="828"/>
      <c r="LJA80" s="828"/>
      <c r="LJB80" s="828"/>
      <c r="LJC80" s="828"/>
      <c r="LJD80" s="828"/>
      <c r="LJE80" s="828"/>
      <c r="LJF80" s="828"/>
      <c r="LJG80" s="828"/>
      <c r="LJH80" s="828"/>
      <c r="LJI80" s="828"/>
      <c r="LJJ80" s="828"/>
      <c r="LJK80" s="828"/>
      <c r="LJL80" s="828"/>
      <c r="LJM80" s="828"/>
      <c r="LJN80" s="828"/>
      <c r="LJO80" s="828"/>
      <c r="LJP80" s="828"/>
      <c r="LJQ80" s="828"/>
      <c r="LJR80" s="828"/>
      <c r="LJS80" s="828"/>
      <c r="LJT80" s="828"/>
      <c r="LJU80" s="828"/>
      <c r="LJV80" s="828"/>
      <c r="LJW80" s="828"/>
      <c r="LJX80" s="828"/>
      <c r="LJY80" s="828"/>
      <c r="LJZ80" s="828"/>
      <c r="LKA80" s="828"/>
      <c r="LKB80" s="828"/>
      <c r="LKC80" s="828"/>
      <c r="LKD80" s="828"/>
      <c r="LKE80" s="828"/>
      <c r="LKF80" s="828"/>
      <c r="LKG80" s="828"/>
      <c r="LKH80" s="828"/>
      <c r="LKI80" s="828"/>
      <c r="LKJ80" s="828"/>
      <c r="LKK80" s="828"/>
      <c r="LKL80" s="828"/>
      <c r="LKM80" s="828"/>
      <c r="LKN80" s="828"/>
      <c r="LKO80" s="828"/>
      <c r="LKP80" s="828"/>
      <c r="LKQ80" s="828"/>
      <c r="LKR80" s="828"/>
      <c r="LKS80" s="828"/>
      <c r="LKT80" s="828"/>
      <c r="LKU80" s="828"/>
      <c r="LKV80" s="828"/>
      <c r="LKW80" s="828"/>
      <c r="LKX80" s="828"/>
      <c r="LKY80" s="828"/>
      <c r="LKZ80" s="828"/>
      <c r="LLA80" s="828"/>
      <c r="LLB80" s="828"/>
      <c r="LLC80" s="828"/>
      <c r="LLD80" s="828"/>
      <c r="LLE80" s="828"/>
      <c r="LLF80" s="828"/>
      <c r="LLG80" s="828"/>
      <c r="LLH80" s="828"/>
      <c r="LLI80" s="828"/>
      <c r="LLJ80" s="828"/>
      <c r="LLK80" s="828"/>
      <c r="LLL80" s="828"/>
      <c r="LLM80" s="828"/>
      <c r="LLN80" s="828"/>
      <c r="LLO80" s="828"/>
      <c r="LLP80" s="828"/>
      <c r="LLQ80" s="828"/>
      <c r="LLR80" s="828"/>
      <c r="LLS80" s="828"/>
      <c r="LLT80" s="828"/>
      <c r="LLU80" s="828"/>
      <c r="LLV80" s="828"/>
      <c r="LLW80" s="828"/>
      <c r="LLX80" s="828"/>
      <c r="LLY80" s="828"/>
      <c r="LLZ80" s="828"/>
      <c r="LMA80" s="828"/>
      <c r="LMB80" s="828"/>
      <c r="LMC80" s="828"/>
      <c r="LMD80" s="828"/>
      <c r="LME80" s="828"/>
      <c r="LMF80" s="828"/>
      <c r="LMG80" s="828"/>
      <c r="LMH80" s="828"/>
      <c r="LMI80" s="828"/>
      <c r="LMJ80" s="828"/>
      <c r="LMK80" s="828"/>
      <c r="LML80" s="828"/>
      <c r="LMM80" s="828"/>
      <c r="LMN80" s="828"/>
      <c r="LMO80" s="828"/>
      <c r="LMP80" s="828"/>
      <c r="LMQ80" s="828"/>
      <c r="LMR80" s="828"/>
      <c r="LMS80" s="828"/>
      <c r="LMT80" s="828"/>
      <c r="LMU80" s="828"/>
      <c r="LMV80" s="828"/>
      <c r="LMW80" s="828"/>
      <c r="LMX80" s="828"/>
      <c r="LMY80" s="828"/>
      <c r="LMZ80" s="828"/>
      <c r="LNA80" s="828"/>
      <c r="LNB80" s="828"/>
      <c r="LNC80" s="828"/>
      <c r="LND80" s="828"/>
      <c r="LNE80" s="828"/>
      <c r="LNF80" s="828"/>
      <c r="LNG80" s="828"/>
      <c r="LNH80" s="828"/>
      <c r="LNI80" s="828"/>
      <c r="LNJ80" s="828"/>
      <c r="LNK80" s="828"/>
      <c r="LNL80" s="828"/>
      <c r="LNM80" s="828"/>
      <c r="LNN80" s="828"/>
      <c r="LNO80" s="828"/>
      <c r="LNP80" s="828"/>
      <c r="LNQ80" s="828"/>
      <c r="LNR80" s="828"/>
      <c r="LNS80" s="828"/>
      <c r="LNT80" s="828"/>
      <c r="LNU80" s="828"/>
      <c r="LNV80" s="828"/>
      <c r="LNW80" s="828"/>
      <c r="LNX80" s="828"/>
      <c r="LNY80" s="828"/>
      <c r="LNZ80" s="828"/>
      <c r="LOA80" s="828"/>
      <c r="LOB80" s="828"/>
      <c r="LOC80" s="828"/>
      <c r="LOD80" s="828"/>
      <c r="LOE80" s="828"/>
      <c r="LOF80" s="828"/>
      <c r="LOG80" s="828"/>
      <c r="LOH80" s="828"/>
      <c r="LOI80" s="828"/>
      <c r="LOJ80" s="828"/>
      <c r="LOK80" s="828"/>
      <c r="LOL80" s="828"/>
      <c r="LOM80" s="828"/>
      <c r="LON80" s="828"/>
      <c r="LOO80" s="828"/>
      <c r="LOP80" s="828"/>
      <c r="LOQ80" s="828"/>
      <c r="LOR80" s="828"/>
      <c r="LOS80" s="828"/>
      <c r="LOT80" s="828"/>
      <c r="LOU80" s="828"/>
      <c r="LOV80" s="828"/>
      <c r="LOW80" s="828"/>
      <c r="LOX80" s="828"/>
      <c r="LOY80" s="828"/>
      <c r="LOZ80" s="828"/>
      <c r="LPA80" s="828"/>
      <c r="LPB80" s="828"/>
      <c r="LPC80" s="828"/>
      <c r="LPD80" s="828"/>
      <c r="LPE80" s="828"/>
      <c r="LPF80" s="828"/>
      <c r="LPG80" s="828"/>
      <c r="LPH80" s="828"/>
      <c r="LPI80" s="828"/>
      <c r="LPJ80" s="828"/>
      <c r="LPK80" s="828"/>
      <c r="LPL80" s="828"/>
      <c r="LPM80" s="828"/>
      <c r="LPN80" s="828"/>
      <c r="LPO80" s="828"/>
      <c r="LPP80" s="828"/>
      <c r="LPQ80" s="828"/>
      <c r="LPR80" s="828"/>
      <c r="LPS80" s="828"/>
      <c r="LPT80" s="828"/>
      <c r="LPU80" s="828"/>
      <c r="LPV80" s="828"/>
      <c r="LPW80" s="828"/>
      <c r="LPX80" s="828"/>
      <c r="LPY80" s="828"/>
      <c r="LPZ80" s="828"/>
      <c r="LQA80" s="828"/>
      <c r="LQB80" s="828"/>
      <c r="LQC80" s="828"/>
      <c r="LQD80" s="828"/>
      <c r="LQE80" s="828"/>
      <c r="LQF80" s="828"/>
      <c r="LQG80" s="828"/>
      <c r="LQH80" s="828"/>
      <c r="LQI80" s="828"/>
      <c r="LQJ80" s="828"/>
      <c r="LQK80" s="828"/>
      <c r="LQL80" s="828"/>
      <c r="LQM80" s="828"/>
      <c r="LQN80" s="828"/>
      <c r="LQO80" s="828"/>
      <c r="LQP80" s="828"/>
      <c r="LQQ80" s="828"/>
      <c r="LQR80" s="828"/>
      <c r="LQS80" s="828"/>
      <c r="LQT80" s="828"/>
      <c r="LQU80" s="828"/>
      <c r="LQV80" s="828"/>
      <c r="LQW80" s="828"/>
      <c r="LQX80" s="828"/>
      <c r="LQY80" s="828"/>
      <c r="LQZ80" s="828"/>
      <c r="LRA80" s="828"/>
      <c r="LRB80" s="828"/>
      <c r="LRC80" s="828"/>
      <c r="LRD80" s="828"/>
      <c r="LRE80" s="828"/>
      <c r="LRF80" s="828"/>
      <c r="LRG80" s="828"/>
      <c r="LRH80" s="828"/>
      <c r="LRI80" s="828"/>
      <c r="LRJ80" s="828"/>
      <c r="LRK80" s="828"/>
      <c r="LRL80" s="828"/>
      <c r="LRM80" s="828"/>
      <c r="LRN80" s="828"/>
      <c r="LRO80" s="828"/>
      <c r="LRP80" s="828"/>
      <c r="LRQ80" s="828"/>
      <c r="LRR80" s="828"/>
      <c r="LRS80" s="828"/>
      <c r="LRT80" s="828"/>
      <c r="LRU80" s="828"/>
      <c r="LRV80" s="828"/>
      <c r="LRW80" s="828"/>
      <c r="LRX80" s="828"/>
      <c r="LRY80" s="828"/>
      <c r="LRZ80" s="828"/>
      <c r="LSA80" s="828"/>
      <c r="LSB80" s="828"/>
      <c r="LSC80" s="828"/>
      <c r="LSD80" s="828"/>
      <c r="LSE80" s="828"/>
      <c r="LSF80" s="828"/>
      <c r="LSG80" s="828"/>
      <c r="LSH80" s="828"/>
      <c r="LSI80" s="828"/>
      <c r="LSJ80" s="828"/>
      <c r="LSK80" s="828"/>
      <c r="LSL80" s="828"/>
      <c r="LSM80" s="828"/>
      <c r="LSN80" s="828"/>
      <c r="LSO80" s="828"/>
      <c r="LSP80" s="828"/>
      <c r="LSQ80" s="828"/>
      <c r="LSR80" s="828"/>
      <c r="LSS80" s="828"/>
      <c r="LST80" s="828"/>
      <c r="LSU80" s="828"/>
      <c r="LSV80" s="828"/>
      <c r="LSW80" s="828"/>
      <c r="LSX80" s="828"/>
      <c r="LSY80" s="828"/>
      <c r="LSZ80" s="828"/>
      <c r="LTA80" s="828"/>
      <c r="LTB80" s="828"/>
      <c r="LTC80" s="828"/>
      <c r="LTD80" s="828"/>
      <c r="LTE80" s="828"/>
      <c r="LTF80" s="828"/>
      <c r="LTG80" s="828"/>
      <c r="LTH80" s="828"/>
      <c r="LTI80" s="828"/>
      <c r="LTJ80" s="828"/>
      <c r="LTK80" s="828"/>
      <c r="LTL80" s="828"/>
      <c r="LTM80" s="828"/>
      <c r="LTN80" s="828"/>
      <c r="LTO80" s="828"/>
      <c r="LTP80" s="828"/>
      <c r="LTQ80" s="828"/>
      <c r="LTR80" s="828"/>
      <c r="LTS80" s="828"/>
      <c r="LTT80" s="828"/>
      <c r="LTU80" s="828"/>
      <c r="LTV80" s="828"/>
      <c r="LTW80" s="828"/>
      <c r="LTX80" s="828"/>
      <c r="LTY80" s="828"/>
      <c r="LTZ80" s="828"/>
      <c r="LUA80" s="828"/>
      <c r="LUB80" s="828"/>
      <c r="LUC80" s="828"/>
      <c r="LUD80" s="828"/>
      <c r="LUE80" s="828"/>
      <c r="LUF80" s="828"/>
      <c r="LUG80" s="828"/>
      <c r="LUH80" s="828"/>
      <c r="LUI80" s="828"/>
      <c r="LUJ80" s="828"/>
      <c r="LUK80" s="828"/>
      <c r="LUL80" s="828"/>
      <c r="LUM80" s="828"/>
      <c r="LUN80" s="828"/>
      <c r="LUO80" s="828"/>
      <c r="LUP80" s="828"/>
      <c r="LUQ80" s="828"/>
      <c r="LUR80" s="828"/>
      <c r="LUS80" s="828"/>
      <c r="LUT80" s="828"/>
      <c r="LUU80" s="828"/>
      <c r="LUV80" s="828"/>
      <c r="LUW80" s="828"/>
      <c r="LUX80" s="828"/>
      <c r="LUY80" s="828"/>
      <c r="LUZ80" s="828"/>
      <c r="LVA80" s="828"/>
      <c r="LVB80" s="828"/>
      <c r="LVC80" s="828"/>
      <c r="LVD80" s="828"/>
      <c r="LVE80" s="828"/>
      <c r="LVF80" s="828"/>
      <c r="LVG80" s="828"/>
      <c r="LVH80" s="828"/>
      <c r="LVI80" s="828"/>
      <c r="LVJ80" s="828"/>
      <c r="LVK80" s="828"/>
      <c r="LVL80" s="828"/>
      <c r="LVM80" s="828"/>
      <c r="LVN80" s="828"/>
      <c r="LVO80" s="828"/>
      <c r="LVP80" s="828"/>
      <c r="LVQ80" s="828"/>
      <c r="LVR80" s="828"/>
      <c r="LVS80" s="828"/>
      <c r="LVT80" s="828"/>
      <c r="LVU80" s="828"/>
      <c r="LVV80" s="828"/>
      <c r="LVW80" s="828"/>
      <c r="LVX80" s="828"/>
      <c r="LVY80" s="828"/>
      <c r="LVZ80" s="828"/>
      <c r="LWA80" s="828"/>
      <c r="LWB80" s="828"/>
      <c r="LWC80" s="828"/>
      <c r="LWD80" s="828"/>
      <c r="LWE80" s="828"/>
      <c r="LWF80" s="828"/>
      <c r="LWG80" s="828"/>
      <c r="LWH80" s="828"/>
      <c r="LWI80" s="828"/>
      <c r="LWJ80" s="828"/>
      <c r="LWK80" s="828"/>
      <c r="LWL80" s="828"/>
      <c r="LWM80" s="828"/>
      <c r="LWN80" s="828"/>
      <c r="LWO80" s="828"/>
      <c r="LWP80" s="828"/>
      <c r="LWQ80" s="828"/>
      <c r="LWR80" s="828"/>
      <c r="LWS80" s="828"/>
      <c r="LWT80" s="828"/>
      <c r="LWU80" s="828"/>
      <c r="LWV80" s="828"/>
      <c r="LWW80" s="828"/>
      <c r="LWX80" s="828"/>
      <c r="LWY80" s="828"/>
      <c r="LWZ80" s="828"/>
      <c r="LXA80" s="828"/>
      <c r="LXB80" s="828"/>
      <c r="LXC80" s="828"/>
      <c r="LXD80" s="828"/>
      <c r="LXE80" s="828"/>
      <c r="LXF80" s="828"/>
      <c r="LXG80" s="828"/>
      <c r="LXH80" s="828"/>
      <c r="LXI80" s="828"/>
      <c r="LXJ80" s="828"/>
      <c r="LXK80" s="828"/>
      <c r="LXL80" s="828"/>
      <c r="LXM80" s="828"/>
      <c r="LXN80" s="828"/>
      <c r="LXO80" s="828"/>
      <c r="LXP80" s="828"/>
      <c r="LXQ80" s="828"/>
      <c r="LXR80" s="828"/>
      <c r="LXS80" s="828"/>
      <c r="LXT80" s="828"/>
      <c r="LXU80" s="828"/>
      <c r="LXV80" s="828"/>
      <c r="LXW80" s="828"/>
      <c r="LXX80" s="828"/>
      <c r="LXY80" s="828"/>
      <c r="LXZ80" s="828"/>
      <c r="LYA80" s="828"/>
      <c r="LYB80" s="828"/>
      <c r="LYC80" s="828"/>
      <c r="LYD80" s="828"/>
      <c r="LYE80" s="828"/>
      <c r="LYF80" s="828"/>
      <c r="LYG80" s="828"/>
      <c r="LYH80" s="828"/>
      <c r="LYI80" s="828"/>
      <c r="LYJ80" s="828"/>
      <c r="LYK80" s="828"/>
      <c r="LYL80" s="828"/>
      <c r="LYM80" s="828"/>
      <c r="LYN80" s="828"/>
      <c r="LYO80" s="828"/>
      <c r="LYP80" s="828"/>
      <c r="LYQ80" s="828"/>
      <c r="LYR80" s="828"/>
      <c r="LYS80" s="828"/>
      <c r="LYT80" s="828"/>
      <c r="LYU80" s="828"/>
      <c r="LYV80" s="828"/>
      <c r="LYW80" s="828"/>
      <c r="LYX80" s="828"/>
      <c r="LYY80" s="828"/>
      <c r="LYZ80" s="828"/>
      <c r="LZA80" s="828"/>
      <c r="LZB80" s="828"/>
      <c r="LZC80" s="828"/>
      <c r="LZD80" s="828"/>
      <c r="LZE80" s="828"/>
      <c r="LZF80" s="828"/>
      <c r="LZG80" s="828"/>
      <c r="LZH80" s="828"/>
      <c r="LZI80" s="828"/>
      <c r="LZJ80" s="828"/>
      <c r="LZK80" s="828"/>
      <c r="LZL80" s="828"/>
      <c r="LZM80" s="828"/>
      <c r="LZN80" s="828"/>
      <c r="LZO80" s="828"/>
      <c r="LZP80" s="828"/>
      <c r="LZQ80" s="828"/>
      <c r="LZR80" s="828"/>
      <c r="LZS80" s="828"/>
      <c r="LZT80" s="828"/>
      <c r="LZU80" s="828"/>
      <c r="LZV80" s="828"/>
      <c r="LZW80" s="828"/>
      <c r="LZX80" s="828"/>
      <c r="LZY80" s="828"/>
      <c r="LZZ80" s="828"/>
      <c r="MAA80" s="828"/>
      <c r="MAB80" s="828"/>
      <c r="MAC80" s="828"/>
      <c r="MAD80" s="828"/>
      <c r="MAE80" s="828"/>
      <c r="MAF80" s="828"/>
      <c r="MAG80" s="828"/>
      <c r="MAH80" s="828"/>
      <c r="MAI80" s="828"/>
      <c r="MAJ80" s="828"/>
      <c r="MAK80" s="828"/>
      <c r="MAL80" s="828"/>
      <c r="MAM80" s="828"/>
      <c r="MAN80" s="828"/>
      <c r="MAO80" s="828"/>
      <c r="MAP80" s="828"/>
      <c r="MAQ80" s="828"/>
      <c r="MAR80" s="828"/>
      <c r="MAS80" s="828"/>
      <c r="MAT80" s="828"/>
      <c r="MAU80" s="828"/>
      <c r="MAV80" s="828"/>
      <c r="MAW80" s="828"/>
      <c r="MAX80" s="828"/>
      <c r="MAY80" s="828"/>
      <c r="MAZ80" s="828"/>
      <c r="MBA80" s="828"/>
      <c r="MBB80" s="828"/>
      <c r="MBC80" s="828"/>
      <c r="MBD80" s="828"/>
      <c r="MBE80" s="828"/>
      <c r="MBF80" s="828"/>
      <c r="MBG80" s="828"/>
      <c r="MBH80" s="828"/>
      <c r="MBI80" s="828"/>
      <c r="MBJ80" s="828"/>
      <c r="MBK80" s="828"/>
      <c r="MBL80" s="828"/>
      <c r="MBM80" s="828"/>
      <c r="MBN80" s="828"/>
      <c r="MBO80" s="828"/>
      <c r="MBP80" s="828"/>
      <c r="MBQ80" s="828"/>
      <c r="MBR80" s="828"/>
      <c r="MBS80" s="828"/>
      <c r="MBT80" s="828"/>
      <c r="MBU80" s="828"/>
      <c r="MBV80" s="828"/>
      <c r="MBW80" s="828"/>
      <c r="MBX80" s="828"/>
      <c r="MBY80" s="828"/>
      <c r="MBZ80" s="828"/>
      <c r="MCA80" s="828"/>
      <c r="MCB80" s="828"/>
      <c r="MCC80" s="828"/>
      <c r="MCD80" s="828"/>
      <c r="MCE80" s="828"/>
      <c r="MCF80" s="828"/>
      <c r="MCG80" s="828"/>
      <c r="MCH80" s="828"/>
      <c r="MCI80" s="828"/>
      <c r="MCJ80" s="828"/>
      <c r="MCK80" s="828"/>
      <c r="MCL80" s="828"/>
      <c r="MCM80" s="828"/>
      <c r="MCN80" s="828"/>
      <c r="MCO80" s="828"/>
      <c r="MCP80" s="828"/>
      <c r="MCQ80" s="828"/>
      <c r="MCR80" s="828"/>
      <c r="MCS80" s="828"/>
      <c r="MCT80" s="828"/>
      <c r="MCU80" s="828"/>
      <c r="MCV80" s="828"/>
      <c r="MCW80" s="828"/>
      <c r="MCX80" s="828"/>
      <c r="MCY80" s="828"/>
      <c r="MCZ80" s="828"/>
      <c r="MDA80" s="828"/>
      <c r="MDB80" s="828"/>
      <c r="MDC80" s="828"/>
      <c r="MDD80" s="828"/>
      <c r="MDE80" s="828"/>
      <c r="MDF80" s="828"/>
      <c r="MDG80" s="828"/>
      <c r="MDH80" s="828"/>
      <c r="MDI80" s="828"/>
      <c r="MDJ80" s="828"/>
      <c r="MDK80" s="828"/>
      <c r="MDL80" s="828"/>
      <c r="MDM80" s="828"/>
      <c r="MDN80" s="828"/>
      <c r="MDO80" s="828"/>
      <c r="MDP80" s="828"/>
      <c r="MDQ80" s="828"/>
      <c r="MDR80" s="828"/>
      <c r="MDS80" s="828"/>
      <c r="MDT80" s="828"/>
      <c r="MDU80" s="828"/>
      <c r="MDV80" s="828"/>
      <c r="MDW80" s="828"/>
      <c r="MDX80" s="828"/>
      <c r="MDY80" s="828"/>
      <c r="MDZ80" s="828"/>
      <c r="MEA80" s="828"/>
      <c r="MEB80" s="828"/>
      <c r="MEC80" s="828"/>
      <c r="MED80" s="828"/>
      <c r="MEE80" s="828"/>
      <c r="MEF80" s="828"/>
      <c r="MEG80" s="828"/>
      <c r="MEH80" s="828"/>
      <c r="MEI80" s="828"/>
      <c r="MEJ80" s="828"/>
      <c r="MEK80" s="828"/>
      <c r="MEL80" s="828"/>
      <c r="MEM80" s="828"/>
      <c r="MEN80" s="828"/>
      <c r="MEO80" s="828"/>
      <c r="MEP80" s="828"/>
      <c r="MEQ80" s="828"/>
      <c r="MER80" s="828"/>
      <c r="MES80" s="828"/>
      <c r="MET80" s="828"/>
      <c r="MEU80" s="828"/>
      <c r="MEV80" s="828"/>
      <c r="MEW80" s="828"/>
      <c r="MEX80" s="828"/>
      <c r="MEY80" s="828"/>
      <c r="MEZ80" s="828"/>
      <c r="MFA80" s="828"/>
      <c r="MFB80" s="828"/>
      <c r="MFC80" s="828"/>
      <c r="MFD80" s="828"/>
      <c r="MFE80" s="828"/>
      <c r="MFF80" s="828"/>
      <c r="MFG80" s="828"/>
      <c r="MFH80" s="828"/>
      <c r="MFI80" s="828"/>
      <c r="MFJ80" s="828"/>
      <c r="MFK80" s="828"/>
      <c r="MFL80" s="828"/>
      <c r="MFM80" s="828"/>
      <c r="MFN80" s="828"/>
      <c r="MFO80" s="828"/>
      <c r="MFP80" s="828"/>
      <c r="MFQ80" s="828"/>
      <c r="MFR80" s="828"/>
      <c r="MFS80" s="828"/>
      <c r="MFT80" s="828"/>
      <c r="MFU80" s="828"/>
      <c r="MFV80" s="828"/>
      <c r="MFW80" s="828"/>
      <c r="MFX80" s="828"/>
      <c r="MFY80" s="828"/>
      <c r="MFZ80" s="828"/>
      <c r="MGA80" s="828"/>
      <c r="MGB80" s="828"/>
      <c r="MGC80" s="828"/>
      <c r="MGD80" s="828"/>
      <c r="MGE80" s="828"/>
      <c r="MGF80" s="828"/>
      <c r="MGG80" s="828"/>
      <c r="MGH80" s="828"/>
      <c r="MGI80" s="828"/>
      <c r="MGJ80" s="828"/>
      <c r="MGK80" s="828"/>
      <c r="MGL80" s="828"/>
      <c r="MGM80" s="828"/>
      <c r="MGN80" s="828"/>
      <c r="MGO80" s="828"/>
      <c r="MGP80" s="828"/>
      <c r="MGQ80" s="828"/>
      <c r="MGR80" s="828"/>
      <c r="MGS80" s="828"/>
      <c r="MGT80" s="828"/>
      <c r="MGU80" s="828"/>
      <c r="MGV80" s="828"/>
      <c r="MGW80" s="828"/>
      <c r="MGX80" s="828"/>
      <c r="MGY80" s="828"/>
      <c r="MGZ80" s="828"/>
      <c r="MHA80" s="828"/>
      <c r="MHB80" s="828"/>
      <c r="MHC80" s="828"/>
      <c r="MHD80" s="828"/>
      <c r="MHE80" s="828"/>
      <c r="MHF80" s="828"/>
      <c r="MHG80" s="828"/>
      <c r="MHH80" s="828"/>
      <c r="MHI80" s="828"/>
      <c r="MHJ80" s="828"/>
      <c r="MHK80" s="828"/>
      <c r="MHL80" s="828"/>
      <c r="MHM80" s="828"/>
      <c r="MHN80" s="828"/>
      <c r="MHO80" s="828"/>
      <c r="MHP80" s="828"/>
      <c r="MHQ80" s="828"/>
      <c r="MHR80" s="828"/>
      <c r="MHS80" s="828"/>
      <c r="MHT80" s="828"/>
      <c r="MHU80" s="828"/>
      <c r="MHV80" s="828"/>
      <c r="MHW80" s="828"/>
      <c r="MHX80" s="828"/>
      <c r="MHY80" s="828"/>
      <c r="MHZ80" s="828"/>
      <c r="MIA80" s="828"/>
      <c r="MIB80" s="828"/>
      <c r="MIC80" s="828"/>
      <c r="MID80" s="828"/>
      <c r="MIE80" s="828"/>
      <c r="MIF80" s="828"/>
      <c r="MIG80" s="828"/>
      <c r="MIH80" s="828"/>
      <c r="MII80" s="828"/>
      <c r="MIJ80" s="828"/>
      <c r="MIK80" s="828"/>
      <c r="MIL80" s="828"/>
      <c r="MIM80" s="828"/>
      <c r="MIN80" s="828"/>
      <c r="MIO80" s="828"/>
      <c r="MIP80" s="828"/>
      <c r="MIQ80" s="828"/>
      <c r="MIR80" s="828"/>
      <c r="MIS80" s="828"/>
      <c r="MIT80" s="828"/>
      <c r="MIU80" s="828"/>
      <c r="MIV80" s="828"/>
      <c r="MIW80" s="828"/>
      <c r="MIX80" s="828"/>
      <c r="MIY80" s="828"/>
      <c r="MIZ80" s="828"/>
      <c r="MJA80" s="828"/>
      <c r="MJB80" s="828"/>
      <c r="MJC80" s="828"/>
      <c r="MJD80" s="828"/>
      <c r="MJE80" s="828"/>
      <c r="MJF80" s="828"/>
      <c r="MJG80" s="828"/>
      <c r="MJH80" s="828"/>
      <c r="MJI80" s="828"/>
      <c r="MJJ80" s="828"/>
      <c r="MJK80" s="828"/>
      <c r="MJL80" s="828"/>
      <c r="MJM80" s="828"/>
      <c r="MJN80" s="828"/>
      <c r="MJO80" s="828"/>
      <c r="MJP80" s="828"/>
      <c r="MJQ80" s="828"/>
      <c r="MJR80" s="828"/>
      <c r="MJS80" s="828"/>
      <c r="MJT80" s="828"/>
      <c r="MJU80" s="828"/>
      <c r="MJV80" s="828"/>
      <c r="MJW80" s="828"/>
      <c r="MJX80" s="828"/>
      <c r="MJY80" s="828"/>
      <c r="MJZ80" s="828"/>
      <c r="MKA80" s="828"/>
      <c r="MKB80" s="828"/>
      <c r="MKC80" s="828"/>
      <c r="MKD80" s="828"/>
      <c r="MKE80" s="828"/>
      <c r="MKF80" s="828"/>
      <c r="MKG80" s="828"/>
      <c r="MKH80" s="828"/>
      <c r="MKI80" s="828"/>
      <c r="MKJ80" s="828"/>
      <c r="MKK80" s="828"/>
      <c r="MKL80" s="828"/>
      <c r="MKM80" s="828"/>
      <c r="MKN80" s="828"/>
      <c r="MKO80" s="828"/>
      <c r="MKP80" s="828"/>
      <c r="MKQ80" s="828"/>
      <c r="MKR80" s="828"/>
      <c r="MKS80" s="828"/>
      <c r="MKT80" s="828"/>
      <c r="MKU80" s="828"/>
      <c r="MKV80" s="828"/>
      <c r="MKW80" s="828"/>
      <c r="MKX80" s="828"/>
      <c r="MKY80" s="828"/>
      <c r="MKZ80" s="828"/>
      <c r="MLA80" s="828"/>
      <c r="MLB80" s="828"/>
      <c r="MLC80" s="828"/>
      <c r="MLD80" s="828"/>
      <c r="MLE80" s="828"/>
      <c r="MLF80" s="828"/>
      <c r="MLG80" s="828"/>
      <c r="MLH80" s="828"/>
      <c r="MLI80" s="828"/>
      <c r="MLJ80" s="828"/>
      <c r="MLK80" s="828"/>
      <c r="MLL80" s="828"/>
      <c r="MLM80" s="828"/>
      <c r="MLN80" s="828"/>
      <c r="MLO80" s="828"/>
      <c r="MLP80" s="828"/>
      <c r="MLQ80" s="828"/>
      <c r="MLR80" s="828"/>
      <c r="MLS80" s="828"/>
      <c r="MLT80" s="828"/>
      <c r="MLU80" s="828"/>
      <c r="MLV80" s="828"/>
      <c r="MLW80" s="828"/>
      <c r="MLX80" s="828"/>
      <c r="MLY80" s="828"/>
      <c r="MLZ80" s="828"/>
      <c r="MMA80" s="828"/>
      <c r="MMB80" s="828"/>
      <c r="MMC80" s="828"/>
      <c r="MMD80" s="828"/>
      <c r="MME80" s="828"/>
      <c r="MMF80" s="828"/>
      <c r="MMG80" s="828"/>
      <c r="MMH80" s="828"/>
      <c r="MMI80" s="828"/>
      <c r="MMJ80" s="828"/>
      <c r="MMK80" s="828"/>
      <c r="MML80" s="828"/>
      <c r="MMM80" s="828"/>
      <c r="MMN80" s="828"/>
      <c r="MMO80" s="828"/>
      <c r="MMP80" s="828"/>
      <c r="MMQ80" s="828"/>
      <c r="MMR80" s="828"/>
      <c r="MMS80" s="828"/>
      <c r="MMT80" s="828"/>
      <c r="MMU80" s="828"/>
      <c r="MMV80" s="828"/>
      <c r="MMW80" s="828"/>
      <c r="MMX80" s="828"/>
      <c r="MMY80" s="828"/>
      <c r="MMZ80" s="828"/>
      <c r="MNA80" s="828"/>
      <c r="MNB80" s="828"/>
      <c r="MNC80" s="828"/>
      <c r="MND80" s="828"/>
      <c r="MNE80" s="828"/>
      <c r="MNF80" s="828"/>
      <c r="MNG80" s="828"/>
      <c r="MNH80" s="828"/>
      <c r="MNI80" s="828"/>
      <c r="MNJ80" s="828"/>
      <c r="MNK80" s="828"/>
      <c r="MNL80" s="828"/>
      <c r="MNM80" s="828"/>
      <c r="MNN80" s="828"/>
      <c r="MNO80" s="828"/>
      <c r="MNP80" s="828"/>
      <c r="MNQ80" s="828"/>
      <c r="MNR80" s="828"/>
      <c r="MNS80" s="828"/>
      <c r="MNT80" s="828"/>
      <c r="MNU80" s="828"/>
      <c r="MNV80" s="828"/>
      <c r="MNW80" s="828"/>
      <c r="MNX80" s="828"/>
      <c r="MNY80" s="828"/>
      <c r="MNZ80" s="828"/>
      <c r="MOA80" s="828"/>
      <c r="MOB80" s="828"/>
      <c r="MOC80" s="828"/>
      <c r="MOD80" s="828"/>
      <c r="MOE80" s="828"/>
      <c r="MOF80" s="828"/>
      <c r="MOG80" s="828"/>
      <c r="MOH80" s="828"/>
      <c r="MOI80" s="828"/>
      <c r="MOJ80" s="828"/>
      <c r="MOK80" s="828"/>
      <c r="MOL80" s="828"/>
      <c r="MOM80" s="828"/>
      <c r="MON80" s="828"/>
      <c r="MOO80" s="828"/>
      <c r="MOP80" s="828"/>
      <c r="MOQ80" s="828"/>
      <c r="MOR80" s="828"/>
      <c r="MOS80" s="828"/>
      <c r="MOT80" s="828"/>
      <c r="MOU80" s="828"/>
      <c r="MOV80" s="828"/>
      <c r="MOW80" s="828"/>
      <c r="MOX80" s="828"/>
      <c r="MOY80" s="828"/>
      <c r="MOZ80" s="828"/>
      <c r="MPA80" s="828"/>
      <c r="MPB80" s="828"/>
      <c r="MPC80" s="828"/>
      <c r="MPD80" s="828"/>
      <c r="MPE80" s="828"/>
      <c r="MPF80" s="828"/>
      <c r="MPG80" s="828"/>
      <c r="MPH80" s="828"/>
      <c r="MPI80" s="828"/>
      <c r="MPJ80" s="828"/>
      <c r="MPK80" s="828"/>
      <c r="MPL80" s="828"/>
      <c r="MPM80" s="828"/>
      <c r="MPN80" s="828"/>
      <c r="MPO80" s="828"/>
      <c r="MPP80" s="828"/>
      <c r="MPQ80" s="828"/>
      <c r="MPR80" s="828"/>
      <c r="MPS80" s="828"/>
      <c r="MPT80" s="828"/>
      <c r="MPU80" s="828"/>
      <c r="MPV80" s="828"/>
      <c r="MPW80" s="828"/>
      <c r="MPX80" s="828"/>
      <c r="MPY80" s="828"/>
      <c r="MPZ80" s="828"/>
      <c r="MQA80" s="828"/>
      <c r="MQB80" s="828"/>
      <c r="MQC80" s="828"/>
      <c r="MQD80" s="828"/>
      <c r="MQE80" s="828"/>
      <c r="MQF80" s="828"/>
      <c r="MQG80" s="828"/>
      <c r="MQH80" s="828"/>
      <c r="MQI80" s="828"/>
      <c r="MQJ80" s="828"/>
      <c r="MQK80" s="828"/>
      <c r="MQL80" s="828"/>
      <c r="MQM80" s="828"/>
      <c r="MQN80" s="828"/>
      <c r="MQO80" s="828"/>
      <c r="MQP80" s="828"/>
      <c r="MQQ80" s="828"/>
      <c r="MQR80" s="828"/>
      <c r="MQS80" s="828"/>
      <c r="MQT80" s="828"/>
      <c r="MQU80" s="828"/>
      <c r="MQV80" s="828"/>
      <c r="MQW80" s="828"/>
      <c r="MQX80" s="828"/>
      <c r="MQY80" s="828"/>
      <c r="MQZ80" s="828"/>
      <c r="MRA80" s="828"/>
      <c r="MRB80" s="828"/>
      <c r="MRC80" s="828"/>
      <c r="MRD80" s="828"/>
      <c r="MRE80" s="828"/>
      <c r="MRF80" s="828"/>
      <c r="MRG80" s="828"/>
      <c r="MRH80" s="828"/>
      <c r="MRI80" s="828"/>
      <c r="MRJ80" s="828"/>
      <c r="MRK80" s="828"/>
      <c r="MRL80" s="828"/>
      <c r="MRM80" s="828"/>
      <c r="MRN80" s="828"/>
      <c r="MRO80" s="828"/>
      <c r="MRP80" s="828"/>
      <c r="MRQ80" s="828"/>
      <c r="MRR80" s="828"/>
      <c r="MRS80" s="828"/>
      <c r="MRT80" s="828"/>
      <c r="MRU80" s="828"/>
      <c r="MRV80" s="828"/>
      <c r="MRW80" s="828"/>
      <c r="MRX80" s="828"/>
      <c r="MRY80" s="828"/>
      <c r="MRZ80" s="828"/>
      <c r="MSA80" s="828"/>
      <c r="MSB80" s="828"/>
      <c r="MSC80" s="828"/>
      <c r="MSD80" s="828"/>
      <c r="MSE80" s="828"/>
      <c r="MSF80" s="828"/>
      <c r="MSG80" s="828"/>
      <c r="MSH80" s="828"/>
      <c r="MSI80" s="828"/>
      <c r="MSJ80" s="828"/>
      <c r="MSK80" s="828"/>
      <c r="MSL80" s="828"/>
      <c r="MSM80" s="828"/>
      <c r="MSN80" s="828"/>
      <c r="MSO80" s="828"/>
      <c r="MSP80" s="828"/>
      <c r="MSQ80" s="828"/>
      <c r="MSR80" s="828"/>
      <c r="MSS80" s="828"/>
      <c r="MST80" s="828"/>
      <c r="MSU80" s="828"/>
      <c r="MSV80" s="828"/>
      <c r="MSW80" s="828"/>
      <c r="MSX80" s="828"/>
      <c r="MSY80" s="828"/>
      <c r="MSZ80" s="828"/>
      <c r="MTA80" s="828"/>
      <c r="MTB80" s="828"/>
      <c r="MTC80" s="828"/>
      <c r="MTD80" s="828"/>
      <c r="MTE80" s="828"/>
      <c r="MTF80" s="828"/>
      <c r="MTG80" s="828"/>
      <c r="MTH80" s="828"/>
      <c r="MTI80" s="828"/>
      <c r="MTJ80" s="828"/>
      <c r="MTK80" s="828"/>
      <c r="MTL80" s="828"/>
      <c r="MTM80" s="828"/>
      <c r="MTN80" s="828"/>
      <c r="MTO80" s="828"/>
      <c r="MTP80" s="828"/>
      <c r="MTQ80" s="828"/>
      <c r="MTR80" s="828"/>
      <c r="MTS80" s="828"/>
      <c r="MTT80" s="828"/>
      <c r="MTU80" s="828"/>
      <c r="MTV80" s="828"/>
      <c r="MTW80" s="828"/>
      <c r="MTX80" s="828"/>
      <c r="MTY80" s="828"/>
      <c r="MTZ80" s="828"/>
      <c r="MUA80" s="828"/>
      <c r="MUB80" s="828"/>
      <c r="MUC80" s="828"/>
      <c r="MUD80" s="828"/>
      <c r="MUE80" s="828"/>
      <c r="MUF80" s="828"/>
      <c r="MUG80" s="828"/>
      <c r="MUH80" s="828"/>
      <c r="MUI80" s="828"/>
      <c r="MUJ80" s="828"/>
      <c r="MUK80" s="828"/>
      <c r="MUL80" s="828"/>
      <c r="MUM80" s="828"/>
      <c r="MUN80" s="828"/>
      <c r="MUO80" s="828"/>
      <c r="MUP80" s="828"/>
      <c r="MUQ80" s="828"/>
      <c r="MUR80" s="828"/>
      <c r="MUS80" s="828"/>
      <c r="MUT80" s="828"/>
      <c r="MUU80" s="828"/>
      <c r="MUV80" s="828"/>
      <c r="MUW80" s="828"/>
      <c r="MUX80" s="828"/>
      <c r="MUY80" s="828"/>
      <c r="MUZ80" s="828"/>
      <c r="MVA80" s="828"/>
      <c r="MVB80" s="828"/>
      <c r="MVC80" s="828"/>
      <c r="MVD80" s="828"/>
      <c r="MVE80" s="828"/>
      <c r="MVF80" s="828"/>
      <c r="MVG80" s="828"/>
      <c r="MVH80" s="828"/>
      <c r="MVI80" s="828"/>
      <c r="MVJ80" s="828"/>
      <c r="MVK80" s="828"/>
      <c r="MVL80" s="828"/>
      <c r="MVM80" s="828"/>
      <c r="MVN80" s="828"/>
      <c r="MVO80" s="828"/>
      <c r="MVP80" s="828"/>
      <c r="MVQ80" s="828"/>
      <c r="MVR80" s="828"/>
      <c r="MVS80" s="828"/>
      <c r="MVT80" s="828"/>
      <c r="MVU80" s="828"/>
      <c r="MVV80" s="828"/>
      <c r="MVW80" s="828"/>
      <c r="MVX80" s="828"/>
      <c r="MVY80" s="828"/>
      <c r="MVZ80" s="828"/>
      <c r="MWA80" s="828"/>
      <c r="MWB80" s="828"/>
      <c r="MWC80" s="828"/>
      <c r="MWD80" s="828"/>
      <c r="MWE80" s="828"/>
      <c r="MWF80" s="828"/>
      <c r="MWG80" s="828"/>
      <c r="MWH80" s="828"/>
      <c r="MWI80" s="828"/>
      <c r="MWJ80" s="828"/>
      <c r="MWK80" s="828"/>
      <c r="MWL80" s="828"/>
      <c r="MWM80" s="828"/>
      <c r="MWN80" s="828"/>
      <c r="MWO80" s="828"/>
      <c r="MWP80" s="828"/>
      <c r="MWQ80" s="828"/>
      <c r="MWR80" s="828"/>
      <c r="MWS80" s="828"/>
      <c r="MWT80" s="828"/>
      <c r="MWU80" s="828"/>
      <c r="MWV80" s="828"/>
      <c r="MWW80" s="828"/>
      <c r="MWX80" s="828"/>
      <c r="MWY80" s="828"/>
      <c r="MWZ80" s="828"/>
      <c r="MXA80" s="828"/>
      <c r="MXB80" s="828"/>
      <c r="MXC80" s="828"/>
      <c r="MXD80" s="828"/>
      <c r="MXE80" s="828"/>
      <c r="MXF80" s="828"/>
      <c r="MXG80" s="828"/>
      <c r="MXH80" s="828"/>
      <c r="MXI80" s="828"/>
      <c r="MXJ80" s="828"/>
      <c r="MXK80" s="828"/>
      <c r="MXL80" s="828"/>
      <c r="MXM80" s="828"/>
      <c r="MXN80" s="828"/>
      <c r="MXO80" s="828"/>
      <c r="MXP80" s="828"/>
      <c r="MXQ80" s="828"/>
      <c r="MXR80" s="828"/>
      <c r="MXS80" s="828"/>
      <c r="MXT80" s="828"/>
      <c r="MXU80" s="828"/>
      <c r="MXV80" s="828"/>
      <c r="MXW80" s="828"/>
      <c r="MXX80" s="828"/>
      <c r="MXY80" s="828"/>
      <c r="MXZ80" s="828"/>
      <c r="MYA80" s="828"/>
      <c r="MYB80" s="828"/>
      <c r="MYC80" s="828"/>
      <c r="MYD80" s="828"/>
      <c r="MYE80" s="828"/>
      <c r="MYF80" s="828"/>
      <c r="MYG80" s="828"/>
      <c r="MYH80" s="828"/>
      <c r="MYI80" s="828"/>
      <c r="MYJ80" s="828"/>
      <c r="MYK80" s="828"/>
      <c r="MYL80" s="828"/>
      <c r="MYM80" s="828"/>
      <c r="MYN80" s="828"/>
      <c r="MYO80" s="828"/>
      <c r="MYP80" s="828"/>
      <c r="MYQ80" s="828"/>
      <c r="MYR80" s="828"/>
      <c r="MYS80" s="828"/>
      <c r="MYT80" s="828"/>
      <c r="MYU80" s="828"/>
      <c r="MYV80" s="828"/>
      <c r="MYW80" s="828"/>
      <c r="MYX80" s="828"/>
      <c r="MYY80" s="828"/>
      <c r="MYZ80" s="828"/>
      <c r="MZA80" s="828"/>
      <c r="MZB80" s="828"/>
      <c r="MZC80" s="828"/>
      <c r="MZD80" s="828"/>
      <c r="MZE80" s="828"/>
      <c r="MZF80" s="828"/>
      <c r="MZG80" s="828"/>
      <c r="MZH80" s="828"/>
      <c r="MZI80" s="828"/>
      <c r="MZJ80" s="828"/>
      <c r="MZK80" s="828"/>
      <c r="MZL80" s="828"/>
      <c r="MZM80" s="828"/>
      <c r="MZN80" s="828"/>
      <c r="MZO80" s="828"/>
      <c r="MZP80" s="828"/>
      <c r="MZQ80" s="828"/>
      <c r="MZR80" s="828"/>
      <c r="MZS80" s="828"/>
      <c r="MZT80" s="828"/>
      <c r="MZU80" s="828"/>
      <c r="MZV80" s="828"/>
      <c r="MZW80" s="828"/>
      <c r="MZX80" s="828"/>
      <c r="MZY80" s="828"/>
      <c r="MZZ80" s="828"/>
      <c r="NAA80" s="828"/>
      <c r="NAB80" s="828"/>
      <c r="NAC80" s="828"/>
      <c r="NAD80" s="828"/>
      <c r="NAE80" s="828"/>
      <c r="NAF80" s="828"/>
      <c r="NAG80" s="828"/>
      <c r="NAH80" s="828"/>
      <c r="NAI80" s="828"/>
      <c r="NAJ80" s="828"/>
      <c r="NAK80" s="828"/>
      <c r="NAL80" s="828"/>
      <c r="NAM80" s="828"/>
      <c r="NAN80" s="828"/>
      <c r="NAO80" s="828"/>
      <c r="NAP80" s="828"/>
      <c r="NAQ80" s="828"/>
      <c r="NAR80" s="828"/>
      <c r="NAS80" s="828"/>
      <c r="NAT80" s="828"/>
      <c r="NAU80" s="828"/>
      <c r="NAV80" s="828"/>
      <c r="NAW80" s="828"/>
      <c r="NAX80" s="828"/>
      <c r="NAY80" s="828"/>
      <c r="NAZ80" s="828"/>
      <c r="NBA80" s="828"/>
      <c r="NBB80" s="828"/>
      <c r="NBC80" s="828"/>
      <c r="NBD80" s="828"/>
      <c r="NBE80" s="828"/>
      <c r="NBF80" s="828"/>
      <c r="NBG80" s="828"/>
      <c r="NBH80" s="828"/>
      <c r="NBI80" s="828"/>
      <c r="NBJ80" s="828"/>
      <c r="NBK80" s="828"/>
      <c r="NBL80" s="828"/>
      <c r="NBM80" s="828"/>
      <c r="NBN80" s="828"/>
      <c r="NBO80" s="828"/>
      <c r="NBP80" s="828"/>
      <c r="NBQ80" s="828"/>
      <c r="NBR80" s="828"/>
      <c r="NBS80" s="828"/>
      <c r="NBT80" s="828"/>
      <c r="NBU80" s="828"/>
      <c r="NBV80" s="828"/>
      <c r="NBW80" s="828"/>
      <c r="NBX80" s="828"/>
      <c r="NBY80" s="828"/>
      <c r="NBZ80" s="828"/>
      <c r="NCA80" s="828"/>
      <c r="NCB80" s="828"/>
      <c r="NCC80" s="828"/>
      <c r="NCD80" s="828"/>
      <c r="NCE80" s="828"/>
      <c r="NCF80" s="828"/>
      <c r="NCG80" s="828"/>
      <c r="NCH80" s="828"/>
      <c r="NCI80" s="828"/>
      <c r="NCJ80" s="828"/>
      <c r="NCK80" s="828"/>
      <c r="NCL80" s="828"/>
      <c r="NCM80" s="828"/>
      <c r="NCN80" s="828"/>
      <c r="NCO80" s="828"/>
      <c r="NCP80" s="828"/>
      <c r="NCQ80" s="828"/>
      <c r="NCR80" s="828"/>
      <c r="NCS80" s="828"/>
      <c r="NCT80" s="828"/>
      <c r="NCU80" s="828"/>
      <c r="NCV80" s="828"/>
      <c r="NCW80" s="828"/>
      <c r="NCX80" s="828"/>
      <c r="NCY80" s="828"/>
      <c r="NCZ80" s="828"/>
      <c r="NDA80" s="828"/>
      <c r="NDB80" s="828"/>
      <c r="NDC80" s="828"/>
      <c r="NDD80" s="828"/>
      <c r="NDE80" s="828"/>
      <c r="NDF80" s="828"/>
      <c r="NDG80" s="828"/>
      <c r="NDH80" s="828"/>
      <c r="NDI80" s="828"/>
      <c r="NDJ80" s="828"/>
      <c r="NDK80" s="828"/>
      <c r="NDL80" s="828"/>
      <c r="NDM80" s="828"/>
      <c r="NDN80" s="828"/>
      <c r="NDO80" s="828"/>
      <c r="NDP80" s="828"/>
      <c r="NDQ80" s="828"/>
      <c r="NDR80" s="828"/>
      <c r="NDS80" s="828"/>
      <c r="NDT80" s="828"/>
      <c r="NDU80" s="828"/>
      <c r="NDV80" s="828"/>
      <c r="NDW80" s="828"/>
      <c r="NDX80" s="828"/>
      <c r="NDY80" s="828"/>
      <c r="NDZ80" s="828"/>
      <c r="NEA80" s="828"/>
      <c r="NEB80" s="828"/>
      <c r="NEC80" s="828"/>
      <c r="NED80" s="828"/>
      <c r="NEE80" s="828"/>
      <c r="NEF80" s="828"/>
      <c r="NEG80" s="828"/>
      <c r="NEH80" s="828"/>
      <c r="NEI80" s="828"/>
      <c r="NEJ80" s="828"/>
      <c r="NEK80" s="828"/>
      <c r="NEL80" s="828"/>
      <c r="NEM80" s="828"/>
      <c r="NEN80" s="828"/>
      <c r="NEO80" s="828"/>
      <c r="NEP80" s="828"/>
      <c r="NEQ80" s="828"/>
      <c r="NER80" s="828"/>
      <c r="NES80" s="828"/>
      <c r="NET80" s="828"/>
      <c r="NEU80" s="828"/>
      <c r="NEV80" s="828"/>
      <c r="NEW80" s="828"/>
      <c r="NEX80" s="828"/>
      <c r="NEY80" s="828"/>
      <c r="NEZ80" s="828"/>
      <c r="NFA80" s="828"/>
      <c r="NFB80" s="828"/>
      <c r="NFC80" s="828"/>
      <c r="NFD80" s="828"/>
      <c r="NFE80" s="828"/>
      <c r="NFF80" s="828"/>
      <c r="NFG80" s="828"/>
      <c r="NFH80" s="828"/>
      <c r="NFI80" s="828"/>
      <c r="NFJ80" s="828"/>
      <c r="NFK80" s="828"/>
      <c r="NFL80" s="828"/>
      <c r="NFM80" s="828"/>
      <c r="NFN80" s="828"/>
      <c r="NFO80" s="828"/>
      <c r="NFP80" s="828"/>
      <c r="NFQ80" s="828"/>
      <c r="NFR80" s="828"/>
      <c r="NFS80" s="828"/>
      <c r="NFT80" s="828"/>
      <c r="NFU80" s="828"/>
      <c r="NFV80" s="828"/>
      <c r="NFW80" s="828"/>
      <c r="NFX80" s="828"/>
      <c r="NFY80" s="828"/>
      <c r="NFZ80" s="828"/>
      <c r="NGA80" s="828"/>
      <c r="NGB80" s="828"/>
      <c r="NGC80" s="828"/>
      <c r="NGD80" s="828"/>
      <c r="NGE80" s="828"/>
      <c r="NGF80" s="828"/>
      <c r="NGG80" s="828"/>
      <c r="NGH80" s="828"/>
      <c r="NGI80" s="828"/>
      <c r="NGJ80" s="828"/>
      <c r="NGK80" s="828"/>
      <c r="NGL80" s="828"/>
      <c r="NGM80" s="828"/>
      <c r="NGN80" s="828"/>
      <c r="NGO80" s="828"/>
      <c r="NGP80" s="828"/>
      <c r="NGQ80" s="828"/>
      <c r="NGR80" s="828"/>
      <c r="NGS80" s="828"/>
      <c r="NGT80" s="828"/>
      <c r="NGU80" s="828"/>
      <c r="NGV80" s="828"/>
      <c r="NGW80" s="828"/>
      <c r="NGX80" s="828"/>
      <c r="NGY80" s="828"/>
      <c r="NGZ80" s="828"/>
      <c r="NHA80" s="828"/>
      <c r="NHB80" s="828"/>
      <c r="NHC80" s="828"/>
      <c r="NHD80" s="828"/>
      <c r="NHE80" s="828"/>
      <c r="NHF80" s="828"/>
      <c r="NHG80" s="828"/>
      <c r="NHH80" s="828"/>
      <c r="NHI80" s="828"/>
      <c r="NHJ80" s="828"/>
      <c r="NHK80" s="828"/>
      <c r="NHL80" s="828"/>
      <c r="NHM80" s="828"/>
      <c r="NHN80" s="828"/>
      <c r="NHO80" s="828"/>
      <c r="NHP80" s="828"/>
      <c r="NHQ80" s="828"/>
      <c r="NHR80" s="828"/>
      <c r="NHS80" s="828"/>
      <c r="NHT80" s="828"/>
      <c r="NHU80" s="828"/>
      <c r="NHV80" s="828"/>
      <c r="NHW80" s="828"/>
      <c r="NHX80" s="828"/>
      <c r="NHY80" s="828"/>
      <c r="NHZ80" s="828"/>
      <c r="NIA80" s="828"/>
      <c r="NIB80" s="828"/>
      <c r="NIC80" s="828"/>
      <c r="NID80" s="828"/>
      <c r="NIE80" s="828"/>
      <c r="NIF80" s="828"/>
      <c r="NIG80" s="828"/>
      <c r="NIH80" s="828"/>
      <c r="NII80" s="828"/>
      <c r="NIJ80" s="828"/>
      <c r="NIK80" s="828"/>
      <c r="NIL80" s="828"/>
      <c r="NIM80" s="828"/>
      <c r="NIN80" s="828"/>
      <c r="NIO80" s="828"/>
      <c r="NIP80" s="828"/>
      <c r="NIQ80" s="828"/>
      <c r="NIR80" s="828"/>
      <c r="NIS80" s="828"/>
      <c r="NIT80" s="828"/>
      <c r="NIU80" s="828"/>
      <c r="NIV80" s="828"/>
      <c r="NIW80" s="828"/>
      <c r="NIX80" s="828"/>
      <c r="NIY80" s="828"/>
      <c r="NIZ80" s="828"/>
      <c r="NJA80" s="828"/>
      <c r="NJB80" s="828"/>
      <c r="NJC80" s="828"/>
      <c r="NJD80" s="828"/>
      <c r="NJE80" s="828"/>
      <c r="NJF80" s="828"/>
      <c r="NJG80" s="828"/>
      <c r="NJH80" s="828"/>
      <c r="NJI80" s="828"/>
      <c r="NJJ80" s="828"/>
      <c r="NJK80" s="828"/>
      <c r="NJL80" s="828"/>
      <c r="NJM80" s="828"/>
      <c r="NJN80" s="828"/>
      <c r="NJO80" s="828"/>
      <c r="NJP80" s="828"/>
      <c r="NJQ80" s="828"/>
      <c r="NJR80" s="828"/>
      <c r="NJS80" s="828"/>
      <c r="NJT80" s="828"/>
      <c r="NJU80" s="828"/>
      <c r="NJV80" s="828"/>
      <c r="NJW80" s="828"/>
      <c r="NJX80" s="828"/>
      <c r="NJY80" s="828"/>
      <c r="NJZ80" s="828"/>
      <c r="NKA80" s="828"/>
      <c r="NKB80" s="828"/>
      <c r="NKC80" s="828"/>
      <c r="NKD80" s="828"/>
      <c r="NKE80" s="828"/>
      <c r="NKF80" s="828"/>
      <c r="NKG80" s="828"/>
      <c r="NKH80" s="828"/>
      <c r="NKI80" s="828"/>
      <c r="NKJ80" s="828"/>
      <c r="NKK80" s="828"/>
      <c r="NKL80" s="828"/>
      <c r="NKM80" s="828"/>
      <c r="NKN80" s="828"/>
      <c r="NKO80" s="828"/>
      <c r="NKP80" s="828"/>
      <c r="NKQ80" s="828"/>
      <c r="NKR80" s="828"/>
      <c r="NKS80" s="828"/>
      <c r="NKT80" s="828"/>
      <c r="NKU80" s="828"/>
      <c r="NKV80" s="828"/>
      <c r="NKW80" s="828"/>
      <c r="NKX80" s="828"/>
      <c r="NKY80" s="828"/>
      <c r="NKZ80" s="828"/>
      <c r="NLA80" s="828"/>
      <c r="NLB80" s="828"/>
      <c r="NLC80" s="828"/>
      <c r="NLD80" s="828"/>
      <c r="NLE80" s="828"/>
      <c r="NLF80" s="828"/>
      <c r="NLG80" s="828"/>
      <c r="NLH80" s="828"/>
      <c r="NLI80" s="828"/>
      <c r="NLJ80" s="828"/>
      <c r="NLK80" s="828"/>
      <c r="NLL80" s="828"/>
      <c r="NLM80" s="828"/>
      <c r="NLN80" s="828"/>
      <c r="NLO80" s="828"/>
      <c r="NLP80" s="828"/>
      <c r="NLQ80" s="828"/>
      <c r="NLR80" s="828"/>
      <c r="NLS80" s="828"/>
      <c r="NLT80" s="828"/>
      <c r="NLU80" s="828"/>
      <c r="NLV80" s="828"/>
      <c r="NLW80" s="828"/>
      <c r="NLX80" s="828"/>
      <c r="NLY80" s="828"/>
      <c r="NLZ80" s="828"/>
      <c r="NMA80" s="828"/>
      <c r="NMB80" s="828"/>
      <c r="NMC80" s="828"/>
      <c r="NMD80" s="828"/>
      <c r="NME80" s="828"/>
      <c r="NMF80" s="828"/>
      <c r="NMG80" s="828"/>
      <c r="NMH80" s="828"/>
      <c r="NMI80" s="828"/>
      <c r="NMJ80" s="828"/>
      <c r="NMK80" s="828"/>
      <c r="NML80" s="828"/>
      <c r="NMM80" s="828"/>
      <c r="NMN80" s="828"/>
      <c r="NMO80" s="828"/>
      <c r="NMP80" s="828"/>
      <c r="NMQ80" s="828"/>
      <c r="NMR80" s="828"/>
      <c r="NMS80" s="828"/>
      <c r="NMT80" s="828"/>
      <c r="NMU80" s="828"/>
      <c r="NMV80" s="828"/>
      <c r="NMW80" s="828"/>
      <c r="NMX80" s="828"/>
      <c r="NMY80" s="828"/>
      <c r="NMZ80" s="828"/>
      <c r="NNA80" s="828"/>
      <c r="NNB80" s="828"/>
      <c r="NNC80" s="828"/>
      <c r="NND80" s="828"/>
      <c r="NNE80" s="828"/>
      <c r="NNF80" s="828"/>
      <c r="NNG80" s="828"/>
      <c r="NNH80" s="828"/>
      <c r="NNI80" s="828"/>
      <c r="NNJ80" s="828"/>
      <c r="NNK80" s="828"/>
      <c r="NNL80" s="828"/>
      <c r="NNM80" s="828"/>
      <c r="NNN80" s="828"/>
      <c r="NNO80" s="828"/>
      <c r="NNP80" s="828"/>
      <c r="NNQ80" s="828"/>
      <c r="NNR80" s="828"/>
      <c r="NNS80" s="828"/>
      <c r="NNT80" s="828"/>
      <c r="NNU80" s="828"/>
      <c r="NNV80" s="828"/>
      <c r="NNW80" s="828"/>
      <c r="NNX80" s="828"/>
      <c r="NNY80" s="828"/>
      <c r="NNZ80" s="828"/>
      <c r="NOA80" s="828"/>
      <c r="NOB80" s="828"/>
      <c r="NOC80" s="828"/>
      <c r="NOD80" s="828"/>
      <c r="NOE80" s="828"/>
      <c r="NOF80" s="828"/>
      <c r="NOG80" s="828"/>
      <c r="NOH80" s="828"/>
      <c r="NOI80" s="828"/>
      <c r="NOJ80" s="828"/>
      <c r="NOK80" s="828"/>
      <c r="NOL80" s="828"/>
      <c r="NOM80" s="828"/>
      <c r="NON80" s="828"/>
      <c r="NOO80" s="828"/>
      <c r="NOP80" s="828"/>
      <c r="NOQ80" s="828"/>
      <c r="NOR80" s="828"/>
      <c r="NOS80" s="828"/>
      <c r="NOT80" s="828"/>
      <c r="NOU80" s="828"/>
      <c r="NOV80" s="828"/>
      <c r="NOW80" s="828"/>
      <c r="NOX80" s="828"/>
      <c r="NOY80" s="828"/>
      <c r="NOZ80" s="828"/>
      <c r="NPA80" s="828"/>
      <c r="NPB80" s="828"/>
      <c r="NPC80" s="828"/>
      <c r="NPD80" s="828"/>
      <c r="NPE80" s="828"/>
      <c r="NPF80" s="828"/>
      <c r="NPG80" s="828"/>
      <c r="NPH80" s="828"/>
      <c r="NPI80" s="828"/>
      <c r="NPJ80" s="828"/>
      <c r="NPK80" s="828"/>
      <c r="NPL80" s="828"/>
      <c r="NPM80" s="828"/>
      <c r="NPN80" s="828"/>
      <c r="NPO80" s="828"/>
      <c r="NPP80" s="828"/>
      <c r="NPQ80" s="828"/>
      <c r="NPR80" s="828"/>
      <c r="NPS80" s="828"/>
      <c r="NPT80" s="828"/>
      <c r="NPU80" s="828"/>
      <c r="NPV80" s="828"/>
      <c r="NPW80" s="828"/>
      <c r="NPX80" s="828"/>
      <c r="NPY80" s="828"/>
      <c r="NPZ80" s="828"/>
      <c r="NQA80" s="828"/>
      <c r="NQB80" s="828"/>
      <c r="NQC80" s="828"/>
      <c r="NQD80" s="828"/>
      <c r="NQE80" s="828"/>
      <c r="NQF80" s="828"/>
      <c r="NQG80" s="828"/>
      <c r="NQH80" s="828"/>
      <c r="NQI80" s="828"/>
      <c r="NQJ80" s="828"/>
      <c r="NQK80" s="828"/>
      <c r="NQL80" s="828"/>
      <c r="NQM80" s="828"/>
      <c r="NQN80" s="828"/>
      <c r="NQO80" s="828"/>
      <c r="NQP80" s="828"/>
      <c r="NQQ80" s="828"/>
      <c r="NQR80" s="828"/>
      <c r="NQS80" s="828"/>
      <c r="NQT80" s="828"/>
      <c r="NQU80" s="828"/>
      <c r="NQV80" s="828"/>
      <c r="NQW80" s="828"/>
      <c r="NQX80" s="828"/>
      <c r="NQY80" s="828"/>
      <c r="NQZ80" s="828"/>
      <c r="NRA80" s="828"/>
      <c r="NRB80" s="828"/>
      <c r="NRC80" s="828"/>
      <c r="NRD80" s="828"/>
      <c r="NRE80" s="828"/>
      <c r="NRF80" s="828"/>
      <c r="NRG80" s="828"/>
      <c r="NRH80" s="828"/>
      <c r="NRI80" s="828"/>
      <c r="NRJ80" s="828"/>
      <c r="NRK80" s="828"/>
      <c r="NRL80" s="828"/>
      <c r="NRM80" s="828"/>
      <c r="NRN80" s="828"/>
      <c r="NRO80" s="828"/>
      <c r="NRP80" s="828"/>
      <c r="NRQ80" s="828"/>
      <c r="NRR80" s="828"/>
      <c r="NRS80" s="828"/>
      <c r="NRT80" s="828"/>
      <c r="NRU80" s="828"/>
      <c r="NRV80" s="828"/>
      <c r="NRW80" s="828"/>
      <c r="NRX80" s="828"/>
      <c r="NRY80" s="828"/>
      <c r="NRZ80" s="828"/>
      <c r="NSA80" s="828"/>
      <c r="NSB80" s="828"/>
      <c r="NSC80" s="828"/>
      <c r="NSD80" s="828"/>
      <c r="NSE80" s="828"/>
      <c r="NSF80" s="828"/>
      <c r="NSG80" s="828"/>
      <c r="NSH80" s="828"/>
      <c r="NSI80" s="828"/>
      <c r="NSJ80" s="828"/>
      <c r="NSK80" s="828"/>
      <c r="NSL80" s="828"/>
      <c r="NSM80" s="828"/>
      <c r="NSN80" s="828"/>
      <c r="NSO80" s="828"/>
      <c r="NSP80" s="828"/>
      <c r="NSQ80" s="828"/>
      <c r="NSR80" s="828"/>
      <c r="NSS80" s="828"/>
      <c r="NST80" s="828"/>
      <c r="NSU80" s="828"/>
      <c r="NSV80" s="828"/>
      <c r="NSW80" s="828"/>
      <c r="NSX80" s="828"/>
      <c r="NSY80" s="828"/>
      <c r="NSZ80" s="828"/>
      <c r="NTA80" s="828"/>
      <c r="NTB80" s="828"/>
      <c r="NTC80" s="828"/>
      <c r="NTD80" s="828"/>
      <c r="NTE80" s="828"/>
      <c r="NTF80" s="828"/>
      <c r="NTG80" s="828"/>
      <c r="NTH80" s="828"/>
      <c r="NTI80" s="828"/>
      <c r="NTJ80" s="828"/>
      <c r="NTK80" s="828"/>
      <c r="NTL80" s="828"/>
      <c r="NTM80" s="828"/>
      <c r="NTN80" s="828"/>
      <c r="NTO80" s="828"/>
      <c r="NTP80" s="828"/>
      <c r="NTQ80" s="828"/>
      <c r="NTR80" s="828"/>
      <c r="NTS80" s="828"/>
      <c r="NTT80" s="828"/>
      <c r="NTU80" s="828"/>
      <c r="NTV80" s="828"/>
      <c r="NTW80" s="828"/>
      <c r="NTX80" s="828"/>
      <c r="NTY80" s="828"/>
      <c r="NTZ80" s="828"/>
      <c r="NUA80" s="828"/>
      <c r="NUB80" s="828"/>
      <c r="NUC80" s="828"/>
      <c r="NUD80" s="828"/>
      <c r="NUE80" s="828"/>
      <c r="NUF80" s="828"/>
      <c r="NUG80" s="828"/>
      <c r="NUH80" s="828"/>
      <c r="NUI80" s="828"/>
      <c r="NUJ80" s="828"/>
      <c r="NUK80" s="828"/>
      <c r="NUL80" s="828"/>
      <c r="NUM80" s="828"/>
      <c r="NUN80" s="828"/>
      <c r="NUO80" s="828"/>
      <c r="NUP80" s="828"/>
      <c r="NUQ80" s="828"/>
      <c r="NUR80" s="828"/>
      <c r="NUS80" s="828"/>
      <c r="NUT80" s="828"/>
      <c r="NUU80" s="828"/>
      <c r="NUV80" s="828"/>
      <c r="NUW80" s="828"/>
      <c r="NUX80" s="828"/>
      <c r="NUY80" s="828"/>
      <c r="NUZ80" s="828"/>
      <c r="NVA80" s="828"/>
      <c r="NVB80" s="828"/>
      <c r="NVC80" s="828"/>
      <c r="NVD80" s="828"/>
      <c r="NVE80" s="828"/>
      <c r="NVF80" s="828"/>
      <c r="NVG80" s="828"/>
      <c r="NVH80" s="828"/>
      <c r="NVI80" s="828"/>
      <c r="NVJ80" s="828"/>
      <c r="NVK80" s="828"/>
      <c r="NVL80" s="828"/>
      <c r="NVM80" s="828"/>
      <c r="NVN80" s="828"/>
      <c r="NVO80" s="828"/>
      <c r="NVP80" s="828"/>
      <c r="NVQ80" s="828"/>
      <c r="NVR80" s="828"/>
      <c r="NVS80" s="828"/>
      <c r="NVT80" s="828"/>
      <c r="NVU80" s="828"/>
      <c r="NVV80" s="828"/>
      <c r="NVW80" s="828"/>
      <c r="NVX80" s="828"/>
      <c r="NVY80" s="828"/>
      <c r="NVZ80" s="828"/>
      <c r="NWA80" s="828"/>
      <c r="NWB80" s="828"/>
      <c r="NWC80" s="828"/>
      <c r="NWD80" s="828"/>
      <c r="NWE80" s="828"/>
      <c r="NWF80" s="828"/>
      <c r="NWG80" s="828"/>
      <c r="NWH80" s="828"/>
      <c r="NWI80" s="828"/>
      <c r="NWJ80" s="828"/>
      <c r="NWK80" s="828"/>
      <c r="NWL80" s="828"/>
      <c r="NWM80" s="828"/>
      <c r="NWN80" s="828"/>
      <c r="NWO80" s="828"/>
      <c r="NWP80" s="828"/>
      <c r="NWQ80" s="828"/>
      <c r="NWR80" s="828"/>
      <c r="NWS80" s="828"/>
      <c r="NWT80" s="828"/>
      <c r="NWU80" s="828"/>
      <c r="NWV80" s="828"/>
      <c r="NWW80" s="828"/>
      <c r="NWX80" s="828"/>
      <c r="NWY80" s="828"/>
      <c r="NWZ80" s="828"/>
      <c r="NXA80" s="828"/>
      <c r="NXB80" s="828"/>
      <c r="NXC80" s="828"/>
      <c r="NXD80" s="828"/>
      <c r="NXE80" s="828"/>
      <c r="NXF80" s="828"/>
      <c r="NXG80" s="828"/>
      <c r="NXH80" s="828"/>
      <c r="NXI80" s="828"/>
      <c r="NXJ80" s="828"/>
      <c r="NXK80" s="828"/>
      <c r="NXL80" s="828"/>
      <c r="NXM80" s="828"/>
      <c r="NXN80" s="828"/>
      <c r="NXO80" s="828"/>
      <c r="NXP80" s="828"/>
      <c r="NXQ80" s="828"/>
      <c r="NXR80" s="828"/>
      <c r="NXS80" s="828"/>
      <c r="NXT80" s="828"/>
      <c r="NXU80" s="828"/>
      <c r="NXV80" s="828"/>
      <c r="NXW80" s="828"/>
      <c r="NXX80" s="828"/>
      <c r="NXY80" s="828"/>
      <c r="NXZ80" s="828"/>
      <c r="NYA80" s="828"/>
      <c r="NYB80" s="828"/>
      <c r="NYC80" s="828"/>
      <c r="NYD80" s="828"/>
      <c r="NYE80" s="828"/>
      <c r="NYF80" s="828"/>
      <c r="NYG80" s="828"/>
      <c r="NYH80" s="828"/>
      <c r="NYI80" s="828"/>
      <c r="NYJ80" s="828"/>
      <c r="NYK80" s="828"/>
      <c r="NYL80" s="828"/>
      <c r="NYM80" s="828"/>
      <c r="NYN80" s="828"/>
      <c r="NYO80" s="828"/>
      <c r="NYP80" s="828"/>
      <c r="NYQ80" s="828"/>
      <c r="NYR80" s="828"/>
      <c r="NYS80" s="828"/>
      <c r="NYT80" s="828"/>
      <c r="NYU80" s="828"/>
      <c r="NYV80" s="828"/>
      <c r="NYW80" s="828"/>
      <c r="NYX80" s="828"/>
      <c r="NYY80" s="828"/>
      <c r="NYZ80" s="828"/>
      <c r="NZA80" s="828"/>
      <c r="NZB80" s="828"/>
      <c r="NZC80" s="828"/>
      <c r="NZD80" s="828"/>
      <c r="NZE80" s="828"/>
      <c r="NZF80" s="828"/>
      <c r="NZG80" s="828"/>
      <c r="NZH80" s="828"/>
      <c r="NZI80" s="828"/>
      <c r="NZJ80" s="828"/>
      <c r="NZK80" s="828"/>
      <c r="NZL80" s="828"/>
      <c r="NZM80" s="828"/>
      <c r="NZN80" s="828"/>
      <c r="NZO80" s="828"/>
      <c r="NZP80" s="828"/>
      <c r="NZQ80" s="828"/>
      <c r="NZR80" s="828"/>
      <c r="NZS80" s="828"/>
      <c r="NZT80" s="828"/>
      <c r="NZU80" s="828"/>
      <c r="NZV80" s="828"/>
      <c r="NZW80" s="828"/>
      <c r="NZX80" s="828"/>
      <c r="NZY80" s="828"/>
      <c r="NZZ80" s="828"/>
      <c r="OAA80" s="828"/>
      <c r="OAB80" s="828"/>
      <c r="OAC80" s="828"/>
      <c r="OAD80" s="828"/>
      <c r="OAE80" s="828"/>
      <c r="OAF80" s="828"/>
      <c r="OAG80" s="828"/>
      <c r="OAH80" s="828"/>
      <c r="OAI80" s="828"/>
      <c r="OAJ80" s="828"/>
      <c r="OAK80" s="828"/>
      <c r="OAL80" s="828"/>
      <c r="OAM80" s="828"/>
      <c r="OAN80" s="828"/>
      <c r="OAO80" s="828"/>
      <c r="OAP80" s="828"/>
      <c r="OAQ80" s="828"/>
      <c r="OAR80" s="828"/>
      <c r="OAS80" s="828"/>
      <c r="OAT80" s="828"/>
      <c r="OAU80" s="828"/>
      <c r="OAV80" s="828"/>
      <c r="OAW80" s="828"/>
      <c r="OAX80" s="828"/>
      <c r="OAY80" s="828"/>
      <c r="OAZ80" s="828"/>
      <c r="OBA80" s="828"/>
      <c r="OBB80" s="828"/>
      <c r="OBC80" s="828"/>
      <c r="OBD80" s="828"/>
      <c r="OBE80" s="828"/>
      <c r="OBF80" s="828"/>
      <c r="OBG80" s="828"/>
      <c r="OBH80" s="828"/>
      <c r="OBI80" s="828"/>
      <c r="OBJ80" s="828"/>
      <c r="OBK80" s="828"/>
      <c r="OBL80" s="828"/>
      <c r="OBM80" s="828"/>
      <c r="OBN80" s="828"/>
      <c r="OBO80" s="828"/>
      <c r="OBP80" s="828"/>
      <c r="OBQ80" s="828"/>
      <c r="OBR80" s="828"/>
      <c r="OBS80" s="828"/>
      <c r="OBT80" s="828"/>
      <c r="OBU80" s="828"/>
      <c r="OBV80" s="828"/>
      <c r="OBW80" s="828"/>
      <c r="OBX80" s="828"/>
      <c r="OBY80" s="828"/>
      <c r="OBZ80" s="828"/>
      <c r="OCA80" s="828"/>
      <c r="OCB80" s="828"/>
      <c r="OCC80" s="828"/>
      <c r="OCD80" s="828"/>
      <c r="OCE80" s="828"/>
      <c r="OCF80" s="828"/>
      <c r="OCG80" s="828"/>
      <c r="OCH80" s="828"/>
      <c r="OCI80" s="828"/>
      <c r="OCJ80" s="828"/>
      <c r="OCK80" s="828"/>
      <c r="OCL80" s="828"/>
      <c r="OCM80" s="828"/>
      <c r="OCN80" s="828"/>
      <c r="OCO80" s="828"/>
      <c r="OCP80" s="828"/>
      <c r="OCQ80" s="828"/>
      <c r="OCR80" s="828"/>
      <c r="OCS80" s="828"/>
      <c r="OCT80" s="828"/>
      <c r="OCU80" s="828"/>
      <c r="OCV80" s="828"/>
      <c r="OCW80" s="828"/>
      <c r="OCX80" s="828"/>
      <c r="OCY80" s="828"/>
      <c r="OCZ80" s="828"/>
      <c r="ODA80" s="828"/>
      <c r="ODB80" s="828"/>
      <c r="ODC80" s="828"/>
      <c r="ODD80" s="828"/>
      <c r="ODE80" s="828"/>
      <c r="ODF80" s="828"/>
      <c r="ODG80" s="828"/>
      <c r="ODH80" s="828"/>
      <c r="ODI80" s="828"/>
      <c r="ODJ80" s="828"/>
      <c r="ODK80" s="828"/>
      <c r="ODL80" s="828"/>
      <c r="ODM80" s="828"/>
      <c r="ODN80" s="828"/>
      <c r="ODO80" s="828"/>
      <c r="ODP80" s="828"/>
      <c r="ODQ80" s="828"/>
      <c r="ODR80" s="828"/>
      <c r="ODS80" s="828"/>
      <c r="ODT80" s="828"/>
      <c r="ODU80" s="828"/>
      <c r="ODV80" s="828"/>
      <c r="ODW80" s="828"/>
      <c r="ODX80" s="828"/>
      <c r="ODY80" s="828"/>
      <c r="ODZ80" s="828"/>
      <c r="OEA80" s="828"/>
      <c r="OEB80" s="828"/>
      <c r="OEC80" s="828"/>
      <c r="OED80" s="828"/>
      <c r="OEE80" s="828"/>
      <c r="OEF80" s="828"/>
      <c r="OEG80" s="828"/>
      <c r="OEH80" s="828"/>
      <c r="OEI80" s="828"/>
      <c r="OEJ80" s="828"/>
      <c r="OEK80" s="828"/>
      <c r="OEL80" s="828"/>
      <c r="OEM80" s="828"/>
      <c r="OEN80" s="828"/>
      <c r="OEO80" s="828"/>
      <c r="OEP80" s="828"/>
      <c r="OEQ80" s="828"/>
      <c r="OER80" s="828"/>
      <c r="OES80" s="828"/>
      <c r="OET80" s="828"/>
      <c r="OEU80" s="828"/>
      <c r="OEV80" s="828"/>
      <c r="OEW80" s="828"/>
      <c r="OEX80" s="828"/>
      <c r="OEY80" s="828"/>
      <c r="OEZ80" s="828"/>
      <c r="OFA80" s="828"/>
      <c r="OFB80" s="828"/>
      <c r="OFC80" s="828"/>
      <c r="OFD80" s="828"/>
      <c r="OFE80" s="828"/>
      <c r="OFF80" s="828"/>
      <c r="OFG80" s="828"/>
      <c r="OFH80" s="828"/>
      <c r="OFI80" s="828"/>
      <c r="OFJ80" s="828"/>
      <c r="OFK80" s="828"/>
      <c r="OFL80" s="828"/>
      <c r="OFM80" s="828"/>
      <c r="OFN80" s="828"/>
      <c r="OFO80" s="828"/>
      <c r="OFP80" s="828"/>
      <c r="OFQ80" s="828"/>
      <c r="OFR80" s="828"/>
      <c r="OFS80" s="828"/>
      <c r="OFT80" s="828"/>
      <c r="OFU80" s="828"/>
      <c r="OFV80" s="828"/>
      <c r="OFW80" s="828"/>
      <c r="OFX80" s="828"/>
      <c r="OFY80" s="828"/>
      <c r="OFZ80" s="828"/>
      <c r="OGA80" s="828"/>
      <c r="OGB80" s="828"/>
      <c r="OGC80" s="828"/>
      <c r="OGD80" s="828"/>
      <c r="OGE80" s="828"/>
      <c r="OGF80" s="828"/>
      <c r="OGG80" s="828"/>
      <c r="OGH80" s="828"/>
      <c r="OGI80" s="828"/>
      <c r="OGJ80" s="828"/>
      <c r="OGK80" s="828"/>
      <c r="OGL80" s="828"/>
      <c r="OGM80" s="828"/>
      <c r="OGN80" s="828"/>
      <c r="OGO80" s="828"/>
      <c r="OGP80" s="828"/>
      <c r="OGQ80" s="828"/>
      <c r="OGR80" s="828"/>
      <c r="OGS80" s="828"/>
      <c r="OGT80" s="828"/>
      <c r="OGU80" s="828"/>
      <c r="OGV80" s="828"/>
      <c r="OGW80" s="828"/>
      <c r="OGX80" s="828"/>
      <c r="OGY80" s="828"/>
      <c r="OGZ80" s="828"/>
      <c r="OHA80" s="828"/>
      <c r="OHB80" s="828"/>
      <c r="OHC80" s="828"/>
      <c r="OHD80" s="828"/>
      <c r="OHE80" s="828"/>
      <c r="OHF80" s="828"/>
      <c r="OHG80" s="828"/>
      <c r="OHH80" s="828"/>
      <c r="OHI80" s="828"/>
      <c r="OHJ80" s="828"/>
      <c r="OHK80" s="828"/>
      <c r="OHL80" s="828"/>
      <c r="OHM80" s="828"/>
      <c r="OHN80" s="828"/>
      <c r="OHO80" s="828"/>
      <c r="OHP80" s="828"/>
      <c r="OHQ80" s="828"/>
      <c r="OHR80" s="828"/>
      <c r="OHS80" s="828"/>
      <c r="OHT80" s="828"/>
      <c r="OHU80" s="828"/>
      <c r="OHV80" s="828"/>
      <c r="OHW80" s="828"/>
      <c r="OHX80" s="828"/>
      <c r="OHY80" s="828"/>
      <c r="OHZ80" s="828"/>
      <c r="OIA80" s="828"/>
      <c r="OIB80" s="828"/>
      <c r="OIC80" s="828"/>
      <c r="OID80" s="828"/>
      <c r="OIE80" s="828"/>
      <c r="OIF80" s="828"/>
      <c r="OIG80" s="828"/>
      <c r="OIH80" s="828"/>
      <c r="OII80" s="828"/>
      <c r="OIJ80" s="828"/>
      <c r="OIK80" s="828"/>
      <c r="OIL80" s="828"/>
      <c r="OIM80" s="828"/>
      <c r="OIN80" s="828"/>
      <c r="OIO80" s="828"/>
      <c r="OIP80" s="828"/>
      <c r="OIQ80" s="828"/>
      <c r="OIR80" s="828"/>
      <c r="OIS80" s="828"/>
      <c r="OIT80" s="828"/>
      <c r="OIU80" s="828"/>
      <c r="OIV80" s="828"/>
      <c r="OIW80" s="828"/>
      <c r="OIX80" s="828"/>
      <c r="OIY80" s="828"/>
      <c r="OIZ80" s="828"/>
      <c r="OJA80" s="828"/>
      <c r="OJB80" s="828"/>
      <c r="OJC80" s="828"/>
      <c r="OJD80" s="828"/>
      <c r="OJE80" s="828"/>
      <c r="OJF80" s="828"/>
      <c r="OJG80" s="828"/>
      <c r="OJH80" s="828"/>
      <c r="OJI80" s="828"/>
      <c r="OJJ80" s="828"/>
      <c r="OJK80" s="828"/>
      <c r="OJL80" s="828"/>
      <c r="OJM80" s="828"/>
      <c r="OJN80" s="828"/>
      <c r="OJO80" s="828"/>
      <c r="OJP80" s="828"/>
      <c r="OJQ80" s="828"/>
      <c r="OJR80" s="828"/>
      <c r="OJS80" s="828"/>
      <c r="OJT80" s="828"/>
      <c r="OJU80" s="828"/>
      <c r="OJV80" s="828"/>
      <c r="OJW80" s="828"/>
      <c r="OJX80" s="828"/>
      <c r="OJY80" s="828"/>
      <c r="OJZ80" s="828"/>
      <c r="OKA80" s="828"/>
      <c r="OKB80" s="828"/>
      <c r="OKC80" s="828"/>
      <c r="OKD80" s="828"/>
      <c r="OKE80" s="828"/>
      <c r="OKF80" s="828"/>
      <c r="OKG80" s="828"/>
      <c r="OKH80" s="828"/>
      <c r="OKI80" s="828"/>
      <c r="OKJ80" s="828"/>
      <c r="OKK80" s="828"/>
      <c r="OKL80" s="828"/>
      <c r="OKM80" s="828"/>
      <c r="OKN80" s="828"/>
      <c r="OKO80" s="828"/>
      <c r="OKP80" s="828"/>
      <c r="OKQ80" s="828"/>
      <c r="OKR80" s="828"/>
      <c r="OKS80" s="828"/>
      <c r="OKT80" s="828"/>
      <c r="OKU80" s="828"/>
      <c r="OKV80" s="828"/>
      <c r="OKW80" s="828"/>
      <c r="OKX80" s="828"/>
      <c r="OKY80" s="828"/>
      <c r="OKZ80" s="828"/>
      <c r="OLA80" s="828"/>
      <c r="OLB80" s="828"/>
      <c r="OLC80" s="828"/>
      <c r="OLD80" s="828"/>
      <c r="OLE80" s="828"/>
      <c r="OLF80" s="828"/>
      <c r="OLG80" s="828"/>
      <c r="OLH80" s="828"/>
      <c r="OLI80" s="828"/>
      <c r="OLJ80" s="828"/>
      <c r="OLK80" s="828"/>
      <c r="OLL80" s="828"/>
      <c r="OLM80" s="828"/>
      <c r="OLN80" s="828"/>
      <c r="OLO80" s="828"/>
      <c r="OLP80" s="828"/>
      <c r="OLQ80" s="828"/>
      <c r="OLR80" s="828"/>
      <c r="OLS80" s="828"/>
      <c r="OLT80" s="828"/>
      <c r="OLU80" s="828"/>
      <c r="OLV80" s="828"/>
      <c r="OLW80" s="828"/>
      <c r="OLX80" s="828"/>
      <c r="OLY80" s="828"/>
      <c r="OLZ80" s="828"/>
      <c r="OMA80" s="828"/>
      <c r="OMB80" s="828"/>
      <c r="OMC80" s="828"/>
      <c r="OMD80" s="828"/>
      <c r="OME80" s="828"/>
      <c r="OMF80" s="828"/>
      <c r="OMG80" s="828"/>
      <c r="OMH80" s="828"/>
      <c r="OMI80" s="828"/>
      <c r="OMJ80" s="828"/>
      <c r="OMK80" s="828"/>
      <c r="OML80" s="828"/>
      <c r="OMM80" s="828"/>
      <c r="OMN80" s="828"/>
      <c r="OMO80" s="828"/>
      <c r="OMP80" s="828"/>
      <c r="OMQ80" s="828"/>
      <c r="OMR80" s="828"/>
      <c r="OMS80" s="828"/>
      <c r="OMT80" s="828"/>
      <c r="OMU80" s="828"/>
      <c r="OMV80" s="828"/>
      <c r="OMW80" s="828"/>
      <c r="OMX80" s="828"/>
      <c r="OMY80" s="828"/>
      <c r="OMZ80" s="828"/>
      <c r="ONA80" s="828"/>
      <c r="ONB80" s="828"/>
      <c r="ONC80" s="828"/>
      <c r="OND80" s="828"/>
      <c r="ONE80" s="828"/>
      <c r="ONF80" s="828"/>
      <c r="ONG80" s="828"/>
      <c r="ONH80" s="828"/>
      <c r="ONI80" s="828"/>
      <c r="ONJ80" s="828"/>
      <c r="ONK80" s="828"/>
      <c r="ONL80" s="828"/>
      <c r="ONM80" s="828"/>
      <c r="ONN80" s="828"/>
      <c r="ONO80" s="828"/>
      <c r="ONP80" s="828"/>
      <c r="ONQ80" s="828"/>
      <c r="ONR80" s="828"/>
      <c r="ONS80" s="828"/>
      <c r="ONT80" s="828"/>
      <c r="ONU80" s="828"/>
      <c r="ONV80" s="828"/>
      <c r="ONW80" s="828"/>
      <c r="ONX80" s="828"/>
      <c r="ONY80" s="828"/>
      <c r="ONZ80" s="828"/>
      <c r="OOA80" s="828"/>
      <c r="OOB80" s="828"/>
      <c r="OOC80" s="828"/>
      <c r="OOD80" s="828"/>
      <c r="OOE80" s="828"/>
      <c r="OOF80" s="828"/>
      <c r="OOG80" s="828"/>
      <c r="OOH80" s="828"/>
      <c r="OOI80" s="828"/>
      <c r="OOJ80" s="828"/>
      <c r="OOK80" s="828"/>
      <c r="OOL80" s="828"/>
      <c r="OOM80" s="828"/>
      <c r="OON80" s="828"/>
      <c r="OOO80" s="828"/>
      <c r="OOP80" s="828"/>
      <c r="OOQ80" s="828"/>
      <c r="OOR80" s="828"/>
      <c r="OOS80" s="828"/>
      <c r="OOT80" s="828"/>
      <c r="OOU80" s="828"/>
      <c r="OOV80" s="828"/>
      <c r="OOW80" s="828"/>
      <c r="OOX80" s="828"/>
      <c r="OOY80" s="828"/>
      <c r="OOZ80" s="828"/>
      <c r="OPA80" s="828"/>
      <c r="OPB80" s="828"/>
      <c r="OPC80" s="828"/>
      <c r="OPD80" s="828"/>
      <c r="OPE80" s="828"/>
      <c r="OPF80" s="828"/>
      <c r="OPG80" s="828"/>
      <c r="OPH80" s="828"/>
      <c r="OPI80" s="828"/>
      <c r="OPJ80" s="828"/>
      <c r="OPK80" s="828"/>
      <c r="OPL80" s="828"/>
      <c r="OPM80" s="828"/>
      <c r="OPN80" s="828"/>
      <c r="OPO80" s="828"/>
      <c r="OPP80" s="828"/>
      <c r="OPQ80" s="828"/>
      <c r="OPR80" s="828"/>
      <c r="OPS80" s="828"/>
      <c r="OPT80" s="828"/>
      <c r="OPU80" s="828"/>
      <c r="OPV80" s="828"/>
      <c r="OPW80" s="828"/>
      <c r="OPX80" s="828"/>
      <c r="OPY80" s="828"/>
      <c r="OPZ80" s="828"/>
      <c r="OQA80" s="828"/>
      <c r="OQB80" s="828"/>
      <c r="OQC80" s="828"/>
      <c r="OQD80" s="828"/>
      <c r="OQE80" s="828"/>
      <c r="OQF80" s="828"/>
      <c r="OQG80" s="828"/>
      <c r="OQH80" s="828"/>
      <c r="OQI80" s="828"/>
      <c r="OQJ80" s="828"/>
      <c r="OQK80" s="828"/>
      <c r="OQL80" s="828"/>
      <c r="OQM80" s="828"/>
      <c r="OQN80" s="828"/>
      <c r="OQO80" s="828"/>
      <c r="OQP80" s="828"/>
      <c r="OQQ80" s="828"/>
      <c r="OQR80" s="828"/>
      <c r="OQS80" s="828"/>
      <c r="OQT80" s="828"/>
      <c r="OQU80" s="828"/>
      <c r="OQV80" s="828"/>
      <c r="OQW80" s="828"/>
      <c r="OQX80" s="828"/>
      <c r="OQY80" s="828"/>
      <c r="OQZ80" s="828"/>
      <c r="ORA80" s="828"/>
      <c r="ORB80" s="828"/>
      <c r="ORC80" s="828"/>
      <c r="ORD80" s="828"/>
      <c r="ORE80" s="828"/>
      <c r="ORF80" s="828"/>
      <c r="ORG80" s="828"/>
      <c r="ORH80" s="828"/>
      <c r="ORI80" s="828"/>
      <c r="ORJ80" s="828"/>
      <c r="ORK80" s="828"/>
      <c r="ORL80" s="828"/>
      <c r="ORM80" s="828"/>
      <c r="ORN80" s="828"/>
      <c r="ORO80" s="828"/>
      <c r="ORP80" s="828"/>
      <c r="ORQ80" s="828"/>
      <c r="ORR80" s="828"/>
      <c r="ORS80" s="828"/>
      <c r="ORT80" s="828"/>
      <c r="ORU80" s="828"/>
      <c r="ORV80" s="828"/>
      <c r="ORW80" s="828"/>
      <c r="ORX80" s="828"/>
      <c r="ORY80" s="828"/>
      <c r="ORZ80" s="828"/>
      <c r="OSA80" s="828"/>
      <c r="OSB80" s="828"/>
      <c r="OSC80" s="828"/>
      <c r="OSD80" s="828"/>
      <c r="OSE80" s="828"/>
      <c r="OSF80" s="828"/>
      <c r="OSG80" s="828"/>
      <c r="OSH80" s="828"/>
      <c r="OSI80" s="828"/>
      <c r="OSJ80" s="828"/>
      <c r="OSK80" s="828"/>
      <c r="OSL80" s="828"/>
      <c r="OSM80" s="828"/>
      <c r="OSN80" s="828"/>
      <c r="OSO80" s="828"/>
      <c r="OSP80" s="828"/>
      <c r="OSQ80" s="828"/>
      <c r="OSR80" s="828"/>
      <c r="OSS80" s="828"/>
      <c r="OST80" s="828"/>
      <c r="OSU80" s="828"/>
      <c r="OSV80" s="828"/>
      <c r="OSW80" s="828"/>
      <c r="OSX80" s="828"/>
      <c r="OSY80" s="828"/>
      <c r="OSZ80" s="828"/>
      <c r="OTA80" s="828"/>
      <c r="OTB80" s="828"/>
      <c r="OTC80" s="828"/>
      <c r="OTD80" s="828"/>
      <c r="OTE80" s="828"/>
      <c r="OTF80" s="828"/>
      <c r="OTG80" s="828"/>
      <c r="OTH80" s="828"/>
      <c r="OTI80" s="828"/>
      <c r="OTJ80" s="828"/>
      <c r="OTK80" s="828"/>
      <c r="OTL80" s="828"/>
      <c r="OTM80" s="828"/>
      <c r="OTN80" s="828"/>
      <c r="OTO80" s="828"/>
      <c r="OTP80" s="828"/>
      <c r="OTQ80" s="828"/>
      <c r="OTR80" s="828"/>
      <c r="OTS80" s="828"/>
      <c r="OTT80" s="828"/>
      <c r="OTU80" s="828"/>
      <c r="OTV80" s="828"/>
      <c r="OTW80" s="828"/>
      <c r="OTX80" s="828"/>
      <c r="OTY80" s="828"/>
      <c r="OTZ80" s="828"/>
      <c r="OUA80" s="828"/>
      <c r="OUB80" s="828"/>
      <c r="OUC80" s="828"/>
      <c r="OUD80" s="828"/>
      <c r="OUE80" s="828"/>
      <c r="OUF80" s="828"/>
      <c r="OUG80" s="828"/>
      <c r="OUH80" s="828"/>
      <c r="OUI80" s="828"/>
      <c r="OUJ80" s="828"/>
      <c r="OUK80" s="828"/>
      <c r="OUL80" s="828"/>
      <c r="OUM80" s="828"/>
      <c r="OUN80" s="828"/>
      <c r="OUO80" s="828"/>
      <c r="OUP80" s="828"/>
      <c r="OUQ80" s="828"/>
      <c r="OUR80" s="828"/>
      <c r="OUS80" s="828"/>
      <c r="OUT80" s="828"/>
      <c r="OUU80" s="828"/>
      <c r="OUV80" s="828"/>
      <c r="OUW80" s="828"/>
      <c r="OUX80" s="828"/>
      <c r="OUY80" s="828"/>
      <c r="OUZ80" s="828"/>
      <c r="OVA80" s="828"/>
      <c r="OVB80" s="828"/>
      <c r="OVC80" s="828"/>
      <c r="OVD80" s="828"/>
      <c r="OVE80" s="828"/>
      <c r="OVF80" s="828"/>
      <c r="OVG80" s="828"/>
      <c r="OVH80" s="828"/>
      <c r="OVI80" s="828"/>
      <c r="OVJ80" s="828"/>
      <c r="OVK80" s="828"/>
      <c r="OVL80" s="828"/>
      <c r="OVM80" s="828"/>
      <c r="OVN80" s="828"/>
      <c r="OVO80" s="828"/>
      <c r="OVP80" s="828"/>
      <c r="OVQ80" s="828"/>
      <c r="OVR80" s="828"/>
      <c r="OVS80" s="828"/>
      <c r="OVT80" s="828"/>
      <c r="OVU80" s="828"/>
      <c r="OVV80" s="828"/>
      <c r="OVW80" s="828"/>
      <c r="OVX80" s="828"/>
      <c r="OVY80" s="828"/>
      <c r="OVZ80" s="828"/>
      <c r="OWA80" s="828"/>
      <c r="OWB80" s="828"/>
      <c r="OWC80" s="828"/>
      <c r="OWD80" s="828"/>
      <c r="OWE80" s="828"/>
      <c r="OWF80" s="828"/>
      <c r="OWG80" s="828"/>
      <c r="OWH80" s="828"/>
      <c r="OWI80" s="828"/>
      <c r="OWJ80" s="828"/>
      <c r="OWK80" s="828"/>
      <c r="OWL80" s="828"/>
      <c r="OWM80" s="828"/>
      <c r="OWN80" s="828"/>
      <c r="OWO80" s="828"/>
      <c r="OWP80" s="828"/>
      <c r="OWQ80" s="828"/>
      <c r="OWR80" s="828"/>
      <c r="OWS80" s="828"/>
      <c r="OWT80" s="828"/>
      <c r="OWU80" s="828"/>
      <c r="OWV80" s="828"/>
      <c r="OWW80" s="828"/>
      <c r="OWX80" s="828"/>
      <c r="OWY80" s="828"/>
      <c r="OWZ80" s="828"/>
      <c r="OXA80" s="828"/>
      <c r="OXB80" s="828"/>
      <c r="OXC80" s="828"/>
      <c r="OXD80" s="828"/>
      <c r="OXE80" s="828"/>
      <c r="OXF80" s="828"/>
      <c r="OXG80" s="828"/>
      <c r="OXH80" s="828"/>
      <c r="OXI80" s="828"/>
      <c r="OXJ80" s="828"/>
      <c r="OXK80" s="828"/>
      <c r="OXL80" s="828"/>
      <c r="OXM80" s="828"/>
      <c r="OXN80" s="828"/>
      <c r="OXO80" s="828"/>
      <c r="OXP80" s="828"/>
      <c r="OXQ80" s="828"/>
      <c r="OXR80" s="828"/>
      <c r="OXS80" s="828"/>
      <c r="OXT80" s="828"/>
      <c r="OXU80" s="828"/>
      <c r="OXV80" s="828"/>
      <c r="OXW80" s="828"/>
      <c r="OXX80" s="828"/>
      <c r="OXY80" s="828"/>
      <c r="OXZ80" s="828"/>
      <c r="OYA80" s="828"/>
      <c r="OYB80" s="828"/>
      <c r="OYC80" s="828"/>
      <c r="OYD80" s="828"/>
      <c r="OYE80" s="828"/>
      <c r="OYF80" s="828"/>
      <c r="OYG80" s="828"/>
      <c r="OYH80" s="828"/>
      <c r="OYI80" s="828"/>
      <c r="OYJ80" s="828"/>
      <c r="OYK80" s="828"/>
      <c r="OYL80" s="828"/>
      <c r="OYM80" s="828"/>
      <c r="OYN80" s="828"/>
      <c r="OYO80" s="828"/>
      <c r="OYP80" s="828"/>
      <c r="OYQ80" s="828"/>
      <c r="OYR80" s="828"/>
      <c r="OYS80" s="828"/>
      <c r="OYT80" s="828"/>
      <c r="OYU80" s="828"/>
      <c r="OYV80" s="828"/>
      <c r="OYW80" s="828"/>
      <c r="OYX80" s="828"/>
      <c r="OYY80" s="828"/>
      <c r="OYZ80" s="828"/>
      <c r="OZA80" s="828"/>
      <c r="OZB80" s="828"/>
      <c r="OZC80" s="828"/>
      <c r="OZD80" s="828"/>
      <c r="OZE80" s="828"/>
      <c r="OZF80" s="828"/>
      <c r="OZG80" s="828"/>
      <c r="OZH80" s="828"/>
      <c r="OZI80" s="828"/>
      <c r="OZJ80" s="828"/>
      <c r="OZK80" s="828"/>
      <c r="OZL80" s="828"/>
      <c r="OZM80" s="828"/>
      <c r="OZN80" s="828"/>
      <c r="OZO80" s="828"/>
      <c r="OZP80" s="828"/>
      <c r="OZQ80" s="828"/>
      <c r="OZR80" s="828"/>
      <c r="OZS80" s="828"/>
      <c r="OZT80" s="828"/>
      <c r="OZU80" s="828"/>
      <c r="OZV80" s="828"/>
      <c r="OZW80" s="828"/>
      <c r="OZX80" s="828"/>
      <c r="OZY80" s="828"/>
      <c r="OZZ80" s="828"/>
      <c r="PAA80" s="828"/>
      <c r="PAB80" s="828"/>
      <c r="PAC80" s="828"/>
      <c r="PAD80" s="828"/>
      <c r="PAE80" s="828"/>
      <c r="PAF80" s="828"/>
      <c r="PAG80" s="828"/>
      <c r="PAH80" s="828"/>
      <c r="PAI80" s="828"/>
      <c r="PAJ80" s="828"/>
      <c r="PAK80" s="828"/>
      <c r="PAL80" s="828"/>
      <c r="PAM80" s="828"/>
      <c r="PAN80" s="828"/>
      <c r="PAO80" s="828"/>
      <c r="PAP80" s="828"/>
      <c r="PAQ80" s="828"/>
      <c r="PAR80" s="828"/>
      <c r="PAS80" s="828"/>
      <c r="PAT80" s="828"/>
      <c r="PAU80" s="828"/>
      <c r="PAV80" s="828"/>
      <c r="PAW80" s="828"/>
      <c r="PAX80" s="828"/>
      <c r="PAY80" s="828"/>
      <c r="PAZ80" s="828"/>
      <c r="PBA80" s="828"/>
      <c r="PBB80" s="828"/>
      <c r="PBC80" s="828"/>
      <c r="PBD80" s="828"/>
      <c r="PBE80" s="828"/>
      <c r="PBF80" s="828"/>
      <c r="PBG80" s="828"/>
      <c r="PBH80" s="828"/>
      <c r="PBI80" s="828"/>
      <c r="PBJ80" s="828"/>
      <c r="PBK80" s="828"/>
      <c r="PBL80" s="828"/>
      <c r="PBM80" s="828"/>
      <c r="PBN80" s="828"/>
      <c r="PBO80" s="828"/>
      <c r="PBP80" s="828"/>
      <c r="PBQ80" s="828"/>
      <c r="PBR80" s="828"/>
      <c r="PBS80" s="828"/>
      <c r="PBT80" s="828"/>
      <c r="PBU80" s="828"/>
      <c r="PBV80" s="828"/>
      <c r="PBW80" s="828"/>
      <c r="PBX80" s="828"/>
      <c r="PBY80" s="828"/>
      <c r="PBZ80" s="828"/>
      <c r="PCA80" s="828"/>
      <c r="PCB80" s="828"/>
      <c r="PCC80" s="828"/>
      <c r="PCD80" s="828"/>
      <c r="PCE80" s="828"/>
      <c r="PCF80" s="828"/>
      <c r="PCG80" s="828"/>
      <c r="PCH80" s="828"/>
      <c r="PCI80" s="828"/>
      <c r="PCJ80" s="828"/>
      <c r="PCK80" s="828"/>
      <c r="PCL80" s="828"/>
      <c r="PCM80" s="828"/>
      <c r="PCN80" s="828"/>
      <c r="PCO80" s="828"/>
      <c r="PCP80" s="828"/>
      <c r="PCQ80" s="828"/>
      <c r="PCR80" s="828"/>
      <c r="PCS80" s="828"/>
      <c r="PCT80" s="828"/>
      <c r="PCU80" s="828"/>
      <c r="PCV80" s="828"/>
      <c r="PCW80" s="828"/>
      <c r="PCX80" s="828"/>
      <c r="PCY80" s="828"/>
      <c r="PCZ80" s="828"/>
      <c r="PDA80" s="828"/>
      <c r="PDB80" s="828"/>
      <c r="PDC80" s="828"/>
      <c r="PDD80" s="828"/>
      <c r="PDE80" s="828"/>
      <c r="PDF80" s="828"/>
      <c r="PDG80" s="828"/>
      <c r="PDH80" s="828"/>
      <c r="PDI80" s="828"/>
      <c r="PDJ80" s="828"/>
      <c r="PDK80" s="828"/>
      <c r="PDL80" s="828"/>
      <c r="PDM80" s="828"/>
      <c r="PDN80" s="828"/>
      <c r="PDO80" s="828"/>
      <c r="PDP80" s="828"/>
      <c r="PDQ80" s="828"/>
      <c r="PDR80" s="828"/>
      <c r="PDS80" s="828"/>
      <c r="PDT80" s="828"/>
      <c r="PDU80" s="828"/>
      <c r="PDV80" s="828"/>
      <c r="PDW80" s="828"/>
      <c r="PDX80" s="828"/>
      <c r="PDY80" s="828"/>
      <c r="PDZ80" s="828"/>
      <c r="PEA80" s="828"/>
      <c r="PEB80" s="828"/>
      <c r="PEC80" s="828"/>
      <c r="PED80" s="828"/>
      <c r="PEE80" s="828"/>
      <c r="PEF80" s="828"/>
      <c r="PEG80" s="828"/>
      <c r="PEH80" s="828"/>
      <c r="PEI80" s="828"/>
      <c r="PEJ80" s="828"/>
      <c r="PEK80" s="828"/>
      <c r="PEL80" s="828"/>
      <c r="PEM80" s="828"/>
      <c r="PEN80" s="828"/>
      <c r="PEO80" s="828"/>
      <c r="PEP80" s="828"/>
      <c r="PEQ80" s="828"/>
      <c r="PER80" s="828"/>
      <c r="PES80" s="828"/>
      <c r="PET80" s="828"/>
      <c r="PEU80" s="828"/>
      <c r="PEV80" s="828"/>
      <c r="PEW80" s="828"/>
      <c r="PEX80" s="828"/>
      <c r="PEY80" s="828"/>
      <c r="PEZ80" s="828"/>
      <c r="PFA80" s="828"/>
      <c r="PFB80" s="828"/>
      <c r="PFC80" s="828"/>
      <c r="PFD80" s="828"/>
      <c r="PFE80" s="828"/>
      <c r="PFF80" s="828"/>
      <c r="PFG80" s="828"/>
      <c r="PFH80" s="828"/>
      <c r="PFI80" s="828"/>
      <c r="PFJ80" s="828"/>
      <c r="PFK80" s="828"/>
      <c r="PFL80" s="828"/>
      <c r="PFM80" s="828"/>
      <c r="PFN80" s="828"/>
      <c r="PFO80" s="828"/>
      <c r="PFP80" s="828"/>
      <c r="PFQ80" s="828"/>
      <c r="PFR80" s="828"/>
      <c r="PFS80" s="828"/>
      <c r="PFT80" s="828"/>
      <c r="PFU80" s="828"/>
      <c r="PFV80" s="828"/>
      <c r="PFW80" s="828"/>
      <c r="PFX80" s="828"/>
      <c r="PFY80" s="828"/>
      <c r="PFZ80" s="828"/>
      <c r="PGA80" s="828"/>
      <c r="PGB80" s="828"/>
      <c r="PGC80" s="828"/>
      <c r="PGD80" s="828"/>
      <c r="PGE80" s="828"/>
      <c r="PGF80" s="828"/>
      <c r="PGG80" s="828"/>
      <c r="PGH80" s="828"/>
      <c r="PGI80" s="828"/>
      <c r="PGJ80" s="828"/>
      <c r="PGK80" s="828"/>
      <c r="PGL80" s="828"/>
      <c r="PGM80" s="828"/>
      <c r="PGN80" s="828"/>
      <c r="PGO80" s="828"/>
      <c r="PGP80" s="828"/>
      <c r="PGQ80" s="828"/>
      <c r="PGR80" s="828"/>
      <c r="PGS80" s="828"/>
      <c r="PGT80" s="828"/>
      <c r="PGU80" s="828"/>
      <c r="PGV80" s="828"/>
      <c r="PGW80" s="828"/>
      <c r="PGX80" s="828"/>
      <c r="PGY80" s="828"/>
      <c r="PGZ80" s="828"/>
      <c r="PHA80" s="828"/>
      <c r="PHB80" s="828"/>
      <c r="PHC80" s="828"/>
      <c r="PHD80" s="828"/>
      <c r="PHE80" s="828"/>
      <c r="PHF80" s="828"/>
      <c r="PHG80" s="828"/>
      <c r="PHH80" s="828"/>
      <c r="PHI80" s="828"/>
      <c r="PHJ80" s="828"/>
      <c r="PHK80" s="828"/>
      <c r="PHL80" s="828"/>
      <c r="PHM80" s="828"/>
      <c r="PHN80" s="828"/>
      <c r="PHO80" s="828"/>
      <c r="PHP80" s="828"/>
      <c r="PHQ80" s="828"/>
      <c r="PHR80" s="828"/>
      <c r="PHS80" s="828"/>
      <c r="PHT80" s="828"/>
      <c r="PHU80" s="828"/>
      <c r="PHV80" s="828"/>
      <c r="PHW80" s="828"/>
      <c r="PHX80" s="828"/>
      <c r="PHY80" s="828"/>
      <c r="PHZ80" s="828"/>
      <c r="PIA80" s="828"/>
      <c r="PIB80" s="828"/>
      <c r="PIC80" s="828"/>
      <c r="PID80" s="828"/>
      <c r="PIE80" s="828"/>
      <c r="PIF80" s="828"/>
      <c r="PIG80" s="828"/>
      <c r="PIH80" s="828"/>
      <c r="PII80" s="828"/>
      <c r="PIJ80" s="828"/>
      <c r="PIK80" s="828"/>
      <c r="PIL80" s="828"/>
      <c r="PIM80" s="828"/>
      <c r="PIN80" s="828"/>
      <c r="PIO80" s="828"/>
      <c r="PIP80" s="828"/>
      <c r="PIQ80" s="828"/>
      <c r="PIR80" s="828"/>
      <c r="PIS80" s="828"/>
      <c r="PIT80" s="828"/>
      <c r="PIU80" s="828"/>
      <c r="PIV80" s="828"/>
      <c r="PIW80" s="828"/>
      <c r="PIX80" s="828"/>
      <c r="PIY80" s="828"/>
      <c r="PIZ80" s="828"/>
      <c r="PJA80" s="828"/>
      <c r="PJB80" s="828"/>
      <c r="PJC80" s="828"/>
      <c r="PJD80" s="828"/>
      <c r="PJE80" s="828"/>
      <c r="PJF80" s="828"/>
      <c r="PJG80" s="828"/>
      <c r="PJH80" s="828"/>
      <c r="PJI80" s="828"/>
      <c r="PJJ80" s="828"/>
      <c r="PJK80" s="828"/>
      <c r="PJL80" s="828"/>
      <c r="PJM80" s="828"/>
      <c r="PJN80" s="828"/>
      <c r="PJO80" s="828"/>
      <c r="PJP80" s="828"/>
      <c r="PJQ80" s="828"/>
      <c r="PJR80" s="828"/>
      <c r="PJS80" s="828"/>
      <c r="PJT80" s="828"/>
      <c r="PJU80" s="828"/>
      <c r="PJV80" s="828"/>
      <c r="PJW80" s="828"/>
      <c r="PJX80" s="828"/>
      <c r="PJY80" s="828"/>
      <c r="PJZ80" s="828"/>
      <c r="PKA80" s="828"/>
      <c r="PKB80" s="828"/>
      <c r="PKC80" s="828"/>
      <c r="PKD80" s="828"/>
      <c r="PKE80" s="828"/>
      <c r="PKF80" s="828"/>
      <c r="PKG80" s="828"/>
      <c r="PKH80" s="828"/>
      <c r="PKI80" s="828"/>
      <c r="PKJ80" s="828"/>
      <c r="PKK80" s="828"/>
      <c r="PKL80" s="828"/>
      <c r="PKM80" s="828"/>
      <c r="PKN80" s="828"/>
      <c r="PKO80" s="828"/>
      <c r="PKP80" s="828"/>
      <c r="PKQ80" s="828"/>
      <c r="PKR80" s="828"/>
      <c r="PKS80" s="828"/>
      <c r="PKT80" s="828"/>
      <c r="PKU80" s="828"/>
      <c r="PKV80" s="828"/>
      <c r="PKW80" s="828"/>
      <c r="PKX80" s="828"/>
      <c r="PKY80" s="828"/>
      <c r="PKZ80" s="828"/>
      <c r="PLA80" s="828"/>
      <c r="PLB80" s="828"/>
      <c r="PLC80" s="828"/>
      <c r="PLD80" s="828"/>
      <c r="PLE80" s="828"/>
      <c r="PLF80" s="828"/>
      <c r="PLG80" s="828"/>
      <c r="PLH80" s="828"/>
      <c r="PLI80" s="828"/>
      <c r="PLJ80" s="828"/>
      <c r="PLK80" s="828"/>
      <c r="PLL80" s="828"/>
      <c r="PLM80" s="828"/>
      <c r="PLN80" s="828"/>
      <c r="PLO80" s="828"/>
      <c r="PLP80" s="828"/>
      <c r="PLQ80" s="828"/>
      <c r="PLR80" s="828"/>
      <c r="PLS80" s="828"/>
      <c r="PLT80" s="828"/>
      <c r="PLU80" s="828"/>
      <c r="PLV80" s="828"/>
      <c r="PLW80" s="828"/>
      <c r="PLX80" s="828"/>
      <c r="PLY80" s="828"/>
      <c r="PLZ80" s="828"/>
      <c r="PMA80" s="828"/>
      <c r="PMB80" s="828"/>
      <c r="PMC80" s="828"/>
      <c r="PMD80" s="828"/>
      <c r="PME80" s="828"/>
      <c r="PMF80" s="828"/>
      <c r="PMG80" s="828"/>
      <c r="PMH80" s="828"/>
      <c r="PMI80" s="828"/>
      <c r="PMJ80" s="828"/>
      <c r="PMK80" s="828"/>
      <c r="PML80" s="828"/>
      <c r="PMM80" s="828"/>
      <c r="PMN80" s="828"/>
      <c r="PMO80" s="828"/>
      <c r="PMP80" s="828"/>
      <c r="PMQ80" s="828"/>
      <c r="PMR80" s="828"/>
      <c r="PMS80" s="828"/>
      <c r="PMT80" s="828"/>
      <c r="PMU80" s="828"/>
      <c r="PMV80" s="828"/>
      <c r="PMW80" s="828"/>
      <c r="PMX80" s="828"/>
      <c r="PMY80" s="828"/>
      <c r="PMZ80" s="828"/>
      <c r="PNA80" s="828"/>
      <c r="PNB80" s="828"/>
      <c r="PNC80" s="828"/>
      <c r="PND80" s="828"/>
      <c r="PNE80" s="828"/>
      <c r="PNF80" s="828"/>
      <c r="PNG80" s="828"/>
      <c r="PNH80" s="828"/>
      <c r="PNI80" s="828"/>
      <c r="PNJ80" s="828"/>
      <c r="PNK80" s="828"/>
      <c r="PNL80" s="828"/>
      <c r="PNM80" s="828"/>
      <c r="PNN80" s="828"/>
      <c r="PNO80" s="828"/>
      <c r="PNP80" s="828"/>
      <c r="PNQ80" s="828"/>
      <c r="PNR80" s="828"/>
      <c r="PNS80" s="828"/>
      <c r="PNT80" s="828"/>
      <c r="PNU80" s="828"/>
      <c r="PNV80" s="828"/>
      <c r="PNW80" s="828"/>
      <c r="PNX80" s="828"/>
      <c r="PNY80" s="828"/>
      <c r="PNZ80" s="828"/>
      <c r="POA80" s="828"/>
      <c r="POB80" s="828"/>
      <c r="POC80" s="828"/>
      <c r="POD80" s="828"/>
      <c r="POE80" s="828"/>
      <c r="POF80" s="828"/>
      <c r="POG80" s="828"/>
      <c r="POH80" s="828"/>
      <c r="POI80" s="828"/>
      <c r="POJ80" s="828"/>
      <c r="POK80" s="828"/>
      <c r="POL80" s="828"/>
      <c r="POM80" s="828"/>
      <c r="PON80" s="828"/>
      <c r="POO80" s="828"/>
      <c r="POP80" s="828"/>
      <c r="POQ80" s="828"/>
      <c r="POR80" s="828"/>
      <c r="POS80" s="828"/>
      <c r="POT80" s="828"/>
      <c r="POU80" s="828"/>
      <c r="POV80" s="828"/>
      <c r="POW80" s="828"/>
      <c r="POX80" s="828"/>
      <c r="POY80" s="828"/>
      <c r="POZ80" s="828"/>
      <c r="PPA80" s="828"/>
      <c r="PPB80" s="828"/>
      <c r="PPC80" s="828"/>
      <c r="PPD80" s="828"/>
      <c r="PPE80" s="828"/>
      <c r="PPF80" s="828"/>
      <c r="PPG80" s="828"/>
      <c r="PPH80" s="828"/>
      <c r="PPI80" s="828"/>
      <c r="PPJ80" s="828"/>
      <c r="PPK80" s="828"/>
      <c r="PPL80" s="828"/>
      <c r="PPM80" s="828"/>
      <c r="PPN80" s="828"/>
      <c r="PPO80" s="828"/>
      <c r="PPP80" s="828"/>
      <c r="PPQ80" s="828"/>
      <c r="PPR80" s="828"/>
      <c r="PPS80" s="828"/>
      <c r="PPT80" s="828"/>
      <c r="PPU80" s="828"/>
      <c r="PPV80" s="828"/>
      <c r="PPW80" s="828"/>
      <c r="PPX80" s="828"/>
      <c r="PPY80" s="828"/>
      <c r="PPZ80" s="828"/>
      <c r="PQA80" s="828"/>
      <c r="PQB80" s="828"/>
      <c r="PQC80" s="828"/>
      <c r="PQD80" s="828"/>
      <c r="PQE80" s="828"/>
      <c r="PQF80" s="828"/>
      <c r="PQG80" s="828"/>
      <c r="PQH80" s="828"/>
      <c r="PQI80" s="828"/>
      <c r="PQJ80" s="828"/>
      <c r="PQK80" s="828"/>
      <c r="PQL80" s="828"/>
      <c r="PQM80" s="828"/>
      <c r="PQN80" s="828"/>
      <c r="PQO80" s="828"/>
      <c r="PQP80" s="828"/>
      <c r="PQQ80" s="828"/>
      <c r="PQR80" s="828"/>
      <c r="PQS80" s="828"/>
      <c r="PQT80" s="828"/>
      <c r="PQU80" s="828"/>
      <c r="PQV80" s="828"/>
      <c r="PQW80" s="828"/>
      <c r="PQX80" s="828"/>
      <c r="PQY80" s="828"/>
      <c r="PQZ80" s="828"/>
      <c r="PRA80" s="828"/>
      <c r="PRB80" s="828"/>
      <c r="PRC80" s="828"/>
      <c r="PRD80" s="828"/>
      <c r="PRE80" s="828"/>
      <c r="PRF80" s="828"/>
      <c r="PRG80" s="828"/>
      <c r="PRH80" s="828"/>
      <c r="PRI80" s="828"/>
      <c r="PRJ80" s="828"/>
      <c r="PRK80" s="828"/>
      <c r="PRL80" s="828"/>
      <c r="PRM80" s="828"/>
      <c r="PRN80" s="828"/>
      <c r="PRO80" s="828"/>
      <c r="PRP80" s="828"/>
      <c r="PRQ80" s="828"/>
      <c r="PRR80" s="828"/>
      <c r="PRS80" s="828"/>
      <c r="PRT80" s="828"/>
      <c r="PRU80" s="828"/>
      <c r="PRV80" s="828"/>
      <c r="PRW80" s="828"/>
      <c r="PRX80" s="828"/>
      <c r="PRY80" s="828"/>
      <c r="PRZ80" s="828"/>
      <c r="PSA80" s="828"/>
      <c r="PSB80" s="828"/>
      <c r="PSC80" s="828"/>
      <c r="PSD80" s="828"/>
      <c r="PSE80" s="828"/>
      <c r="PSF80" s="828"/>
      <c r="PSG80" s="828"/>
      <c r="PSH80" s="828"/>
      <c r="PSI80" s="828"/>
      <c r="PSJ80" s="828"/>
      <c r="PSK80" s="828"/>
      <c r="PSL80" s="828"/>
      <c r="PSM80" s="828"/>
      <c r="PSN80" s="828"/>
      <c r="PSO80" s="828"/>
      <c r="PSP80" s="828"/>
      <c r="PSQ80" s="828"/>
      <c r="PSR80" s="828"/>
      <c r="PSS80" s="828"/>
      <c r="PST80" s="828"/>
      <c r="PSU80" s="828"/>
      <c r="PSV80" s="828"/>
      <c r="PSW80" s="828"/>
      <c r="PSX80" s="828"/>
      <c r="PSY80" s="828"/>
      <c r="PSZ80" s="828"/>
      <c r="PTA80" s="828"/>
      <c r="PTB80" s="828"/>
      <c r="PTC80" s="828"/>
      <c r="PTD80" s="828"/>
      <c r="PTE80" s="828"/>
      <c r="PTF80" s="828"/>
      <c r="PTG80" s="828"/>
      <c r="PTH80" s="828"/>
      <c r="PTI80" s="828"/>
      <c r="PTJ80" s="828"/>
      <c r="PTK80" s="828"/>
      <c r="PTL80" s="828"/>
      <c r="PTM80" s="828"/>
      <c r="PTN80" s="828"/>
      <c r="PTO80" s="828"/>
      <c r="PTP80" s="828"/>
      <c r="PTQ80" s="828"/>
      <c r="PTR80" s="828"/>
      <c r="PTS80" s="828"/>
      <c r="PTT80" s="828"/>
      <c r="PTU80" s="828"/>
      <c r="PTV80" s="828"/>
      <c r="PTW80" s="828"/>
      <c r="PTX80" s="828"/>
      <c r="PTY80" s="828"/>
      <c r="PTZ80" s="828"/>
      <c r="PUA80" s="828"/>
      <c r="PUB80" s="828"/>
      <c r="PUC80" s="828"/>
      <c r="PUD80" s="828"/>
      <c r="PUE80" s="828"/>
      <c r="PUF80" s="828"/>
      <c r="PUG80" s="828"/>
      <c r="PUH80" s="828"/>
      <c r="PUI80" s="828"/>
      <c r="PUJ80" s="828"/>
      <c r="PUK80" s="828"/>
      <c r="PUL80" s="828"/>
      <c r="PUM80" s="828"/>
      <c r="PUN80" s="828"/>
      <c r="PUO80" s="828"/>
      <c r="PUP80" s="828"/>
      <c r="PUQ80" s="828"/>
      <c r="PUR80" s="828"/>
      <c r="PUS80" s="828"/>
      <c r="PUT80" s="828"/>
      <c r="PUU80" s="828"/>
      <c r="PUV80" s="828"/>
      <c r="PUW80" s="828"/>
      <c r="PUX80" s="828"/>
      <c r="PUY80" s="828"/>
      <c r="PUZ80" s="828"/>
      <c r="PVA80" s="828"/>
      <c r="PVB80" s="828"/>
      <c r="PVC80" s="828"/>
      <c r="PVD80" s="828"/>
      <c r="PVE80" s="828"/>
      <c r="PVF80" s="828"/>
      <c r="PVG80" s="828"/>
      <c r="PVH80" s="828"/>
      <c r="PVI80" s="828"/>
      <c r="PVJ80" s="828"/>
      <c r="PVK80" s="828"/>
      <c r="PVL80" s="828"/>
      <c r="PVM80" s="828"/>
      <c r="PVN80" s="828"/>
      <c r="PVO80" s="828"/>
      <c r="PVP80" s="828"/>
      <c r="PVQ80" s="828"/>
      <c r="PVR80" s="828"/>
      <c r="PVS80" s="828"/>
      <c r="PVT80" s="828"/>
      <c r="PVU80" s="828"/>
      <c r="PVV80" s="828"/>
      <c r="PVW80" s="828"/>
      <c r="PVX80" s="828"/>
      <c r="PVY80" s="828"/>
      <c r="PVZ80" s="828"/>
      <c r="PWA80" s="828"/>
      <c r="PWB80" s="828"/>
      <c r="PWC80" s="828"/>
      <c r="PWD80" s="828"/>
      <c r="PWE80" s="828"/>
      <c r="PWF80" s="828"/>
      <c r="PWG80" s="828"/>
      <c r="PWH80" s="828"/>
      <c r="PWI80" s="828"/>
      <c r="PWJ80" s="828"/>
      <c r="PWK80" s="828"/>
      <c r="PWL80" s="828"/>
      <c r="PWM80" s="828"/>
      <c r="PWN80" s="828"/>
      <c r="PWO80" s="828"/>
      <c r="PWP80" s="828"/>
      <c r="PWQ80" s="828"/>
      <c r="PWR80" s="828"/>
      <c r="PWS80" s="828"/>
      <c r="PWT80" s="828"/>
      <c r="PWU80" s="828"/>
      <c r="PWV80" s="828"/>
      <c r="PWW80" s="828"/>
      <c r="PWX80" s="828"/>
      <c r="PWY80" s="828"/>
      <c r="PWZ80" s="828"/>
      <c r="PXA80" s="828"/>
      <c r="PXB80" s="828"/>
      <c r="PXC80" s="828"/>
      <c r="PXD80" s="828"/>
      <c r="PXE80" s="828"/>
      <c r="PXF80" s="828"/>
      <c r="PXG80" s="828"/>
      <c r="PXH80" s="828"/>
      <c r="PXI80" s="828"/>
      <c r="PXJ80" s="828"/>
      <c r="PXK80" s="828"/>
      <c r="PXL80" s="828"/>
      <c r="PXM80" s="828"/>
      <c r="PXN80" s="828"/>
      <c r="PXO80" s="828"/>
      <c r="PXP80" s="828"/>
      <c r="PXQ80" s="828"/>
      <c r="PXR80" s="828"/>
      <c r="PXS80" s="828"/>
      <c r="PXT80" s="828"/>
      <c r="PXU80" s="828"/>
      <c r="PXV80" s="828"/>
      <c r="PXW80" s="828"/>
      <c r="PXX80" s="828"/>
      <c r="PXY80" s="828"/>
      <c r="PXZ80" s="828"/>
      <c r="PYA80" s="828"/>
      <c r="PYB80" s="828"/>
      <c r="PYC80" s="828"/>
      <c r="PYD80" s="828"/>
      <c r="PYE80" s="828"/>
      <c r="PYF80" s="828"/>
      <c r="PYG80" s="828"/>
      <c r="PYH80" s="828"/>
      <c r="PYI80" s="828"/>
      <c r="PYJ80" s="828"/>
      <c r="PYK80" s="828"/>
      <c r="PYL80" s="828"/>
      <c r="PYM80" s="828"/>
      <c r="PYN80" s="828"/>
      <c r="PYO80" s="828"/>
      <c r="PYP80" s="828"/>
      <c r="PYQ80" s="828"/>
      <c r="PYR80" s="828"/>
      <c r="PYS80" s="828"/>
      <c r="PYT80" s="828"/>
      <c r="PYU80" s="828"/>
      <c r="PYV80" s="828"/>
      <c r="PYW80" s="828"/>
      <c r="PYX80" s="828"/>
      <c r="PYY80" s="828"/>
      <c r="PYZ80" s="828"/>
      <c r="PZA80" s="828"/>
      <c r="PZB80" s="828"/>
      <c r="PZC80" s="828"/>
      <c r="PZD80" s="828"/>
      <c r="PZE80" s="828"/>
      <c r="PZF80" s="828"/>
      <c r="PZG80" s="828"/>
      <c r="PZH80" s="828"/>
      <c r="PZI80" s="828"/>
      <c r="PZJ80" s="828"/>
      <c r="PZK80" s="828"/>
      <c r="PZL80" s="828"/>
      <c r="PZM80" s="828"/>
      <c r="PZN80" s="828"/>
      <c r="PZO80" s="828"/>
      <c r="PZP80" s="828"/>
      <c r="PZQ80" s="828"/>
      <c r="PZR80" s="828"/>
      <c r="PZS80" s="828"/>
      <c r="PZT80" s="828"/>
      <c r="PZU80" s="828"/>
      <c r="PZV80" s="828"/>
      <c r="PZW80" s="828"/>
      <c r="PZX80" s="828"/>
      <c r="PZY80" s="828"/>
      <c r="PZZ80" s="828"/>
      <c r="QAA80" s="828"/>
      <c r="QAB80" s="828"/>
      <c r="QAC80" s="828"/>
      <c r="QAD80" s="828"/>
      <c r="QAE80" s="828"/>
      <c r="QAF80" s="828"/>
      <c r="QAG80" s="828"/>
      <c r="QAH80" s="828"/>
      <c r="QAI80" s="828"/>
      <c r="QAJ80" s="828"/>
      <c r="QAK80" s="828"/>
      <c r="QAL80" s="828"/>
      <c r="QAM80" s="828"/>
      <c r="QAN80" s="828"/>
      <c r="QAO80" s="828"/>
      <c r="QAP80" s="828"/>
      <c r="QAQ80" s="828"/>
      <c r="QAR80" s="828"/>
      <c r="QAS80" s="828"/>
      <c r="QAT80" s="828"/>
      <c r="QAU80" s="828"/>
      <c r="QAV80" s="828"/>
      <c r="QAW80" s="828"/>
      <c r="QAX80" s="828"/>
      <c r="QAY80" s="828"/>
      <c r="QAZ80" s="828"/>
      <c r="QBA80" s="828"/>
      <c r="QBB80" s="828"/>
      <c r="QBC80" s="828"/>
      <c r="QBD80" s="828"/>
      <c r="QBE80" s="828"/>
      <c r="QBF80" s="828"/>
      <c r="QBG80" s="828"/>
      <c r="QBH80" s="828"/>
      <c r="QBI80" s="828"/>
      <c r="QBJ80" s="828"/>
      <c r="QBK80" s="828"/>
      <c r="QBL80" s="828"/>
      <c r="QBM80" s="828"/>
      <c r="QBN80" s="828"/>
      <c r="QBO80" s="828"/>
      <c r="QBP80" s="828"/>
      <c r="QBQ80" s="828"/>
      <c r="QBR80" s="828"/>
      <c r="QBS80" s="828"/>
      <c r="QBT80" s="828"/>
      <c r="QBU80" s="828"/>
      <c r="QBV80" s="828"/>
      <c r="QBW80" s="828"/>
      <c r="QBX80" s="828"/>
      <c r="QBY80" s="828"/>
      <c r="QBZ80" s="828"/>
      <c r="QCA80" s="828"/>
      <c r="QCB80" s="828"/>
      <c r="QCC80" s="828"/>
      <c r="QCD80" s="828"/>
      <c r="QCE80" s="828"/>
      <c r="QCF80" s="828"/>
      <c r="QCG80" s="828"/>
      <c r="QCH80" s="828"/>
      <c r="QCI80" s="828"/>
      <c r="QCJ80" s="828"/>
      <c r="QCK80" s="828"/>
      <c r="QCL80" s="828"/>
      <c r="QCM80" s="828"/>
      <c r="QCN80" s="828"/>
      <c r="QCO80" s="828"/>
      <c r="QCP80" s="828"/>
      <c r="QCQ80" s="828"/>
      <c r="QCR80" s="828"/>
      <c r="QCS80" s="828"/>
      <c r="QCT80" s="828"/>
      <c r="QCU80" s="828"/>
      <c r="QCV80" s="828"/>
      <c r="QCW80" s="828"/>
      <c r="QCX80" s="828"/>
      <c r="QCY80" s="828"/>
      <c r="QCZ80" s="828"/>
      <c r="QDA80" s="828"/>
      <c r="QDB80" s="828"/>
      <c r="QDC80" s="828"/>
      <c r="QDD80" s="828"/>
      <c r="QDE80" s="828"/>
      <c r="QDF80" s="828"/>
      <c r="QDG80" s="828"/>
      <c r="QDH80" s="828"/>
      <c r="QDI80" s="828"/>
      <c r="QDJ80" s="828"/>
      <c r="QDK80" s="828"/>
      <c r="QDL80" s="828"/>
      <c r="QDM80" s="828"/>
      <c r="QDN80" s="828"/>
      <c r="QDO80" s="828"/>
      <c r="QDP80" s="828"/>
      <c r="QDQ80" s="828"/>
      <c r="QDR80" s="828"/>
      <c r="QDS80" s="828"/>
      <c r="QDT80" s="828"/>
      <c r="QDU80" s="828"/>
      <c r="QDV80" s="828"/>
      <c r="QDW80" s="828"/>
      <c r="QDX80" s="828"/>
      <c r="QDY80" s="828"/>
      <c r="QDZ80" s="828"/>
      <c r="QEA80" s="828"/>
      <c r="QEB80" s="828"/>
      <c r="QEC80" s="828"/>
      <c r="QED80" s="828"/>
      <c r="QEE80" s="828"/>
      <c r="QEF80" s="828"/>
      <c r="QEG80" s="828"/>
      <c r="QEH80" s="828"/>
      <c r="QEI80" s="828"/>
      <c r="QEJ80" s="828"/>
      <c r="QEK80" s="828"/>
      <c r="QEL80" s="828"/>
      <c r="QEM80" s="828"/>
      <c r="QEN80" s="828"/>
      <c r="QEO80" s="828"/>
      <c r="QEP80" s="828"/>
      <c r="QEQ80" s="828"/>
      <c r="QER80" s="828"/>
      <c r="QES80" s="828"/>
      <c r="QET80" s="828"/>
      <c r="QEU80" s="828"/>
      <c r="QEV80" s="828"/>
      <c r="QEW80" s="828"/>
      <c r="QEX80" s="828"/>
      <c r="QEY80" s="828"/>
      <c r="QEZ80" s="828"/>
      <c r="QFA80" s="828"/>
      <c r="QFB80" s="828"/>
      <c r="QFC80" s="828"/>
      <c r="QFD80" s="828"/>
      <c r="QFE80" s="828"/>
      <c r="QFF80" s="828"/>
      <c r="QFG80" s="828"/>
      <c r="QFH80" s="828"/>
      <c r="QFI80" s="828"/>
      <c r="QFJ80" s="828"/>
      <c r="QFK80" s="828"/>
      <c r="QFL80" s="828"/>
      <c r="QFM80" s="828"/>
      <c r="QFN80" s="828"/>
      <c r="QFO80" s="828"/>
      <c r="QFP80" s="828"/>
      <c r="QFQ80" s="828"/>
      <c r="QFR80" s="828"/>
      <c r="QFS80" s="828"/>
      <c r="QFT80" s="828"/>
      <c r="QFU80" s="828"/>
      <c r="QFV80" s="828"/>
      <c r="QFW80" s="828"/>
      <c r="QFX80" s="828"/>
      <c r="QFY80" s="828"/>
      <c r="QFZ80" s="828"/>
      <c r="QGA80" s="828"/>
      <c r="QGB80" s="828"/>
      <c r="QGC80" s="828"/>
      <c r="QGD80" s="828"/>
      <c r="QGE80" s="828"/>
      <c r="QGF80" s="828"/>
      <c r="QGG80" s="828"/>
      <c r="QGH80" s="828"/>
      <c r="QGI80" s="828"/>
      <c r="QGJ80" s="828"/>
      <c r="QGK80" s="828"/>
      <c r="QGL80" s="828"/>
      <c r="QGM80" s="828"/>
      <c r="QGN80" s="828"/>
      <c r="QGO80" s="828"/>
      <c r="QGP80" s="828"/>
      <c r="QGQ80" s="828"/>
      <c r="QGR80" s="828"/>
      <c r="QGS80" s="828"/>
      <c r="QGT80" s="828"/>
      <c r="QGU80" s="828"/>
      <c r="QGV80" s="828"/>
      <c r="QGW80" s="828"/>
      <c r="QGX80" s="828"/>
      <c r="QGY80" s="828"/>
      <c r="QGZ80" s="828"/>
      <c r="QHA80" s="828"/>
      <c r="QHB80" s="828"/>
      <c r="QHC80" s="828"/>
      <c r="QHD80" s="828"/>
      <c r="QHE80" s="828"/>
      <c r="QHF80" s="828"/>
      <c r="QHG80" s="828"/>
      <c r="QHH80" s="828"/>
      <c r="QHI80" s="828"/>
      <c r="QHJ80" s="828"/>
      <c r="QHK80" s="828"/>
      <c r="QHL80" s="828"/>
      <c r="QHM80" s="828"/>
      <c r="QHN80" s="828"/>
      <c r="QHO80" s="828"/>
      <c r="QHP80" s="828"/>
      <c r="QHQ80" s="828"/>
      <c r="QHR80" s="828"/>
      <c r="QHS80" s="828"/>
      <c r="QHT80" s="828"/>
      <c r="QHU80" s="828"/>
      <c r="QHV80" s="828"/>
      <c r="QHW80" s="828"/>
      <c r="QHX80" s="828"/>
      <c r="QHY80" s="828"/>
      <c r="QHZ80" s="828"/>
      <c r="QIA80" s="828"/>
      <c r="QIB80" s="828"/>
      <c r="QIC80" s="828"/>
      <c r="QID80" s="828"/>
      <c r="QIE80" s="828"/>
      <c r="QIF80" s="828"/>
      <c r="QIG80" s="828"/>
      <c r="QIH80" s="828"/>
      <c r="QII80" s="828"/>
      <c r="QIJ80" s="828"/>
      <c r="QIK80" s="828"/>
      <c r="QIL80" s="828"/>
      <c r="QIM80" s="828"/>
      <c r="QIN80" s="828"/>
      <c r="QIO80" s="828"/>
      <c r="QIP80" s="828"/>
      <c r="QIQ80" s="828"/>
      <c r="QIR80" s="828"/>
      <c r="QIS80" s="828"/>
      <c r="QIT80" s="828"/>
      <c r="QIU80" s="828"/>
      <c r="QIV80" s="828"/>
      <c r="QIW80" s="828"/>
      <c r="QIX80" s="828"/>
      <c r="QIY80" s="828"/>
      <c r="QIZ80" s="828"/>
      <c r="QJA80" s="828"/>
      <c r="QJB80" s="828"/>
      <c r="QJC80" s="828"/>
      <c r="QJD80" s="828"/>
      <c r="QJE80" s="828"/>
      <c r="QJF80" s="828"/>
      <c r="QJG80" s="828"/>
      <c r="QJH80" s="828"/>
      <c r="QJI80" s="828"/>
      <c r="QJJ80" s="828"/>
      <c r="QJK80" s="828"/>
      <c r="QJL80" s="828"/>
      <c r="QJM80" s="828"/>
      <c r="QJN80" s="828"/>
      <c r="QJO80" s="828"/>
      <c r="QJP80" s="828"/>
      <c r="QJQ80" s="828"/>
      <c r="QJR80" s="828"/>
      <c r="QJS80" s="828"/>
      <c r="QJT80" s="828"/>
      <c r="QJU80" s="828"/>
      <c r="QJV80" s="828"/>
      <c r="QJW80" s="828"/>
      <c r="QJX80" s="828"/>
      <c r="QJY80" s="828"/>
      <c r="QJZ80" s="828"/>
      <c r="QKA80" s="828"/>
      <c r="QKB80" s="828"/>
      <c r="QKC80" s="828"/>
      <c r="QKD80" s="828"/>
      <c r="QKE80" s="828"/>
      <c r="QKF80" s="828"/>
      <c r="QKG80" s="828"/>
      <c r="QKH80" s="828"/>
      <c r="QKI80" s="828"/>
      <c r="QKJ80" s="828"/>
      <c r="QKK80" s="828"/>
      <c r="QKL80" s="828"/>
      <c r="QKM80" s="828"/>
      <c r="QKN80" s="828"/>
      <c r="QKO80" s="828"/>
      <c r="QKP80" s="828"/>
      <c r="QKQ80" s="828"/>
      <c r="QKR80" s="828"/>
      <c r="QKS80" s="828"/>
      <c r="QKT80" s="828"/>
      <c r="QKU80" s="828"/>
      <c r="QKV80" s="828"/>
      <c r="QKW80" s="828"/>
      <c r="QKX80" s="828"/>
      <c r="QKY80" s="828"/>
      <c r="QKZ80" s="828"/>
      <c r="QLA80" s="828"/>
      <c r="QLB80" s="828"/>
      <c r="QLC80" s="828"/>
      <c r="QLD80" s="828"/>
      <c r="QLE80" s="828"/>
      <c r="QLF80" s="828"/>
      <c r="QLG80" s="828"/>
      <c r="QLH80" s="828"/>
      <c r="QLI80" s="828"/>
      <c r="QLJ80" s="828"/>
      <c r="QLK80" s="828"/>
      <c r="QLL80" s="828"/>
      <c r="QLM80" s="828"/>
      <c r="QLN80" s="828"/>
      <c r="QLO80" s="828"/>
      <c r="QLP80" s="828"/>
      <c r="QLQ80" s="828"/>
      <c r="QLR80" s="828"/>
      <c r="QLS80" s="828"/>
      <c r="QLT80" s="828"/>
      <c r="QLU80" s="828"/>
      <c r="QLV80" s="828"/>
      <c r="QLW80" s="828"/>
      <c r="QLX80" s="828"/>
      <c r="QLY80" s="828"/>
      <c r="QLZ80" s="828"/>
      <c r="QMA80" s="828"/>
      <c r="QMB80" s="828"/>
      <c r="QMC80" s="828"/>
      <c r="QMD80" s="828"/>
      <c r="QME80" s="828"/>
      <c r="QMF80" s="828"/>
      <c r="QMG80" s="828"/>
      <c r="QMH80" s="828"/>
      <c r="QMI80" s="828"/>
      <c r="QMJ80" s="828"/>
      <c r="QMK80" s="828"/>
      <c r="QML80" s="828"/>
      <c r="QMM80" s="828"/>
      <c r="QMN80" s="828"/>
      <c r="QMO80" s="828"/>
      <c r="QMP80" s="828"/>
      <c r="QMQ80" s="828"/>
      <c r="QMR80" s="828"/>
      <c r="QMS80" s="828"/>
      <c r="QMT80" s="828"/>
      <c r="QMU80" s="828"/>
      <c r="QMV80" s="828"/>
      <c r="QMW80" s="828"/>
      <c r="QMX80" s="828"/>
      <c r="QMY80" s="828"/>
      <c r="QMZ80" s="828"/>
      <c r="QNA80" s="828"/>
      <c r="QNB80" s="828"/>
      <c r="QNC80" s="828"/>
      <c r="QND80" s="828"/>
      <c r="QNE80" s="828"/>
      <c r="QNF80" s="828"/>
      <c r="QNG80" s="828"/>
      <c r="QNH80" s="828"/>
      <c r="QNI80" s="828"/>
      <c r="QNJ80" s="828"/>
      <c r="QNK80" s="828"/>
      <c r="QNL80" s="828"/>
      <c r="QNM80" s="828"/>
      <c r="QNN80" s="828"/>
      <c r="QNO80" s="828"/>
      <c r="QNP80" s="828"/>
      <c r="QNQ80" s="828"/>
      <c r="QNR80" s="828"/>
      <c r="QNS80" s="828"/>
      <c r="QNT80" s="828"/>
      <c r="QNU80" s="828"/>
      <c r="QNV80" s="828"/>
      <c r="QNW80" s="828"/>
      <c r="QNX80" s="828"/>
      <c r="QNY80" s="828"/>
      <c r="QNZ80" s="828"/>
      <c r="QOA80" s="828"/>
      <c r="QOB80" s="828"/>
      <c r="QOC80" s="828"/>
      <c r="QOD80" s="828"/>
      <c r="QOE80" s="828"/>
      <c r="QOF80" s="828"/>
      <c r="QOG80" s="828"/>
      <c r="QOH80" s="828"/>
      <c r="QOI80" s="828"/>
      <c r="QOJ80" s="828"/>
      <c r="QOK80" s="828"/>
      <c r="QOL80" s="828"/>
      <c r="QOM80" s="828"/>
      <c r="QON80" s="828"/>
      <c r="QOO80" s="828"/>
      <c r="QOP80" s="828"/>
      <c r="QOQ80" s="828"/>
      <c r="QOR80" s="828"/>
      <c r="QOS80" s="828"/>
      <c r="QOT80" s="828"/>
      <c r="QOU80" s="828"/>
      <c r="QOV80" s="828"/>
      <c r="QOW80" s="828"/>
      <c r="QOX80" s="828"/>
      <c r="QOY80" s="828"/>
      <c r="QOZ80" s="828"/>
      <c r="QPA80" s="828"/>
      <c r="QPB80" s="828"/>
      <c r="QPC80" s="828"/>
      <c r="QPD80" s="828"/>
      <c r="QPE80" s="828"/>
      <c r="QPF80" s="828"/>
      <c r="QPG80" s="828"/>
      <c r="QPH80" s="828"/>
      <c r="QPI80" s="828"/>
      <c r="QPJ80" s="828"/>
      <c r="QPK80" s="828"/>
      <c r="QPL80" s="828"/>
      <c r="QPM80" s="828"/>
      <c r="QPN80" s="828"/>
      <c r="QPO80" s="828"/>
      <c r="QPP80" s="828"/>
      <c r="QPQ80" s="828"/>
      <c r="QPR80" s="828"/>
      <c r="QPS80" s="828"/>
      <c r="QPT80" s="828"/>
      <c r="QPU80" s="828"/>
      <c r="QPV80" s="828"/>
      <c r="QPW80" s="828"/>
      <c r="QPX80" s="828"/>
      <c r="QPY80" s="828"/>
      <c r="QPZ80" s="828"/>
      <c r="QQA80" s="828"/>
      <c r="QQB80" s="828"/>
      <c r="QQC80" s="828"/>
      <c r="QQD80" s="828"/>
      <c r="QQE80" s="828"/>
      <c r="QQF80" s="828"/>
      <c r="QQG80" s="828"/>
      <c r="QQH80" s="828"/>
      <c r="QQI80" s="828"/>
      <c r="QQJ80" s="828"/>
      <c r="QQK80" s="828"/>
      <c r="QQL80" s="828"/>
      <c r="QQM80" s="828"/>
      <c r="QQN80" s="828"/>
      <c r="QQO80" s="828"/>
      <c r="QQP80" s="828"/>
      <c r="QQQ80" s="828"/>
      <c r="QQR80" s="828"/>
      <c r="QQS80" s="828"/>
      <c r="QQT80" s="828"/>
      <c r="QQU80" s="828"/>
      <c r="QQV80" s="828"/>
      <c r="QQW80" s="828"/>
      <c r="QQX80" s="828"/>
      <c r="QQY80" s="828"/>
      <c r="QQZ80" s="828"/>
      <c r="QRA80" s="828"/>
      <c r="QRB80" s="828"/>
      <c r="QRC80" s="828"/>
      <c r="QRD80" s="828"/>
      <c r="QRE80" s="828"/>
      <c r="QRF80" s="828"/>
      <c r="QRG80" s="828"/>
      <c r="QRH80" s="828"/>
      <c r="QRI80" s="828"/>
      <c r="QRJ80" s="828"/>
      <c r="QRK80" s="828"/>
      <c r="QRL80" s="828"/>
      <c r="QRM80" s="828"/>
      <c r="QRN80" s="828"/>
      <c r="QRO80" s="828"/>
      <c r="QRP80" s="828"/>
      <c r="QRQ80" s="828"/>
      <c r="QRR80" s="828"/>
      <c r="QRS80" s="828"/>
      <c r="QRT80" s="828"/>
      <c r="QRU80" s="828"/>
      <c r="QRV80" s="828"/>
      <c r="QRW80" s="828"/>
      <c r="QRX80" s="828"/>
      <c r="QRY80" s="828"/>
      <c r="QRZ80" s="828"/>
      <c r="QSA80" s="828"/>
      <c r="QSB80" s="828"/>
      <c r="QSC80" s="828"/>
      <c r="QSD80" s="828"/>
      <c r="QSE80" s="828"/>
      <c r="QSF80" s="828"/>
      <c r="QSG80" s="828"/>
      <c r="QSH80" s="828"/>
      <c r="QSI80" s="828"/>
      <c r="QSJ80" s="828"/>
      <c r="QSK80" s="828"/>
      <c r="QSL80" s="828"/>
      <c r="QSM80" s="828"/>
      <c r="QSN80" s="828"/>
      <c r="QSO80" s="828"/>
      <c r="QSP80" s="828"/>
      <c r="QSQ80" s="828"/>
      <c r="QSR80" s="828"/>
      <c r="QSS80" s="828"/>
      <c r="QST80" s="828"/>
      <c r="QSU80" s="828"/>
      <c r="QSV80" s="828"/>
      <c r="QSW80" s="828"/>
      <c r="QSX80" s="828"/>
      <c r="QSY80" s="828"/>
      <c r="QSZ80" s="828"/>
      <c r="QTA80" s="828"/>
      <c r="QTB80" s="828"/>
      <c r="QTC80" s="828"/>
      <c r="QTD80" s="828"/>
      <c r="QTE80" s="828"/>
      <c r="QTF80" s="828"/>
      <c r="QTG80" s="828"/>
      <c r="QTH80" s="828"/>
      <c r="QTI80" s="828"/>
      <c r="QTJ80" s="828"/>
      <c r="QTK80" s="828"/>
      <c r="QTL80" s="828"/>
      <c r="QTM80" s="828"/>
      <c r="QTN80" s="828"/>
      <c r="QTO80" s="828"/>
      <c r="QTP80" s="828"/>
      <c r="QTQ80" s="828"/>
      <c r="QTR80" s="828"/>
      <c r="QTS80" s="828"/>
      <c r="QTT80" s="828"/>
      <c r="QTU80" s="828"/>
      <c r="QTV80" s="828"/>
      <c r="QTW80" s="828"/>
      <c r="QTX80" s="828"/>
      <c r="QTY80" s="828"/>
      <c r="QTZ80" s="828"/>
      <c r="QUA80" s="828"/>
      <c r="QUB80" s="828"/>
      <c r="QUC80" s="828"/>
      <c r="QUD80" s="828"/>
      <c r="QUE80" s="828"/>
      <c r="QUF80" s="828"/>
      <c r="QUG80" s="828"/>
      <c r="QUH80" s="828"/>
      <c r="QUI80" s="828"/>
      <c r="QUJ80" s="828"/>
      <c r="QUK80" s="828"/>
      <c r="QUL80" s="828"/>
      <c r="QUM80" s="828"/>
      <c r="QUN80" s="828"/>
      <c r="QUO80" s="828"/>
      <c r="QUP80" s="828"/>
      <c r="QUQ80" s="828"/>
      <c r="QUR80" s="828"/>
      <c r="QUS80" s="828"/>
      <c r="QUT80" s="828"/>
      <c r="QUU80" s="828"/>
      <c r="QUV80" s="828"/>
      <c r="QUW80" s="828"/>
      <c r="QUX80" s="828"/>
      <c r="QUY80" s="828"/>
      <c r="QUZ80" s="828"/>
      <c r="QVA80" s="828"/>
      <c r="QVB80" s="828"/>
      <c r="QVC80" s="828"/>
      <c r="QVD80" s="828"/>
      <c r="QVE80" s="828"/>
      <c r="QVF80" s="828"/>
      <c r="QVG80" s="828"/>
      <c r="QVH80" s="828"/>
      <c r="QVI80" s="828"/>
      <c r="QVJ80" s="828"/>
      <c r="QVK80" s="828"/>
      <c r="QVL80" s="828"/>
      <c r="QVM80" s="828"/>
      <c r="QVN80" s="828"/>
      <c r="QVO80" s="828"/>
      <c r="QVP80" s="828"/>
      <c r="QVQ80" s="828"/>
      <c r="QVR80" s="828"/>
      <c r="QVS80" s="828"/>
      <c r="QVT80" s="828"/>
      <c r="QVU80" s="828"/>
      <c r="QVV80" s="828"/>
      <c r="QVW80" s="828"/>
      <c r="QVX80" s="828"/>
      <c r="QVY80" s="828"/>
      <c r="QVZ80" s="828"/>
      <c r="QWA80" s="828"/>
      <c r="QWB80" s="828"/>
      <c r="QWC80" s="828"/>
      <c r="QWD80" s="828"/>
      <c r="QWE80" s="828"/>
      <c r="QWF80" s="828"/>
      <c r="QWG80" s="828"/>
      <c r="QWH80" s="828"/>
      <c r="QWI80" s="828"/>
      <c r="QWJ80" s="828"/>
      <c r="QWK80" s="828"/>
      <c r="QWL80" s="828"/>
      <c r="QWM80" s="828"/>
      <c r="QWN80" s="828"/>
      <c r="QWO80" s="828"/>
      <c r="QWP80" s="828"/>
      <c r="QWQ80" s="828"/>
      <c r="QWR80" s="828"/>
      <c r="QWS80" s="828"/>
      <c r="QWT80" s="828"/>
      <c r="QWU80" s="828"/>
      <c r="QWV80" s="828"/>
      <c r="QWW80" s="828"/>
      <c r="QWX80" s="828"/>
      <c r="QWY80" s="828"/>
      <c r="QWZ80" s="828"/>
      <c r="QXA80" s="828"/>
      <c r="QXB80" s="828"/>
      <c r="QXC80" s="828"/>
      <c r="QXD80" s="828"/>
      <c r="QXE80" s="828"/>
      <c r="QXF80" s="828"/>
      <c r="QXG80" s="828"/>
      <c r="QXH80" s="828"/>
      <c r="QXI80" s="828"/>
      <c r="QXJ80" s="828"/>
      <c r="QXK80" s="828"/>
      <c r="QXL80" s="828"/>
      <c r="QXM80" s="828"/>
      <c r="QXN80" s="828"/>
      <c r="QXO80" s="828"/>
      <c r="QXP80" s="828"/>
      <c r="QXQ80" s="828"/>
      <c r="QXR80" s="828"/>
      <c r="QXS80" s="828"/>
      <c r="QXT80" s="828"/>
      <c r="QXU80" s="828"/>
      <c r="QXV80" s="828"/>
      <c r="QXW80" s="828"/>
      <c r="QXX80" s="828"/>
      <c r="QXY80" s="828"/>
      <c r="QXZ80" s="828"/>
      <c r="QYA80" s="828"/>
      <c r="QYB80" s="828"/>
      <c r="QYC80" s="828"/>
      <c r="QYD80" s="828"/>
      <c r="QYE80" s="828"/>
      <c r="QYF80" s="828"/>
      <c r="QYG80" s="828"/>
      <c r="QYH80" s="828"/>
      <c r="QYI80" s="828"/>
      <c r="QYJ80" s="828"/>
      <c r="QYK80" s="828"/>
      <c r="QYL80" s="828"/>
      <c r="QYM80" s="828"/>
      <c r="QYN80" s="828"/>
      <c r="QYO80" s="828"/>
      <c r="QYP80" s="828"/>
      <c r="QYQ80" s="828"/>
      <c r="QYR80" s="828"/>
      <c r="QYS80" s="828"/>
      <c r="QYT80" s="828"/>
      <c r="QYU80" s="828"/>
      <c r="QYV80" s="828"/>
      <c r="QYW80" s="828"/>
      <c r="QYX80" s="828"/>
      <c r="QYY80" s="828"/>
      <c r="QYZ80" s="828"/>
      <c r="QZA80" s="828"/>
      <c r="QZB80" s="828"/>
      <c r="QZC80" s="828"/>
      <c r="QZD80" s="828"/>
      <c r="QZE80" s="828"/>
      <c r="QZF80" s="828"/>
      <c r="QZG80" s="828"/>
      <c r="QZH80" s="828"/>
      <c r="QZI80" s="828"/>
      <c r="QZJ80" s="828"/>
      <c r="QZK80" s="828"/>
      <c r="QZL80" s="828"/>
      <c r="QZM80" s="828"/>
      <c r="QZN80" s="828"/>
      <c r="QZO80" s="828"/>
      <c r="QZP80" s="828"/>
      <c r="QZQ80" s="828"/>
      <c r="QZR80" s="828"/>
      <c r="QZS80" s="828"/>
      <c r="QZT80" s="828"/>
      <c r="QZU80" s="828"/>
      <c r="QZV80" s="828"/>
      <c r="QZW80" s="828"/>
      <c r="QZX80" s="828"/>
      <c r="QZY80" s="828"/>
      <c r="QZZ80" s="828"/>
      <c r="RAA80" s="828"/>
      <c r="RAB80" s="828"/>
      <c r="RAC80" s="828"/>
      <c r="RAD80" s="828"/>
      <c r="RAE80" s="828"/>
      <c r="RAF80" s="828"/>
      <c r="RAG80" s="828"/>
      <c r="RAH80" s="828"/>
      <c r="RAI80" s="828"/>
      <c r="RAJ80" s="828"/>
      <c r="RAK80" s="828"/>
      <c r="RAL80" s="828"/>
      <c r="RAM80" s="828"/>
      <c r="RAN80" s="828"/>
      <c r="RAO80" s="828"/>
      <c r="RAP80" s="828"/>
      <c r="RAQ80" s="828"/>
      <c r="RAR80" s="828"/>
      <c r="RAS80" s="828"/>
      <c r="RAT80" s="828"/>
      <c r="RAU80" s="828"/>
      <c r="RAV80" s="828"/>
      <c r="RAW80" s="828"/>
      <c r="RAX80" s="828"/>
      <c r="RAY80" s="828"/>
      <c r="RAZ80" s="828"/>
      <c r="RBA80" s="828"/>
      <c r="RBB80" s="828"/>
      <c r="RBC80" s="828"/>
      <c r="RBD80" s="828"/>
      <c r="RBE80" s="828"/>
      <c r="RBF80" s="828"/>
      <c r="RBG80" s="828"/>
      <c r="RBH80" s="828"/>
      <c r="RBI80" s="828"/>
      <c r="RBJ80" s="828"/>
      <c r="RBK80" s="828"/>
      <c r="RBL80" s="828"/>
      <c r="RBM80" s="828"/>
      <c r="RBN80" s="828"/>
      <c r="RBO80" s="828"/>
      <c r="RBP80" s="828"/>
      <c r="RBQ80" s="828"/>
      <c r="RBR80" s="828"/>
      <c r="RBS80" s="828"/>
      <c r="RBT80" s="828"/>
      <c r="RBU80" s="828"/>
      <c r="RBV80" s="828"/>
      <c r="RBW80" s="828"/>
      <c r="RBX80" s="828"/>
      <c r="RBY80" s="828"/>
      <c r="RBZ80" s="828"/>
      <c r="RCA80" s="828"/>
      <c r="RCB80" s="828"/>
      <c r="RCC80" s="828"/>
      <c r="RCD80" s="828"/>
      <c r="RCE80" s="828"/>
      <c r="RCF80" s="828"/>
      <c r="RCG80" s="828"/>
      <c r="RCH80" s="828"/>
      <c r="RCI80" s="828"/>
      <c r="RCJ80" s="828"/>
      <c r="RCK80" s="828"/>
      <c r="RCL80" s="828"/>
      <c r="RCM80" s="828"/>
      <c r="RCN80" s="828"/>
      <c r="RCO80" s="828"/>
      <c r="RCP80" s="828"/>
      <c r="RCQ80" s="828"/>
      <c r="RCR80" s="828"/>
      <c r="RCS80" s="828"/>
      <c r="RCT80" s="828"/>
      <c r="RCU80" s="828"/>
      <c r="RCV80" s="828"/>
      <c r="RCW80" s="828"/>
      <c r="RCX80" s="828"/>
      <c r="RCY80" s="828"/>
      <c r="RCZ80" s="828"/>
      <c r="RDA80" s="828"/>
      <c r="RDB80" s="828"/>
      <c r="RDC80" s="828"/>
      <c r="RDD80" s="828"/>
      <c r="RDE80" s="828"/>
      <c r="RDF80" s="828"/>
      <c r="RDG80" s="828"/>
      <c r="RDH80" s="828"/>
      <c r="RDI80" s="828"/>
      <c r="RDJ80" s="828"/>
      <c r="RDK80" s="828"/>
      <c r="RDL80" s="828"/>
      <c r="RDM80" s="828"/>
      <c r="RDN80" s="828"/>
      <c r="RDO80" s="828"/>
      <c r="RDP80" s="828"/>
      <c r="RDQ80" s="828"/>
      <c r="RDR80" s="828"/>
      <c r="RDS80" s="828"/>
      <c r="RDT80" s="828"/>
      <c r="RDU80" s="828"/>
      <c r="RDV80" s="828"/>
      <c r="RDW80" s="828"/>
      <c r="RDX80" s="828"/>
      <c r="RDY80" s="828"/>
      <c r="RDZ80" s="828"/>
      <c r="REA80" s="828"/>
      <c r="REB80" s="828"/>
      <c r="REC80" s="828"/>
      <c r="RED80" s="828"/>
      <c r="REE80" s="828"/>
      <c r="REF80" s="828"/>
      <c r="REG80" s="828"/>
      <c r="REH80" s="828"/>
      <c r="REI80" s="828"/>
      <c r="REJ80" s="828"/>
      <c r="REK80" s="828"/>
      <c r="REL80" s="828"/>
      <c r="REM80" s="828"/>
      <c r="REN80" s="828"/>
      <c r="REO80" s="828"/>
      <c r="REP80" s="828"/>
      <c r="REQ80" s="828"/>
      <c r="RER80" s="828"/>
      <c r="RES80" s="828"/>
      <c r="RET80" s="828"/>
      <c r="REU80" s="828"/>
      <c r="REV80" s="828"/>
      <c r="REW80" s="828"/>
      <c r="REX80" s="828"/>
      <c r="REY80" s="828"/>
      <c r="REZ80" s="828"/>
      <c r="RFA80" s="828"/>
      <c r="RFB80" s="828"/>
      <c r="RFC80" s="828"/>
      <c r="RFD80" s="828"/>
      <c r="RFE80" s="828"/>
      <c r="RFF80" s="828"/>
      <c r="RFG80" s="828"/>
      <c r="RFH80" s="828"/>
      <c r="RFI80" s="828"/>
      <c r="RFJ80" s="828"/>
      <c r="RFK80" s="828"/>
      <c r="RFL80" s="828"/>
      <c r="RFM80" s="828"/>
      <c r="RFN80" s="828"/>
      <c r="RFO80" s="828"/>
      <c r="RFP80" s="828"/>
      <c r="RFQ80" s="828"/>
      <c r="RFR80" s="828"/>
      <c r="RFS80" s="828"/>
      <c r="RFT80" s="828"/>
      <c r="RFU80" s="828"/>
      <c r="RFV80" s="828"/>
      <c r="RFW80" s="828"/>
      <c r="RFX80" s="828"/>
      <c r="RFY80" s="828"/>
      <c r="RFZ80" s="828"/>
      <c r="RGA80" s="828"/>
      <c r="RGB80" s="828"/>
      <c r="RGC80" s="828"/>
      <c r="RGD80" s="828"/>
      <c r="RGE80" s="828"/>
      <c r="RGF80" s="828"/>
      <c r="RGG80" s="828"/>
      <c r="RGH80" s="828"/>
      <c r="RGI80" s="828"/>
      <c r="RGJ80" s="828"/>
      <c r="RGK80" s="828"/>
      <c r="RGL80" s="828"/>
      <c r="RGM80" s="828"/>
      <c r="RGN80" s="828"/>
      <c r="RGO80" s="828"/>
      <c r="RGP80" s="828"/>
      <c r="RGQ80" s="828"/>
      <c r="RGR80" s="828"/>
      <c r="RGS80" s="828"/>
      <c r="RGT80" s="828"/>
      <c r="RGU80" s="828"/>
      <c r="RGV80" s="828"/>
      <c r="RGW80" s="828"/>
      <c r="RGX80" s="828"/>
      <c r="RGY80" s="828"/>
      <c r="RGZ80" s="828"/>
      <c r="RHA80" s="828"/>
      <c r="RHB80" s="828"/>
      <c r="RHC80" s="828"/>
      <c r="RHD80" s="828"/>
      <c r="RHE80" s="828"/>
      <c r="RHF80" s="828"/>
      <c r="RHG80" s="828"/>
      <c r="RHH80" s="828"/>
      <c r="RHI80" s="828"/>
      <c r="RHJ80" s="828"/>
      <c r="RHK80" s="828"/>
      <c r="RHL80" s="828"/>
      <c r="RHM80" s="828"/>
      <c r="RHN80" s="828"/>
      <c r="RHO80" s="828"/>
      <c r="RHP80" s="828"/>
      <c r="RHQ80" s="828"/>
      <c r="RHR80" s="828"/>
      <c r="RHS80" s="828"/>
      <c r="RHT80" s="828"/>
      <c r="RHU80" s="828"/>
      <c r="RHV80" s="828"/>
      <c r="RHW80" s="828"/>
      <c r="RHX80" s="828"/>
      <c r="RHY80" s="828"/>
      <c r="RHZ80" s="828"/>
      <c r="RIA80" s="828"/>
      <c r="RIB80" s="828"/>
      <c r="RIC80" s="828"/>
      <c r="RID80" s="828"/>
      <c r="RIE80" s="828"/>
      <c r="RIF80" s="828"/>
      <c r="RIG80" s="828"/>
      <c r="RIH80" s="828"/>
      <c r="RII80" s="828"/>
      <c r="RIJ80" s="828"/>
      <c r="RIK80" s="828"/>
      <c r="RIL80" s="828"/>
      <c r="RIM80" s="828"/>
      <c r="RIN80" s="828"/>
      <c r="RIO80" s="828"/>
      <c r="RIP80" s="828"/>
      <c r="RIQ80" s="828"/>
      <c r="RIR80" s="828"/>
      <c r="RIS80" s="828"/>
      <c r="RIT80" s="828"/>
      <c r="RIU80" s="828"/>
      <c r="RIV80" s="828"/>
      <c r="RIW80" s="828"/>
      <c r="RIX80" s="828"/>
      <c r="RIY80" s="828"/>
      <c r="RIZ80" s="828"/>
      <c r="RJA80" s="828"/>
      <c r="RJB80" s="828"/>
      <c r="RJC80" s="828"/>
      <c r="RJD80" s="828"/>
      <c r="RJE80" s="828"/>
      <c r="RJF80" s="828"/>
      <c r="RJG80" s="828"/>
      <c r="RJH80" s="828"/>
      <c r="RJI80" s="828"/>
      <c r="RJJ80" s="828"/>
      <c r="RJK80" s="828"/>
      <c r="RJL80" s="828"/>
      <c r="RJM80" s="828"/>
      <c r="RJN80" s="828"/>
      <c r="RJO80" s="828"/>
      <c r="RJP80" s="828"/>
      <c r="RJQ80" s="828"/>
      <c r="RJR80" s="828"/>
      <c r="RJS80" s="828"/>
      <c r="RJT80" s="828"/>
      <c r="RJU80" s="828"/>
      <c r="RJV80" s="828"/>
      <c r="RJW80" s="828"/>
      <c r="RJX80" s="828"/>
      <c r="RJY80" s="828"/>
      <c r="RJZ80" s="828"/>
      <c r="RKA80" s="828"/>
      <c r="RKB80" s="828"/>
      <c r="RKC80" s="828"/>
      <c r="RKD80" s="828"/>
      <c r="RKE80" s="828"/>
      <c r="RKF80" s="828"/>
      <c r="RKG80" s="828"/>
      <c r="RKH80" s="828"/>
      <c r="RKI80" s="828"/>
      <c r="RKJ80" s="828"/>
      <c r="RKK80" s="828"/>
      <c r="RKL80" s="828"/>
      <c r="RKM80" s="828"/>
      <c r="RKN80" s="828"/>
      <c r="RKO80" s="828"/>
      <c r="RKP80" s="828"/>
      <c r="RKQ80" s="828"/>
      <c r="RKR80" s="828"/>
      <c r="RKS80" s="828"/>
      <c r="RKT80" s="828"/>
      <c r="RKU80" s="828"/>
      <c r="RKV80" s="828"/>
      <c r="RKW80" s="828"/>
      <c r="RKX80" s="828"/>
      <c r="RKY80" s="828"/>
      <c r="RKZ80" s="828"/>
      <c r="RLA80" s="828"/>
      <c r="RLB80" s="828"/>
      <c r="RLC80" s="828"/>
      <c r="RLD80" s="828"/>
      <c r="RLE80" s="828"/>
      <c r="RLF80" s="828"/>
      <c r="RLG80" s="828"/>
      <c r="RLH80" s="828"/>
      <c r="RLI80" s="828"/>
      <c r="RLJ80" s="828"/>
      <c r="RLK80" s="828"/>
      <c r="RLL80" s="828"/>
      <c r="RLM80" s="828"/>
      <c r="RLN80" s="828"/>
      <c r="RLO80" s="828"/>
      <c r="RLP80" s="828"/>
      <c r="RLQ80" s="828"/>
      <c r="RLR80" s="828"/>
      <c r="RLS80" s="828"/>
      <c r="RLT80" s="828"/>
      <c r="RLU80" s="828"/>
      <c r="RLV80" s="828"/>
      <c r="RLW80" s="828"/>
      <c r="RLX80" s="828"/>
      <c r="RLY80" s="828"/>
      <c r="RLZ80" s="828"/>
      <c r="RMA80" s="828"/>
      <c r="RMB80" s="828"/>
      <c r="RMC80" s="828"/>
      <c r="RMD80" s="828"/>
      <c r="RME80" s="828"/>
      <c r="RMF80" s="828"/>
      <c r="RMG80" s="828"/>
      <c r="RMH80" s="828"/>
      <c r="RMI80" s="828"/>
      <c r="RMJ80" s="828"/>
      <c r="RMK80" s="828"/>
      <c r="RML80" s="828"/>
      <c r="RMM80" s="828"/>
      <c r="RMN80" s="828"/>
      <c r="RMO80" s="828"/>
      <c r="RMP80" s="828"/>
      <c r="RMQ80" s="828"/>
      <c r="RMR80" s="828"/>
      <c r="RMS80" s="828"/>
      <c r="RMT80" s="828"/>
      <c r="RMU80" s="828"/>
      <c r="RMV80" s="828"/>
      <c r="RMW80" s="828"/>
      <c r="RMX80" s="828"/>
      <c r="RMY80" s="828"/>
      <c r="RMZ80" s="828"/>
      <c r="RNA80" s="828"/>
      <c r="RNB80" s="828"/>
      <c r="RNC80" s="828"/>
      <c r="RND80" s="828"/>
      <c r="RNE80" s="828"/>
      <c r="RNF80" s="828"/>
      <c r="RNG80" s="828"/>
      <c r="RNH80" s="828"/>
      <c r="RNI80" s="828"/>
      <c r="RNJ80" s="828"/>
      <c r="RNK80" s="828"/>
      <c r="RNL80" s="828"/>
      <c r="RNM80" s="828"/>
      <c r="RNN80" s="828"/>
      <c r="RNO80" s="828"/>
      <c r="RNP80" s="828"/>
      <c r="RNQ80" s="828"/>
      <c r="RNR80" s="828"/>
      <c r="RNS80" s="828"/>
      <c r="RNT80" s="828"/>
      <c r="RNU80" s="828"/>
      <c r="RNV80" s="828"/>
      <c r="RNW80" s="828"/>
      <c r="RNX80" s="828"/>
      <c r="RNY80" s="828"/>
      <c r="RNZ80" s="828"/>
      <c r="ROA80" s="828"/>
      <c r="ROB80" s="828"/>
      <c r="ROC80" s="828"/>
      <c r="ROD80" s="828"/>
      <c r="ROE80" s="828"/>
      <c r="ROF80" s="828"/>
      <c r="ROG80" s="828"/>
      <c r="ROH80" s="828"/>
      <c r="ROI80" s="828"/>
      <c r="ROJ80" s="828"/>
      <c r="ROK80" s="828"/>
      <c r="ROL80" s="828"/>
      <c r="ROM80" s="828"/>
      <c r="RON80" s="828"/>
      <c r="ROO80" s="828"/>
      <c r="ROP80" s="828"/>
      <c r="ROQ80" s="828"/>
      <c r="ROR80" s="828"/>
      <c r="ROS80" s="828"/>
      <c r="ROT80" s="828"/>
      <c r="ROU80" s="828"/>
      <c r="ROV80" s="828"/>
      <c r="ROW80" s="828"/>
      <c r="ROX80" s="828"/>
      <c r="ROY80" s="828"/>
      <c r="ROZ80" s="828"/>
      <c r="RPA80" s="828"/>
      <c r="RPB80" s="828"/>
      <c r="RPC80" s="828"/>
      <c r="RPD80" s="828"/>
      <c r="RPE80" s="828"/>
      <c r="RPF80" s="828"/>
      <c r="RPG80" s="828"/>
      <c r="RPH80" s="828"/>
      <c r="RPI80" s="828"/>
      <c r="RPJ80" s="828"/>
      <c r="RPK80" s="828"/>
      <c r="RPL80" s="828"/>
      <c r="RPM80" s="828"/>
      <c r="RPN80" s="828"/>
      <c r="RPO80" s="828"/>
      <c r="RPP80" s="828"/>
      <c r="RPQ80" s="828"/>
      <c r="RPR80" s="828"/>
      <c r="RPS80" s="828"/>
      <c r="RPT80" s="828"/>
      <c r="RPU80" s="828"/>
      <c r="RPV80" s="828"/>
      <c r="RPW80" s="828"/>
      <c r="RPX80" s="828"/>
      <c r="RPY80" s="828"/>
      <c r="RPZ80" s="828"/>
      <c r="RQA80" s="828"/>
      <c r="RQB80" s="828"/>
      <c r="RQC80" s="828"/>
      <c r="RQD80" s="828"/>
      <c r="RQE80" s="828"/>
      <c r="RQF80" s="828"/>
      <c r="RQG80" s="828"/>
      <c r="RQH80" s="828"/>
      <c r="RQI80" s="828"/>
      <c r="RQJ80" s="828"/>
      <c r="RQK80" s="828"/>
      <c r="RQL80" s="828"/>
      <c r="RQM80" s="828"/>
      <c r="RQN80" s="828"/>
      <c r="RQO80" s="828"/>
      <c r="RQP80" s="828"/>
      <c r="RQQ80" s="828"/>
      <c r="RQR80" s="828"/>
      <c r="RQS80" s="828"/>
      <c r="RQT80" s="828"/>
      <c r="RQU80" s="828"/>
      <c r="RQV80" s="828"/>
      <c r="RQW80" s="828"/>
      <c r="RQX80" s="828"/>
      <c r="RQY80" s="828"/>
      <c r="RQZ80" s="828"/>
      <c r="RRA80" s="828"/>
      <c r="RRB80" s="828"/>
      <c r="RRC80" s="828"/>
      <c r="RRD80" s="828"/>
      <c r="RRE80" s="828"/>
      <c r="RRF80" s="828"/>
      <c r="RRG80" s="828"/>
      <c r="RRH80" s="828"/>
      <c r="RRI80" s="828"/>
      <c r="RRJ80" s="828"/>
      <c r="RRK80" s="828"/>
      <c r="RRL80" s="828"/>
      <c r="RRM80" s="828"/>
      <c r="RRN80" s="828"/>
      <c r="RRO80" s="828"/>
      <c r="RRP80" s="828"/>
      <c r="RRQ80" s="828"/>
      <c r="RRR80" s="828"/>
      <c r="RRS80" s="828"/>
      <c r="RRT80" s="828"/>
      <c r="RRU80" s="828"/>
      <c r="RRV80" s="828"/>
      <c r="RRW80" s="828"/>
      <c r="RRX80" s="828"/>
      <c r="RRY80" s="828"/>
      <c r="RRZ80" s="828"/>
      <c r="RSA80" s="828"/>
      <c r="RSB80" s="828"/>
      <c r="RSC80" s="828"/>
      <c r="RSD80" s="828"/>
      <c r="RSE80" s="828"/>
      <c r="RSF80" s="828"/>
      <c r="RSG80" s="828"/>
      <c r="RSH80" s="828"/>
      <c r="RSI80" s="828"/>
      <c r="RSJ80" s="828"/>
      <c r="RSK80" s="828"/>
      <c r="RSL80" s="828"/>
      <c r="RSM80" s="828"/>
      <c r="RSN80" s="828"/>
      <c r="RSO80" s="828"/>
      <c r="RSP80" s="828"/>
      <c r="RSQ80" s="828"/>
      <c r="RSR80" s="828"/>
      <c r="RSS80" s="828"/>
      <c r="RST80" s="828"/>
      <c r="RSU80" s="828"/>
      <c r="RSV80" s="828"/>
      <c r="RSW80" s="828"/>
      <c r="RSX80" s="828"/>
      <c r="RSY80" s="828"/>
      <c r="RSZ80" s="828"/>
      <c r="RTA80" s="828"/>
      <c r="RTB80" s="828"/>
      <c r="RTC80" s="828"/>
      <c r="RTD80" s="828"/>
      <c r="RTE80" s="828"/>
      <c r="RTF80" s="828"/>
      <c r="RTG80" s="828"/>
      <c r="RTH80" s="828"/>
      <c r="RTI80" s="828"/>
      <c r="RTJ80" s="828"/>
      <c r="RTK80" s="828"/>
      <c r="RTL80" s="828"/>
      <c r="RTM80" s="828"/>
      <c r="RTN80" s="828"/>
      <c r="RTO80" s="828"/>
      <c r="RTP80" s="828"/>
      <c r="RTQ80" s="828"/>
      <c r="RTR80" s="828"/>
      <c r="RTS80" s="828"/>
      <c r="RTT80" s="828"/>
      <c r="RTU80" s="828"/>
      <c r="RTV80" s="828"/>
      <c r="RTW80" s="828"/>
      <c r="RTX80" s="828"/>
      <c r="RTY80" s="828"/>
      <c r="RTZ80" s="828"/>
      <c r="RUA80" s="828"/>
      <c r="RUB80" s="828"/>
      <c r="RUC80" s="828"/>
      <c r="RUD80" s="828"/>
      <c r="RUE80" s="828"/>
      <c r="RUF80" s="828"/>
      <c r="RUG80" s="828"/>
      <c r="RUH80" s="828"/>
      <c r="RUI80" s="828"/>
      <c r="RUJ80" s="828"/>
      <c r="RUK80" s="828"/>
      <c r="RUL80" s="828"/>
      <c r="RUM80" s="828"/>
      <c r="RUN80" s="828"/>
      <c r="RUO80" s="828"/>
      <c r="RUP80" s="828"/>
      <c r="RUQ80" s="828"/>
      <c r="RUR80" s="828"/>
      <c r="RUS80" s="828"/>
      <c r="RUT80" s="828"/>
      <c r="RUU80" s="828"/>
      <c r="RUV80" s="828"/>
      <c r="RUW80" s="828"/>
      <c r="RUX80" s="828"/>
      <c r="RUY80" s="828"/>
      <c r="RUZ80" s="828"/>
      <c r="RVA80" s="828"/>
      <c r="RVB80" s="828"/>
      <c r="RVC80" s="828"/>
      <c r="RVD80" s="828"/>
      <c r="RVE80" s="828"/>
      <c r="RVF80" s="828"/>
      <c r="RVG80" s="828"/>
      <c r="RVH80" s="828"/>
      <c r="RVI80" s="828"/>
      <c r="RVJ80" s="828"/>
      <c r="RVK80" s="828"/>
      <c r="RVL80" s="828"/>
      <c r="RVM80" s="828"/>
      <c r="RVN80" s="828"/>
      <c r="RVO80" s="828"/>
      <c r="RVP80" s="828"/>
      <c r="RVQ80" s="828"/>
      <c r="RVR80" s="828"/>
      <c r="RVS80" s="828"/>
      <c r="RVT80" s="828"/>
      <c r="RVU80" s="828"/>
      <c r="RVV80" s="828"/>
      <c r="RVW80" s="828"/>
      <c r="RVX80" s="828"/>
      <c r="RVY80" s="828"/>
      <c r="RVZ80" s="828"/>
      <c r="RWA80" s="828"/>
      <c r="RWB80" s="828"/>
      <c r="RWC80" s="828"/>
      <c r="RWD80" s="828"/>
      <c r="RWE80" s="828"/>
      <c r="RWF80" s="828"/>
      <c r="RWG80" s="828"/>
      <c r="RWH80" s="828"/>
      <c r="RWI80" s="828"/>
      <c r="RWJ80" s="828"/>
      <c r="RWK80" s="828"/>
      <c r="RWL80" s="828"/>
      <c r="RWM80" s="828"/>
      <c r="RWN80" s="828"/>
      <c r="RWO80" s="828"/>
      <c r="RWP80" s="828"/>
      <c r="RWQ80" s="828"/>
      <c r="RWR80" s="828"/>
      <c r="RWS80" s="828"/>
      <c r="RWT80" s="828"/>
      <c r="RWU80" s="828"/>
      <c r="RWV80" s="828"/>
      <c r="RWW80" s="828"/>
      <c r="RWX80" s="828"/>
      <c r="RWY80" s="828"/>
      <c r="RWZ80" s="828"/>
      <c r="RXA80" s="828"/>
      <c r="RXB80" s="828"/>
      <c r="RXC80" s="828"/>
      <c r="RXD80" s="828"/>
      <c r="RXE80" s="828"/>
      <c r="RXF80" s="828"/>
      <c r="RXG80" s="828"/>
      <c r="RXH80" s="828"/>
      <c r="RXI80" s="828"/>
      <c r="RXJ80" s="828"/>
      <c r="RXK80" s="828"/>
      <c r="RXL80" s="828"/>
      <c r="RXM80" s="828"/>
      <c r="RXN80" s="828"/>
      <c r="RXO80" s="828"/>
      <c r="RXP80" s="828"/>
      <c r="RXQ80" s="828"/>
      <c r="RXR80" s="828"/>
      <c r="RXS80" s="828"/>
      <c r="RXT80" s="828"/>
      <c r="RXU80" s="828"/>
      <c r="RXV80" s="828"/>
      <c r="RXW80" s="828"/>
      <c r="RXX80" s="828"/>
      <c r="RXY80" s="828"/>
      <c r="RXZ80" s="828"/>
      <c r="RYA80" s="828"/>
      <c r="RYB80" s="828"/>
      <c r="RYC80" s="828"/>
      <c r="RYD80" s="828"/>
      <c r="RYE80" s="828"/>
      <c r="RYF80" s="828"/>
      <c r="RYG80" s="828"/>
      <c r="RYH80" s="828"/>
      <c r="RYI80" s="828"/>
      <c r="RYJ80" s="828"/>
      <c r="RYK80" s="828"/>
      <c r="RYL80" s="828"/>
      <c r="RYM80" s="828"/>
      <c r="RYN80" s="828"/>
      <c r="RYO80" s="828"/>
      <c r="RYP80" s="828"/>
      <c r="RYQ80" s="828"/>
      <c r="RYR80" s="828"/>
      <c r="RYS80" s="828"/>
      <c r="RYT80" s="828"/>
      <c r="RYU80" s="828"/>
      <c r="RYV80" s="828"/>
      <c r="RYW80" s="828"/>
      <c r="RYX80" s="828"/>
      <c r="RYY80" s="828"/>
      <c r="RYZ80" s="828"/>
      <c r="RZA80" s="828"/>
      <c r="RZB80" s="828"/>
      <c r="RZC80" s="828"/>
      <c r="RZD80" s="828"/>
      <c r="RZE80" s="828"/>
      <c r="RZF80" s="828"/>
      <c r="RZG80" s="828"/>
      <c r="RZH80" s="828"/>
      <c r="RZI80" s="828"/>
      <c r="RZJ80" s="828"/>
      <c r="RZK80" s="828"/>
      <c r="RZL80" s="828"/>
      <c r="RZM80" s="828"/>
      <c r="RZN80" s="828"/>
      <c r="RZO80" s="828"/>
      <c r="RZP80" s="828"/>
      <c r="RZQ80" s="828"/>
      <c r="RZR80" s="828"/>
      <c r="RZS80" s="828"/>
      <c r="RZT80" s="828"/>
      <c r="RZU80" s="828"/>
      <c r="RZV80" s="828"/>
      <c r="RZW80" s="828"/>
      <c r="RZX80" s="828"/>
      <c r="RZY80" s="828"/>
      <c r="RZZ80" s="828"/>
      <c r="SAA80" s="828"/>
      <c r="SAB80" s="828"/>
      <c r="SAC80" s="828"/>
      <c r="SAD80" s="828"/>
      <c r="SAE80" s="828"/>
      <c r="SAF80" s="828"/>
      <c r="SAG80" s="828"/>
      <c r="SAH80" s="828"/>
      <c r="SAI80" s="828"/>
      <c r="SAJ80" s="828"/>
      <c r="SAK80" s="828"/>
      <c r="SAL80" s="828"/>
      <c r="SAM80" s="828"/>
      <c r="SAN80" s="828"/>
      <c r="SAO80" s="828"/>
      <c r="SAP80" s="828"/>
      <c r="SAQ80" s="828"/>
      <c r="SAR80" s="828"/>
      <c r="SAS80" s="828"/>
      <c r="SAT80" s="828"/>
      <c r="SAU80" s="828"/>
      <c r="SAV80" s="828"/>
      <c r="SAW80" s="828"/>
      <c r="SAX80" s="828"/>
      <c r="SAY80" s="828"/>
      <c r="SAZ80" s="828"/>
      <c r="SBA80" s="828"/>
      <c r="SBB80" s="828"/>
      <c r="SBC80" s="828"/>
      <c r="SBD80" s="828"/>
      <c r="SBE80" s="828"/>
      <c r="SBF80" s="828"/>
      <c r="SBG80" s="828"/>
      <c r="SBH80" s="828"/>
      <c r="SBI80" s="828"/>
      <c r="SBJ80" s="828"/>
      <c r="SBK80" s="828"/>
      <c r="SBL80" s="828"/>
      <c r="SBM80" s="828"/>
      <c r="SBN80" s="828"/>
      <c r="SBO80" s="828"/>
      <c r="SBP80" s="828"/>
      <c r="SBQ80" s="828"/>
      <c r="SBR80" s="828"/>
      <c r="SBS80" s="828"/>
      <c r="SBT80" s="828"/>
      <c r="SBU80" s="828"/>
      <c r="SBV80" s="828"/>
      <c r="SBW80" s="828"/>
      <c r="SBX80" s="828"/>
      <c r="SBY80" s="828"/>
      <c r="SBZ80" s="828"/>
      <c r="SCA80" s="828"/>
      <c r="SCB80" s="828"/>
      <c r="SCC80" s="828"/>
      <c r="SCD80" s="828"/>
      <c r="SCE80" s="828"/>
      <c r="SCF80" s="828"/>
      <c r="SCG80" s="828"/>
      <c r="SCH80" s="828"/>
      <c r="SCI80" s="828"/>
      <c r="SCJ80" s="828"/>
      <c r="SCK80" s="828"/>
      <c r="SCL80" s="828"/>
      <c r="SCM80" s="828"/>
      <c r="SCN80" s="828"/>
      <c r="SCO80" s="828"/>
      <c r="SCP80" s="828"/>
      <c r="SCQ80" s="828"/>
      <c r="SCR80" s="828"/>
      <c r="SCS80" s="828"/>
      <c r="SCT80" s="828"/>
      <c r="SCU80" s="828"/>
      <c r="SCV80" s="828"/>
      <c r="SCW80" s="828"/>
      <c r="SCX80" s="828"/>
      <c r="SCY80" s="828"/>
      <c r="SCZ80" s="828"/>
      <c r="SDA80" s="828"/>
      <c r="SDB80" s="828"/>
      <c r="SDC80" s="828"/>
      <c r="SDD80" s="828"/>
      <c r="SDE80" s="828"/>
      <c r="SDF80" s="828"/>
      <c r="SDG80" s="828"/>
      <c r="SDH80" s="828"/>
      <c r="SDI80" s="828"/>
      <c r="SDJ80" s="828"/>
      <c r="SDK80" s="828"/>
      <c r="SDL80" s="828"/>
      <c r="SDM80" s="828"/>
      <c r="SDN80" s="828"/>
      <c r="SDO80" s="828"/>
      <c r="SDP80" s="828"/>
      <c r="SDQ80" s="828"/>
      <c r="SDR80" s="828"/>
      <c r="SDS80" s="828"/>
      <c r="SDT80" s="828"/>
      <c r="SDU80" s="828"/>
      <c r="SDV80" s="828"/>
      <c r="SDW80" s="828"/>
      <c r="SDX80" s="828"/>
      <c r="SDY80" s="828"/>
      <c r="SDZ80" s="828"/>
      <c r="SEA80" s="828"/>
      <c r="SEB80" s="828"/>
      <c r="SEC80" s="828"/>
      <c r="SED80" s="828"/>
      <c r="SEE80" s="828"/>
      <c r="SEF80" s="828"/>
      <c r="SEG80" s="828"/>
      <c r="SEH80" s="828"/>
      <c r="SEI80" s="828"/>
      <c r="SEJ80" s="828"/>
      <c r="SEK80" s="828"/>
      <c r="SEL80" s="828"/>
      <c r="SEM80" s="828"/>
      <c r="SEN80" s="828"/>
      <c r="SEO80" s="828"/>
      <c r="SEP80" s="828"/>
      <c r="SEQ80" s="828"/>
      <c r="SER80" s="828"/>
      <c r="SES80" s="828"/>
      <c r="SET80" s="828"/>
      <c r="SEU80" s="828"/>
      <c r="SEV80" s="828"/>
      <c r="SEW80" s="828"/>
      <c r="SEX80" s="828"/>
      <c r="SEY80" s="828"/>
      <c r="SEZ80" s="828"/>
      <c r="SFA80" s="828"/>
      <c r="SFB80" s="828"/>
      <c r="SFC80" s="828"/>
      <c r="SFD80" s="828"/>
      <c r="SFE80" s="828"/>
      <c r="SFF80" s="828"/>
      <c r="SFG80" s="828"/>
      <c r="SFH80" s="828"/>
      <c r="SFI80" s="828"/>
      <c r="SFJ80" s="828"/>
      <c r="SFK80" s="828"/>
      <c r="SFL80" s="828"/>
      <c r="SFM80" s="828"/>
      <c r="SFN80" s="828"/>
      <c r="SFO80" s="828"/>
      <c r="SFP80" s="828"/>
      <c r="SFQ80" s="828"/>
      <c r="SFR80" s="828"/>
      <c r="SFS80" s="828"/>
      <c r="SFT80" s="828"/>
      <c r="SFU80" s="828"/>
      <c r="SFV80" s="828"/>
      <c r="SFW80" s="828"/>
      <c r="SFX80" s="828"/>
      <c r="SFY80" s="828"/>
      <c r="SFZ80" s="828"/>
      <c r="SGA80" s="828"/>
      <c r="SGB80" s="828"/>
      <c r="SGC80" s="828"/>
      <c r="SGD80" s="828"/>
      <c r="SGE80" s="828"/>
      <c r="SGF80" s="828"/>
      <c r="SGG80" s="828"/>
      <c r="SGH80" s="828"/>
      <c r="SGI80" s="828"/>
      <c r="SGJ80" s="828"/>
      <c r="SGK80" s="828"/>
      <c r="SGL80" s="828"/>
      <c r="SGM80" s="828"/>
      <c r="SGN80" s="828"/>
      <c r="SGO80" s="828"/>
      <c r="SGP80" s="828"/>
      <c r="SGQ80" s="828"/>
      <c r="SGR80" s="828"/>
      <c r="SGS80" s="828"/>
      <c r="SGT80" s="828"/>
      <c r="SGU80" s="828"/>
      <c r="SGV80" s="828"/>
      <c r="SGW80" s="828"/>
      <c r="SGX80" s="828"/>
      <c r="SGY80" s="828"/>
      <c r="SGZ80" s="828"/>
      <c r="SHA80" s="828"/>
      <c r="SHB80" s="828"/>
      <c r="SHC80" s="828"/>
      <c r="SHD80" s="828"/>
      <c r="SHE80" s="828"/>
      <c r="SHF80" s="828"/>
      <c r="SHG80" s="828"/>
      <c r="SHH80" s="828"/>
      <c r="SHI80" s="828"/>
      <c r="SHJ80" s="828"/>
      <c r="SHK80" s="828"/>
      <c r="SHL80" s="828"/>
      <c r="SHM80" s="828"/>
      <c r="SHN80" s="828"/>
      <c r="SHO80" s="828"/>
      <c r="SHP80" s="828"/>
      <c r="SHQ80" s="828"/>
      <c r="SHR80" s="828"/>
      <c r="SHS80" s="828"/>
      <c r="SHT80" s="828"/>
      <c r="SHU80" s="828"/>
      <c r="SHV80" s="828"/>
      <c r="SHW80" s="828"/>
      <c r="SHX80" s="828"/>
      <c r="SHY80" s="828"/>
      <c r="SHZ80" s="828"/>
      <c r="SIA80" s="828"/>
      <c r="SIB80" s="828"/>
      <c r="SIC80" s="828"/>
      <c r="SID80" s="828"/>
      <c r="SIE80" s="828"/>
      <c r="SIF80" s="828"/>
      <c r="SIG80" s="828"/>
      <c r="SIH80" s="828"/>
      <c r="SII80" s="828"/>
      <c r="SIJ80" s="828"/>
      <c r="SIK80" s="828"/>
      <c r="SIL80" s="828"/>
      <c r="SIM80" s="828"/>
      <c r="SIN80" s="828"/>
      <c r="SIO80" s="828"/>
      <c r="SIP80" s="828"/>
      <c r="SIQ80" s="828"/>
      <c r="SIR80" s="828"/>
      <c r="SIS80" s="828"/>
      <c r="SIT80" s="828"/>
      <c r="SIU80" s="828"/>
      <c r="SIV80" s="828"/>
      <c r="SIW80" s="828"/>
      <c r="SIX80" s="828"/>
      <c r="SIY80" s="828"/>
      <c r="SIZ80" s="828"/>
      <c r="SJA80" s="828"/>
      <c r="SJB80" s="828"/>
      <c r="SJC80" s="828"/>
      <c r="SJD80" s="828"/>
      <c r="SJE80" s="828"/>
      <c r="SJF80" s="828"/>
      <c r="SJG80" s="828"/>
      <c r="SJH80" s="828"/>
      <c r="SJI80" s="828"/>
      <c r="SJJ80" s="828"/>
      <c r="SJK80" s="828"/>
      <c r="SJL80" s="828"/>
      <c r="SJM80" s="828"/>
      <c r="SJN80" s="828"/>
      <c r="SJO80" s="828"/>
      <c r="SJP80" s="828"/>
      <c r="SJQ80" s="828"/>
      <c r="SJR80" s="828"/>
      <c r="SJS80" s="828"/>
      <c r="SJT80" s="828"/>
      <c r="SJU80" s="828"/>
      <c r="SJV80" s="828"/>
      <c r="SJW80" s="828"/>
      <c r="SJX80" s="828"/>
      <c r="SJY80" s="828"/>
      <c r="SJZ80" s="828"/>
      <c r="SKA80" s="828"/>
      <c r="SKB80" s="828"/>
      <c r="SKC80" s="828"/>
      <c r="SKD80" s="828"/>
      <c r="SKE80" s="828"/>
      <c r="SKF80" s="828"/>
      <c r="SKG80" s="828"/>
      <c r="SKH80" s="828"/>
      <c r="SKI80" s="828"/>
      <c r="SKJ80" s="828"/>
      <c r="SKK80" s="828"/>
      <c r="SKL80" s="828"/>
      <c r="SKM80" s="828"/>
      <c r="SKN80" s="828"/>
      <c r="SKO80" s="828"/>
      <c r="SKP80" s="828"/>
      <c r="SKQ80" s="828"/>
      <c r="SKR80" s="828"/>
      <c r="SKS80" s="828"/>
      <c r="SKT80" s="828"/>
      <c r="SKU80" s="828"/>
      <c r="SKV80" s="828"/>
      <c r="SKW80" s="828"/>
      <c r="SKX80" s="828"/>
      <c r="SKY80" s="828"/>
      <c r="SKZ80" s="828"/>
      <c r="SLA80" s="828"/>
      <c r="SLB80" s="828"/>
      <c r="SLC80" s="828"/>
      <c r="SLD80" s="828"/>
      <c r="SLE80" s="828"/>
      <c r="SLF80" s="828"/>
      <c r="SLG80" s="828"/>
      <c r="SLH80" s="828"/>
      <c r="SLI80" s="828"/>
      <c r="SLJ80" s="828"/>
      <c r="SLK80" s="828"/>
      <c r="SLL80" s="828"/>
      <c r="SLM80" s="828"/>
      <c r="SLN80" s="828"/>
      <c r="SLO80" s="828"/>
      <c r="SLP80" s="828"/>
      <c r="SLQ80" s="828"/>
      <c r="SLR80" s="828"/>
      <c r="SLS80" s="828"/>
      <c r="SLT80" s="828"/>
      <c r="SLU80" s="828"/>
      <c r="SLV80" s="828"/>
      <c r="SLW80" s="828"/>
      <c r="SLX80" s="828"/>
      <c r="SLY80" s="828"/>
      <c r="SLZ80" s="828"/>
      <c r="SMA80" s="828"/>
      <c r="SMB80" s="828"/>
      <c r="SMC80" s="828"/>
      <c r="SMD80" s="828"/>
      <c r="SME80" s="828"/>
      <c r="SMF80" s="828"/>
      <c r="SMG80" s="828"/>
      <c r="SMH80" s="828"/>
      <c r="SMI80" s="828"/>
      <c r="SMJ80" s="828"/>
      <c r="SMK80" s="828"/>
      <c r="SML80" s="828"/>
      <c r="SMM80" s="828"/>
      <c r="SMN80" s="828"/>
      <c r="SMO80" s="828"/>
      <c r="SMP80" s="828"/>
      <c r="SMQ80" s="828"/>
      <c r="SMR80" s="828"/>
      <c r="SMS80" s="828"/>
      <c r="SMT80" s="828"/>
      <c r="SMU80" s="828"/>
      <c r="SMV80" s="828"/>
      <c r="SMW80" s="828"/>
      <c r="SMX80" s="828"/>
      <c r="SMY80" s="828"/>
      <c r="SMZ80" s="828"/>
      <c r="SNA80" s="828"/>
      <c r="SNB80" s="828"/>
      <c r="SNC80" s="828"/>
      <c r="SND80" s="828"/>
      <c r="SNE80" s="828"/>
      <c r="SNF80" s="828"/>
      <c r="SNG80" s="828"/>
      <c r="SNH80" s="828"/>
      <c r="SNI80" s="828"/>
      <c r="SNJ80" s="828"/>
      <c r="SNK80" s="828"/>
      <c r="SNL80" s="828"/>
      <c r="SNM80" s="828"/>
      <c r="SNN80" s="828"/>
      <c r="SNO80" s="828"/>
      <c r="SNP80" s="828"/>
      <c r="SNQ80" s="828"/>
      <c r="SNR80" s="828"/>
      <c r="SNS80" s="828"/>
      <c r="SNT80" s="828"/>
      <c r="SNU80" s="828"/>
      <c r="SNV80" s="828"/>
      <c r="SNW80" s="828"/>
      <c r="SNX80" s="828"/>
      <c r="SNY80" s="828"/>
      <c r="SNZ80" s="828"/>
      <c r="SOA80" s="828"/>
      <c r="SOB80" s="828"/>
      <c r="SOC80" s="828"/>
      <c r="SOD80" s="828"/>
      <c r="SOE80" s="828"/>
      <c r="SOF80" s="828"/>
      <c r="SOG80" s="828"/>
      <c r="SOH80" s="828"/>
      <c r="SOI80" s="828"/>
      <c r="SOJ80" s="828"/>
      <c r="SOK80" s="828"/>
      <c r="SOL80" s="828"/>
      <c r="SOM80" s="828"/>
      <c r="SON80" s="828"/>
      <c r="SOO80" s="828"/>
      <c r="SOP80" s="828"/>
      <c r="SOQ80" s="828"/>
      <c r="SOR80" s="828"/>
      <c r="SOS80" s="828"/>
      <c r="SOT80" s="828"/>
      <c r="SOU80" s="828"/>
      <c r="SOV80" s="828"/>
      <c r="SOW80" s="828"/>
      <c r="SOX80" s="828"/>
      <c r="SOY80" s="828"/>
      <c r="SOZ80" s="828"/>
      <c r="SPA80" s="828"/>
      <c r="SPB80" s="828"/>
      <c r="SPC80" s="828"/>
      <c r="SPD80" s="828"/>
      <c r="SPE80" s="828"/>
      <c r="SPF80" s="828"/>
      <c r="SPG80" s="828"/>
      <c r="SPH80" s="828"/>
      <c r="SPI80" s="828"/>
      <c r="SPJ80" s="828"/>
      <c r="SPK80" s="828"/>
      <c r="SPL80" s="828"/>
      <c r="SPM80" s="828"/>
      <c r="SPN80" s="828"/>
      <c r="SPO80" s="828"/>
      <c r="SPP80" s="828"/>
      <c r="SPQ80" s="828"/>
      <c r="SPR80" s="828"/>
      <c r="SPS80" s="828"/>
      <c r="SPT80" s="828"/>
      <c r="SPU80" s="828"/>
      <c r="SPV80" s="828"/>
      <c r="SPW80" s="828"/>
      <c r="SPX80" s="828"/>
      <c r="SPY80" s="828"/>
      <c r="SPZ80" s="828"/>
      <c r="SQA80" s="828"/>
      <c r="SQB80" s="828"/>
      <c r="SQC80" s="828"/>
      <c r="SQD80" s="828"/>
      <c r="SQE80" s="828"/>
      <c r="SQF80" s="828"/>
      <c r="SQG80" s="828"/>
      <c r="SQH80" s="828"/>
      <c r="SQI80" s="828"/>
      <c r="SQJ80" s="828"/>
      <c r="SQK80" s="828"/>
      <c r="SQL80" s="828"/>
      <c r="SQM80" s="828"/>
      <c r="SQN80" s="828"/>
      <c r="SQO80" s="828"/>
      <c r="SQP80" s="828"/>
      <c r="SQQ80" s="828"/>
      <c r="SQR80" s="828"/>
      <c r="SQS80" s="828"/>
      <c r="SQT80" s="828"/>
      <c r="SQU80" s="828"/>
      <c r="SQV80" s="828"/>
      <c r="SQW80" s="828"/>
      <c r="SQX80" s="828"/>
      <c r="SQY80" s="828"/>
      <c r="SQZ80" s="828"/>
      <c r="SRA80" s="828"/>
      <c r="SRB80" s="828"/>
      <c r="SRC80" s="828"/>
      <c r="SRD80" s="828"/>
      <c r="SRE80" s="828"/>
      <c r="SRF80" s="828"/>
      <c r="SRG80" s="828"/>
      <c r="SRH80" s="828"/>
      <c r="SRI80" s="828"/>
      <c r="SRJ80" s="828"/>
      <c r="SRK80" s="828"/>
      <c r="SRL80" s="828"/>
      <c r="SRM80" s="828"/>
      <c r="SRN80" s="828"/>
      <c r="SRO80" s="828"/>
      <c r="SRP80" s="828"/>
      <c r="SRQ80" s="828"/>
      <c r="SRR80" s="828"/>
      <c r="SRS80" s="828"/>
      <c r="SRT80" s="828"/>
      <c r="SRU80" s="828"/>
      <c r="SRV80" s="828"/>
      <c r="SRW80" s="828"/>
      <c r="SRX80" s="828"/>
      <c r="SRY80" s="828"/>
      <c r="SRZ80" s="828"/>
      <c r="SSA80" s="828"/>
      <c r="SSB80" s="828"/>
      <c r="SSC80" s="828"/>
      <c r="SSD80" s="828"/>
      <c r="SSE80" s="828"/>
      <c r="SSF80" s="828"/>
      <c r="SSG80" s="828"/>
      <c r="SSH80" s="828"/>
      <c r="SSI80" s="828"/>
      <c r="SSJ80" s="828"/>
      <c r="SSK80" s="828"/>
      <c r="SSL80" s="828"/>
      <c r="SSM80" s="828"/>
      <c r="SSN80" s="828"/>
      <c r="SSO80" s="828"/>
      <c r="SSP80" s="828"/>
      <c r="SSQ80" s="828"/>
      <c r="SSR80" s="828"/>
      <c r="SSS80" s="828"/>
      <c r="SST80" s="828"/>
      <c r="SSU80" s="828"/>
      <c r="SSV80" s="828"/>
      <c r="SSW80" s="828"/>
      <c r="SSX80" s="828"/>
      <c r="SSY80" s="828"/>
      <c r="SSZ80" s="828"/>
      <c r="STA80" s="828"/>
      <c r="STB80" s="828"/>
      <c r="STC80" s="828"/>
      <c r="STD80" s="828"/>
      <c r="STE80" s="828"/>
      <c r="STF80" s="828"/>
      <c r="STG80" s="828"/>
      <c r="STH80" s="828"/>
      <c r="STI80" s="828"/>
      <c r="STJ80" s="828"/>
      <c r="STK80" s="828"/>
      <c r="STL80" s="828"/>
      <c r="STM80" s="828"/>
      <c r="STN80" s="828"/>
      <c r="STO80" s="828"/>
      <c r="STP80" s="828"/>
      <c r="STQ80" s="828"/>
      <c r="STR80" s="828"/>
      <c r="STS80" s="828"/>
      <c r="STT80" s="828"/>
      <c r="STU80" s="828"/>
      <c r="STV80" s="828"/>
      <c r="STW80" s="828"/>
      <c r="STX80" s="828"/>
      <c r="STY80" s="828"/>
      <c r="STZ80" s="828"/>
      <c r="SUA80" s="828"/>
      <c r="SUB80" s="828"/>
      <c r="SUC80" s="828"/>
      <c r="SUD80" s="828"/>
      <c r="SUE80" s="828"/>
      <c r="SUF80" s="828"/>
      <c r="SUG80" s="828"/>
      <c r="SUH80" s="828"/>
      <c r="SUI80" s="828"/>
      <c r="SUJ80" s="828"/>
      <c r="SUK80" s="828"/>
      <c r="SUL80" s="828"/>
      <c r="SUM80" s="828"/>
      <c r="SUN80" s="828"/>
      <c r="SUO80" s="828"/>
      <c r="SUP80" s="828"/>
      <c r="SUQ80" s="828"/>
      <c r="SUR80" s="828"/>
      <c r="SUS80" s="828"/>
      <c r="SUT80" s="828"/>
      <c r="SUU80" s="828"/>
      <c r="SUV80" s="828"/>
      <c r="SUW80" s="828"/>
      <c r="SUX80" s="828"/>
      <c r="SUY80" s="828"/>
      <c r="SUZ80" s="828"/>
      <c r="SVA80" s="828"/>
      <c r="SVB80" s="828"/>
      <c r="SVC80" s="828"/>
      <c r="SVD80" s="828"/>
      <c r="SVE80" s="828"/>
      <c r="SVF80" s="828"/>
      <c r="SVG80" s="828"/>
      <c r="SVH80" s="828"/>
      <c r="SVI80" s="828"/>
      <c r="SVJ80" s="828"/>
      <c r="SVK80" s="828"/>
      <c r="SVL80" s="828"/>
      <c r="SVM80" s="828"/>
      <c r="SVN80" s="828"/>
      <c r="SVO80" s="828"/>
      <c r="SVP80" s="828"/>
      <c r="SVQ80" s="828"/>
      <c r="SVR80" s="828"/>
      <c r="SVS80" s="828"/>
      <c r="SVT80" s="828"/>
      <c r="SVU80" s="828"/>
      <c r="SVV80" s="828"/>
      <c r="SVW80" s="828"/>
      <c r="SVX80" s="828"/>
      <c r="SVY80" s="828"/>
      <c r="SVZ80" s="828"/>
      <c r="SWA80" s="828"/>
      <c r="SWB80" s="828"/>
      <c r="SWC80" s="828"/>
      <c r="SWD80" s="828"/>
      <c r="SWE80" s="828"/>
      <c r="SWF80" s="828"/>
      <c r="SWG80" s="828"/>
      <c r="SWH80" s="828"/>
      <c r="SWI80" s="828"/>
      <c r="SWJ80" s="828"/>
      <c r="SWK80" s="828"/>
      <c r="SWL80" s="828"/>
      <c r="SWM80" s="828"/>
      <c r="SWN80" s="828"/>
      <c r="SWO80" s="828"/>
      <c r="SWP80" s="828"/>
      <c r="SWQ80" s="828"/>
      <c r="SWR80" s="828"/>
      <c r="SWS80" s="828"/>
      <c r="SWT80" s="828"/>
      <c r="SWU80" s="828"/>
      <c r="SWV80" s="828"/>
      <c r="SWW80" s="828"/>
      <c r="SWX80" s="828"/>
      <c r="SWY80" s="828"/>
      <c r="SWZ80" s="828"/>
      <c r="SXA80" s="828"/>
      <c r="SXB80" s="828"/>
      <c r="SXC80" s="828"/>
      <c r="SXD80" s="828"/>
      <c r="SXE80" s="828"/>
      <c r="SXF80" s="828"/>
      <c r="SXG80" s="828"/>
      <c r="SXH80" s="828"/>
      <c r="SXI80" s="828"/>
      <c r="SXJ80" s="828"/>
      <c r="SXK80" s="828"/>
      <c r="SXL80" s="828"/>
      <c r="SXM80" s="828"/>
      <c r="SXN80" s="828"/>
      <c r="SXO80" s="828"/>
      <c r="SXP80" s="828"/>
      <c r="SXQ80" s="828"/>
      <c r="SXR80" s="828"/>
      <c r="SXS80" s="828"/>
      <c r="SXT80" s="828"/>
      <c r="SXU80" s="828"/>
      <c r="SXV80" s="828"/>
      <c r="SXW80" s="828"/>
      <c r="SXX80" s="828"/>
      <c r="SXY80" s="828"/>
      <c r="SXZ80" s="828"/>
      <c r="SYA80" s="828"/>
      <c r="SYB80" s="828"/>
      <c r="SYC80" s="828"/>
      <c r="SYD80" s="828"/>
      <c r="SYE80" s="828"/>
      <c r="SYF80" s="828"/>
      <c r="SYG80" s="828"/>
      <c r="SYH80" s="828"/>
      <c r="SYI80" s="828"/>
      <c r="SYJ80" s="828"/>
      <c r="SYK80" s="828"/>
      <c r="SYL80" s="828"/>
      <c r="SYM80" s="828"/>
      <c r="SYN80" s="828"/>
      <c r="SYO80" s="828"/>
      <c r="SYP80" s="828"/>
      <c r="SYQ80" s="828"/>
      <c r="SYR80" s="828"/>
      <c r="SYS80" s="828"/>
      <c r="SYT80" s="828"/>
      <c r="SYU80" s="828"/>
      <c r="SYV80" s="828"/>
      <c r="SYW80" s="828"/>
      <c r="SYX80" s="828"/>
      <c r="SYY80" s="828"/>
      <c r="SYZ80" s="828"/>
      <c r="SZA80" s="828"/>
      <c r="SZB80" s="828"/>
      <c r="SZC80" s="828"/>
      <c r="SZD80" s="828"/>
      <c r="SZE80" s="828"/>
      <c r="SZF80" s="828"/>
      <c r="SZG80" s="828"/>
      <c r="SZH80" s="828"/>
      <c r="SZI80" s="828"/>
      <c r="SZJ80" s="828"/>
      <c r="SZK80" s="828"/>
      <c r="SZL80" s="828"/>
      <c r="SZM80" s="828"/>
      <c r="SZN80" s="828"/>
      <c r="SZO80" s="828"/>
      <c r="SZP80" s="828"/>
      <c r="SZQ80" s="828"/>
      <c r="SZR80" s="828"/>
      <c r="SZS80" s="828"/>
      <c r="SZT80" s="828"/>
      <c r="SZU80" s="828"/>
      <c r="SZV80" s="828"/>
      <c r="SZW80" s="828"/>
      <c r="SZX80" s="828"/>
      <c r="SZY80" s="828"/>
      <c r="SZZ80" s="828"/>
      <c r="TAA80" s="828"/>
      <c r="TAB80" s="828"/>
      <c r="TAC80" s="828"/>
      <c r="TAD80" s="828"/>
      <c r="TAE80" s="828"/>
      <c r="TAF80" s="828"/>
      <c r="TAG80" s="828"/>
      <c r="TAH80" s="828"/>
      <c r="TAI80" s="828"/>
      <c r="TAJ80" s="828"/>
      <c r="TAK80" s="828"/>
      <c r="TAL80" s="828"/>
      <c r="TAM80" s="828"/>
      <c r="TAN80" s="828"/>
      <c r="TAO80" s="828"/>
      <c r="TAP80" s="828"/>
      <c r="TAQ80" s="828"/>
      <c r="TAR80" s="828"/>
      <c r="TAS80" s="828"/>
      <c r="TAT80" s="828"/>
      <c r="TAU80" s="828"/>
      <c r="TAV80" s="828"/>
      <c r="TAW80" s="828"/>
      <c r="TAX80" s="828"/>
      <c r="TAY80" s="828"/>
      <c r="TAZ80" s="828"/>
      <c r="TBA80" s="828"/>
      <c r="TBB80" s="828"/>
      <c r="TBC80" s="828"/>
      <c r="TBD80" s="828"/>
      <c r="TBE80" s="828"/>
      <c r="TBF80" s="828"/>
      <c r="TBG80" s="828"/>
      <c r="TBH80" s="828"/>
      <c r="TBI80" s="828"/>
      <c r="TBJ80" s="828"/>
      <c r="TBK80" s="828"/>
      <c r="TBL80" s="828"/>
      <c r="TBM80" s="828"/>
      <c r="TBN80" s="828"/>
      <c r="TBO80" s="828"/>
      <c r="TBP80" s="828"/>
      <c r="TBQ80" s="828"/>
      <c r="TBR80" s="828"/>
      <c r="TBS80" s="828"/>
      <c r="TBT80" s="828"/>
      <c r="TBU80" s="828"/>
      <c r="TBV80" s="828"/>
      <c r="TBW80" s="828"/>
      <c r="TBX80" s="828"/>
      <c r="TBY80" s="828"/>
      <c r="TBZ80" s="828"/>
      <c r="TCA80" s="828"/>
      <c r="TCB80" s="828"/>
      <c r="TCC80" s="828"/>
      <c r="TCD80" s="828"/>
      <c r="TCE80" s="828"/>
      <c r="TCF80" s="828"/>
      <c r="TCG80" s="828"/>
      <c r="TCH80" s="828"/>
      <c r="TCI80" s="828"/>
      <c r="TCJ80" s="828"/>
      <c r="TCK80" s="828"/>
      <c r="TCL80" s="828"/>
      <c r="TCM80" s="828"/>
      <c r="TCN80" s="828"/>
      <c r="TCO80" s="828"/>
      <c r="TCP80" s="828"/>
      <c r="TCQ80" s="828"/>
      <c r="TCR80" s="828"/>
      <c r="TCS80" s="828"/>
      <c r="TCT80" s="828"/>
      <c r="TCU80" s="828"/>
      <c r="TCV80" s="828"/>
      <c r="TCW80" s="828"/>
      <c r="TCX80" s="828"/>
      <c r="TCY80" s="828"/>
      <c r="TCZ80" s="828"/>
      <c r="TDA80" s="828"/>
      <c r="TDB80" s="828"/>
      <c r="TDC80" s="828"/>
      <c r="TDD80" s="828"/>
      <c r="TDE80" s="828"/>
      <c r="TDF80" s="828"/>
      <c r="TDG80" s="828"/>
      <c r="TDH80" s="828"/>
      <c r="TDI80" s="828"/>
      <c r="TDJ80" s="828"/>
      <c r="TDK80" s="828"/>
      <c r="TDL80" s="828"/>
      <c r="TDM80" s="828"/>
      <c r="TDN80" s="828"/>
      <c r="TDO80" s="828"/>
      <c r="TDP80" s="828"/>
      <c r="TDQ80" s="828"/>
      <c r="TDR80" s="828"/>
      <c r="TDS80" s="828"/>
      <c r="TDT80" s="828"/>
      <c r="TDU80" s="828"/>
      <c r="TDV80" s="828"/>
      <c r="TDW80" s="828"/>
      <c r="TDX80" s="828"/>
      <c r="TDY80" s="828"/>
      <c r="TDZ80" s="828"/>
      <c r="TEA80" s="828"/>
      <c r="TEB80" s="828"/>
      <c r="TEC80" s="828"/>
      <c r="TED80" s="828"/>
      <c r="TEE80" s="828"/>
      <c r="TEF80" s="828"/>
      <c r="TEG80" s="828"/>
      <c r="TEH80" s="828"/>
      <c r="TEI80" s="828"/>
      <c r="TEJ80" s="828"/>
      <c r="TEK80" s="828"/>
      <c r="TEL80" s="828"/>
      <c r="TEM80" s="828"/>
      <c r="TEN80" s="828"/>
      <c r="TEO80" s="828"/>
      <c r="TEP80" s="828"/>
      <c r="TEQ80" s="828"/>
      <c r="TER80" s="828"/>
      <c r="TES80" s="828"/>
      <c r="TET80" s="828"/>
      <c r="TEU80" s="828"/>
      <c r="TEV80" s="828"/>
      <c r="TEW80" s="828"/>
      <c r="TEX80" s="828"/>
      <c r="TEY80" s="828"/>
      <c r="TEZ80" s="828"/>
      <c r="TFA80" s="828"/>
      <c r="TFB80" s="828"/>
      <c r="TFC80" s="828"/>
      <c r="TFD80" s="828"/>
      <c r="TFE80" s="828"/>
      <c r="TFF80" s="828"/>
      <c r="TFG80" s="828"/>
      <c r="TFH80" s="828"/>
      <c r="TFI80" s="828"/>
      <c r="TFJ80" s="828"/>
      <c r="TFK80" s="828"/>
      <c r="TFL80" s="828"/>
      <c r="TFM80" s="828"/>
      <c r="TFN80" s="828"/>
      <c r="TFO80" s="828"/>
      <c r="TFP80" s="828"/>
      <c r="TFQ80" s="828"/>
      <c r="TFR80" s="828"/>
      <c r="TFS80" s="828"/>
      <c r="TFT80" s="828"/>
      <c r="TFU80" s="828"/>
      <c r="TFV80" s="828"/>
      <c r="TFW80" s="828"/>
      <c r="TFX80" s="828"/>
      <c r="TFY80" s="828"/>
      <c r="TFZ80" s="828"/>
      <c r="TGA80" s="828"/>
      <c r="TGB80" s="828"/>
      <c r="TGC80" s="828"/>
      <c r="TGD80" s="828"/>
      <c r="TGE80" s="828"/>
      <c r="TGF80" s="828"/>
      <c r="TGG80" s="828"/>
      <c r="TGH80" s="828"/>
      <c r="TGI80" s="828"/>
      <c r="TGJ80" s="828"/>
      <c r="TGK80" s="828"/>
      <c r="TGL80" s="828"/>
      <c r="TGM80" s="828"/>
      <c r="TGN80" s="828"/>
      <c r="TGO80" s="828"/>
      <c r="TGP80" s="828"/>
      <c r="TGQ80" s="828"/>
      <c r="TGR80" s="828"/>
      <c r="TGS80" s="828"/>
      <c r="TGT80" s="828"/>
      <c r="TGU80" s="828"/>
      <c r="TGV80" s="828"/>
      <c r="TGW80" s="828"/>
      <c r="TGX80" s="828"/>
      <c r="TGY80" s="828"/>
      <c r="TGZ80" s="828"/>
      <c r="THA80" s="828"/>
      <c r="THB80" s="828"/>
      <c r="THC80" s="828"/>
      <c r="THD80" s="828"/>
      <c r="THE80" s="828"/>
      <c r="THF80" s="828"/>
      <c r="THG80" s="828"/>
      <c r="THH80" s="828"/>
      <c r="THI80" s="828"/>
      <c r="THJ80" s="828"/>
      <c r="THK80" s="828"/>
      <c r="THL80" s="828"/>
      <c r="THM80" s="828"/>
      <c r="THN80" s="828"/>
      <c r="THO80" s="828"/>
      <c r="THP80" s="828"/>
      <c r="THQ80" s="828"/>
      <c r="THR80" s="828"/>
      <c r="THS80" s="828"/>
      <c r="THT80" s="828"/>
      <c r="THU80" s="828"/>
      <c r="THV80" s="828"/>
      <c r="THW80" s="828"/>
      <c r="THX80" s="828"/>
      <c r="THY80" s="828"/>
      <c r="THZ80" s="828"/>
      <c r="TIA80" s="828"/>
      <c r="TIB80" s="828"/>
      <c r="TIC80" s="828"/>
      <c r="TID80" s="828"/>
      <c r="TIE80" s="828"/>
      <c r="TIF80" s="828"/>
      <c r="TIG80" s="828"/>
      <c r="TIH80" s="828"/>
      <c r="TII80" s="828"/>
      <c r="TIJ80" s="828"/>
      <c r="TIK80" s="828"/>
      <c r="TIL80" s="828"/>
      <c r="TIM80" s="828"/>
      <c r="TIN80" s="828"/>
      <c r="TIO80" s="828"/>
      <c r="TIP80" s="828"/>
      <c r="TIQ80" s="828"/>
      <c r="TIR80" s="828"/>
      <c r="TIS80" s="828"/>
      <c r="TIT80" s="828"/>
      <c r="TIU80" s="828"/>
      <c r="TIV80" s="828"/>
      <c r="TIW80" s="828"/>
      <c r="TIX80" s="828"/>
      <c r="TIY80" s="828"/>
      <c r="TIZ80" s="828"/>
      <c r="TJA80" s="828"/>
      <c r="TJB80" s="828"/>
      <c r="TJC80" s="828"/>
      <c r="TJD80" s="828"/>
      <c r="TJE80" s="828"/>
      <c r="TJF80" s="828"/>
      <c r="TJG80" s="828"/>
      <c r="TJH80" s="828"/>
      <c r="TJI80" s="828"/>
      <c r="TJJ80" s="828"/>
      <c r="TJK80" s="828"/>
      <c r="TJL80" s="828"/>
      <c r="TJM80" s="828"/>
      <c r="TJN80" s="828"/>
      <c r="TJO80" s="828"/>
      <c r="TJP80" s="828"/>
      <c r="TJQ80" s="828"/>
      <c r="TJR80" s="828"/>
      <c r="TJS80" s="828"/>
      <c r="TJT80" s="828"/>
      <c r="TJU80" s="828"/>
      <c r="TJV80" s="828"/>
      <c r="TJW80" s="828"/>
      <c r="TJX80" s="828"/>
      <c r="TJY80" s="828"/>
      <c r="TJZ80" s="828"/>
      <c r="TKA80" s="828"/>
      <c r="TKB80" s="828"/>
      <c r="TKC80" s="828"/>
      <c r="TKD80" s="828"/>
      <c r="TKE80" s="828"/>
      <c r="TKF80" s="828"/>
      <c r="TKG80" s="828"/>
      <c r="TKH80" s="828"/>
      <c r="TKI80" s="828"/>
      <c r="TKJ80" s="828"/>
      <c r="TKK80" s="828"/>
      <c r="TKL80" s="828"/>
      <c r="TKM80" s="828"/>
      <c r="TKN80" s="828"/>
      <c r="TKO80" s="828"/>
      <c r="TKP80" s="828"/>
      <c r="TKQ80" s="828"/>
      <c r="TKR80" s="828"/>
      <c r="TKS80" s="828"/>
      <c r="TKT80" s="828"/>
      <c r="TKU80" s="828"/>
      <c r="TKV80" s="828"/>
      <c r="TKW80" s="828"/>
      <c r="TKX80" s="828"/>
      <c r="TKY80" s="828"/>
      <c r="TKZ80" s="828"/>
      <c r="TLA80" s="828"/>
      <c r="TLB80" s="828"/>
      <c r="TLC80" s="828"/>
      <c r="TLD80" s="828"/>
      <c r="TLE80" s="828"/>
      <c r="TLF80" s="828"/>
      <c r="TLG80" s="828"/>
      <c r="TLH80" s="828"/>
      <c r="TLI80" s="828"/>
      <c r="TLJ80" s="828"/>
      <c r="TLK80" s="828"/>
      <c r="TLL80" s="828"/>
      <c r="TLM80" s="828"/>
      <c r="TLN80" s="828"/>
      <c r="TLO80" s="828"/>
      <c r="TLP80" s="828"/>
      <c r="TLQ80" s="828"/>
      <c r="TLR80" s="828"/>
      <c r="TLS80" s="828"/>
      <c r="TLT80" s="828"/>
      <c r="TLU80" s="828"/>
      <c r="TLV80" s="828"/>
      <c r="TLW80" s="828"/>
      <c r="TLX80" s="828"/>
      <c r="TLY80" s="828"/>
      <c r="TLZ80" s="828"/>
      <c r="TMA80" s="828"/>
      <c r="TMB80" s="828"/>
      <c r="TMC80" s="828"/>
      <c r="TMD80" s="828"/>
      <c r="TME80" s="828"/>
      <c r="TMF80" s="828"/>
      <c r="TMG80" s="828"/>
      <c r="TMH80" s="828"/>
      <c r="TMI80" s="828"/>
      <c r="TMJ80" s="828"/>
      <c r="TMK80" s="828"/>
      <c r="TML80" s="828"/>
      <c r="TMM80" s="828"/>
      <c r="TMN80" s="828"/>
      <c r="TMO80" s="828"/>
      <c r="TMP80" s="828"/>
      <c r="TMQ80" s="828"/>
      <c r="TMR80" s="828"/>
      <c r="TMS80" s="828"/>
      <c r="TMT80" s="828"/>
      <c r="TMU80" s="828"/>
      <c r="TMV80" s="828"/>
      <c r="TMW80" s="828"/>
      <c r="TMX80" s="828"/>
      <c r="TMY80" s="828"/>
      <c r="TMZ80" s="828"/>
      <c r="TNA80" s="828"/>
      <c r="TNB80" s="828"/>
      <c r="TNC80" s="828"/>
      <c r="TND80" s="828"/>
      <c r="TNE80" s="828"/>
      <c r="TNF80" s="828"/>
      <c r="TNG80" s="828"/>
      <c r="TNH80" s="828"/>
      <c r="TNI80" s="828"/>
      <c r="TNJ80" s="828"/>
      <c r="TNK80" s="828"/>
      <c r="TNL80" s="828"/>
      <c r="TNM80" s="828"/>
      <c r="TNN80" s="828"/>
      <c r="TNO80" s="828"/>
      <c r="TNP80" s="828"/>
      <c r="TNQ80" s="828"/>
      <c r="TNR80" s="828"/>
      <c r="TNS80" s="828"/>
      <c r="TNT80" s="828"/>
      <c r="TNU80" s="828"/>
      <c r="TNV80" s="828"/>
      <c r="TNW80" s="828"/>
      <c r="TNX80" s="828"/>
      <c r="TNY80" s="828"/>
      <c r="TNZ80" s="828"/>
      <c r="TOA80" s="828"/>
      <c r="TOB80" s="828"/>
      <c r="TOC80" s="828"/>
      <c r="TOD80" s="828"/>
      <c r="TOE80" s="828"/>
      <c r="TOF80" s="828"/>
      <c r="TOG80" s="828"/>
      <c r="TOH80" s="828"/>
      <c r="TOI80" s="828"/>
      <c r="TOJ80" s="828"/>
      <c r="TOK80" s="828"/>
      <c r="TOL80" s="828"/>
      <c r="TOM80" s="828"/>
      <c r="TON80" s="828"/>
      <c r="TOO80" s="828"/>
      <c r="TOP80" s="828"/>
      <c r="TOQ80" s="828"/>
      <c r="TOR80" s="828"/>
      <c r="TOS80" s="828"/>
      <c r="TOT80" s="828"/>
      <c r="TOU80" s="828"/>
      <c r="TOV80" s="828"/>
      <c r="TOW80" s="828"/>
      <c r="TOX80" s="828"/>
      <c r="TOY80" s="828"/>
      <c r="TOZ80" s="828"/>
      <c r="TPA80" s="828"/>
      <c r="TPB80" s="828"/>
      <c r="TPC80" s="828"/>
      <c r="TPD80" s="828"/>
      <c r="TPE80" s="828"/>
      <c r="TPF80" s="828"/>
      <c r="TPG80" s="828"/>
      <c r="TPH80" s="828"/>
      <c r="TPI80" s="828"/>
      <c r="TPJ80" s="828"/>
      <c r="TPK80" s="828"/>
      <c r="TPL80" s="828"/>
      <c r="TPM80" s="828"/>
      <c r="TPN80" s="828"/>
      <c r="TPO80" s="828"/>
      <c r="TPP80" s="828"/>
      <c r="TPQ80" s="828"/>
      <c r="TPR80" s="828"/>
      <c r="TPS80" s="828"/>
      <c r="TPT80" s="828"/>
      <c r="TPU80" s="828"/>
      <c r="TPV80" s="828"/>
      <c r="TPW80" s="828"/>
      <c r="TPX80" s="828"/>
      <c r="TPY80" s="828"/>
      <c r="TPZ80" s="828"/>
      <c r="TQA80" s="828"/>
      <c r="TQB80" s="828"/>
      <c r="TQC80" s="828"/>
      <c r="TQD80" s="828"/>
      <c r="TQE80" s="828"/>
      <c r="TQF80" s="828"/>
      <c r="TQG80" s="828"/>
      <c r="TQH80" s="828"/>
      <c r="TQI80" s="828"/>
      <c r="TQJ80" s="828"/>
      <c r="TQK80" s="828"/>
      <c r="TQL80" s="828"/>
      <c r="TQM80" s="828"/>
      <c r="TQN80" s="828"/>
      <c r="TQO80" s="828"/>
      <c r="TQP80" s="828"/>
      <c r="TQQ80" s="828"/>
      <c r="TQR80" s="828"/>
      <c r="TQS80" s="828"/>
      <c r="TQT80" s="828"/>
      <c r="TQU80" s="828"/>
      <c r="TQV80" s="828"/>
      <c r="TQW80" s="828"/>
      <c r="TQX80" s="828"/>
      <c r="TQY80" s="828"/>
      <c r="TQZ80" s="828"/>
      <c r="TRA80" s="828"/>
      <c r="TRB80" s="828"/>
      <c r="TRC80" s="828"/>
      <c r="TRD80" s="828"/>
      <c r="TRE80" s="828"/>
      <c r="TRF80" s="828"/>
      <c r="TRG80" s="828"/>
      <c r="TRH80" s="828"/>
      <c r="TRI80" s="828"/>
      <c r="TRJ80" s="828"/>
      <c r="TRK80" s="828"/>
      <c r="TRL80" s="828"/>
      <c r="TRM80" s="828"/>
      <c r="TRN80" s="828"/>
      <c r="TRO80" s="828"/>
      <c r="TRP80" s="828"/>
      <c r="TRQ80" s="828"/>
      <c r="TRR80" s="828"/>
      <c r="TRS80" s="828"/>
      <c r="TRT80" s="828"/>
      <c r="TRU80" s="828"/>
      <c r="TRV80" s="828"/>
      <c r="TRW80" s="828"/>
      <c r="TRX80" s="828"/>
      <c r="TRY80" s="828"/>
      <c r="TRZ80" s="828"/>
      <c r="TSA80" s="828"/>
      <c r="TSB80" s="828"/>
      <c r="TSC80" s="828"/>
      <c r="TSD80" s="828"/>
      <c r="TSE80" s="828"/>
      <c r="TSF80" s="828"/>
      <c r="TSG80" s="828"/>
      <c r="TSH80" s="828"/>
      <c r="TSI80" s="828"/>
      <c r="TSJ80" s="828"/>
      <c r="TSK80" s="828"/>
      <c r="TSL80" s="828"/>
      <c r="TSM80" s="828"/>
      <c r="TSN80" s="828"/>
      <c r="TSO80" s="828"/>
      <c r="TSP80" s="828"/>
      <c r="TSQ80" s="828"/>
      <c r="TSR80" s="828"/>
      <c r="TSS80" s="828"/>
      <c r="TST80" s="828"/>
      <c r="TSU80" s="828"/>
      <c r="TSV80" s="828"/>
      <c r="TSW80" s="828"/>
      <c r="TSX80" s="828"/>
      <c r="TSY80" s="828"/>
      <c r="TSZ80" s="828"/>
      <c r="TTA80" s="828"/>
      <c r="TTB80" s="828"/>
      <c r="TTC80" s="828"/>
      <c r="TTD80" s="828"/>
      <c r="TTE80" s="828"/>
      <c r="TTF80" s="828"/>
      <c r="TTG80" s="828"/>
      <c r="TTH80" s="828"/>
      <c r="TTI80" s="828"/>
      <c r="TTJ80" s="828"/>
      <c r="TTK80" s="828"/>
      <c r="TTL80" s="828"/>
      <c r="TTM80" s="828"/>
      <c r="TTN80" s="828"/>
      <c r="TTO80" s="828"/>
      <c r="TTP80" s="828"/>
      <c r="TTQ80" s="828"/>
      <c r="TTR80" s="828"/>
      <c r="TTS80" s="828"/>
      <c r="TTT80" s="828"/>
      <c r="TTU80" s="828"/>
      <c r="TTV80" s="828"/>
      <c r="TTW80" s="828"/>
      <c r="TTX80" s="828"/>
      <c r="TTY80" s="828"/>
      <c r="TTZ80" s="828"/>
      <c r="TUA80" s="828"/>
      <c r="TUB80" s="828"/>
      <c r="TUC80" s="828"/>
      <c r="TUD80" s="828"/>
      <c r="TUE80" s="828"/>
      <c r="TUF80" s="828"/>
      <c r="TUG80" s="828"/>
      <c r="TUH80" s="828"/>
      <c r="TUI80" s="828"/>
      <c r="TUJ80" s="828"/>
      <c r="TUK80" s="828"/>
      <c r="TUL80" s="828"/>
      <c r="TUM80" s="828"/>
      <c r="TUN80" s="828"/>
      <c r="TUO80" s="828"/>
      <c r="TUP80" s="828"/>
      <c r="TUQ80" s="828"/>
      <c r="TUR80" s="828"/>
      <c r="TUS80" s="828"/>
      <c r="TUT80" s="828"/>
      <c r="TUU80" s="828"/>
      <c r="TUV80" s="828"/>
      <c r="TUW80" s="828"/>
      <c r="TUX80" s="828"/>
      <c r="TUY80" s="828"/>
      <c r="TUZ80" s="828"/>
      <c r="TVA80" s="828"/>
      <c r="TVB80" s="828"/>
      <c r="TVC80" s="828"/>
      <c r="TVD80" s="828"/>
      <c r="TVE80" s="828"/>
      <c r="TVF80" s="828"/>
      <c r="TVG80" s="828"/>
      <c r="TVH80" s="828"/>
      <c r="TVI80" s="828"/>
      <c r="TVJ80" s="828"/>
      <c r="TVK80" s="828"/>
      <c r="TVL80" s="828"/>
      <c r="TVM80" s="828"/>
      <c r="TVN80" s="828"/>
      <c r="TVO80" s="828"/>
      <c r="TVP80" s="828"/>
      <c r="TVQ80" s="828"/>
      <c r="TVR80" s="828"/>
      <c r="TVS80" s="828"/>
      <c r="TVT80" s="828"/>
      <c r="TVU80" s="828"/>
      <c r="TVV80" s="828"/>
      <c r="TVW80" s="828"/>
      <c r="TVX80" s="828"/>
      <c r="TVY80" s="828"/>
      <c r="TVZ80" s="828"/>
      <c r="TWA80" s="828"/>
      <c r="TWB80" s="828"/>
      <c r="TWC80" s="828"/>
      <c r="TWD80" s="828"/>
      <c r="TWE80" s="828"/>
      <c r="TWF80" s="828"/>
      <c r="TWG80" s="828"/>
      <c r="TWH80" s="828"/>
      <c r="TWI80" s="828"/>
      <c r="TWJ80" s="828"/>
      <c r="TWK80" s="828"/>
      <c r="TWL80" s="828"/>
      <c r="TWM80" s="828"/>
      <c r="TWN80" s="828"/>
      <c r="TWO80" s="828"/>
      <c r="TWP80" s="828"/>
      <c r="TWQ80" s="828"/>
      <c r="TWR80" s="828"/>
      <c r="TWS80" s="828"/>
      <c r="TWT80" s="828"/>
      <c r="TWU80" s="828"/>
      <c r="TWV80" s="828"/>
      <c r="TWW80" s="828"/>
      <c r="TWX80" s="828"/>
      <c r="TWY80" s="828"/>
      <c r="TWZ80" s="828"/>
      <c r="TXA80" s="828"/>
      <c r="TXB80" s="828"/>
      <c r="TXC80" s="828"/>
      <c r="TXD80" s="828"/>
      <c r="TXE80" s="828"/>
      <c r="TXF80" s="828"/>
      <c r="TXG80" s="828"/>
      <c r="TXH80" s="828"/>
      <c r="TXI80" s="828"/>
      <c r="TXJ80" s="828"/>
      <c r="TXK80" s="828"/>
      <c r="TXL80" s="828"/>
      <c r="TXM80" s="828"/>
      <c r="TXN80" s="828"/>
      <c r="TXO80" s="828"/>
      <c r="TXP80" s="828"/>
      <c r="TXQ80" s="828"/>
      <c r="TXR80" s="828"/>
      <c r="TXS80" s="828"/>
      <c r="TXT80" s="828"/>
      <c r="TXU80" s="828"/>
      <c r="TXV80" s="828"/>
      <c r="TXW80" s="828"/>
      <c r="TXX80" s="828"/>
      <c r="TXY80" s="828"/>
      <c r="TXZ80" s="828"/>
      <c r="TYA80" s="828"/>
      <c r="TYB80" s="828"/>
      <c r="TYC80" s="828"/>
      <c r="TYD80" s="828"/>
      <c r="TYE80" s="828"/>
      <c r="TYF80" s="828"/>
      <c r="TYG80" s="828"/>
      <c r="TYH80" s="828"/>
      <c r="TYI80" s="828"/>
      <c r="TYJ80" s="828"/>
      <c r="TYK80" s="828"/>
      <c r="TYL80" s="828"/>
      <c r="TYM80" s="828"/>
      <c r="TYN80" s="828"/>
      <c r="TYO80" s="828"/>
      <c r="TYP80" s="828"/>
      <c r="TYQ80" s="828"/>
      <c r="TYR80" s="828"/>
      <c r="TYS80" s="828"/>
      <c r="TYT80" s="828"/>
      <c r="TYU80" s="828"/>
      <c r="TYV80" s="828"/>
      <c r="TYW80" s="828"/>
      <c r="TYX80" s="828"/>
      <c r="TYY80" s="828"/>
      <c r="TYZ80" s="828"/>
      <c r="TZA80" s="828"/>
      <c r="TZB80" s="828"/>
      <c r="TZC80" s="828"/>
      <c r="TZD80" s="828"/>
      <c r="TZE80" s="828"/>
      <c r="TZF80" s="828"/>
      <c r="TZG80" s="828"/>
      <c r="TZH80" s="828"/>
      <c r="TZI80" s="828"/>
      <c r="TZJ80" s="828"/>
      <c r="TZK80" s="828"/>
      <c r="TZL80" s="828"/>
      <c r="TZM80" s="828"/>
      <c r="TZN80" s="828"/>
      <c r="TZO80" s="828"/>
      <c r="TZP80" s="828"/>
      <c r="TZQ80" s="828"/>
      <c r="TZR80" s="828"/>
      <c r="TZS80" s="828"/>
      <c r="TZT80" s="828"/>
      <c r="TZU80" s="828"/>
      <c r="TZV80" s="828"/>
      <c r="TZW80" s="828"/>
      <c r="TZX80" s="828"/>
      <c r="TZY80" s="828"/>
      <c r="TZZ80" s="828"/>
      <c r="UAA80" s="828"/>
      <c r="UAB80" s="828"/>
      <c r="UAC80" s="828"/>
      <c r="UAD80" s="828"/>
      <c r="UAE80" s="828"/>
      <c r="UAF80" s="828"/>
      <c r="UAG80" s="828"/>
      <c r="UAH80" s="828"/>
      <c r="UAI80" s="828"/>
      <c r="UAJ80" s="828"/>
      <c r="UAK80" s="828"/>
      <c r="UAL80" s="828"/>
      <c r="UAM80" s="828"/>
      <c r="UAN80" s="828"/>
      <c r="UAO80" s="828"/>
      <c r="UAP80" s="828"/>
      <c r="UAQ80" s="828"/>
      <c r="UAR80" s="828"/>
      <c r="UAS80" s="828"/>
      <c r="UAT80" s="828"/>
      <c r="UAU80" s="828"/>
      <c r="UAV80" s="828"/>
      <c r="UAW80" s="828"/>
      <c r="UAX80" s="828"/>
      <c r="UAY80" s="828"/>
      <c r="UAZ80" s="828"/>
      <c r="UBA80" s="828"/>
      <c r="UBB80" s="828"/>
      <c r="UBC80" s="828"/>
      <c r="UBD80" s="828"/>
      <c r="UBE80" s="828"/>
      <c r="UBF80" s="828"/>
      <c r="UBG80" s="828"/>
      <c r="UBH80" s="828"/>
      <c r="UBI80" s="828"/>
      <c r="UBJ80" s="828"/>
      <c r="UBK80" s="828"/>
      <c r="UBL80" s="828"/>
      <c r="UBM80" s="828"/>
      <c r="UBN80" s="828"/>
      <c r="UBO80" s="828"/>
      <c r="UBP80" s="828"/>
      <c r="UBQ80" s="828"/>
      <c r="UBR80" s="828"/>
      <c r="UBS80" s="828"/>
      <c r="UBT80" s="828"/>
      <c r="UBU80" s="828"/>
      <c r="UBV80" s="828"/>
      <c r="UBW80" s="828"/>
      <c r="UBX80" s="828"/>
      <c r="UBY80" s="828"/>
      <c r="UBZ80" s="828"/>
      <c r="UCA80" s="828"/>
      <c r="UCB80" s="828"/>
      <c r="UCC80" s="828"/>
      <c r="UCD80" s="828"/>
      <c r="UCE80" s="828"/>
      <c r="UCF80" s="828"/>
      <c r="UCG80" s="828"/>
      <c r="UCH80" s="828"/>
      <c r="UCI80" s="828"/>
      <c r="UCJ80" s="828"/>
      <c r="UCK80" s="828"/>
      <c r="UCL80" s="828"/>
      <c r="UCM80" s="828"/>
      <c r="UCN80" s="828"/>
      <c r="UCO80" s="828"/>
      <c r="UCP80" s="828"/>
      <c r="UCQ80" s="828"/>
      <c r="UCR80" s="828"/>
      <c r="UCS80" s="828"/>
      <c r="UCT80" s="828"/>
      <c r="UCU80" s="828"/>
      <c r="UCV80" s="828"/>
      <c r="UCW80" s="828"/>
      <c r="UCX80" s="828"/>
      <c r="UCY80" s="828"/>
      <c r="UCZ80" s="828"/>
      <c r="UDA80" s="828"/>
      <c r="UDB80" s="828"/>
      <c r="UDC80" s="828"/>
      <c r="UDD80" s="828"/>
      <c r="UDE80" s="828"/>
      <c r="UDF80" s="828"/>
      <c r="UDG80" s="828"/>
      <c r="UDH80" s="828"/>
      <c r="UDI80" s="828"/>
      <c r="UDJ80" s="828"/>
      <c r="UDK80" s="828"/>
      <c r="UDL80" s="828"/>
      <c r="UDM80" s="828"/>
      <c r="UDN80" s="828"/>
      <c r="UDO80" s="828"/>
      <c r="UDP80" s="828"/>
      <c r="UDQ80" s="828"/>
      <c r="UDR80" s="828"/>
      <c r="UDS80" s="828"/>
      <c r="UDT80" s="828"/>
      <c r="UDU80" s="828"/>
      <c r="UDV80" s="828"/>
      <c r="UDW80" s="828"/>
      <c r="UDX80" s="828"/>
      <c r="UDY80" s="828"/>
      <c r="UDZ80" s="828"/>
      <c r="UEA80" s="828"/>
      <c r="UEB80" s="828"/>
      <c r="UEC80" s="828"/>
      <c r="UED80" s="828"/>
      <c r="UEE80" s="828"/>
      <c r="UEF80" s="828"/>
      <c r="UEG80" s="828"/>
      <c r="UEH80" s="828"/>
      <c r="UEI80" s="828"/>
      <c r="UEJ80" s="828"/>
      <c r="UEK80" s="828"/>
      <c r="UEL80" s="828"/>
      <c r="UEM80" s="828"/>
      <c r="UEN80" s="828"/>
      <c r="UEO80" s="828"/>
      <c r="UEP80" s="828"/>
      <c r="UEQ80" s="828"/>
      <c r="UER80" s="828"/>
      <c r="UES80" s="828"/>
      <c r="UET80" s="828"/>
      <c r="UEU80" s="828"/>
      <c r="UEV80" s="828"/>
      <c r="UEW80" s="828"/>
      <c r="UEX80" s="828"/>
      <c r="UEY80" s="828"/>
      <c r="UEZ80" s="828"/>
      <c r="UFA80" s="828"/>
      <c r="UFB80" s="828"/>
      <c r="UFC80" s="828"/>
      <c r="UFD80" s="828"/>
      <c r="UFE80" s="828"/>
      <c r="UFF80" s="828"/>
      <c r="UFG80" s="828"/>
      <c r="UFH80" s="828"/>
      <c r="UFI80" s="828"/>
      <c r="UFJ80" s="828"/>
      <c r="UFK80" s="828"/>
      <c r="UFL80" s="828"/>
      <c r="UFM80" s="828"/>
      <c r="UFN80" s="828"/>
      <c r="UFO80" s="828"/>
      <c r="UFP80" s="828"/>
      <c r="UFQ80" s="828"/>
      <c r="UFR80" s="828"/>
      <c r="UFS80" s="828"/>
      <c r="UFT80" s="828"/>
      <c r="UFU80" s="828"/>
      <c r="UFV80" s="828"/>
      <c r="UFW80" s="828"/>
      <c r="UFX80" s="828"/>
      <c r="UFY80" s="828"/>
      <c r="UFZ80" s="828"/>
      <c r="UGA80" s="828"/>
      <c r="UGB80" s="828"/>
      <c r="UGC80" s="828"/>
      <c r="UGD80" s="828"/>
      <c r="UGE80" s="828"/>
      <c r="UGF80" s="828"/>
      <c r="UGG80" s="828"/>
      <c r="UGH80" s="828"/>
      <c r="UGI80" s="828"/>
      <c r="UGJ80" s="828"/>
      <c r="UGK80" s="828"/>
      <c r="UGL80" s="828"/>
      <c r="UGM80" s="828"/>
      <c r="UGN80" s="828"/>
      <c r="UGO80" s="828"/>
      <c r="UGP80" s="828"/>
      <c r="UGQ80" s="828"/>
      <c r="UGR80" s="828"/>
      <c r="UGS80" s="828"/>
      <c r="UGT80" s="828"/>
      <c r="UGU80" s="828"/>
      <c r="UGV80" s="828"/>
      <c r="UGW80" s="828"/>
      <c r="UGX80" s="828"/>
      <c r="UGY80" s="828"/>
      <c r="UGZ80" s="828"/>
      <c r="UHA80" s="828"/>
      <c r="UHB80" s="828"/>
      <c r="UHC80" s="828"/>
      <c r="UHD80" s="828"/>
      <c r="UHE80" s="828"/>
      <c r="UHF80" s="828"/>
      <c r="UHG80" s="828"/>
      <c r="UHH80" s="828"/>
      <c r="UHI80" s="828"/>
      <c r="UHJ80" s="828"/>
      <c r="UHK80" s="828"/>
      <c r="UHL80" s="828"/>
      <c r="UHM80" s="828"/>
      <c r="UHN80" s="828"/>
      <c r="UHO80" s="828"/>
      <c r="UHP80" s="828"/>
      <c r="UHQ80" s="828"/>
      <c r="UHR80" s="828"/>
      <c r="UHS80" s="828"/>
      <c r="UHT80" s="828"/>
      <c r="UHU80" s="828"/>
      <c r="UHV80" s="828"/>
      <c r="UHW80" s="828"/>
      <c r="UHX80" s="828"/>
      <c r="UHY80" s="828"/>
      <c r="UHZ80" s="828"/>
      <c r="UIA80" s="828"/>
      <c r="UIB80" s="828"/>
      <c r="UIC80" s="828"/>
      <c r="UID80" s="828"/>
      <c r="UIE80" s="828"/>
      <c r="UIF80" s="828"/>
      <c r="UIG80" s="828"/>
      <c r="UIH80" s="828"/>
      <c r="UII80" s="828"/>
      <c r="UIJ80" s="828"/>
      <c r="UIK80" s="828"/>
      <c r="UIL80" s="828"/>
      <c r="UIM80" s="828"/>
      <c r="UIN80" s="828"/>
      <c r="UIO80" s="828"/>
      <c r="UIP80" s="828"/>
      <c r="UIQ80" s="828"/>
      <c r="UIR80" s="828"/>
      <c r="UIS80" s="828"/>
      <c r="UIT80" s="828"/>
      <c r="UIU80" s="828"/>
      <c r="UIV80" s="828"/>
      <c r="UIW80" s="828"/>
      <c r="UIX80" s="828"/>
      <c r="UIY80" s="828"/>
      <c r="UIZ80" s="828"/>
      <c r="UJA80" s="828"/>
      <c r="UJB80" s="828"/>
      <c r="UJC80" s="828"/>
      <c r="UJD80" s="828"/>
      <c r="UJE80" s="828"/>
      <c r="UJF80" s="828"/>
      <c r="UJG80" s="828"/>
      <c r="UJH80" s="828"/>
      <c r="UJI80" s="828"/>
      <c r="UJJ80" s="828"/>
      <c r="UJK80" s="828"/>
      <c r="UJL80" s="828"/>
      <c r="UJM80" s="828"/>
      <c r="UJN80" s="828"/>
      <c r="UJO80" s="828"/>
      <c r="UJP80" s="828"/>
      <c r="UJQ80" s="828"/>
      <c r="UJR80" s="828"/>
      <c r="UJS80" s="828"/>
      <c r="UJT80" s="828"/>
      <c r="UJU80" s="828"/>
      <c r="UJV80" s="828"/>
      <c r="UJW80" s="828"/>
      <c r="UJX80" s="828"/>
      <c r="UJY80" s="828"/>
      <c r="UJZ80" s="828"/>
      <c r="UKA80" s="828"/>
      <c r="UKB80" s="828"/>
      <c r="UKC80" s="828"/>
      <c r="UKD80" s="828"/>
      <c r="UKE80" s="828"/>
      <c r="UKF80" s="828"/>
      <c r="UKG80" s="828"/>
      <c r="UKH80" s="828"/>
      <c r="UKI80" s="828"/>
      <c r="UKJ80" s="828"/>
      <c r="UKK80" s="828"/>
      <c r="UKL80" s="828"/>
      <c r="UKM80" s="828"/>
      <c r="UKN80" s="828"/>
      <c r="UKO80" s="828"/>
      <c r="UKP80" s="828"/>
      <c r="UKQ80" s="828"/>
      <c r="UKR80" s="828"/>
      <c r="UKS80" s="828"/>
      <c r="UKT80" s="828"/>
      <c r="UKU80" s="828"/>
      <c r="UKV80" s="828"/>
      <c r="UKW80" s="828"/>
      <c r="UKX80" s="828"/>
      <c r="UKY80" s="828"/>
      <c r="UKZ80" s="828"/>
      <c r="ULA80" s="828"/>
      <c r="ULB80" s="828"/>
      <c r="ULC80" s="828"/>
      <c r="ULD80" s="828"/>
      <c r="ULE80" s="828"/>
      <c r="ULF80" s="828"/>
      <c r="ULG80" s="828"/>
      <c r="ULH80" s="828"/>
      <c r="ULI80" s="828"/>
      <c r="ULJ80" s="828"/>
      <c r="ULK80" s="828"/>
      <c r="ULL80" s="828"/>
      <c r="ULM80" s="828"/>
      <c r="ULN80" s="828"/>
      <c r="ULO80" s="828"/>
      <c r="ULP80" s="828"/>
      <c r="ULQ80" s="828"/>
      <c r="ULR80" s="828"/>
      <c r="ULS80" s="828"/>
      <c r="ULT80" s="828"/>
      <c r="ULU80" s="828"/>
      <c r="ULV80" s="828"/>
      <c r="ULW80" s="828"/>
      <c r="ULX80" s="828"/>
      <c r="ULY80" s="828"/>
      <c r="ULZ80" s="828"/>
      <c r="UMA80" s="828"/>
      <c r="UMB80" s="828"/>
      <c r="UMC80" s="828"/>
      <c r="UMD80" s="828"/>
      <c r="UME80" s="828"/>
      <c r="UMF80" s="828"/>
      <c r="UMG80" s="828"/>
      <c r="UMH80" s="828"/>
      <c r="UMI80" s="828"/>
      <c r="UMJ80" s="828"/>
      <c r="UMK80" s="828"/>
      <c r="UML80" s="828"/>
      <c r="UMM80" s="828"/>
      <c r="UMN80" s="828"/>
      <c r="UMO80" s="828"/>
      <c r="UMP80" s="828"/>
      <c r="UMQ80" s="828"/>
      <c r="UMR80" s="828"/>
      <c r="UMS80" s="828"/>
      <c r="UMT80" s="828"/>
      <c r="UMU80" s="828"/>
      <c r="UMV80" s="828"/>
      <c r="UMW80" s="828"/>
      <c r="UMX80" s="828"/>
      <c r="UMY80" s="828"/>
      <c r="UMZ80" s="828"/>
      <c r="UNA80" s="828"/>
      <c r="UNB80" s="828"/>
      <c r="UNC80" s="828"/>
      <c r="UND80" s="828"/>
      <c r="UNE80" s="828"/>
      <c r="UNF80" s="828"/>
      <c r="UNG80" s="828"/>
      <c r="UNH80" s="828"/>
      <c r="UNI80" s="828"/>
      <c r="UNJ80" s="828"/>
      <c r="UNK80" s="828"/>
      <c r="UNL80" s="828"/>
      <c r="UNM80" s="828"/>
      <c r="UNN80" s="828"/>
      <c r="UNO80" s="828"/>
      <c r="UNP80" s="828"/>
      <c r="UNQ80" s="828"/>
      <c r="UNR80" s="828"/>
      <c r="UNS80" s="828"/>
      <c r="UNT80" s="828"/>
      <c r="UNU80" s="828"/>
      <c r="UNV80" s="828"/>
      <c r="UNW80" s="828"/>
      <c r="UNX80" s="828"/>
      <c r="UNY80" s="828"/>
      <c r="UNZ80" s="828"/>
      <c r="UOA80" s="828"/>
      <c r="UOB80" s="828"/>
      <c r="UOC80" s="828"/>
      <c r="UOD80" s="828"/>
      <c r="UOE80" s="828"/>
      <c r="UOF80" s="828"/>
      <c r="UOG80" s="828"/>
      <c r="UOH80" s="828"/>
      <c r="UOI80" s="828"/>
      <c r="UOJ80" s="828"/>
      <c r="UOK80" s="828"/>
      <c r="UOL80" s="828"/>
      <c r="UOM80" s="828"/>
      <c r="UON80" s="828"/>
      <c r="UOO80" s="828"/>
      <c r="UOP80" s="828"/>
      <c r="UOQ80" s="828"/>
      <c r="UOR80" s="828"/>
      <c r="UOS80" s="828"/>
      <c r="UOT80" s="828"/>
      <c r="UOU80" s="828"/>
      <c r="UOV80" s="828"/>
      <c r="UOW80" s="828"/>
      <c r="UOX80" s="828"/>
      <c r="UOY80" s="828"/>
      <c r="UOZ80" s="828"/>
      <c r="UPA80" s="828"/>
      <c r="UPB80" s="828"/>
      <c r="UPC80" s="828"/>
      <c r="UPD80" s="828"/>
      <c r="UPE80" s="828"/>
      <c r="UPF80" s="828"/>
      <c r="UPG80" s="828"/>
      <c r="UPH80" s="828"/>
      <c r="UPI80" s="828"/>
      <c r="UPJ80" s="828"/>
      <c r="UPK80" s="828"/>
      <c r="UPL80" s="828"/>
      <c r="UPM80" s="828"/>
      <c r="UPN80" s="828"/>
      <c r="UPO80" s="828"/>
      <c r="UPP80" s="828"/>
      <c r="UPQ80" s="828"/>
      <c r="UPR80" s="828"/>
      <c r="UPS80" s="828"/>
      <c r="UPT80" s="828"/>
      <c r="UPU80" s="828"/>
      <c r="UPV80" s="828"/>
      <c r="UPW80" s="828"/>
      <c r="UPX80" s="828"/>
      <c r="UPY80" s="828"/>
      <c r="UPZ80" s="828"/>
      <c r="UQA80" s="828"/>
      <c r="UQB80" s="828"/>
      <c r="UQC80" s="828"/>
      <c r="UQD80" s="828"/>
      <c r="UQE80" s="828"/>
      <c r="UQF80" s="828"/>
      <c r="UQG80" s="828"/>
      <c r="UQH80" s="828"/>
      <c r="UQI80" s="828"/>
      <c r="UQJ80" s="828"/>
      <c r="UQK80" s="828"/>
      <c r="UQL80" s="828"/>
      <c r="UQM80" s="828"/>
      <c r="UQN80" s="828"/>
      <c r="UQO80" s="828"/>
      <c r="UQP80" s="828"/>
      <c r="UQQ80" s="828"/>
      <c r="UQR80" s="828"/>
      <c r="UQS80" s="828"/>
      <c r="UQT80" s="828"/>
      <c r="UQU80" s="828"/>
      <c r="UQV80" s="828"/>
      <c r="UQW80" s="828"/>
      <c r="UQX80" s="828"/>
      <c r="UQY80" s="828"/>
      <c r="UQZ80" s="828"/>
      <c r="URA80" s="828"/>
      <c r="URB80" s="828"/>
      <c r="URC80" s="828"/>
      <c r="URD80" s="828"/>
      <c r="URE80" s="828"/>
      <c r="URF80" s="828"/>
      <c r="URG80" s="828"/>
      <c r="URH80" s="828"/>
      <c r="URI80" s="828"/>
      <c r="URJ80" s="828"/>
      <c r="URK80" s="828"/>
      <c r="URL80" s="828"/>
      <c r="URM80" s="828"/>
      <c r="URN80" s="828"/>
      <c r="URO80" s="828"/>
      <c r="URP80" s="828"/>
      <c r="URQ80" s="828"/>
      <c r="URR80" s="828"/>
      <c r="URS80" s="828"/>
      <c r="URT80" s="828"/>
      <c r="URU80" s="828"/>
      <c r="URV80" s="828"/>
      <c r="URW80" s="828"/>
      <c r="URX80" s="828"/>
      <c r="URY80" s="828"/>
      <c r="URZ80" s="828"/>
      <c r="USA80" s="828"/>
      <c r="USB80" s="828"/>
      <c r="USC80" s="828"/>
      <c r="USD80" s="828"/>
      <c r="USE80" s="828"/>
      <c r="USF80" s="828"/>
      <c r="USG80" s="828"/>
      <c r="USH80" s="828"/>
      <c r="USI80" s="828"/>
      <c r="USJ80" s="828"/>
      <c r="USK80" s="828"/>
      <c r="USL80" s="828"/>
      <c r="USM80" s="828"/>
      <c r="USN80" s="828"/>
      <c r="USO80" s="828"/>
      <c r="USP80" s="828"/>
      <c r="USQ80" s="828"/>
      <c r="USR80" s="828"/>
      <c r="USS80" s="828"/>
      <c r="UST80" s="828"/>
      <c r="USU80" s="828"/>
      <c r="USV80" s="828"/>
      <c r="USW80" s="828"/>
      <c r="USX80" s="828"/>
      <c r="USY80" s="828"/>
      <c r="USZ80" s="828"/>
      <c r="UTA80" s="828"/>
      <c r="UTB80" s="828"/>
      <c r="UTC80" s="828"/>
      <c r="UTD80" s="828"/>
      <c r="UTE80" s="828"/>
      <c r="UTF80" s="828"/>
      <c r="UTG80" s="828"/>
      <c r="UTH80" s="828"/>
      <c r="UTI80" s="828"/>
      <c r="UTJ80" s="828"/>
      <c r="UTK80" s="828"/>
      <c r="UTL80" s="828"/>
      <c r="UTM80" s="828"/>
      <c r="UTN80" s="828"/>
      <c r="UTO80" s="828"/>
      <c r="UTP80" s="828"/>
      <c r="UTQ80" s="828"/>
      <c r="UTR80" s="828"/>
      <c r="UTS80" s="828"/>
      <c r="UTT80" s="828"/>
      <c r="UTU80" s="828"/>
      <c r="UTV80" s="828"/>
      <c r="UTW80" s="828"/>
      <c r="UTX80" s="828"/>
      <c r="UTY80" s="828"/>
      <c r="UTZ80" s="828"/>
      <c r="UUA80" s="828"/>
      <c r="UUB80" s="828"/>
      <c r="UUC80" s="828"/>
      <c r="UUD80" s="828"/>
      <c r="UUE80" s="828"/>
      <c r="UUF80" s="828"/>
      <c r="UUG80" s="828"/>
      <c r="UUH80" s="828"/>
      <c r="UUI80" s="828"/>
      <c r="UUJ80" s="828"/>
      <c r="UUK80" s="828"/>
      <c r="UUL80" s="828"/>
      <c r="UUM80" s="828"/>
      <c r="UUN80" s="828"/>
      <c r="UUO80" s="828"/>
      <c r="UUP80" s="828"/>
      <c r="UUQ80" s="828"/>
      <c r="UUR80" s="828"/>
      <c r="UUS80" s="828"/>
      <c r="UUT80" s="828"/>
      <c r="UUU80" s="828"/>
      <c r="UUV80" s="828"/>
      <c r="UUW80" s="828"/>
      <c r="UUX80" s="828"/>
      <c r="UUY80" s="828"/>
      <c r="UUZ80" s="828"/>
      <c r="UVA80" s="828"/>
      <c r="UVB80" s="828"/>
      <c r="UVC80" s="828"/>
      <c r="UVD80" s="828"/>
      <c r="UVE80" s="828"/>
      <c r="UVF80" s="828"/>
      <c r="UVG80" s="828"/>
      <c r="UVH80" s="828"/>
      <c r="UVI80" s="828"/>
      <c r="UVJ80" s="828"/>
      <c r="UVK80" s="828"/>
      <c r="UVL80" s="828"/>
      <c r="UVM80" s="828"/>
      <c r="UVN80" s="828"/>
      <c r="UVO80" s="828"/>
      <c r="UVP80" s="828"/>
      <c r="UVQ80" s="828"/>
      <c r="UVR80" s="828"/>
      <c r="UVS80" s="828"/>
      <c r="UVT80" s="828"/>
      <c r="UVU80" s="828"/>
      <c r="UVV80" s="828"/>
      <c r="UVW80" s="828"/>
      <c r="UVX80" s="828"/>
      <c r="UVY80" s="828"/>
      <c r="UVZ80" s="828"/>
      <c r="UWA80" s="828"/>
      <c r="UWB80" s="828"/>
      <c r="UWC80" s="828"/>
      <c r="UWD80" s="828"/>
      <c r="UWE80" s="828"/>
      <c r="UWF80" s="828"/>
      <c r="UWG80" s="828"/>
      <c r="UWH80" s="828"/>
      <c r="UWI80" s="828"/>
      <c r="UWJ80" s="828"/>
      <c r="UWK80" s="828"/>
      <c r="UWL80" s="828"/>
      <c r="UWM80" s="828"/>
      <c r="UWN80" s="828"/>
      <c r="UWO80" s="828"/>
      <c r="UWP80" s="828"/>
      <c r="UWQ80" s="828"/>
      <c r="UWR80" s="828"/>
      <c r="UWS80" s="828"/>
      <c r="UWT80" s="828"/>
      <c r="UWU80" s="828"/>
      <c r="UWV80" s="828"/>
      <c r="UWW80" s="828"/>
      <c r="UWX80" s="828"/>
      <c r="UWY80" s="828"/>
      <c r="UWZ80" s="828"/>
      <c r="UXA80" s="828"/>
      <c r="UXB80" s="828"/>
      <c r="UXC80" s="828"/>
      <c r="UXD80" s="828"/>
      <c r="UXE80" s="828"/>
      <c r="UXF80" s="828"/>
      <c r="UXG80" s="828"/>
      <c r="UXH80" s="828"/>
      <c r="UXI80" s="828"/>
      <c r="UXJ80" s="828"/>
      <c r="UXK80" s="828"/>
      <c r="UXL80" s="828"/>
      <c r="UXM80" s="828"/>
      <c r="UXN80" s="828"/>
      <c r="UXO80" s="828"/>
      <c r="UXP80" s="828"/>
      <c r="UXQ80" s="828"/>
      <c r="UXR80" s="828"/>
      <c r="UXS80" s="828"/>
      <c r="UXT80" s="828"/>
      <c r="UXU80" s="828"/>
      <c r="UXV80" s="828"/>
      <c r="UXW80" s="828"/>
      <c r="UXX80" s="828"/>
      <c r="UXY80" s="828"/>
      <c r="UXZ80" s="828"/>
      <c r="UYA80" s="828"/>
      <c r="UYB80" s="828"/>
      <c r="UYC80" s="828"/>
      <c r="UYD80" s="828"/>
      <c r="UYE80" s="828"/>
      <c r="UYF80" s="828"/>
      <c r="UYG80" s="828"/>
      <c r="UYH80" s="828"/>
      <c r="UYI80" s="828"/>
      <c r="UYJ80" s="828"/>
      <c r="UYK80" s="828"/>
      <c r="UYL80" s="828"/>
      <c r="UYM80" s="828"/>
      <c r="UYN80" s="828"/>
      <c r="UYO80" s="828"/>
      <c r="UYP80" s="828"/>
      <c r="UYQ80" s="828"/>
      <c r="UYR80" s="828"/>
      <c r="UYS80" s="828"/>
      <c r="UYT80" s="828"/>
      <c r="UYU80" s="828"/>
      <c r="UYV80" s="828"/>
      <c r="UYW80" s="828"/>
      <c r="UYX80" s="828"/>
      <c r="UYY80" s="828"/>
      <c r="UYZ80" s="828"/>
      <c r="UZA80" s="828"/>
      <c r="UZB80" s="828"/>
      <c r="UZC80" s="828"/>
      <c r="UZD80" s="828"/>
      <c r="UZE80" s="828"/>
      <c r="UZF80" s="828"/>
      <c r="UZG80" s="828"/>
      <c r="UZH80" s="828"/>
      <c r="UZI80" s="828"/>
      <c r="UZJ80" s="828"/>
      <c r="UZK80" s="828"/>
      <c r="UZL80" s="828"/>
      <c r="UZM80" s="828"/>
      <c r="UZN80" s="828"/>
      <c r="UZO80" s="828"/>
      <c r="UZP80" s="828"/>
      <c r="UZQ80" s="828"/>
      <c r="UZR80" s="828"/>
      <c r="UZS80" s="828"/>
      <c r="UZT80" s="828"/>
      <c r="UZU80" s="828"/>
      <c r="UZV80" s="828"/>
      <c r="UZW80" s="828"/>
      <c r="UZX80" s="828"/>
      <c r="UZY80" s="828"/>
      <c r="UZZ80" s="828"/>
      <c r="VAA80" s="828"/>
      <c r="VAB80" s="828"/>
      <c r="VAC80" s="828"/>
      <c r="VAD80" s="828"/>
      <c r="VAE80" s="828"/>
      <c r="VAF80" s="828"/>
      <c r="VAG80" s="828"/>
      <c r="VAH80" s="828"/>
      <c r="VAI80" s="828"/>
      <c r="VAJ80" s="828"/>
      <c r="VAK80" s="828"/>
      <c r="VAL80" s="828"/>
      <c r="VAM80" s="828"/>
      <c r="VAN80" s="828"/>
      <c r="VAO80" s="828"/>
      <c r="VAP80" s="828"/>
      <c r="VAQ80" s="828"/>
      <c r="VAR80" s="828"/>
      <c r="VAS80" s="828"/>
      <c r="VAT80" s="828"/>
      <c r="VAU80" s="828"/>
      <c r="VAV80" s="828"/>
      <c r="VAW80" s="828"/>
      <c r="VAX80" s="828"/>
      <c r="VAY80" s="828"/>
      <c r="VAZ80" s="828"/>
      <c r="VBA80" s="828"/>
      <c r="VBB80" s="828"/>
      <c r="VBC80" s="828"/>
      <c r="VBD80" s="828"/>
      <c r="VBE80" s="828"/>
      <c r="VBF80" s="828"/>
      <c r="VBG80" s="828"/>
      <c r="VBH80" s="828"/>
      <c r="VBI80" s="828"/>
      <c r="VBJ80" s="828"/>
      <c r="VBK80" s="828"/>
      <c r="VBL80" s="828"/>
      <c r="VBM80" s="828"/>
      <c r="VBN80" s="828"/>
      <c r="VBO80" s="828"/>
      <c r="VBP80" s="828"/>
      <c r="VBQ80" s="828"/>
      <c r="VBR80" s="828"/>
      <c r="VBS80" s="828"/>
      <c r="VBT80" s="828"/>
      <c r="VBU80" s="828"/>
      <c r="VBV80" s="828"/>
      <c r="VBW80" s="828"/>
      <c r="VBX80" s="828"/>
      <c r="VBY80" s="828"/>
      <c r="VBZ80" s="828"/>
      <c r="VCA80" s="828"/>
      <c r="VCB80" s="828"/>
      <c r="VCC80" s="828"/>
      <c r="VCD80" s="828"/>
      <c r="VCE80" s="828"/>
      <c r="VCF80" s="828"/>
      <c r="VCG80" s="828"/>
      <c r="VCH80" s="828"/>
      <c r="VCI80" s="828"/>
      <c r="VCJ80" s="828"/>
      <c r="VCK80" s="828"/>
      <c r="VCL80" s="828"/>
      <c r="VCM80" s="828"/>
      <c r="VCN80" s="828"/>
      <c r="VCO80" s="828"/>
      <c r="VCP80" s="828"/>
      <c r="VCQ80" s="828"/>
      <c r="VCR80" s="828"/>
      <c r="VCS80" s="828"/>
      <c r="VCT80" s="828"/>
      <c r="VCU80" s="828"/>
      <c r="VCV80" s="828"/>
      <c r="VCW80" s="828"/>
      <c r="VCX80" s="828"/>
      <c r="VCY80" s="828"/>
      <c r="VCZ80" s="828"/>
      <c r="VDA80" s="828"/>
      <c r="VDB80" s="828"/>
      <c r="VDC80" s="828"/>
      <c r="VDD80" s="828"/>
      <c r="VDE80" s="828"/>
      <c r="VDF80" s="828"/>
      <c r="VDG80" s="828"/>
      <c r="VDH80" s="828"/>
      <c r="VDI80" s="828"/>
      <c r="VDJ80" s="828"/>
      <c r="VDK80" s="828"/>
      <c r="VDL80" s="828"/>
      <c r="VDM80" s="828"/>
      <c r="VDN80" s="828"/>
      <c r="VDO80" s="828"/>
      <c r="VDP80" s="828"/>
      <c r="VDQ80" s="828"/>
      <c r="VDR80" s="828"/>
      <c r="VDS80" s="828"/>
      <c r="VDT80" s="828"/>
      <c r="VDU80" s="828"/>
      <c r="VDV80" s="828"/>
      <c r="VDW80" s="828"/>
      <c r="VDX80" s="828"/>
      <c r="VDY80" s="828"/>
      <c r="VDZ80" s="828"/>
      <c r="VEA80" s="828"/>
      <c r="VEB80" s="828"/>
      <c r="VEC80" s="828"/>
      <c r="VED80" s="828"/>
      <c r="VEE80" s="828"/>
      <c r="VEF80" s="828"/>
      <c r="VEG80" s="828"/>
      <c r="VEH80" s="828"/>
      <c r="VEI80" s="828"/>
      <c r="VEJ80" s="828"/>
      <c r="VEK80" s="828"/>
      <c r="VEL80" s="828"/>
      <c r="VEM80" s="828"/>
      <c r="VEN80" s="828"/>
      <c r="VEO80" s="828"/>
      <c r="VEP80" s="828"/>
      <c r="VEQ80" s="828"/>
      <c r="VER80" s="828"/>
      <c r="VES80" s="828"/>
      <c r="VET80" s="828"/>
      <c r="VEU80" s="828"/>
      <c r="VEV80" s="828"/>
      <c r="VEW80" s="828"/>
      <c r="VEX80" s="828"/>
      <c r="VEY80" s="828"/>
      <c r="VEZ80" s="828"/>
      <c r="VFA80" s="828"/>
      <c r="VFB80" s="828"/>
      <c r="VFC80" s="828"/>
      <c r="VFD80" s="828"/>
      <c r="VFE80" s="828"/>
      <c r="VFF80" s="828"/>
      <c r="VFG80" s="828"/>
      <c r="VFH80" s="828"/>
      <c r="VFI80" s="828"/>
      <c r="VFJ80" s="828"/>
      <c r="VFK80" s="828"/>
      <c r="VFL80" s="828"/>
      <c r="VFM80" s="828"/>
      <c r="VFN80" s="828"/>
      <c r="VFO80" s="828"/>
      <c r="VFP80" s="828"/>
      <c r="VFQ80" s="828"/>
      <c r="VFR80" s="828"/>
      <c r="VFS80" s="828"/>
      <c r="VFT80" s="828"/>
      <c r="VFU80" s="828"/>
      <c r="VFV80" s="828"/>
      <c r="VFW80" s="828"/>
      <c r="VFX80" s="828"/>
      <c r="VFY80" s="828"/>
      <c r="VFZ80" s="828"/>
      <c r="VGA80" s="828"/>
      <c r="VGB80" s="828"/>
      <c r="VGC80" s="828"/>
      <c r="VGD80" s="828"/>
      <c r="VGE80" s="828"/>
      <c r="VGF80" s="828"/>
      <c r="VGG80" s="828"/>
      <c r="VGH80" s="828"/>
      <c r="VGI80" s="828"/>
      <c r="VGJ80" s="828"/>
      <c r="VGK80" s="828"/>
      <c r="VGL80" s="828"/>
      <c r="VGM80" s="828"/>
      <c r="VGN80" s="828"/>
      <c r="VGO80" s="828"/>
      <c r="VGP80" s="828"/>
      <c r="VGQ80" s="828"/>
      <c r="VGR80" s="828"/>
      <c r="VGS80" s="828"/>
      <c r="VGT80" s="828"/>
      <c r="VGU80" s="828"/>
      <c r="VGV80" s="828"/>
      <c r="VGW80" s="828"/>
      <c r="VGX80" s="828"/>
      <c r="VGY80" s="828"/>
      <c r="VGZ80" s="828"/>
      <c r="VHA80" s="828"/>
      <c r="VHB80" s="828"/>
      <c r="VHC80" s="828"/>
      <c r="VHD80" s="828"/>
      <c r="VHE80" s="828"/>
      <c r="VHF80" s="828"/>
      <c r="VHG80" s="828"/>
      <c r="VHH80" s="828"/>
      <c r="VHI80" s="828"/>
      <c r="VHJ80" s="828"/>
      <c r="VHK80" s="828"/>
      <c r="VHL80" s="828"/>
      <c r="VHM80" s="828"/>
      <c r="VHN80" s="828"/>
      <c r="VHO80" s="828"/>
      <c r="VHP80" s="828"/>
      <c r="VHQ80" s="828"/>
      <c r="VHR80" s="828"/>
      <c r="VHS80" s="828"/>
      <c r="VHT80" s="828"/>
      <c r="VHU80" s="828"/>
      <c r="VHV80" s="828"/>
      <c r="VHW80" s="828"/>
      <c r="VHX80" s="828"/>
      <c r="VHY80" s="828"/>
      <c r="VHZ80" s="828"/>
      <c r="VIA80" s="828"/>
      <c r="VIB80" s="828"/>
      <c r="VIC80" s="828"/>
      <c r="VID80" s="828"/>
      <c r="VIE80" s="828"/>
      <c r="VIF80" s="828"/>
      <c r="VIG80" s="828"/>
      <c r="VIH80" s="828"/>
      <c r="VII80" s="828"/>
      <c r="VIJ80" s="828"/>
      <c r="VIK80" s="828"/>
      <c r="VIL80" s="828"/>
      <c r="VIM80" s="828"/>
      <c r="VIN80" s="828"/>
      <c r="VIO80" s="828"/>
      <c r="VIP80" s="828"/>
      <c r="VIQ80" s="828"/>
      <c r="VIR80" s="828"/>
      <c r="VIS80" s="828"/>
      <c r="VIT80" s="828"/>
      <c r="VIU80" s="828"/>
      <c r="VIV80" s="828"/>
      <c r="VIW80" s="828"/>
      <c r="VIX80" s="828"/>
      <c r="VIY80" s="828"/>
      <c r="VIZ80" s="828"/>
      <c r="VJA80" s="828"/>
      <c r="VJB80" s="828"/>
      <c r="VJC80" s="828"/>
      <c r="VJD80" s="828"/>
      <c r="VJE80" s="828"/>
      <c r="VJF80" s="828"/>
      <c r="VJG80" s="828"/>
      <c r="VJH80" s="828"/>
      <c r="VJI80" s="828"/>
      <c r="VJJ80" s="828"/>
      <c r="VJK80" s="828"/>
      <c r="VJL80" s="828"/>
      <c r="VJM80" s="828"/>
      <c r="VJN80" s="828"/>
      <c r="VJO80" s="828"/>
      <c r="VJP80" s="828"/>
      <c r="VJQ80" s="828"/>
      <c r="VJR80" s="828"/>
      <c r="VJS80" s="828"/>
      <c r="VJT80" s="828"/>
      <c r="VJU80" s="828"/>
      <c r="VJV80" s="828"/>
      <c r="VJW80" s="828"/>
      <c r="VJX80" s="828"/>
      <c r="VJY80" s="828"/>
      <c r="VJZ80" s="828"/>
      <c r="VKA80" s="828"/>
      <c r="VKB80" s="828"/>
      <c r="VKC80" s="828"/>
      <c r="VKD80" s="828"/>
      <c r="VKE80" s="828"/>
      <c r="VKF80" s="828"/>
      <c r="VKG80" s="828"/>
      <c r="VKH80" s="828"/>
      <c r="VKI80" s="828"/>
      <c r="VKJ80" s="828"/>
      <c r="VKK80" s="828"/>
      <c r="VKL80" s="828"/>
      <c r="VKM80" s="828"/>
      <c r="VKN80" s="828"/>
      <c r="VKO80" s="828"/>
      <c r="VKP80" s="828"/>
      <c r="VKQ80" s="828"/>
      <c r="VKR80" s="828"/>
      <c r="VKS80" s="828"/>
      <c r="VKT80" s="828"/>
      <c r="VKU80" s="828"/>
      <c r="VKV80" s="828"/>
      <c r="VKW80" s="828"/>
      <c r="VKX80" s="828"/>
      <c r="VKY80" s="828"/>
      <c r="VKZ80" s="828"/>
      <c r="VLA80" s="828"/>
      <c r="VLB80" s="828"/>
      <c r="VLC80" s="828"/>
      <c r="VLD80" s="828"/>
      <c r="VLE80" s="828"/>
      <c r="VLF80" s="828"/>
      <c r="VLG80" s="828"/>
      <c r="VLH80" s="828"/>
      <c r="VLI80" s="828"/>
      <c r="VLJ80" s="828"/>
      <c r="VLK80" s="828"/>
      <c r="VLL80" s="828"/>
      <c r="VLM80" s="828"/>
      <c r="VLN80" s="828"/>
      <c r="VLO80" s="828"/>
      <c r="VLP80" s="828"/>
      <c r="VLQ80" s="828"/>
      <c r="VLR80" s="828"/>
      <c r="VLS80" s="828"/>
      <c r="VLT80" s="828"/>
      <c r="VLU80" s="828"/>
      <c r="VLV80" s="828"/>
      <c r="VLW80" s="828"/>
      <c r="VLX80" s="828"/>
      <c r="VLY80" s="828"/>
      <c r="VLZ80" s="828"/>
      <c r="VMA80" s="828"/>
      <c r="VMB80" s="828"/>
      <c r="VMC80" s="828"/>
      <c r="VMD80" s="828"/>
      <c r="VME80" s="828"/>
      <c r="VMF80" s="828"/>
      <c r="VMG80" s="828"/>
      <c r="VMH80" s="828"/>
      <c r="VMI80" s="828"/>
      <c r="VMJ80" s="828"/>
      <c r="VMK80" s="828"/>
      <c r="VML80" s="828"/>
      <c r="VMM80" s="828"/>
      <c r="VMN80" s="828"/>
      <c r="VMO80" s="828"/>
      <c r="VMP80" s="828"/>
      <c r="VMQ80" s="828"/>
      <c r="VMR80" s="828"/>
      <c r="VMS80" s="828"/>
      <c r="VMT80" s="828"/>
      <c r="VMU80" s="828"/>
      <c r="VMV80" s="828"/>
      <c r="VMW80" s="828"/>
      <c r="VMX80" s="828"/>
      <c r="VMY80" s="828"/>
      <c r="VMZ80" s="828"/>
      <c r="VNA80" s="828"/>
      <c r="VNB80" s="828"/>
      <c r="VNC80" s="828"/>
      <c r="VND80" s="828"/>
      <c r="VNE80" s="828"/>
      <c r="VNF80" s="828"/>
      <c r="VNG80" s="828"/>
      <c r="VNH80" s="828"/>
      <c r="VNI80" s="828"/>
      <c r="VNJ80" s="828"/>
      <c r="VNK80" s="828"/>
      <c r="VNL80" s="828"/>
      <c r="VNM80" s="828"/>
      <c r="VNN80" s="828"/>
      <c r="VNO80" s="828"/>
      <c r="VNP80" s="828"/>
      <c r="VNQ80" s="828"/>
      <c r="VNR80" s="828"/>
      <c r="VNS80" s="828"/>
      <c r="VNT80" s="828"/>
      <c r="VNU80" s="828"/>
      <c r="VNV80" s="828"/>
      <c r="VNW80" s="828"/>
      <c r="VNX80" s="828"/>
      <c r="VNY80" s="828"/>
      <c r="VNZ80" s="828"/>
      <c r="VOA80" s="828"/>
      <c r="VOB80" s="828"/>
      <c r="VOC80" s="828"/>
      <c r="VOD80" s="828"/>
      <c r="VOE80" s="828"/>
      <c r="VOF80" s="828"/>
      <c r="VOG80" s="828"/>
      <c r="VOH80" s="828"/>
      <c r="VOI80" s="828"/>
      <c r="VOJ80" s="828"/>
      <c r="VOK80" s="828"/>
      <c r="VOL80" s="828"/>
      <c r="VOM80" s="828"/>
      <c r="VON80" s="828"/>
      <c r="VOO80" s="828"/>
      <c r="VOP80" s="828"/>
      <c r="VOQ80" s="828"/>
      <c r="VOR80" s="828"/>
      <c r="VOS80" s="828"/>
      <c r="VOT80" s="828"/>
      <c r="VOU80" s="828"/>
      <c r="VOV80" s="828"/>
      <c r="VOW80" s="828"/>
      <c r="VOX80" s="828"/>
      <c r="VOY80" s="828"/>
      <c r="VOZ80" s="828"/>
      <c r="VPA80" s="828"/>
      <c r="VPB80" s="828"/>
      <c r="VPC80" s="828"/>
      <c r="VPD80" s="828"/>
      <c r="VPE80" s="828"/>
      <c r="VPF80" s="828"/>
      <c r="VPG80" s="828"/>
      <c r="VPH80" s="828"/>
      <c r="VPI80" s="828"/>
      <c r="VPJ80" s="828"/>
      <c r="VPK80" s="828"/>
      <c r="VPL80" s="828"/>
      <c r="VPM80" s="828"/>
      <c r="VPN80" s="828"/>
      <c r="VPO80" s="828"/>
      <c r="VPP80" s="828"/>
      <c r="VPQ80" s="828"/>
      <c r="VPR80" s="828"/>
      <c r="VPS80" s="828"/>
      <c r="VPT80" s="828"/>
      <c r="VPU80" s="828"/>
      <c r="VPV80" s="828"/>
      <c r="VPW80" s="828"/>
      <c r="VPX80" s="828"/>
      <c r="VPY80" s="828"/>
      <c r="VPZ80" s="828"/>
      <c r="VQA80" s="828"/>
      <c r="VQB80" s="828"/>
      <c r="VQC80" s="828"/>
      <c r="VQD80" s="828"/>
      <c r="VQE80" s="828"/>
      <c r="VQF80" s="828"/>
      <c r="VQG80" s="828"/>
      <c r="VQH80" s="828"/>
      <c r="VQI80" s="828"/>
      <c r="VQJ80" s="828"/>
      <c r="VQK80" s="828"/>
      <c r="VQL80" s="828"/>
      <c r="VQM80" s="828"/>
      <c r="VQN80" s="828"/>
      <c r="VQO80" s="828"/>
      <c r="VQP80" s="828"/>
      <c r="VQQ80" s="828"/>
      <c r="VQR80" s="828"/>
      <c r="VQS80" s="828"/>
      <c r="VQT80" s="828"/>
      <c r="VQU80" s="828"/>
      <c r="VQV80" s="828"/>
      <c r="VQW80" s="828"/>
      <c r="VQX80" s="828"/>
      <c r="VQY80" s="828"/>
      <c r="VQZ80" s="828"/>
      <c r="VRA80" s="828"/>
      <c r="VRB80" s="828"/>
      <c r="VRC80" s="828"/>
      <c r="VRD80" s="828"/>
      <c r="VRE80" s="828"/>
      <c r="VRF80" s="828"/>
      <c r="VRG80" s="828"/>
      <c r="VRH80" s="828"/>
      <c r="VRI80" s="828"/>
      <c r="VRJ80" s="828"/>
      <c r="VRK80" s="828"/>
      <c r="VRL80" s="828"/>
      <c r="VRM80" s="828"/>
      <c r="VRN80" s="828"/>
      <c r="VRO80" s="828"/>
      <c r="VRP80" s="828"/>
      <c r="VRQ80" s="828"/>
      <c r="VRR80" s="828"/>
      <c r="VRS80" s="828"/>
      <c r="VRT80" s="828"/>
      <c r="VRU80" s="828"/>
      <c r="VRV80" s="828"/>
      <c r="VRW80" s="828"/>
      <c r="VRX80" s="828"/>
      <c r="VRY80" s="828"/>
      <c r="VRZ80" s="828"/>
      <c r="VSA80" s="828"/>
      <c r="VSB80" s="828"/>
      <c r="VSC80" s="828"/>
      <c r="VSD80" s="828"/>
      <c r="VSE80" s="828"/>
      <c r="VSF80" s="828"/>
      <c r="VSG80" s="828"/>
      <c r="VSH80" s="828"/>
      <c r="VSI80" s="828"/>
      <c r="VSJ80" s="828"/>
      <c r="VSK80" s="828"/>
      <c r="VSL80" s="828"/>
      <c r="VSM80" s="828"/>
      <c r="VSN80" s="828"/>
      <c r="VSO80" s="828"/>
      <c r="VSP80" s="828"/>
      <c r="VSQ80" s="828"/>
      <c r="VSR80" s="828"/>
      <c r="VSS80" s="828"/>
      <c r="VST80" s="828"/>
      <c r="VSU80" s="828"/>
      <c r="VSV80" s="828"/>
      <c r="VSW80" s="828"/>
      <c r="VSX80" s="828"/>
      <c r="VSY80" s="828"/>
      <c r="VSZ80" s="828"/>
      <c r="VTA80" s="828"/>
      <c r="VTB80" s="828"/>
      <c r="VTC80" s="828"/>
      <c r="VTD80" s="828"/>
      <c r="VTE80" s="828"/>
      <c r="VTF80" s="828"/>
      <c r="VTG80" s="828"/>
      <c r="VTH80" s="828"/>
      <c r="VTI80" s="828"/>
      <c r="VTJ80" s="828"/>
      <c r="VTK80" s="828"/>
      <c r="VTL80" s="828"/>
      <c r="VTM80" s="828"/>
      <c r="VTN80" s="828"/>
      <c r="VTO80" s="828"/>
      <c r="VTP80" s="828"/>
      <c r="VTQ80" s="828"/>
      <c r="VTR80" s="828"/>
      <c r="VTS80" s="828"/>
      <c r="VTT80" s="828"/>
      <c r="VTU80" s="828"/>
      <c r="VTV80" s="828"/>
      <c r="VTW80" s="828"/>
      <c r="VTX80" s="828"/>
      <c r="VTY80" s="828"/>
      <c r="VTZ80" s="828"/>
      <c r="VUA80" s="828"/>
      <c r="VUB80" s="828"/>
      <c r="VUC80" s="828"/>
      <c r="VUD80" s="828"/>
      <c r="VUE80" s="828"/>
      <c r="VUF80" s="828"/>
      <c r="VUG80" s="828"/>
      <c r="VUH80" s="828"/>
      <c r="VUI80" s="828"/>
      <c r="VUJ80" s="828"/>
      <c r="VUK80" s="828"/>
      <c r="VUL80" s="828"/>
      <c r="VUM80" s="828"/>
      <c r="VUN80" s="828"/>
      <c r="VUO80" s="828"/>
      <c r="VUP80" s="828"/>
      <c r="VUQ80" s="828"/>
      <c r="VUR80" s="828"/>
      <c r="VUS80" s="828"/>
      <c r="VUT80" s="828"/>
      <c r="VUU80" s="828"/>
      <c r="VUV80" s="828"/>
      <c r="VUW80" s="828"/>
      <c r="VUX80" s="828"/>
      <c r="VUY80" s="828"/>
      <c r="VUZ80" s="828"/>
      <c r="VVA80" s="828"/>
      <c r="VVB80" s="828"/>
      <c r="VVC80" s="828"/>
      <c r="VVD80" s="828"/>
      <c r="VVE80" s="828"/>
      <c r="VVF80" s="828"/>
      <c r="VVG80" s="828"/>
      <c r="VVH80" s="828"/>
      <c r="VVI80" s="828"/>
      <c r="VVJ80" s="828"/>
      <c r="VVK80" s="828"/>
      <c r="VVL80" s="828"/>
      <c r="VVM80" s="828"/>
      <c r="VVN80" s="828"/>
      <c r="VVO80" s="828"/>
      <c r="VVP80" s="828"/>
      <c r="VVQ80" s="828"/>
      <c r="VVR80" s="828"/>
      <c r="VVS80" s="828"/>
      <c r="VVT80" s="828"/>
      <c r="VVU80" s="828"/>
      <c r="VVV80" s="828"/>
      <c r="VVW80" s="828"/>
      <c r="VVX80" s="828"/>
      <c r="VVY80" s="828"/>
      <c r="VVZ80" s="828"/>
      <c r="VWA80" s="828"/>
      <c r="VWB80" s="828"/>
      <c r="VWC80" s="828"/>
      <c r="VWD80" s="828"/>
      <c r="VWE80" s="828"/>
      <c r="VWF80" s="828"/>
      <c r="VWG80" s="828"/>
      <c r="VWH80" s="828"/>
      <c r="VWI80" s="828"/>
      <c r="VWJ80" s="828"/>
      <c r="VWK80" s="828"/>
      <c r="VWL80" s="828"/>
      <c r="VWM80" s="828"/>
      <c r="VWN80" s="828"/>
      <c r="VWO80" s="828"/>
      <c r="VWP80" s="828"/>
      <c r="VWQ80" s="828"/>
      <c r="VWR80" s="828"/>
      <c r="VWS80" s="828"/>
      <c r="VWT80" s="828"/>
      <c r="VWU80" s="828"/>
      <c r="VWV80" s="828"/>
      <c r="VWW80" s="828"/>
      <c r="VWX80" s="828"/>
      <c r="VWY80" s="828"/>
      <c r="VWZ80" s="828"/>
      <c r="VXA80" s="828"/>
      <c r="VXB80" s="828"/>
      <c r="VXC80" s="828"/>
      <c r="VXD80" s="828"/>
      <c r="VXE80" s="828"/>
      <c r="VXF80" s="828"/>
      <c r="VXG80" s="828"/>
      <c r="VXH80" s="828"/>
      <c r="VXI80" s="828"/>
      <c r="VXJ80" s="828"/>
      <c r="VXK80" s="828"/>
      <c r="VXL80" s="828"/>
      <c r="VXM80" s="828"/>
      <c r="VXN80" s="828"/>
      <c r="VXO80" s="828"/>
      <c r="VXP80" s="828"/>
      <c r="VXQ80" s="828"/>
      <c r="VXR80" s="828"/>
      <c r="VXS80" s="828"/>
      <c r="VXT80" s="828"/>
      <c r="VXU80" s="828"/>
      <c r="VXV80" s="828"/>
      <c r="VXW80" s="828"/>
      <c r="VXX80" s="828"/>
      <c r="VXY80" s="828"/>
      <c r="VXZ80" s="828"/>
      <c r="VYA80" s="828"/>
      <c r="VYB80" s="828"/>
      <c r="VYC80" s="828"/>
      <c r="VYD80" s="828"/>
      <c r="VYE80" s="828"/>
      <c r="VYF80" s="828"/>
      <c r="VYG80" s="828"/>
      <c r="VYH80" s="828"/>
      <c r="VYI80" s="828"/>
      <c r="VYJ80" s="828"/>
      <c r="VYK80" s="828"/>
      <c r="VYL80" s="828"/>
      <c r="VYM80" s="828"/>
      <c r="VYN80" s="828"/>
      <c r="VYO80" s="828"/>
      <c r="VYP80" s="828"/>
      <c r="VYQ80" s="828"/>
      <c r="VYR80" s="828"/>
      <c r="VYS80" s="828"/>
      <c r="VYT80" s="828"/>
      <c r="VYU80" s="828"/>
      <c r="VYV80" s="828"/>
      <c r="VYW80" s="828"/>
      <c r="VYX80" s="828"/>
      <c r="VYY80" s="828"/>
      <c r="VYZ80" s="828"/>
      <c r="VZA80" s="828"/>
      <c r="VZB80" s="828"/>
      <c r="VZC80" s="828"/>
      <c r="VZD80" s="828"/>
      <c r="VZE80" s="828"/>
      <c r="VZF80" s="828"/>
      <c r="VZG80" s="828"/>
      <c r="VZH80" s="828"/>
      <c r="VZI80" s="828"/>
      <c r="VZJ80" s="828"/>
      <c r="VZK80" s="828"/>
      <c r="VZL80" s="828"/>
      <c r="VZM80" s="828"/>
      <c r="VZN80" s="828"/>
      <c r="VZO80" s="828"/>
      <c r="VZP80" s="828"/>
      <c r="VZQ80" s="828"/>
      <c r="VZR80" s="828"/>
      <c r="VZS80" s="828"/>
      <c r="VZT80" s="828"/>
      <c r="VZU80" s="828"/>
      <c r="VZV80" s="828"/>
      <c r="VZW80" s="828"/>
      <c r="VZX80" s="828"/>
      <c r="VZY80" s="828"/>
      <c r="VZZ80" s="828"/>
      <c r="WAA80" s="828"/>
      <c r="WAB80" s="828"/>
      <c r="WAC80" s="828"/>
      <c r="WAD80" s="828"/>
      <c r="WAE80" s="828"/>
      <c r="WAF80" s="828"/>
      <c r="WAG80" s="828"/>
      <c r="WAH80" s="828"/>
      <c r="WAI80" s="828"/>
      <c r="WAJ80" s="828"/>
      <c r="WAK80" s="828"/>
      <c r="WAL80" s="828"/>
      <c r="WAM80" s="828"/>
      <c r="WAN80" s="828"/>
      <c r="WAO80" s="828"/>
      <c r="WAP80" s="828"/>
      <c r="WAQ80" s="828"/>
      <c r="WAR80" s="828"/>
      <c r="WAS80" s="828"/>
      <c r="WAT80" s="828"/>
      <c r="WAU80" s="828"/>
      <c r="WAV80" s="828"/>
      <c r="WAW80" s="828"/>
      <c r="WAX80" s="828"/>
      <c r="WAY80" s="828"/>
      <c r="WAZ80" s="828"/>
      <c r="WBA80" s="828"/>
      <c r="WBB80" s="828"/>
      <c r="WBC80" s="828"/>
      <c r="WBD80" s="828"/>
      <c r="WBE80" s="828"/>
      <c r="WBF80" s="828"/>
      <c r="WBG80" s="828"/>
      <c r="WBH80" s="828"/>
      <c r="WBI80" s="828"/>
      <c r="WBJ80" s="828"/>
      <c r="WBK80" s="828"/>
      <c r="WBL80" s="828"/>
      <c r="WBM80" s="828"/>
      <c r="WBN80" s="828"/>
      <c r="WBO80" s="828"/>
      <c r="WBP80" s="828"/>
      <c r="WBQ80" s="828"/>
      <c r="WBR80" s="828"/>
      <c r="WBS80" s="828"/>
      <c r="WBT80" s="828"/>
      <c r="WBU80" s="828"/>
      <c r="WBV80" s="828"/>
      <c r="WBW80" s="828"/>
      <c r="WBX80" s="828"/>
      <c r="WBY80" s="828"/>
      <c r="WBZ80" s="828"/>
      <c r="WCA80" s="828"/>
      <c r="WCB80" s="828"/>
      <c r="WCC80" s="828"/>
      <c r="WCD80" s="828"/>
      <c r="WCE80" s="828"/>
      <c r="WCF80" s="828"/>
      <c r="WCG80" s="828"/>
      <c r="WCH80" s="828"/>
      <c r="WCI80" s="828"/>
      <c r="WCJ80" s="828"/>
      <c r="WCK80" s="828"/>
      <c r="WCL80" s="828"/>
      <c r="WCM80" s="828"/>
      <c r="WCN80" s="828"/>
      <c r="WCO80" s="828"/>
      <c r="WCP80" s="828"/>
      <c r="WCQ80" s="828"/>
      <c r="WCR80" s="828"/>
      <c r="WCS80" s="828"/>
      <c r="WCT80" s="828"/>
      <c r="WCU80" s="828"/>
      <c r="WCV80" s="828"/>
      <c r="WCW80" s="828"/>
      <c r="WCX80" s="828"/>
      <c r="WCY80" s="828"/>
      <c r="WCZ80" s="828"/>
      <c r="WDA80" s="828"/>
      <c r="WDB80" s="828"/>
      <c r="WDC80" s="828"/>
      <c r="WDD80" s="828"/>
      <c r="WDE80" s="828"/>
      <c r="WDF80" s="828"/>
      <c r="WDG80" s="828"/>
      <c r="WDH80" s="828"/>
      <c r="WDI80" s="828"/>
      <c r="WDJ80" s="828"/>
      <c r="WDK80" s="828"/>
      <c r="WDL80" s="828"/>
      <c r="WDM80" s="828"/>
      <c r="WDN80" s="828"/>
      <c r="WDO80" s="828"/>
      <c r="WDP80" s="828"/>
      <c r="WDQ80" s="828"/>
      <c r="WDR80" s="828"/>
      <c r="WDS80" s="828"/>
      <c r="WDT80" s="828"/>
      <c r="WDU80" s="828"/>
      <c r="WDV80" s="828"/>
      <c r="WDW80" s="828"/>
      <c r="WDX80" s="828"/>
      <c r="WDY80" s="828"/>
      <c r="WDZ80" s="828"/>
      <c r="WEA80" s="828"/>
      <c r="WEB80" s="828"/>
      <c r="WEC80" s="828"/>
      <c r="WED80" s="828"/>
      <c r="WEE80" s="828"/>
      <c r="WEF80" s="828"/>
      <c r="WEG80" s="828"/>
      <c r="WEH80" s="828"/>
      <c r="WEI80" s="828"/>
      <c r="WEJ80" s="828"/>
      <c r="WEK80" s="828"/>
      <c r="WEL80" s="828"/>
      <c r="WEM80" s="828"/>
      <c r="WEN80" s="828"/>
      <c r="WEO80" s="828"/>
      <c r="WEP80" s="828"/>
      <c r="WEQ80" s="828"/>
      <c r="WER80" s="828"/>
      <c r="WES80" s="828"/>
      <c r="WET80" s="828"/>
      <c r="WEU80" s="828"/>
      <c r="WEV80" s="828"/>
      <c r="WEW80" s="828"/>
      <c r="WEX80" s="828"/>
      <c r="WEY80" s="828"/>
      <c r="WEZ80" s="828"/>
      <c r="WFA80" s="828"/>
      <c r="WFB80" s="828"/>
      <c r="WFC80" s="828"/>
      <c r="WFD80" s="828"/>
      <c r="WFE80" s="828"/>
      <c r="WFF80" s="828"/>
      <c r="WFG80" s="828"/>
      <c r="WFH80" s="828"/>
      <c r="WFI80" s="828"/>
      <c r="WFJ80" s="828"/>
      <c r="WFK80" s="828"/>
      <c r="WFL80" s="828"/>
      <c r="WFM80" s="828"/>
      <c r="WFN80" s="828"/>
      <c r="WFO80" s="828"/>
      <c r="WFP80" s="828"/>
      <c r="WFQ80" s="828"/>
      <c r="WFR80" s="828"/>
      <c r="WFS80" s="828"/>
      <c r="WFT80" s="828"/>
      <c r="WFU80" s="828"/>
      <c r="WFV80" s="828"/>
      <c r="WFW80" s="828"/>
      <c r="WFX80" s="828"/>
      <c r="WFY80" s="828"/>
      <c r="WFZ80" s="828"/>
      <c r="WGA80" s="828"/>
      <c r="WGB80" s="828"/>
      <c r="WGC80" s="828"/>
      <c r="WGD80" s="828"/>
      <c r="WGE80" s="828"/>
      <c r="WGF80" s="828"/>
      <c r="WGG80" s="828"/>
      <c r="WGH80" s="828"/>
      <c r="WGI80" s="828"/>
      <c r="WGJ80" s="828"/>
      <c r="WGK80" s="828"/>
      <c r="WGL80" s="828"/>
      <c r="WGM80" s="828"/>
      <c r="WGN80" s="828"/>
      <c r="WGO80" s="828"/>
      <c r="WGP80" s="828"/>
      <c r="WGQ80" s="828"/>
      <c r="WGR80" s="828"/>
      <c r="WGS80" s="828"/>
      <c r="WGT80" s="828"/>
      <c r="WGU80" s="828"/>
      <c r="WGV80" s="828"/>
      <c r="WGW80" s="828"/>
      <c r="WGX80" s="828"/>
      <c r="WGY80" s="828"/>
      <c r="WGZ80" s="828"/>
      <c r="WHA80" s="828"/>
      <c r="WHB80" s="828"/>
      <c r="WHC80" s="828"/>
      <c r="WHD80" s="828"/>
      <c r="WHE80" s="828"/>
      <c r="WHF80" s="828"/>
      <c r="WHG80" s="828"/>
      <c r="WHH80" s="828"/>
      <c r="WHI80" s="828"/>
      <c r="WHJ80" s="828"/>
      <c r="WHK80" s="828"/>
      <c r="WHL80" s="828"/>
      <c r="WHM80" s="828"/>
      <c r="WHN80" s="828"/>
      <c r="WHO80" s="828"/>
      <c r="WHP80" s="828"/>
      <c r="WHQ80" s="828"/>
      <c r="WHR80" s="828"/>
      <c r="WHS80" s="828"/>
      <c r="WHT80" s="828"/>
      <c r="WHU80" s="828"/>
      <c r="WHV80" s="828"/>
      <c r="WHW80" s="828"/>
      <c r="WHX80" s="828"/>
      <c r="WHY80" s="828"/>
      <c r="WHZ80" s="828"/>
      <c r="WIA80" s="828"/>
      <c r="WIB80" s="828"/>
      <c r="WIC80" s="828"/>
      <c r="WID80" s="828"/>
      <c r="WIE80" s="828"/>
      <c r="WIF80" s="828"/>
      <c r="WIG80" s="828"/>
      <c r="WIH80" s="828"/>
      <c r="WII80" s="828"/>
      <c r="WIJ80" s="828"/>
      <c r="WIK80" s="828"/>
      <c r="WIL80" s="828"/>
      <c r="WIM80" s="828"/>
      <c r="WIN80" s="828"/>
      <c r="WIO80" s="828"/>
      <c r="WIP80" s="828"/>
      <c r="WIQ80" s="828"/>
      <c r="WIR80" s="828"/>
      <c r="WIS80" s="828"/>
      <c r="WIT80" s="828"/>
      <c r="WIU80" s="828"/>
      <c r="WIV80" s="828"/>
      <c r="WIW80" s="828"/>
      <c r="WIX80" s="828"/>
      <c r="WIY80" s="828"/>
      <c r="WIZ80" s="828"/>
      <c r="WJA80" s="828"/>
      <c r="WJB80" s="828"/>
      <c r="WJC80" s="828"/>
      <c r="WJD80" s="828"/>
      <c r="WJE80" s="828"/>
      <c r="WJF80" s="828"/>
      <c r="WJG80" s="828"/>
      <c r="WJH80" s="828"/>
      <c r="WJI80" s="828"/>
      <c r="WJJ80" s="828"/>
      <c r="WJK80" s="828"/>
      <c r="WJL80" s="828"/>
      <c r="WJM80" s="828"/>
      <c r="WJN80" s="828"/>
      <c r="WJO80" s="828"/>
      <c r="WJP80" s="828"/>
      <c r="WJQ80" s="828"/>
      <c r="WJR80" s="828"/>
      <c r="WJS80" s="828"/>
      <c r="WJT80" s="828"/>
      <c r="WJU80" s="828"/>
      <c r="WJV80" s="828"/>
      <c r="WJW80" s="828"/>
      <c r="WJX80" s="828"/>
      <c r="WJY80" s="828"/>
      <c r="WJZ80" s="828"/>
      <c r="WKA80" s="828"/>
      <c r="WKB80" s="828"/>
      <c r="WKC80" s="828"/>
      <c r="WKD80" s="828"/>
      <c r="WKE80" s="828"/>
      <c r="WKF80" s="828"/>
      <c r="WKG80" s="828"/>
      <c r="WKH80" s="828"/>
      <c r="WKI80" s="828"/>
      <c r="WKJ80" s="828"/>
      <c r="WKK80" s="828"/>
      <c r="WKL80" s="828"/>
      <c r="WKM80" s="828"/>
      <c r="WKN80" s="828"/>
      <c r="WKO80" s="828"/>
      <c r="WKP80" s="828"/>
      <c r="WKQ80" s="828"/>
      <c r="WKR80" s="828"/>
      <c r="WKS80" s="828"/>
      <c r="WKT80" s="828"/>
      <c r="WKU80" s="828"/>
      <c r="WKV80" s="828"/>
      <c r="WKW80" s="828"/>
      <c r="WKX80" s="828"/>
      <c r="WKY80" s="828"/>
      <c r="WKZ80" s="828"/>
      <c r="WLA80" s="828"/>
      <c r="WLB80" s="828"/>
      <c r="WLC80" s="828"/>
      <c r="WLD80" s="828"/>
      <c r="WLE80" s="828"/>
      <c r="WLF80" s="828"/>
      <c r="WLG80" s="828"/>
      <c r="WLH80" s="828"/>
      <c r="WLI80" s="828"/>
      <c r="WLJ80" s="828"/>
      <c r="WLK80" s="828"/>
      <c r="WLL80" s="828"/>
      <c r="WLM80" s="828"/>
      <c r="WLN80" s="828"/>
      <c r="WLO80" s="828"/>
      <c r="WLP80" s="828"/>
      <c r="WLQ80" s="828"/>
      <c r="WLR80" s="828"/>
      <c r="WLS80" s="828"/>
      <c r="WLT80" s="828"/>
      <c r="WLU80" s="828"/>
      <c r="WLV80" s="828"/>
      <c r="WLW80" s="828"/>
      <c r="WLX80" s="828"/>
      <c r="WLY80" s="828"/>
      <c r="WLZ80" s="828"/>
      <c r="WMA80" s="828"/>
      <c r="WMB80" s="828"/>
      <c r="WMC80" s="828"/>
      <c r="WMD80" s="828"/>
      <c r="WME80" s="828"/>
      <c r="WMF80" s="828"/>
      <c r="WMG80" s="828"/>
      <c r="WMH80" s="828"/>
      <c r="WMI80" s="828"/>
      <c r="WMJ80" s="828"/>
      <c r="WMK80" s="828"/>
      <c r="WML80" s="828"/>
      <c r="WMM80" s="828"/>
      <c r="WMN80" s="828"/>
      <c r="WMO80" s="828"/>
      <c r="WMP80" s="828"/>
      <c r="WMQ80" s="828"/>
      <c r="WMR80" s="828"/>
      <c r="WMS80" s="828"/>
      <c r="WMT80" s="828"/>
      <c r="WMU80" s="828"/>
      <c r="WMV80" s="828"/>
      <c r="WMW80" s="828"/>
      <c r="WMX80" s="828"/>
      <c r="WMY80" s="828"/>
      <c r="WMZ80" s="828"/>
      <c r="WNA80" s="828"/>
      <c r="WNB80" s="828"/>
      <c r="WNC80" s="828"/>
      <c r="WND80" s="828"/>
      <c r="WNE80" s="828"/>
      <c r="WNF80" s="828"/>
      <c r="WNG80" s="828"/>
      <c r="WNH80" s="828"/>
      <c r="WNI80" s="828"/>
      <c r="WNJ80" s="828"/>
      <c r="WNK80" s="828"/>
      <c r="WNL80" s="828"/>
      <c r="WNM80" s="828"/>
      <c r="WNN80" s="828"/>
      <c r="WNO80" s="828"/>
      <c r="WNP80" s="828"/>
      <c r="WNQ80" s="828"/>
      <c r="WNR80" s="828"/>
      <c r="WNS80" s="828"/>
      <c r="WNT80" s="828"/>
      <c r="WNU80" s="828"/>
      <c r="WNV80" s="828"/>
      <c r="WNW80" s="828"/>
      <c r="WNX80" s="828"/>
      <c r="WNY80" s="828"/>
      <c r="WNZ80" s="828"/>
      <c r="WOA80" s="828"/>
      <c r="WOB80" s="828"/>
      <c r="WOC80" s="828"/>
      <c r="WOD80" s="828"/>
      <c r="WOE80" s="828"/>
      <c r="WOF80" s="828"/>
      <c r="WOG80" s="828"/>
      <c r="WOH80" s="828"/>
      <c r="WOI80" s="828"/>
      <c r="WOJ80" s="828"/>
      <c r="WOK80" s="828"/>
      <c r="WOL80" s="828"/>
      <c r="WOM80" s="828"/>
      <c r="WON80" s="828"/>
      <c r="WOO80" s="828"/>
      <c r="WOP80" s="828"/>
      <c r="WOQ80" s="828"/>
      <c r="WOR80" s="828"/>
      <c r="WOS80" s="828"/>
      <c r="WOT80" s="828"/>
      <c r="WOU80" s="828"/>
      <c r="WOV80" s="828"/>
      <c r="WOW80" s="828"/>
      <c r="WOX80" s="828"/>
      <c r="WOY80" s="828"/>
      <c r="WOZ80" s="828"/>
      <c r="WPA80" s="828"/>
      <c r="WPB80" s="828"/>
      <c r="WPC80" s="828"/>
      <c r="WPD80" s="828"/>
      <c r="WPE80" s="828"/>
      <c r="WPF80" s="828"/>
      <c r="WPG80" s="828"/>
      <c r="WPH80" s="828"/>
      <c r="WPI80" s="828"/>
      <c r="WPJ80" s="828"/>
      <c r="WPK80" s="828"/>
      <c r="WPL80" s="828"/>
      <c r="WPM80" s="828"/>
      <c r="WPN80" s="828"/>
      <c r="WPO80" s="828"/>
      <c r="WPP80" s="828"/>
      <c r="WPQ80" s="828"/>
      <c r="WPR80" s="828"/>
      <c r="WPS80" s="828"/>
      <c r="WPT80" s="828"/>
      <c r="WPU80" s="828"/>
      <c r="WPV80" s="828"/>
      <c r="WPW80" s="828"/>
      <c r="WPX80" s="828"/>
      <c r="WPY80" s="828"/>
      <c r="WPZ80" s="828"/>
      <c r="WQA80" s="828"/>
      <c r="WQB80" s="828"/>
      <c r="WQC80" s="828"/>
      <c r="WQD80" s="828"/>
      <c r="WQE80" s="828"/>
      <c r="WQF80" s="828"/>
      <c r="WQG80" s="828"/>
      <c r="WQH80" s="828"/>
      <c r="WQI80" s="828"/>
      <c r="WQJ80" s="828"/>
      <c r="WQK80" s="828"/>
      <c r="WQL80" s="828"/>
      <c r="WQM80" s="828"/>
      <c r="WQN80" s="828"/>
      <c r="WQO80" s="828"/>
      <c r="WQP80" s="828"/>
      <c r="WQQ80" s="828"/>
      <c r="WQR80" s="828"/>
      <c r="WQS80" s="828"/>
      <c r="WQT80" s="828"/>
      <c r="WQU80" s="828"/>
      <c r="WQV80" s="828"/>
      <c r="WQW80" s="828"/>
      <c r="WQX80" s="828"/>
      <c r="WQY80" s="828"/>
      <c r="WQZ80" s="828"/>
      <c r="WRA80" s="828"/>
      <c r="WRB80" s="828"/>
      <c r="WRC80" s="828"/>
      <c r="WRD80" s="828"/>
      <c r="WRE80" s="828"/>
      <c r="WRF80" s="828"/>
      <c r="WRG80" s="828"/>
      <c r="WRH80" s="828"/>
      <c r="WRI80" s="828"/>
      <c r="WRJ80" s="828"/>
      <c r="WRK80" s="828"/>
      <c r="WRL80" s="828"/>
      <c r="WRM80" s="828"/>
      <c r="WRN80" s="828"/>
      <c r="WRO80" s="828"/>
      <c r="WRP80" s="828"/>
      <c r="WRQ80" s="828"/>
      <c r="WRR80" s="828"/>
      <c r="WRS80" s="828"/>
      <c r="WRT80" s="828"/>
      <c r="WRU80" s="828"/>
      <c r="WRV80" s="828"/>
      <c r="WRW80" s="828"/>
      <c r="WRX80" s="828"/>
      <c r="WRY80" s="828"/>
      <c r="WRZ80" s="828"/>
      <c r="WSA80" s="828"/>
      <c r="WSB80" s="828"/>
      <c r="WSC80" s="828"/>
      <c r="WSD80" s="828"/>
      <c r="WSE80" s="828"/>
      <c r="WSF80" s="828"/>
      <c r="WSG80" s="828"/>
      <c r="WSH80" s="828"/>
      <c r="WSI80" s="828"/>
      <c r="WSJ80" s="828"/>
      <c r="WSK80" s="828"/>
      <c r="WSL80" s="828"/>
      <c r="WSM80" s="828"/>
      <c r="WSN80" s="828"/>
      <c r="WSO80" s="828"/>
      <c r="WSP80" s="828"/>
      <c r="WSQ80" s="828"/>
      <c r="WSR80" s="828"/>
      <c r="WSS80" s="828"/>
      <c r="WST80" s="828"/>
      <c r="WSU80" s="828"/>
      <c r="WSV80" s="828"/>
      <c r="WSW80" s="828"/>
      <c r="WSX80" s="828"/>
      <c r="WSY80" s="828"/>
      <c r="WSZ80" s="828"/>
      <c r="WTA80" s="828"/>
      <c r="WTB80" s="828"/>
      <c r="WTC80" s="828"/>
      <c r="WTD80" s="828"/>
      <c r="WTE80" s="828"/>
      <c r="WTF80" s="828"/>
      <c r="WTG80" s="828"/>
      <c r="WTH80" s="828"/>
      <c r="WTI80" s="828"/>
      <c r="WTJ80" s="828"/>
      <c r="WTK80" s="828"/>
      <c r="WTL80" s="828"/>
      <c r="WTM80" s="828"/>
      <c r="WTN80" s="828"/>
      <c r="WTO80" s="828"/>
      <c r="WTP80" s="828"/>
      <c r="WTQ80" s="828"/>
      <c r="WTR80" s="828"/>
      <c r="WTS80" s="828"/>
      <c r="WTT80" s="828"/>
      <c r="WTU80" s="828"/>
      <c r="WTV80" s="828"/>
      <c r="WTW80" s="828"/>
      <c r="WTX80" s="828"/>
      <c r="WTY80" s="828"/>
      <c r="WTZ80" s="828"/>
      <c r="WUA80" s="828"/>
      <c r="WUB80" s="828"/>
      <c r="WUC80" s="828"/>
      <c r="WUD80" s="828"/>
      <c r="WUE80" s="828"/>
      <c r="WUF80" s="828"/>
      <c r="WUG80" s="828"/>
      <c r="WUH80" s="828"/>
      <c r="WUI80" s="828"/>
      <c r="WUJ80" s="828"/>
      <c r="WUK80" s="828"/>
      <c r="WUL80" s="828"/>
      <c r="WUM80" s="828"/>
      <c r="WUN80" s="828"/>
      <c r="WUO80" s="828"/>
      <c r="WUP80" s="828"/>
      <c r="WUQ80" s="828"/>
      <c r="WUR80" s="828"/>
      <c r="WUS80" s="828"/>
      <c r="WUT80" s="828"/>
      <c r="WUU80" s="828"/>
      <c r="WUV80" s="828"/>
      <c r="WUW80" s="828"/>
      <c r="WUX80" s="828"/>
      <c r="WUY80" s="828"/>
      <c r="WUZ80" s="828"/>
      <c r="WVA80" s="828"/>
      <c r="WVB80" s="828"/>
      <c r="WVC80" s="828"/>
      <c r="WVD80" s="828"/>
      <c r="WVE80" s="828"/>
      <c r="WVF80" s="828"/>
      <c r="WVG80" s="828"/>
      <c r="WVH80" s="828"/>
      <c r="WVI80" s="828"/>
      <c r="WVJ80" s="828"/>
    </row>
    <row r="81" spans="2:16130" s="826" customFormat="1" ht="9" hidden="1" customHeight="1">
      <c r="B81" s="827"/>
      <c r="C81" s="828"/>
      <c r="D81" s="828"/>
      <c r="E81" s="828"/>
      <c r="F81" s="828"/>
      <c r="G81" s="828"/>
      <c r="H81" s="828"/>
      <c r="I81" s="828"/>
      <c r="J81" s="828"/>
      <c r="K81" s="828"/>
      <c r="L81" s="828"/>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c r="BC81" s="828"/>
      <c r="BD81" s="828"/>
      <c r="BE81" s="828"/>
      <c r="BF81" s="828"/>
      <c r="BG81" s="828"/>
      <c r="BH81" s="828"/>
      <c r="BI81" s="828"/>
      <c r="BJ81" s="828"/>
      <c r="BK81" s="828"/>
      <c r="BL81" s="828"/>
      <c r="BM81" s="828"/>
      <c r="BN81" s="828"/>
      <c r="BO81" s="828"/>
      <c r="BP81" s="828"/>
      <c r="BQ81" s="828"/>
      <c r="BR81" s="828"/>
      <c r="BS81" s="828"/>
      <c r="BT81" s="828"/>
      <c r="BU81" s="828"/>
      <c r="BV81" s="828"/>
      <c r="BW81" s="828"/>
      <c r="BX81" s="828"/>
      <c r="BY81" s="828"/>
      <c r="BZ81" s="828"/>
      <c r="CA81" s="828"/>
      <c r="CB81" s="828"/>
      <c r="CC81" s="828"/>
      <c r="CD81" s="828"/>
      <c r="CE81" s="828"/>
      <c r="CF81" s="828"/>
      <c r="CG81" s="828"/>
      <c r="CH81" s="828"/>
      <c r="CI81" s="828"/>
      <c r="CJ81" s="828"/>
      <c r="CK81" s="828"/>
      <c r="CL81" s="828"/>
      <c r="CM81" s="828"/>
      <c r="CN81" s="828"/>
      <c r="CO81" s="828"/>
      <c r="CP81" s="828"/>
      <c r="CQ81" s="828"/>
      <c r="CR81" s="828"/>
      <c r="CS81" s="828"/>
      <c r="CT81" s="828"/>
      <c r="CU81" s="828"/>
      <c r="CV81" s="828"/>
      <c r="CW81" s="828"/>
      <c r="CX81" s="828"/>
      <c r="CY81" s="828"/>
      <c r="CZ81" s="828"/>
      <c r="DA81" s="828"/>
      <c r="DB81" s="828"/>
      <c r="DC81" s="828"/>
      <c r="DD81" s="828"/>
      <c r="DE81" s="828"/>
      <c r="DF81" s="828"/>
      <c r="DG81" s="828"/>
      <c r="DH81" s="828"/>
      <c r="DI81" s="828"/>
      <c r="DJ81" s="828"/>
      <c r="DK81" s="828"/>
      <c r="DL81" s="828"/>
      <c r="DM81" s="828"/>
      <c r="DN81" s="828"/>
      <c r="DO81" s="828"/>
      <c r="DP81" s="828"/>
      <c r="DQ81" s="828"/>
      <c r="DR81" s="828"/>
      <c r="DS81" s="828"/>
      <c r="DT81" s="828"/>
      <c r="DU81" s="828"/>
      <c r="DV81" s="828"/>
      <c r="DW81" s="828"/>
      <c r="DX81" s="828"/>
      <c r="DY81" s="828"/>
      <c r="DZ81" s="828"/>
      <c r="EA81" s="828"/>
      <c r="EB81" s="828"/>
      <c r="EC81" s="828"/>
      <c r="ED81" s="828"/>
      <c r="EE81" s="828"/>
      <c r="EF81" s="828"/>
      <c r="EG81" s="828"/>
      <c r="EH81" s="828"/>
      <c r="EI81" s="828"/>
      <c r="EJ81" s="828"/>
      <c r="EK81" s="828"/>
      <c r="EL81" s="828"/>
      <c r="EM81" s="828"/>
      <c r="EN81" s="828"/>
      <c r="EO81" s="828"/>
      <c r="EP81" s="828"/>
      <c r="EQ81" s="828"/>
      <c r="ER81" s="828"/>
      <c r="ES81" s="828"/>
      <c r="ET81" s="828"/>
      <c r="EU81" s="828"/>
      <c r="EV81" s="828"/>
      <c r="EW81" s="828"/>
      <c r="EX81" s="828"/>
      <c r="EY81" s="828"/>
      <c r="EZ81" s="828"/>
      <c r="FA81" s="828"/>
      <c r="FB81" s="828"/>
      <c r="FC81" s="828"/>
      <c r="FD81" s="828"/>
      <c r="FE81" s="828"/>
      <c r="FF81" s="828"/>
      <c r="FG81" s="828"/>
      <c r="FH81" s="828"/>
      <c r="FI81" s="828"/>
      <c r="FJ81" s="828"/>
      <c r="FK81" s="828"/>
      <c r="FL81" s="828"/>
      <c r="FM81" s="828"/>
      <c r="FN81" s="828"/>
      <c r="FO81" s="828"/>
      <c r="FP81" s="828"/>
      <c r="FQ81" s="828"/>
      <c r="FR81" s="828"/>
      <c r="FS81" s="828"/>
      <c r="FT81" s="828"/>
      <c r="FU81" s="828"/>
      <c r="FV81" s="828"/>
      <c r="FW81" s="828"/>
      <c r="FX81" s="828"/>
      <c r="FY81" s="828"/>
      <c r="FZ81" s="828"/>
      <c r="GA81" s="828"/>
      <c r="GB81" s="828"/>
      <c r="GC81" s="828"/>
      <c r="GD81" s="828"/>
      <c r="GE81" s="828"/>
      <c r="GF81" s="828"/>
      <c r="GG81" s="828"/>
      <c r="GH81" s="828"/>
      <c r="GI81" s="828"/>
      <c r="GJ81" s="828"/>
      <c r="GK81" s="828"/>
      <c r="GL81" s="828"/>
      <c r="GM81" s="828"/>
      <c r="GN81" s="828"/>
      <c r="GO81" s="828"/>
      <c r="GP81" s="828"/>
      <c r="GQ81" s="828"/>
      <c r="GR81" s="828"/>
      <c r="GS81" s="828"/>
      <c r="GT81" s="828"/>
      <c r="GU81" s="828"/>
      <c r="GV81" s="828"/>
      <c r="GW81" s="828"/>
      <c r="GX81" s="828"/>
      <c r="GY81" s="828"/>
      <c r="GZ81" s="828"/>
      <c r="HA81" s="828"/>
      <c r="HB81" s="828"/>
      <c r="HC81" s="828"/>
      <c r="HD81" s="828"/>
      <c r="HE81" s="828"/>
      <c r="HF81" s="828"/>
      <c r="HG81" s="828"/>
      <c r="HH81" s="828"/>
      <c r="HI81" s="828"/>
      <c r="HJ81" s="828"/>
      <c r="HK81" s="828"/>
      <c r="HL81" s="828"/>
      <c r="HM81" s="828"/>
      <c r="HN81" s="828"/>
      <c r="HO81" s="828"/>
      <c r="HP81" s="828"/>
      <c r="HQ81" s="828"/>
      <c r="HR81" s="828"/>
      <c r="HS81" s="828"/>
      <c r="HT81" s="828"/>
      <c r="HU81" s="828"/>
      <c r="HV81" s="828"/>
      <c r="HW81" s="828"/>
      <c r="HX81" s="828"/>
      <c r="HY81" s="828"/>
      <c r="HZ81" s="828"/>
      <c r="IA81" s="828"/>
      <c r="IB81" s="828"/>
      <c r="IC81" s="828"/>
      <c r="ID81" s="828"/>
      <c r="IE81" s="828"/>
      <c r="IF81" s="828"/>
      <c r="IG81" s="828"/>
      <c r="IH81" s="828"/>
      <c r="II81" s="828"/>
      <c r="IJ81" s="828"/>
      <c r="IK81" s="828"/>
      <c r="IL81" s="828"/>
      <c r="IM81" s="828"/>
      <c r="IN81" s="828"/>
      <c r="IO81" s="828"/>
      <c r="IP81" s="828"/>
      <c r="IQ81" s="828"/>
      <c r="IR81" s="828"/>
      <c r="IS81" s="828"/>
      <c r="IT81" s="828"/>
      <c r="IU81" s="828"/>
      <c r="IV81" s="828"/>
      <c r="IW81" s="828"/>
      <c r="IX81" s="828"/>
      <c r="IY81" s="828"/>
      <c r="IZ81" s="828"/>
      <c r="JA81" s="828"/>
      <c r="JB81" s="828"/>
      <c r="JC81" s="828"/>
      <c r="JD81" s="828"/>
      <c r="JE81" s="828"/>
      <c r="JF81" s="828"/>
      <c r="JG81" s="828"/>
      <c r="JH81" s="828"/>
      <c r="JI81" s="828"/>
      <c r="JJ81" s="828"/>
      <c r="JK81" s="828"/>
      <c r="JL81" s="828"/>
      <c r="JM81" s="828"/>
      <c r="JN81" s="828"/>
      <c r="JO81" s="828"/>
      <c r="JP81" s="828"/>
      <c r="JQ81" s="828"/>
      <c r="JR81" s="828"/>
      <c r="JS81" s="828"/>
      <c r="JT81" s="828"/>
      <c r="JU81" s="828"/>
      <c r="JV81" s="828"/>
      <c r="JW81" s="828"/>
      <c r="JX81" s="828"/>
      <c r="JY81" s="828"/>
      <c r="JZ81" s="828"/>
      <c r="KA81" s="828"/>
      <c r="KB81" s="828"/>
      <c r="KC81" s="828"/>
      <c r="KD81" s="828"/>
      <c r="KE81" s="828"/>
      <c r="KF81" s="828"/>
      <c r="KG81" s="828"/>
      <c r="KH81" s="828"/>
      <c r="KI81" s="828"/>
      <c r="KJ81" s="828"/>
      <c r="KK81" s="828"/>
      <c r="KL81" s="828"/>
      <c r="KM81" s="828"/>
      <c r="KN81" s="828"/>
      <c r="KO81" s="828"/>
      <c r="KP81" s="828"/>
      <c r="KQ81" s="828"/>
      <c r="KR81" s="828"/>
      <c r="KS81" s="828"/>
      <c r="KT81" s="828"/>
      <c r="KU81" s="828"/>
      <c r="KV81" s="828"/>
      <c r="KW81" s="828"/>
      <c r="KX81" s="828"/>
      <c r="KY81" s="828"/>
      <c r="KZ81" s="828"/>
      <c r="LA81" s="828"/>
      <c r="LB81" s="828"/>
      <c r="LC81" s="828"/>
      <c r="LD81" s="828"/>
      <c r="LE81" s="828"/>
      <c r="LF81" s="828"/>
      <c r="LG81" s="828"/>
      <c r="LH81" s="828"/>
      <c r="LI81" s="828"/>
      <c r="LJ81" s="828"/>
      <c r="LK81" s="828"/>
      <c r="LL81" s="828"/>
      <c r="LM81" s="828"/>
      <c r="LN81" s="828"/>
      <c r="LO81" s="828"/>
      <c r="LP81" s="828"/>
      <c r="LQ81" s="828"/>
      <c r="LR81" s="828"/>
      <c r="LS81" s="828"/>
      <c r="LT81" s="828"/>
      <c r="LU81" s="828"/>
      <c r="LV81" s="828"/>
      <c r="LW81" s="828"/>
      <c r="LX81" s="828"/>
      <c r="LY81" s="828"/>
      <c r="LZ81" s="828"/>
      <c r="MA81" s="828"/>
      <c r="MB81" s="828"/>
      <c r="MC81" s="828"/>
      <c r="MD81" s="828"/>
      <c r="ME81" s="828"/>
      <c r="MF81" s="828"/>
      <c r="MG81" s="828"/>
      <c r="MH81" s="828"/>
      <c r="MI81" s="828"/>
      <c r="MJ81" s="828"/>
      <c r="MK81" s="828"/>
      <c r="ML81" s="828"/>
      <c r="MM81" s="828"/>
      <c r="MN81" s="828"/>
      <c r="MO81" s="828"/>
      <c r="MP81" s="828"/>
      <c r="MQ81" s="828"/>
      <c r="MR81" s="828"/>
      <c r="MS81" s="828"/>
      <c r="MT81" s="828"/>
      <c r="MU81" s="828"/>
      <c r="MV81" s="828"/>
      <c r="MW81" s="828"/>
      <c r="MX81" s="828"/>
      <c r="MY81" s="828"/>
      <c r="MZ81" s="828"/>
      <c r="NA81" s="828"/>
      <c r="NB81" s="828"/>
      <c r="NC81" s="828"/>
      <c r="ND81" s="828"/>
      <c r="NE81" s="828"/>
      <c r="NF81" s="828"/>
      <c r="NG81" s="828"/>
      <c r="NH81" s="828"/>
      <c r="NI81" s="828"/>
      <c r="NJ81" s="828"/>
      <c r="NK81" s="828"/>
      <c r="NL81" s="828"/>
      <c r="NM81" s="828"/>
      <c r="NN81" s="828"/>
      <c r="NO81" s="828"/>
      <c r="NP81" s="828"/>
      <c r="NQ81" s="828"/>
      <c r="NR81" s="828"/>
      <c r="NS81" s="828"/>
      <c r="NT81" s="828"/>
      <c r="NU81" s="828"/>
      <c r="NV81" s="828"/>
      <c r="NW81" s="828"/>
      <c r="NX81" s="828"/>
      <c r="NY81" s="828"/>
      <c r="NZ81" s="828"/>
      <c r="OA81" s="828"/>
      <c r="OB81" s="828"/>
      <c r="OC81" s="828"/>
      <c r="OD81" s="828"/>
      <c r="OE81" s="828"/>
      <c r="OF81" s="828"/>
      <c r="OG81" s="828"/>
      <c r="OH81" s="828"/>
      <c r="OI81" s="828"/>
      <c r="OJ81" s="828"/>
      <c r="OK81" s="828"/>
      <c r="OL81" s="828"/>
      <c r="OM81" s="828"/>
      <c r="ON81" s="828"/>
      <c r="OO81" s="828"/>
      <c r="OP81" s="828"/>
      <c r="OQ81" s="828"/>
      <c r="OR81" s="828"/>
      <c r="OS81" s="828"/>
      <c r="OT81" s="828"/>
      <c r="OU81" s="828"/>
      <c r="OV81" s="828"/>
      <c r="OW81" s="828"/>
      <c r="OX81" s="828"/>
      <c r="OY81" s="828"/>
      <c r="OZ81" s="828"/>
      <c r="PA81" s="828"/>
      <c r="PB81" s="828"/>
      <c r="PC81" s="828"/>
      <c r="PD81" s="828"/>
      <c r="PE81" s="828"/>
      <c r="PF81" s="828"/>
      <c r="PG81" s="828"/>
      <c r="PH81" s="828"/>
      <c r="PI81" s="828"/>
      <c r="PJ81" s="828"/>
      <c r="PK81" s="828"/>
      <c r="PL81" s="828"/>
      <c r="PM81" s="828"/>
      <c r="PN81" s="828"/>
      <c r="PO81" s="828"/>
      <c r="PP81" s="828"/>
      <c r="PQ81" s="828"/>
      <c r="PR81" s="828"/>
      <c r="PS81" s="828"/>
      <c r="PT81" s="828"/>
      <c r="PU81" s="828"/>
      <c r="PV81" s="828"/>
      <c r="PW81" s="828"/>
      <c r="PX81" s="828"/>
      <c r="PY81" s="828"/>
      <c r="PZ81" s="828"/>
      <c r="QA81" s="828"/>
      <c r="QB81" s="828"/>
      <c r="QC81" s="828"/>
      <c r="QD81" s="828"/>
      <c r="QE81" s="828"/>
      <c r="QF81" s="828"/>
      <c r="QG81" s="828"/>
      <c r="QH81" s="828"/>
      <c r="QI81" s="828"/>
      <c r="QJ81" s="828"/>
      <c r="QK81" s="828"/>
      <c r="QL81" s="828"/>
      <c r="QM81" s="828"/>
      <c r="QN81" s="828"/>
      <c r="QO81" s="828"/>
      <c r="QP81" s="828"/>
      <c r="QQ81" s="828"/>
      <c r="QR81" s="828"/>
      <c r="QS81" s="828"/>
      <c r="QT81" s="828"/>
      <c r="QU81" s="828"/>
      <c r="QV81" s="828"/>
      <c r="QW81" s="828"/>
      <c r="QX81" s="828"/>
      <c r="QY81" s="828"/>
      <c r="QZ81" s="828"/>
      <c r="RA81" s="828"/>
      <c r="RB81" s="828"/>
      <c r="RC81" s="828"/>
      <c r="RD81" s="828"/>
      <c r="RE81" s="828"/>
      <c r="RF81" s="828"/>
      <c r="RG81" s="828"/>
      <c r="RH81" s="828"/>
      <c r="RI81" s="828"/>
      <c r="RJ81" s="828"/>
      <c r="RK81" s="828"/>
      <c r="RL81" s="828"/>
      <c r="RM81" s="828"/>
      <c r="RN81" s="828"/>
      <c r="RO81" s="828"/>
      <c r="RP81" s="828"/>
      <c r="RQ81" s="828"/>
      <c r="RR81" s="828"/>
      <c r="RS81" s="828"/>
      <c r="RT81" s="828"/>
      <c r="RU81" s="828"/>
      <c r="RV81" s="828"/>
      <c r="RW81" s="828"/>
      <c r="RX81" s="828"/>
      <c r="RY81" s="828"/>
      <c r="RZ81" s="828"/>
      <c r="SA81" s="828"/>
      <c r="SB81" s="828"/>
      <c r="SC81" s="828"/>
      <c r="SD81" s="828"/>
      <c r="SE81" s="828"/>
      <c r="SF81" s="828"/>
      <c r="SG81" s="828"/>
      <c r="SH81" s="828"/>
      <c r="SI81" s="828"/>
      <c r="SJ81" s="828"/>
      <c r="SK81" s="828"/>
      <c r="SL81" s="828"/>
      <c r="SM81" s="828"/>
      <c r="SN81" s="828"/>
      <c r="SO81" s="828"/>
      <c r="SP81" s="828"/>
      <c r="SQ81" s="828"/>
      <c r="SR81" s="828"/>
      <c r="SS81" s="828"/>
      <c r="ST81" s="828"/>
      <c r="SU81" s="828"/>
      <c r="SV81" s="828"/>
      <c r="SW81" s="828"/>
      <c r="SX81" s="828"/>
      <c r="SY81" s="828"/>
      <c r="SZ81" s="828"/>
      <c r="TA81" s="828"/>
      <c r="TB81" s="828"/>
      <c r="TC81" s="828"/>
      <c r="TD81" s="828"/>
      <c r="TE81" s="828"/>
      <c r="TF81" s="828"/>
      <c r="TG81" s="828"/>
      <c r="TH81" s="828"/>
      <c r="TI81" s="828"/>
      <c r="TJ81" s="828"/>
      <c r="TK81" s="828"/>
      <c r="TL81" s="828"/>
      <c r="TM81" s="828"/>
      <c r="TN81" s="828"/>
      <c r="TO81" s="828"/>
      <c r="TP81" s="828"/>
      <c r="TQ81" s="828"/>
      <c r="TR81" s="828"/>
      <c r="TS81" s="828"/>
      <c r="TT81" s="828"/>
      <c r="TU81" s="828"/>
      <c r="TV81" s="828"/>
      <c r="TW81" s="828"/>
      <c r="TX81" s="828"/>
      <c r="TY81" s="828"/>
      <c r="TZ81" s="828"/>
      <c r="UA81" s="828"/>
      <c r="UB81" s="828"/>
      <c r="UC81" s="828"/>
      <c r="UD81" s="828"/>
      <c r="UE81" s="828"/>
      <c r="UF81" s="828"/>
      <c r="UG81" s="828"/>
      <c r="UH81" s="828"/>
      <c r="UI81" s="828"/>
      <c r="UJ81" s="828"/>
      <c r="UK81" s="828"/>
      <c r="UL81" s="828"/>
      <c r="UM81" s="828"/>
      <c r="UN81" s="828"/>
      <c r="UO81" s="828"/>
      <c r="UP81" s="828"/>
      <c r="UQ81" s="828"/>
      <c r="UR81" s="828"/>
      <c r="US81" s="828"/>
      <c r="UT81" s="828"/>
      <c r="UU81" s="828"/>
      <c r="UV81" s="828"/>
      <c r="UW81" s="828"/>
      <c r="UX81" s="828"/>
      <c r="UY81" s="828"/>
      <c r="UZ81" s="828"/>
      <c r="VA81" s="828"/>
      <c r="VB81" s="828"/>
      <c r="VC81" s="828"/>
      <c r="VD81" s="828"/>
      <c r="VE81" s="828"/>
      <c r="VF81" s="828"/>
      <c r="VG81" s="828"/>
      <c r="VH81" s="828"/>
      <c r="VI81" s="828"/>
      <c r="VJ81" s="828"/>
      <c r="VK81" s="828"/>
      <c r="VL81" s="828"/>
      <c r="VM81" s="828"/>
      <c r="VN81" s="828"/>
      <c r="VO81" s="828"/>
      <c r="VP81" s="828"/>
      <c r="VQ81" s="828"/>
      <c r="VR81" s="828"/>
      <c r="VS81" s="828"/>
      <c r="VT81" s="828"/>
      <c r="VU81" s="828"/>
      <c r="VV81" s="828"/>
      <c r="VW81" s="828"/>
      <c r="VX81" s="828"/>
      <c r="VY81" s="828"/>
      <c r="VZ81" s="828"/>
      <c r="WA81" s="828"/>
      <c r="WB81" s="828"/>
      <c r="WC81" s="828"/>
      <c r="WD81" s="828"/>
      <c r="WE81" s="828"/>
      <c r="WF81" s="828"/>
      <c r="WG81" s="828"/>
      <c r="WH81" s="828"/>
      <c r="WI81" s="828"/>
      <c r="WJ81" s="828"/>
      <c r="WK81" s="828"/>
      <c r="WL81" s="828"/>
      <c r="WM81" s="828"/>
      <c r="WN81" s="828"/>
      <c r="WO81" s="828"/>
      <c r="WP81" s="828"/>
      <c r="WQ81" s="828"/>
      <c r="WR81" s="828"/>
      <c r="WS81" s="828"/>
      <c r="WT81" s="828"/>
      <c r="WU81" s="828"/>
      <c r="WV81" s="828"/>
      <c r="WW81" s="828"/>
      <c r="WX81" s="828"/>
      <c r="WY81" s="828"/>
      <c r="WZ81" s="828"/>
      <c r="XA81" s="828"/>
      <c r="XB81" s="828"/>
      <c r="XC81" s="828"/>
      <c r="XD81" s="828"/>
      <c r="XE81" s="828"/>
      <c r="XF81" s="828"/>
      <c r="XG81" s="828"/>
      <c r="XH81" s="828"/>
      <c r="XI81" s="828"/>
      <c r="XJ81" s="828"/>
      <c r="XK81" s="828"/>
      <c r="XL81" s="828"/>
      <c r="XM81" s="828"/>
      <c r="XN81" s="828"/>
      <c r="XO81" s="828"/>
      <c r="XP81" s="828"/>
      <c r="XQ81" s="828"/>
      <c r="XR81" s="828"/>
      <c r="XS81" s="828"/>
      <c r="XT81" s="828"/>
      <c r="XU81" s="828"/>
      <c r="XV81" s="828"/>
      <c r="XW81" s="828"/>
      <c r="XX81" s="828"/>
      <c r="XY81" s="828"/>
      <c r="XZ81" s="828"/>
      <c r="YA81" s="828"/>
      <c r="YB81" s="828"/>
      <c r="YC81" s="828"/>
      <c r="YD81" s="828"/>
      <c r="YE81" s="828"/>
      <c r="YF81" s="828"/>
      <c r="YG81" s="828"/>
      <c r="YH81" s="828"/>
      <c r="YI81" s="828"/>
      <c r="YJ81" s="828"/>
      <c r="YK81" s="828"/>
      <c r="YL81" s="828"/>
      <c r="YM81" s="828"/>
      <c r="YN81" s="828"/>
      <c r="YO81" s="828"/>
      <c r="YP81" s="828"/>
      <c r="YQ81" s="828"/>
      <c r="YR81" s="828"/>
      <c r="YS81" s="828"/>
      <c r="YT81" s="828"/>
      <c r="YU81" s="828"/>
      <c r="YV81" s="828"/>
      <c r="YW81" s="828"/>
      <c r="YX81" s="828"/>
      <c r="YY81" s="828"/>
      <c r="YZ81" s="828"/>
      <c r="ZA81" s="828"/>
      <c r="ZB81" s="828"/>
      <c r="ZC81" s="828"/>
      <c r="ZD81" s="828"/>
      <c r="ZE81" s="828"/>
      <c r="ZF81" s="828"/>
      <c r="ZG81" s="828"/>
      <c r="ZH81" s="828"/>
      <c r="ZI81" s="828"/>
      <c r="ZJ81" s="828"/>
      <c r="ZK81" s="828"/>
      <c r="ZL81" s="828"/>
      <c r="ZM81" s="828"/>
      <c r="ZN81" s="828"/>
      <c r="ZO81" s="828"/>
      <c r="ZP81" s="828"/>
      <c r="ZQ81" s="828"/>
      <c r="ZR81" s="828"/>
      <c r="ZS81" s="828"/>
      <c r="ZT81" s="828"/>
      <c r="ZU81" s="828"/>
      <c r="ZV81" s="828"/>
      <c r="ZW81" s="828"/>
      <c r="ZX81" s="828"/>
      <c r="ZY81" s="828"/>
      <c r="ZZ81" s="828"/>
      <c r="AAA81" s="828"/>
      <c r="AAB81" s="828"/>
      <c r="AAC81" s="828"/>
      <c r="AAD81" s="828"/>
      <c r="AAE81" s="828"/>
      <c r="AAF81" s="828"/>
      <c r="AAG81" s="828"/>
      <c r="AAH81" s="828"/>
      <c r="AAI81" s="828"/>
      <c r="AAJ81" s="828"/>
      <c r="AAK81" s="828"/>
      <c r="AAL81" s="828"/>
      <c r="AAM81" s="828"/>
      <c r="AAN81" s="828"/>
      <c r="AAO81" s="828"/>
      <c r="AAP81" s="828"/>
      <c r="AAQ81" s="828"/>
      <c r="AAR81" s="828"/>
      <c r="AAS81" s="828"/>
      <c r="AAT81" s="828"/>
      <c r="AAU81" s="828"/>
      <c r="AAV81" s="828"/>
      <c r="AAW81" s="828"/>
      <c r="AAX81" s="828"/>
      <c r="AAY81" s="828"/>
      <c r="AAZ81" s="828"/>
      <c r="ABA81" s="828"/>
      <c r="ABB81" s="828"/>
      <c r="ABC81" s="828"/>
      <c r="ABD81" s="828"/>
      <c r="ABE81" s="828"/>
      <c r="ABF81" s="828"/>
      <c r="ABG81" s="828"/>
      <c r="ABH81" s="828"/>
      <c r="ABI81" s="828"/>
      <c r="ABJ81" s="828"/>
      <c r="ABK81" s="828"/>
      <c r="ABL81" s="828"/>
      <c r="ABM81" s="828"/>
      <c r="ABN81" s="828"/>
      <c r="ABO81" s="828"/>
      <c r="ABP81" s="828"/>
      <c r="ABQ81" s="828"/>
      <c r="ABR81" s="828"/>
      <c r="ABS81" s="828"/>
      <c r="ABT81" s="828"/>
      <c r="ABU81" s="828"/>
      <c r="ABV81" s="828"/>
      <c r="ABW81" s="828"/>
      <c r="ABX81" s="828"/>
      <c r="ABY81" s="828"/>
      <c r="ABZ81" s="828"/>
      <c r="ACA81" s="828"/>
      <c r="ACB81" s="828"/>
      <c r="ACC81" s="828"/>
      <c r="ACD81" s="828"/>
      <c r="ACE81" s="828"/>
      <c r="ACF81" s="828"/>
      <c r="ACG81" s="828"/>
      <c r="ACH81" s="828"/>
      <c r="ACI81" s="828"/>
      <c r="ACJ81" s="828"/>
      <c r="ACK81" s="828"/>
      <c r="ACL81" s="828"/>
      <c r="ACM81" s="828"/>
      <c r="ACN81" s="828"/>
      <c r="ACO81" s="828"/>
      <c r="ACP81" s="828"/>
      <c r="ACQ81" s="828"/>
      <c r="ACR81" s="828"/>
      <c r="ACS81" s="828"/>
      <c r="ACT81" s="828"/>
      <c r="ACU81" s="828"/>
      <c r="ACV81" s="828"/>
      <c r="ACW81" s="828"/>
      <c r="ACX81" s="828"/>
      <c r="ACY81" s="828"/>
      <c r="ACZ81" s="828"/>
      <c r="ADA81" s="828"/>
      <c r="ADB81" s="828"/>
      <c r="ADC81" s="828"/>
      <c r="ADD81" s="828"/>
      <c r="ADE81" s="828"/>
      <c r="ADF81" s="828"/>
      <c r="ADG81" s="828"/>
      <c r="ADH81" s="828"/>
      <c r="ADI81" s="828"/>
      <c r="ADJ81" s="828"/>
      <c r="ADK81" s="828"/>
      <c r="ADL81" s="828"/>
      <c r="ADM81" s="828"/>
      <c r="ADN81" s="828"/>
      <c r="ADO81" s="828"/>
      <c r="ADP81" s="828"/>
      <c r="ADQ81" s="828"/>
      <c r="ADR81" s="828"/>
      <c r="ADS81" s="828"/>
      <c r="ADT81" s="828"/>
      <c r="ADU81" s="828"/>
      <c r="ADV81" s="828"/>
      <c r="ADW81" s="828"/>
      <c r="ADX81" s="828"/>
      <c r="ADY81" s="828"/>
      <c r="ADZ81" s="828"/>
      <c r="AEA81" s="828"/>
      <c r="AEB81" s="828"/>
      <c r="AEC81" s="828"/>
      <c r="AED81" s="828"/>
      <c r="AEE81" s="828"/>
      <c r="AEF81" s="828"/>
      <c r="AEG81" s="828"/>
      <c r="AEH81" s="828"/>
      <c r="AEI81" s="828"/>
      <c r="AEJ81" s="828"/>
      <c r="AEK81" s="828"/>
      <c r="AEL81" s="828"/>
      <c r="AEM81" s="828"/>
      <c r="AEN81" s="828"/>
      <c r="AEO81" s="828"/>
      <c r="AEP81" s="828"/>
      <c r="AEQ81" s="828"/>
      <c r="AER81" s="828"/>
      <c r="AES81" s="828"/>
      <c r="AET81" s="828"/>
      <c r="AEU81" s="828"/>
      <c r="AEV81" s="828"/>
      <c r="AEW81" s="828"/>
      <c r="AEX81" s="828"/>
      <c r="AEY81" s="828"/>
      <c r="AEZ81" s="828"/>
      <c r="AFA81" s="828"/>
      <c r="AFB81" s="828"/>
      <c r="AFC81" s="828"/>
      <c r="AFD81" s="828"/>
      <c r="AFE81" s="828"/>
      <c r="AFF81" s="828"/>
      <c r="AFG81" s="828"/>
      <c r="AFH81" s="828"/>
      <c r="AFI81" s="828"/>
      <c r="AFJ81" s="828"/>
      <c r="AFK81" s="828"/>
      <c r="AFL81" s="828"/>
      <c r="AFM81" s="828"/>
      <c r="AFN81" s="828"/>
      <c r="AFO81" s="828"/>
      <c r="AFP81" s="828"/>
      <c r="AFQ81" s="828"/>
      <c r="AFR81" s="828"/>
      <c r="AFS81" s="828"/>
      <c r="AFT81" s="828"/>
      <c r="AFU81" s="828"/>
      <c r="AFV81" s="828"/>
      <c r="AFW81" s="828"/>
      <c r="AFX81" s="828"/>
      <c r="AFY81" s="828"/>
      <c r="AFZ81" s="828"/>
      <c r="AGA81" s="828"/>
      <c r="AGB81" s="828"/>
      <c r="AGC81" s="828"/>
      <c r="AGD81" s="828"/>
      <c r="AGE81" s="828"/>
      <c r="AGF81" s="828"/>
      <c r="AGG81" s="828"/>
      <c r="AGH81" s="828"/>
      <c r="AGI81" s="828"/>
      <c r="AGJ81" s="828"/>
      <c r="AGK81" s="828"/>
      <c r="AGL81" s="828"/>
      <c r="AGM81" s="828"/>
      <c r="AGN81" s="828"/>
      <c r="AGO81" s="828"/>
      <c r="AGP81" s="828"/>
      <c r="AGQ81" s="828"/>
      <c r="AGR81" s="828"/>
      <c r="AGS81" s="828"/>
      <c r="AGT81" s="828"/>
      <c r="AGU81" s="828"/>
      <c r="AGV81" s="828"/>
      <c r="AGW81" s="828"/>
      <c r="AGX81" s="828"/>
      <c r="AGY81" s="828"/>
      <c r="AGZ81" s="828"/>
      <c r="AHA81" s="828"/>
      <c r="AHB81" s="828"/>
      <c r="AHC81" s="828"/>
      <c r="AHD81" s="828"/>
      <c r="AHE81" s="828"/>
      <c r="AHF81" s="828"/>
      <c r="AHG81" s="828"/>
      <c r="AHH81" s="828"/>
      <c r="AHI81" s="828"/>
      <c r="AHJ81" s="828"/>
      <c r="AHK81" s="828"/>
      <c r="AHL81" s="828"/>
      <c r="AHM81" s="828"/>
      <c r="AHN81" s="828"/>
      <c r="AHO81" s="828"/>
      <c r="AHP81" s="828"/>
      <c r="AHQ81" s="828"/>
      <c r="AHR81" s="828"/>
      <c r="AHS81" s="828"/>
      <c r="AHT81" s="828"/>
      <c r="AHU81" s="828"/>
      <c r="AHV81" s="828"/>
      <c r="AHW81" s="828"/>
      <c r="AHX81" s="828"/>
      <c r="AHY81" s="828"/>
      <c r="AHZ81" s="828"/>
      <c r="AIA81" s="828"/>
      <c r="AIB81" s="828"/>
      <c r="AIC81" s="828"/>
      <c r="AID81" s="828"/>
      <c r="AIE81" s="828"/>
      <c r="AIF81" s="828"/>
      <c r="AIG81" s="828"/>
      <c r="AIH81" s="828"/>
      <c r="AII81" s="828"/>
      <c r="AIJ81" s="828"/>
      <c r="AIK81" s="828"/>
      <c r="AIL81" s="828"/>
      <c r="AIM81" s="828"/>
      <c r="AIN81" s="828"/>
      <c r="AIO81" s="828"/>
      <c r="AIP81" s="828"/>
      <c r="AIQ81" s="828"/>
      <c r="AIR81" s="828"/>
      <c r="AIS81" s="828"/>
      <c r="AIT81" s="828"/>
      <c r="AIU81" s="828"/>
      <c r="AIV81" s="828"/>
      <c r="AIW81" s="828"/>
      <c r="AIX81" s="828"/>
      <c r="AIY81" s="828"/>
      <c r="AIZ81" s="828"/>
      <c r="AJA81" s="828"/>
      <c r="AJB81" s="828"/>
      <c r="AJC81" s="828"/>
      <c r="AJD81" s="828"/>
      <c r="AJE81" s="828"/>
      <c r="AJF81" s="828"/>
      <c r="AJG81" s="828"/>
      <c r="AJH81" s="828"/>
      <c r="AJI81" s="828"/>
      <c r="AJJ81" s="828"/>
      <c r="AJK81" s="828"/>
      <c r="AJL81" s="828"/>
      <c r="AJM81" s="828"/>
      <c r="AJN81" s="828"/>
      <c r="AJO81" s="828"/>
      <c r="AJP81" s="828"/>
      <c r="AJQ81" s="828"/>
      <c r="AJR81" s="828"/>
      <c r="AJS81" s="828"/>
      <c r="AJT81" s="828"/>
      <c r="AJU81" s="828"/>
      <c r="AJV81" s="828"/>
      <c r="AJW81" s="828"/>
      <c r="AJX81" s="828"/>
      <c r="AJY81" s="828"/>
      <c r="AJZ81" s="828"/>
      <c r="AKA81" s="828"/>
      <c r="AKB81" s="828"/>
      <c r="AKC81" s="828"/>
      <c r="AKD81" s="828"/>
      <c r="AKE81" s="828"/>
      <c r="AKF81" s="828"/>
      <c r="AKG81" s="828"/>
      <c r="AKH81" s="828"/>
      <c r="AKI81" s="828"/>
      <c r="AKJ81" s="828"/>
      <c r="AKK81" s="828"/>
      <c r="AKL81" s="828"/>
      <c r="AKM81" s="828"/>
      <c r="AKN81" s="828"/>
      <c r="AKO81" s="828"/>
      <c r="AKP81" s="828"/>
      <c r="AKQ81" s="828"/>
      <c r="AKR81" s="828"/>
      <c r="AKS81" s="828"/>
      <c r="AKT81" s="828"/>
      <c r="AKU81" s="828"/>
      <c r="AKV81" s="828"/>
      <c r="AKW81" s="828"/>
      <c r="AKX81" s="828"/>
      <c r="AKY81" s="828"/>
      <c r="AKZ81" s="828"/>
      <c r="ALA81" s="828"/>
      <c r="ALB81" s="828"/>
      <c r="ALC81" s="828"/>
      <c r="ALD81" s="828"/>
      <c r="ALE81" s="828"/>
      <c r="ALF81" s="828"/>
      <c r="ALG81" s="828"/>
      <c r="ALH81" s="828"/>
      <c r="ALI81" s="828"/>
      <c r="ALJ81" s="828"/>
      <c r="ALK81" s="828"/>
      <c r="ALL81" s="828"/>
      <c r="ALM81" s="828"/>
      <c r="ALN81" s="828"/>
      <c r="ALO81" s="828"/>
      <c r="ALP81" s="828"/>
      <c r="ALQ81" s="828"/>
      <c r="ALR81" s="828"/>
      <c r="ALS81" s="828"/>
      <c r="ALT81" s="828"/>
      <c r="ALU81" s="828"/>
      <c r="ALV81" s="828"/>
      <c r="ALW81" s="828"/>
      <c r="ALX81" s="828"/>
      <c r="ALY81" s="828"/>
      <c r="ALZ81" s="828"/>
      <c r="AMA81" s="828"/>
      <c r="AMB81" s="828"/>
      <c r="AMC81" s="828"/>
      <c r="AMD81" s="828"/>
      <c r="AME81" s="828"/>
      <c r="AMF81" s="828"/>
      <c r="AMG81" s="828"/>
      <c r="AMH81" s="828"/>
      <c r="AMI81" s="828"/>
      <c r="AMJ81" s="828"/>
      <c r="AMK81" s="828"/>
      <c r="AML81" s="828"/>
      <c r="AMM81" s="828"/>
      <c r="AMN81" s="828"/>
      <c r="AMO81" s="828"/>
      <c r="AMP81" s="828"/>
      <c r="AMQ81" s="828"/>
      <c r="AMR81" s="828"/>
      <c r="AMS81" s="828"/>
      <c r="AMT81" s="828"/>
      <c r="AMU81" s="828"/>
      <c r="AMV81" s="828"/>
      <c r="AMW81" s="828"/>
      <c r="AMX81" s="828"/>
      <c r="AMY81" s="828"/>
      <c r="AMZ81" s="828"/>
      <c r="ANA81" s="828"/>
      <c r="ANB81" s="828"/>
      <c r="ANC81" s="828"/>
      <c r="AND81" s="828"/>
      <c r="ANE81" s="828"/>
      <c r="ANF81" s="828"/>
      <c r="ANG81" s="828"/>
      <c r="ANH81" s="828"/>
      <c r="ANI81" s="828"/>
      <c r="ANJ81" s="828"/>
      <c r="ANK81" s="828"/>
      <c r="ANL81" s="828"/>
      <c r="ANM81" s="828"/>
      <c r="ANN81" s="828"/>
      <c r="ANO81" s="828"/>
      <c r="ANP81" s="828"/>
      <c r="ANQ81" s="828"/>
      <c r="ANR81" s="828"/>
      <c r="ANS81" s="828"/>
      <c r="ANT81" s="828"/>
      <c r="ANU81" s="828"/>
      <c r="ANV81" s="828"/>
      <c r="ANW81" s="828"/>
      <c r="ANX81" s="828"/>
      <c r="ANY81" s="828"/>
      <c r="ANZ81" s="828"/>
      <c r="AOA81" s="828"/>
      <c r="AOB81" s="828"/>
      <c r="AOC81" s="828"/>
      <c r="AOD81" s="828"/>
      <c r="AOE81" s="828"/>
      <c r="AOF81" s="828"/>
      <c r="AOG81" s="828"/>
      <c r="AOH81" s="828"/>
      <c r="AOI81" s="828"/>
      <c r="AOJ81" s="828"/>
      <c r="AOK81" s="828"/>
      <c r="AOL81" s="828"/>
      <c r="AOM81" s="828"/>
      <c r="AON81" s="828"/>
      <c r="AOO81" s="828"/>
      <c r="AOP81" s="828"/>
      <c r="AOQ81" s="828"/>
      <c r="AOR81" s="828"/>
      <c r="AOS81" s="828"/>
      <c r="AOT81" s="828"/>
      <c r="AOU81" s="828"/>
      <c r="AOV81" s="828"/>
      <c r="AOW81" s="828"/>
      <c r="AOX81" s="828"/>
      <c r="AOY81" s="828"/>
      <c r="AOZ81" s="828"/>
      <c r="APA81" s="828"/>
      <c r="APB81" s="828"/>
      <c r="APC81" s="828"/>
      <c r="APD81" s="828"/>
      <c r="APE81" s="828"/>
      <c r="APF81" s="828"/>
      <c r="APG81" s="828"/>
      <c r="APH81" s="828"/>
      <c r="API81" s="828"/>
      <c r="APJ81" s="828"/>
      <c r="APK81" s="828"/>
      <c r="APL81" s="828"/>
      <c r="APM81" s="828"/>
      <c r="APN81" s="828"/>
      <c r="APO81" s="828"/>
      <c r="APP81" s="828"/>
      <c r="APQ81" s="828"/>
      <c r="APR81" s="828"/>
      <c r="APS81" s="828"/>
      <c r="APT81" s="828"/>
      <c r="APU81" s="828"/>
      <c r="APV81" s="828"/>
      <c r="APW81" s="828"/>
      <c r="APX81" s="828"/>
      <c r="APY81" s="828"/>
      <c r="APZ81" s="828"/>
      <c r="AQA81" s="828"/>
      <c r="AQB81" s="828"/>
      <c r="AQC81" s="828"/>
      <c r="AQD81" s="828"/>
      <c r="AQE81" s="828"/>
      <c r="AQF81" s="828"/>
      <c r="AQG81" s="828"/>
      <c r="AQH81" s="828"/>
      <c r="AQI81" s="828"/>
      <c r="AQJ81" s="828"/>
      <c r="AQK81" s="828"/>
      <c r="AQL81" s="828"/>
      <c r="AQM81" s="828"/>
      <c r="AQN81" s="828"/>
      <c r="AQO81" s="828"/>
      <c r="AQP81" s="828"/>
      <c r="AQQ81" s="828"/>
      <c r="AQR81" s="828"/>
      <c r="AQS81" s="828"/>
      <c r="AQT81" s="828"/>
      <c r="AQU81" s="828"/>
      <c r="AQV81" s="828"/>
      <c r="AQW81" s="828"/>
      <c r="AQX81" s="828"/>
      <c r="AQY81" s="828"/>
      <c r="AQZ81" s="828"/>
      <c r="ARA81" s="828"/>
      <c r="ARB81" s="828"/>
      <c r="ARC81" s="828"/>
      <c r="ARD81" s="828"/>
      <c r="ARE81" s="828"/>
      <c r="ARF81" s="828"/>
      <c r="ARG81" s="828"/>
      <c r="ARH81" s="828"/>
      <c r="ARI81" s="828"/>
      <c r="ARJ81" s="828"/>
      <c r="ARK81" s="828"/>
      <c r="ARL81" s="828"/>
      <c r="ARM81" s="828"/>
      <c r="ARN81" s="828"/>
      <c r="ARO81" s="828"/>
      <c r="ARP81" s="828"/>
      <c r="ARQ81" s="828"/>
      <c r="ARR81" s="828"/>
      <c r="ARS81" s="828"/>
      <c r="ART81" s="828"/>
      <c r="ARU81" s="828"/>
      <c r="ARV81" s="828"/>
      <c r="ARW81" s="828"/>
      <c r="ARX81" s="828"/>
      <c r="ARY81" s="828"/>
      <c r="ARZ81" s="828"/>
      <c r="ASA81" s="828"/>
      <c r="ASB81" s="828"/>
      <c r="ASC81" s="828"/>
      <c r="ASD81" s="828"/>
      <c r="ASE81" s="828"/>
      <c r="ASF81" s="828"/>
      <c r="ASG81" s="828"/>
      <c r="ASH81" s="828"/>
      <c r="ASI81" s="828"/>
      <c r="ASJ81" s="828"/>
      <c r="ASK81" s="828"/>
      <c r="ASL81" s="828"/>
      <c r="ASM81" s="828"/>
      <c r="ASN81" s="828"/>
      <c r="ASO81" s="828"/>
      <c r="ASP81" s="828"/>
      <c r="ASQ81" s="828"/>
      <c r="ASR81" s="828"/>
      <c r="ASS81" s="828"/>
      <c r="AST81" s="828"/>
      <c r="ASU81" s="828"/>
      <c r="ASV81" s="828"/>
      <c r="ASW81" s="828"/>
      <c r="ASX81" s="828"/>
      <c r="ASY81" s="828"/>
      <c r="ASZ81" s="828"/>
      <c r="ATA81" s="828"/>
      <c r="ATB81" s="828"/>
      <c r="ATC81" s="828"/>
      <c r="ATD81" s="828"/>
      <c r="ATE81" s="828"/>
      <c r="ATF81" s="828"/>
      <c r="ATG81" s="828"/>
      <c r="ATH81" s="828"/>
      <c r="ATI81" s="828"/>
      <c r="ATJ81" s="828"/>
      <c r="ATK81" s="828"/>
      <c r="ATL81" s="828"/>
      <c r="ATM81" s="828"/>
      <c r="ATN81" s="828"/>
      <c r="ATO81" s="828"/>
      <c r="ATP81" s="828"/>
      <c r="ATQ81" s="828"/>
      <c r="ATR81" s="828"/>
      <c r="ATS81" s="828"/>
      <c r="ATT81" s="828"/>
      <c r="ATU81" s="828"/>
      <c r="ATV81" s="828"/>
      <c r="ATW81" s="828"/>
      <c r="ATX81" s="828"/>
      <c r="ATY81" s="828"/>
      <c r="ATZ81" s="828"/>
      <c r="AUA81" s="828"/>
      <c r="AUB81" s="828"/>
      <c r="AUC81" s="828"/>
      <c r="AUD81" s="828"/>
      <c r="AUE81" s="828"/>
      <c r="AUF81" s="828"/>
      <c r="AUG81" s="828"/>
      <c r="AUH81" s="828"/>
      <c r="AUI81" s="828"/>
      <c r="AUJ81" s="828"/>
      <c r="AUK81" s="828"/>
      <c r="AUL81" s="828"/>
      <c r="AUM81" s="828"/>
      <c r="AUN81" s="828"/>
      <c r="AUO81" s="828"/>
      <c r="AUP81" s="828"/>
      <c r="AUQ81" s="828"/>
      <c r="AUR81" s="828"/>
      <c r="AUS81" s="828"/>
      <c r="AUT81" s="828"/>
      <c r="AUU81" s="828"/>
      <c r="AUV81" s="828"/>
      <c r="AUW81" s="828"/>
      <c r="AUX81" s="828"/>
      <c r="AUY81" s="828"/>
      <c r="AUZ81" s="828"/>
      <c r="AVA81" s="828"/>
      <c r="AVB81" s="828"/>
      <c r="AVC81" s="828"/>
      <c r="AVD81" s="828"/>
      <c r="AVE81" s="828"/>
      <c r="AVF81" s="828"/>
      <c r="AVG81" s="828"/>
      <c r="AVH81" s="828"/>
      <c r="AVI81" s="828"/>
      <c r="AVJ81" s="828"/>
      <c r="AVK81" s="828"/>
      <c r="AVL81" s="828"/>
      <c r="AVM81" s="828"/>
      <c r="AVN81" s="828"/>
      <c r="AVO81" s="828"/>
      <c r="AVP81" s="828"/>
      <c r="AVQ81" s="828"/>
      <c r="AVR81" s="828"/>
      <c r="AVS81" s="828"/>
      <c r="AVT81" s="828"/>
      <c r="AVU81" s="828"/>
      <c r="AVV81" s="828"/>
      <c r="AVW81" s="828"/>
      <c r="AVX81" s="828"/>
      <c r="AVY81" s="828"/>
      <c r="AVZ81" s="828"/>
      <c r="AWA81" s="828"/>
      <c r="AWB81" s="828"/>
      <c r="AWC81" s="828"/>
      <c r="AWD81" s="828"/>
      <c r="AWE81" s="828"/>
      <c r="AWF81" s="828"/>
      <c r="AWG81" s="828"/>
      <c r="AWH81" s="828"/>
      <c r="AWI81" s="828"/>
      <c r="AWJ81" s="828"/>
      <c r="AWK81" s="828"/>
      <c r="AWL81" s="828"/>
      <c r="AWM81" s="828"/>
      <c r="AWN81" s="828"/>
      <c r="AWO81" s="828"/>
      <c r="AWP81" s="828"/>
      <c r="AWQ81" s="828"/>
      <c r="AWR81" s="828"/>
      <c r="AWS81" s="828"/>
      <c r="AWT81" s="828"/>
      <c r="AWU81" s="828"/>
      <c r="AWV81" s="828"/>
      <c r="AWW81" s="828"/>
      <c r="AWX81" s="828"/>
      <c r="AWY81" s="828"/>
      <c r="AWZ81" s="828"/>
      <c r="AXA81" s="828"/>
      <c r="AXB81" s="828"/>
      <c r="AXC81" s="828"/>
      <c r="AXD81" s="828"/>
      <c r="AXE81" s="828"/>
      <c r="AXF81" s="828"/>
      <c r="AXG81" s="828"/>
      <c r="AXH81" s="828"/>
      <c r="AXI81" s="828"/>
      <c r="AXJ81" s="828"/>
      <c r="AXK81" s="828"/>
      <c r="AXL81" s="828"/>
      <c r="AXM81" s="828"/>
      <c r="AXN81" s="828"/>
      <c r="AXO81" s="828"/>
      <c r="AXP81" s="828"/>
      <c r="AXQ81" s="828"/>
      <c r="AXR81" s="828"/>
      <c r="AXS81" s="828"/>
      <c r="AXT81" s="828"/>
      <c r="AXU81" s="828"/>
      <c r="AXV81" s="828"/>
      <c r="AXW81" s="828"/>
      <c r="AXX81" s="828"/>
      <c r="AXY81" s="828"/>
      <c r="AXZ81" s="828"/>
      <c r="AYA81" s="828"/>
      <c r="AYB81" s="828"/>
      <c r="AYC81" s="828"/>
      <c r="AYD81" s="828"/>
      <c r="AYE81" s="828"/>
      <c r="AYF81" s="828"/>
      <c r="AYG81" s="828"/>
      <c r="AYH81" s="828"/>
      <c r="AYI81" s="828"/>
      <c r="AYJ81" s="828"/>
      <c r="AYK81" s="828"/>
      <c r="AYL81" s="828"/>
      <c r="AYM81" s="828"/>
      <c r="AYN81" s="828"/>
      <c r="AYO81" s="828"/>
      <c r="AYP81" s="828"/>
      <c r="AYQ81" s="828"/>
      <c r="AYR81" s="828"/>
      <c r="AYS81" s="828"/>
      <c r="AYT81" s="828"/>
      <c r="AYU81" s="828"/>
      <c r="AYV81" s="828"/>
      <c r="AYW81" s="828"/>
      <c r="AYX81" s="828"/>
      <c r="AYY81" s="828"/>
      <c r="AYZ81" s="828"/>
      <c r="AZA81" s="828"/>
      <c r="AZB81" s="828"/>
      <c r="AZC81" s="828"/>
      <c r="AZD81" s="828"/>
      <c r="AZE81" s="828"/>
      <c r="AZF81" s="828"/>
      <c r="AZG81" s="828"/>
      <c r="AZH81" s="828"/>
      <c r="AZI81" s="828"/>
      <c r="AZJ81" s="828"/>
      <c r="AZK81" s="828"/>
      <c r="AZL81" s="828"/>
      <c r="AZM81" s="828"/>
      <c r="AZN81" s="828"/>
      <c r="AZO81" s="828"/>
      <c r="AZP81" s="828"/>
      <c r="AZQ81" s="828"/>
      <c r="AZR81" s="828"/>
      <c r="AZS81" s="828"/>
      <c r="AZT81" s="828"/>
      <c r="AZU81" s="828"/>
      <c r="AZV81" s="828"/>
      <c r="AZW81" s="828"/>
      <c r="AZX81" s="828"/>
      <c r="AZY81" s="828"/>
      <c r="AZZ81" s="828"/>
      <c r="BAA81" s="828"/>
      <c r="BAB81" s="828"/>
      <c r="BAC81" s="828"/>
      <c r="BAD81" s="828"/>
      <c r="BAE81" s="828"/>
      <c r="BAF81" s="828"/>
      <c r="BAG81" s="828"/>
      <c r="BAH81" s="828"/>
      <c r="BAI81" s="828"/>
      <c r="BAJ81" s="828"/>
      <c r="BAK81" s="828"/>
      <c r="BAL81" s="828"/>
      <c r="BAM81" s="828"/>
      <c r="BAN81" s="828"/>
      <c r="BAO81" s="828"/>
      <c r="BAP81" s="828"/>
      <c r="BAQ81" s="828"/>
      <c r="BAR81" s="828"/>
      <c r="BAS81" s="828"/>
      <c r="BAT81" s="828"/>
      <c r="BAU81" s="828"/>
      <c r="BAV81" s="828"/>
      <c r="BAW81" s="828"/>
      <c r="BAX81" s="828"/>
      <c r="BAY81" s="828"/>
      <c r="BAZ81" s="828"/>
      <c r="BBA81" s="828"/>
      <c r="BBB81" s="828"/>
      <c r="BBC81" s="828"/>
      <c r="BBD81" s="828"/>
      <c r="BBE81" s="828"/>
      <c r="BBF81" s="828"/>
      <c r="BBG81" s="828"/>
      <c r="BBH81" s="828"/>
      <c r="BBI81" s="828"/>
      <c r="BBJ81" s="828"/>
      <c r="BBK81" s="828"/>
      <c r="BBL81" s="828"/>
      <c r="BBM81" s="828"/>
      <c r="BBN81" s="828"/>
      <c r="BBO81" s="828"/>
      <c r="BBP81" s="828"/>
      <c r="BBQ81" s="828"/>
      <c r="BBR81" s="828"/>
      <c r="BBS81" s="828"/>
      <c r="BBT81" s="828"/>
      <c r="BBU81" s="828"/>
      <c r="BBV81" s="828"/>
      <c r="BBW81" s="828"/>
      <c r="BBX81" s="828"/>
      <c r="BBY81" s="828"/>
      <c r="BBZ81" s="828"/>
      <c r="BCA81" s="828"/>
      <c r="BCB81" s="828"/>
      <c r="BCC81" s="828"/>
      <c r="BCD81" s="828"/>
      <c r="BCE81" s="828"/>
      <c r="BCF81" s="828"/>
      <c r="BCG81" s="828"/>
      <c r="BCH81" s="828"/>
      <c r="BCI81" s="828"/>
      <c r="BCJ81" s="828"/>
      <c r="BCK81" s="828"/>
      <c r="BCL81" s="828"/>
      <c r="BCM81" s="828"/>
      <c r="BCN81" s="828"/>
      <c r="BCO81" s="828"/>
      <c r="BCP81" s="828"/>
      <c r="BCQ81" s="828"/>
      <c r="BCR81" s="828"/>
      <c r="BCS81" s="828"/>
      <c r="BCT81" s="828"/>
      <c r="BCU81" s="828"/>
      <c r="BCV81" s="828"/>
      <c r="BCW81" s="828"/>
      <c r="BCX81" s="828"/>
      <c r="BCY81" s="828"/>
      <c r="BCZ81" s="828"/>
      <c r="BDA81" s="828"/>
      <c r="BDB81" s="828"/>
      <c r="BDC81" s="828"/>
      <c r="BDD81" s="828"/>
      <c r="BDE81" s="828"/>
      <c r="BDF81" s="828"/>
      <c r="BDG81" s="828"/>
      <c r="BDH81" s="828"/>
      <c r="BDI81" s="828"/>
      <c r="BDJ81" s="828"/>
      <c r="BDK81" s="828"/>
      <c r="BDL81" s="828"/>
      <c r="BDM81" s="828"/>
      <c r="BDN81" s="828"/>
      <c r="BDO81" s="828"/>
      <c r="BDP81" s="828"/>
      <c r="BDQ81" s="828"/>
      <c r="BDR81" s="828"/>
      <c r="BDS81" s="828"/>
      <c r="BDT81" s="828"/>
      <c r="BDU81" s="828"/>
      <c r="BDV81" s="828"/>
      <c r="BDW81" s="828"/>
      <c r="BDX81" s="828"/>
      <c r="BDY81" s="828"/>
      <c r="BDZ81" s="828"/>
      <c r="BEA81" s="828"/>
      <c r="BEB81" s="828"/>
      <c r="BEC81" s="828"/>
      <c r="BED81" s="828"/>
      <c r="BEE81" s="828"/>
      <c r="BEF81" s="828"/>
      <c r="BEG81" s="828"/>
      <c r="BEH81" s="828"/>
      <c r="BEI81" s="828"/>
      <c r="BEJ81" s="828"/>
      <c r="BEK81" s="828"/>
      <c r="BEL81" s="828"/>
      <c r="BEM81" s="828"/>
      <c r="BEN81" s="828"/>
      <c r="BEO81" s="828"/>
      <c r="BEP81" s="828"/>
      <c r="BEQ81" s="828"/>
      <c r="BER81" s="828"/>
      <c r="BES81" s="828"/>
      <c r="BET81" s="828"/>
      <c r="BEU81" s="828"/>
      <c r="BEV81" s="828"/>
      <c r="BEW81" s="828"/>
      <c r="BEX81" s="828"/>
      <c r="BEY81" s="828"/>
      <c r="BEZ81" s="828"/>
      <c r="BFA81" s="828"/>
      <c r="BFB81" s="828"/>
      <c r="BFC81" s="828"/>
      <c r="BFD81" s="828"/>
      <c r="BFE81" s="828"/>
      <c r="BFF81" s="828"/>
      <c r="BFG81" s="828"/>
      <c r="BFH81" s="828"/>
      <c r="BFI81" s="828"/>
      <c r="BFJ81" s="828"/>
      <c r="BFK81" s="828"/>
      <c r="BFL81" s="828"/>
      <c r="BFM81" s="828"/>
      <c r="BFN81" s="828"/>
      <c r="BFO81" s="828"/>
      <c r="BFP81" s="828"/>
      <c r="BFQ81" s="828"/>
      <c r="BFR81" s="828"/>
      <c r="BFS81" s="828"/>
      <c r="BFT81" s="828"/>
      <c r="BFU81" s="828"/>
      <c r="BFV81" s="828"/>
      <c r="BFW81" s="828"/>
      <c r="BFX81" s="828"/>
      <c r="BFY81" s="828"/>
      <c r="BFZ81" s="828"/>
      <c r="BGA81" s="828"/>
      <c r="BGB81" s="828"/>
      <c r="BGC81" s="828"/>
      <c r="BGD81" s="828"/>
      <c r="BGE81" s="828"/>
      <c r="BGF81" s="828"/>
      <c r="BGG81" s="828"/>
      <c r="BGH81" s="828"/>
      <c r="BGI81" s="828"/>
      <c r="BGJ81" s="828"/>
      <c r="BGK81" s="828"/>
      <c r="BGL81" s="828"/>
      <c r="BGM81" s="828"/>
      <c r="BGN81" s="828"/>
      <c r="BGO81" s="828"/>
      <c r="BGP81" s="828"/>
      <c r="BGQ81" s="828"/>
      <c r="BGR81" s="828"/>
      <c r="BGS81" s="828"/>
      <c r="BGT81" s="828"/>
      <c r="BGU81" s="828"/>
      <c r="BGV81" s="828"/>
      <c r="BGW81" s="828"/>
      <c r="BGX81" s="828"/>
      <c r="BGY81" s="828"/>
      <c r="BGZ81" s="828"/>
      <c r="BHA81" s="828"/>
      <c r="BHB81" s="828"/>
      <c r="BHC81" s="828"/>
      <c r="BHD81" s="828"/>
      <c r="BHE81" s="828"/>
      <c r="BHF81" s="828"/>
      <c r="BHG81" s="828"/>
      <c r="BHH81" s="828"/>
      <c r="BHI81" s="828"/>
      <c r="BHJ81" s="828"/>
      <c r="BHK81" s="828"/>
      <c r="BHL81" s="828"/>
      <c r="BHM81" s="828"/>
      <c r="BHN81" s="828"/>
      <c r="BHO81" s="828"/>
      <c r="BHP81" s="828"/>
      <c r="BHQ81" s="828"/>
      <c r="BHR81" s="828"/>
      <c r="BHS81" s="828"/>
      <c r="BHT81" s="828"/>
      <c r="BHU81" s="828"/>
      <c r="BHV81" s="828"/>
      <c r="BHW81" s="828"/>
      <c r="BHX81" s="828"/>
      <c r="BHY81" s="828"/>
      <c r="BHZ81" s="828"/>
      <c r="BIA81" s="828"/>
      <c r="BIB81" s="828"/>
      <c r="BIC81" s="828"/>
      <c r="BID81" s="828"/>
      <c r="BIE81" s="828"/>
      <c r="BIF81" s="828"/>
      <c r="BIG81" s="828"/>
      <c r="BIH81" s="828"/>
      <c r="BII81" s="828"/>
      <c r="BIJ81" s="828"/>
      <c r="BIK81" s="828"/>
      <c r="BIL81" s="828"/>
      <c r="BIM81" s="828"/>
      <c r="BIN81" s="828"/>
      <c r="BIO81" s="828"/>
      <c r="BIP81" s="828"/>
      <c r="BIQ81" s="828"/>
      <c r="BIR81" s="828"/>
      <c r="BIS81" s="828"/>
      <c r="BIT81" s="828"/>
      <c r="BIU81" s="828"/>
      <c r="BIV81" s="828"/>
      <c r="BIW81" s="828"/>
      <c r="BIX81" s="828"/>
      <c r="BIY81" s="828"/>
      <c r="BIZ81" s="828"/>
      <c r="BJA81" s="828"/>
      <c r="BJB81" s="828"/>
      <c r="BJC81" s="828"/>
      <c r="BJD81" s="828"/>
      <c r="BJE81" s="828"/>
      <c r="BJF81" s="828"/>
      <c r="BJG81" s="828"/>
      <c r="BJH81" s="828"/>
      <c r="BJI81" s="828"/>
      <c r="BJJ81" s="828"/>
      <c r="BJK81" s="828"/>
      <c r="BJL81" s="828"/>
      <c r="BJM81" s="828"/>
      <c r="BJN81" s="828"/>
      <c r="BJO81" s="828"/>
      <c r="BJP81" s="828"/>
      <c r="BJQ81" s="828"/>
      <c r="BJR81" s="828"/>
      <c r="BJS81" s="828"/>
      <c r="BJT81" s="828"/>
      <c r="BJU81" s="828"/>
      <c r="BJV81" s="828"/>
      <c r="BJW81" s="828"/>
      <c r="BJX81" s="828"/>
      <c r="BJY81" s="828"/>
      <c r="BJZ81" s="828"/>
      <c r="BKA81" s="828"/>
      <c r="BKB81" s="828"/>
      <c r="BKC81" s="828"/>
      <c r="BKD81" s="828"/>
      <c r="BKE81" s="828"/>
      <c r="BKF81" s="828"/>
      <c r="BKG81" s="828"/>
      <c r="BKH81" s="828"/>
      <c r="BKI81" s="828"/>
      <c r="BKJ81" s="828"/>
      <c r="BKK81" s="828"/>
      <c r="BKL81" s="828"/>
      <c r="BKM81" s="828"/>
      <c r="BKN81" s="828"/>
      <c r="BKO81" s="828"/>
      <c r="BKP81" s="828"/>
      <c r="BKQ81" s="828"/>
      <c r="BKR81" s="828"/>
      <c r="BKS81" s="828"/>
      <c r="BKT81" s="828"/>
      <c r="BKU81" s="828"/>
      <c r="BKV81" s="828"/>
      <c r="BKW81" s="828"/>
      <c r="BKX81" s="828"/>
      <c r="BKY81" s="828"/>
      <c r="BKZ81" s="828"/>
      <c r="BLA81" s="828"/>
      <c r="BLB81" s="828"/>
      <c r="BLC81" s="828"/>
      <c r="BLD81" s="828"/>
      <c r="BLE81" s="828"/>
      <c r="BLF81" s="828"/>
      <c r="BLG81" s="828"/>
      <c r="BLH81" s="828"/>
      <c r="BLI81" s="828"/>
      <c r="BLJ81" s="828"/>
      <c r="BLK81" s="828"/>
      <c r="BLL81" s="828"/>
      <c r="BLM81" s="828"/>
      <c r="BLN81" s="828"/>
      <c r="BLO81" s="828"/>
      <c r="BLP81" s="828"/>
      <c r="BLQ81" s="828"/>
      <c r="BLR81" s="828"/>
      <c r="BLS81" s="828"/>
      <c r="BLT81" s="828"/>
      <c r="BLU81" s="828"/>
      <c r="BLV81" s="828"/>
      <c r="BLW81" s="828"/>
      <c r="BLX81" s="828"/>
      <c r="BLY81" s="828"/>
      <c r="BLZ81" s="828"/>
      <c r="BMA81" s="828"/>
      <c r="BMB81" s="828"/>
      <c r="BMC81" s="828"/>
      <c r="BMD81" s="828"/>
      <c r="BME81" s="828"/>
      <c r="BMF81" s="828"/>
      <c r="BMG81" s="828"/>
      <c r="BMH81" s="828"/>
      <c r="BMI81" s="828"/>
      <c r="BMJ81" s="828"/>
      <c r="BMK81" s="828"/>
      <c r="BML81" s="828"/>
      <c r="BMM81" s="828"/>
      <c r="BMN81" s="828"/>
      <c r="BMO81" s="828"/>
      <c r="BMP81" s="828"/>
      <c r="BMQ81" s="828"/>
      <c r="BMR81" s="828"/>
      <c r="BMS81" s="828"/>
      <c r="BMT81" s="828"/>
      <c r="BMU81" s="828"/>
      <c r="BMV81" s="828"/>
      <c r="BMW81" s="828"/>
      <c r="BMX81" s="828"/>
      <c r="BMY81" s="828"/>
      <c r="BMZ81" s="828"/>
      <c r="BNA81" s="828"/>
      <c r="BNB81" s="828"/>
      <c r="BNC81" s="828"/>
      <c r="BND81" s="828"/>
      <c r="BNE81" s="828"/>
      <c r="BNF81" s="828"/>
      <c r="BNG81" s="828"/>
      <c r="BNH81" s="828"/>
      <c r="BNI81" s="828"/>
      <c r="BNJ81" s="828"/>
      <c r="BNK81" s="828"/>
      <c r="BNL81" s="828"/>
      <c r="BNM81" s="828"/>
      <c r="BNN81" s="828"/>
      <c r="BNO81" s="828"/>
      <c r="BNP81" s="828"/>
      <c r="BNQ81" s="828"/>
      <c r="BNR81" s="828"/>
      <c r="BNS81" s="828"/>
      <c r="BNT81" s="828"/>
      <c r="BNU81" s="828"/>
      <c r="BNV81" s="828"/>
      <c r="BNW81" s="828"/>
      <c r="BNX81" s="828"/>
      <c r="BNY81" s="828"/>
      <c r="BNZ81" s="828"/>
      <c r="BOA81" s="828"/>
      <c r="BOB81" s="828"/>
      <c r="BOC81" s="828"/>
      <c r="BOD81" s="828"/>
      <c r="BOE81" s="828"/>
      <c r="BOF81" s="828"/>
      <c r="BOG81" s="828"/>
      <c r="BOH81" s="828"/>
      <c r="BOI81" s="828"/>
      <c r="BOJ81" s="828"/>
      <c r="BOK81" s="828"/>
      <c r="BOL81" s="828"/>
      <c r="BOM81" s="828"/>
      <c r="BON81" s="828"/>
      <c r="BOO81" s="828"/>
      <c r="BOP81" s="828"/>
      <c r="BOQ81" s="828"/>
      <c r="BOR81" s="828"/>
      <c r="BOS81" s="828"/>
      <c r="BOT81" s="828"/>
      <c r="BOU81" s="828"/>
      <c r="BOV81" s="828"/>
      <c r="BOW81" s="828"/>
      <c r="BOX81" s="828"/>
      <c r="BOY81" s="828"/>
      <c r="BOZ81" s="828"/>
      <c r="BPA81" s="828"/>
      <c r="BPB81" s="828"/>
      <c r="BPC81" s="828"/>
      <c r="BPD81" s="828"/>
      <c r="BPE81" s="828"/>
      <c r="BPF81" s="828"/>
      <c r="BPG81" s="828"/>
      <c r="BPH81" s="828"/>
      <c r="BPI81" s="828"/>
      <c r="BPJ81" s="828"/>
      <c r="BPK81" s="828"/>
      <c r="BPL81" s="828"/>
      <c r="BPM81" s="828"/>
      <c r="BPN81" s="828"/>
      <c r="BPO81" s="828"/>
      <c r="BPP81" s="828"/>
      <c r="BPQ81" s="828"/>
      <c r="BPR81" s="828"/>
      <c r="BPS81" s="828"/>
      <c r="BPT81" s="828"/>
      <c r="BPU81" s="828"/>
      <c r="BPV81" s="828"/>
      <c r="BPW81" s="828"/>
      <c r="BPX81" s="828"/>
      <c r="BPY81" s="828"/>
      <c r="BPZ81" s="828"/>
      <c r="BQA81" s="828"/>
      <c r="BQB81" s="828"/>
      <c r="BQC81" s="828"/>
      <c r="BQD81" s="828"/>
      <c r="BQE81" s="828"/>
      <c r="BQF81" s="828"/>
      <c r="BQG81" s="828"/>
      <c r="BQH81" s="828"/>
      <c r="BQI81" s="828"/>
      <c r="BQJ81" s="828"/>
      <c r="BQK81" s="828"/>
      <c r="BQL81" s="828"/>
      <c r="BQM81" s="828"/>
      <c r="BQN81" s="828"/>
      <c r="BQO81" s="828"/>
      <c r="BQP81" s="828"/>
      <c r="BQQ81" s="828"/>
      <c r="BQR81" s="828"/>
      <c r="BQS81" s="828"/>
      <c r="BQT81" s="828"/>
      <c r="BQU81" s="828"/>
      <c r="BQV81" s="828"/>
      <c r="BQW81" s="828"/>
      <c r="BQX81" s="828"/>
      <c r="BQY81" s="828"/>
      <c r="BQZ81" s="828"/>
      <c r="BRA81" s="828"/>
      <c r="BRB81" s="828"/>
      <c r="BRC81" s="828"/>
      <c r="BRD81" s="828"/>
      <c r="BRE81" s="828"/>
      <c r="BRF81" s="828"/>
      <c r="BRG81" s="828"/>
      <c r="BRH81" s="828"/>
      <c r="BRI81" s="828"/>
      <c r="BRJ81" s="828"/>
      <c r="BRK81" s="828"/>
      <c r="BRL81" s="828"/>
      <c r="BRM81" s="828"/>
      <c r="BRN81" s="828"/>
      <c r="BRO81" s="828"/>
      <c r="BRP81" s="828"/>
      <c r="BRQ81" s="828"/>
      <c r="BRR81" s="828"/>
      <c r="BRS81" s="828"/>
      <c r="BRT81" s="828"/>
      <c r="BRU81" s="828"/>
      <c r="BRV81" s="828"/>
      <c r="BRW81" s="828"/>
      <c r="BRX81" s="828"/>
      <c r="BRY81" s="828"/>
      <c r="BRZ81" s="828"/>
      <c r="BSA81" s="828"/>
      <c r="BSB81" s="828"/>
      <c r="BSC81" s="828"/>
      <c r="BSD81" s="828"/>
      <c r="BSE81" s="828"/>
      <c r="BSF81" s="828"/>
      <c r="BSG81" s="828"/>
      <c r="BSH81" s="828"/>
      <c r="BSI81" s="828"/>
      <c r="BSJ81" s="828"/>
      <c r="BSK81" s="828"/>
      <c r="BSL81" s="828"/>
      <c r="BSM81" s="828"/>
      <c r="BSN81" s="828"/>
      <c r="BSO81" s="828"/>
      <c r="BSP81" s="828"/>
      <c r="BSQ81" s="828"/>
      <c r="BSR81" s="828"/>
      <c r="BSS81" s="828"/>
      <c r="BST81" s="828"/>
      <c r="BSU81" s="828"/>
      <c r="BSV81" s="828"/>
      <c r="BSW81" s="828"/>
      <c r="BSX81" s="828"/>
      <c r="BSY81" s="828"/>
      <c r="BSZ81" s="828"/>
      <c r="BTA81" s="828"/>
      <c r="BTB81" s="828"/>
      <c r="BTC81" s="828"/>
      <c r="BTD81" s="828"/>
      <c r="BTE81" s="828"/>
      <c r="BTF81" s="828"/>
      <c r="BTG81" s="828"/>
      <c r="BTH81" s="828"/>
      <c r="BTI81" s="828"/>
      <c r="BTJ81" s="828"/>
      <c r="BTK81" s="828"/>
      <c r="BTL81" s="828"/>
      <c r="BTM81" s="828"/>
      <c r="BTN81" s="828"/>
      <c r="BTO81" s="828"/>
      <c r="BTP81" s="828"/>
      <c r="BTQ81" s="828"/>
      <c r="BTR81" s="828"/>
      <c r="BTS81" s="828"/>
      <c r="BTT81" s="828"/>
      <c r="BTU81" s="828"/>
      <c r="BTV81" s="828"/>
      <c r="BTW81" s="828"/>
      <c r="BTX81" s="828"/>
      <c r="BTY81" s="828"/>
      <c r="BTZ81" s="828"/>
      <c r="BUA81" s="828"/>
      <c r="BUB81" s="828"/>
      <c r="BUC81" s="828"/>
      <c r="BUD81" s="828"/>
      <c r="BUE81" s="828"/>
      <c r="BUF81" s="828"/>
      <c r="BUG81" s="828"/>
      <c r="BUH81" s="828"/>
      <c r="BUI81" s="828"/>
      <c r="BUJ81" s="828"/>
      <c r="BUK81" s="828"/>
      <c r="BUL81" s="828"/>
      <c r="BUM81" s="828"/>
      <c r="BUN81" s="828"/>
      <c r="BUO81" s="828"/>
      <c r="BUP81" s="828"/>
      <c r="BUQ81" s="828"/>
      <c r="BUR81" s="828"/>
      <c r="BUS81" s="828"/>
      <c r="BUT81" s="828"/>
      <c r="BUU81" s="828"/>
      <c r="BUV81" s="828"/>
      <c r="BUW81" s="828"/>
      <c r="BUX81" s="828"/>
      <c r="BUY81" s="828"/>
      <c r="BUZ81" s="828"/>
      <c r="BVA81" s="828"/>
      <c r="BVB81" s="828"/>
      <c r="BVC81" s="828"/>
      <c r="BVD81" s="828"/>
      <c r="BVE81" s="828"/>
      <c r="BVF81" s="828"/>
      <c r="BVG81" s="828"/>
      <c r="BVH81" s="828"/>
      <c r="BVI81" s="828"/>
      <c r="BVJ81" s="828"/>
      <c r="BVK81" s="828"/>
      <c r="BVL81" s="828"/>
      <c r="BVM81" s="828"/>
      <c r="BVN81" s="828"/>
      <c r="BVO81" s="828"/>
      <c r="BVP81" s="828"/>
      <c r="BVQ81" s="828"/>
      <c r="BVR81" s="828"/>
      <c r="BVS81" s="828"/>
      <c r="BVT81" s="828"/>
      <c r="BVU81" s="828"/>
      <c r="BVV81" s="828"/>
      <c r="BVW81" s="828"/>
      <c r="BVX81" s="828"/>
      <c r="BVY81" s="828"/>
      <c r="BVZ81" s="828"/>
      <c r="BWA81" s="828"/>
      <c r="BWB81" s="828"/>
      <c r="BWC81" s="828"/>
      <c r="BWD81" s="828"/>
      <c r="BWE81" s="828"/>
      <c r="BWF81" s="828"/>
      <c r="BWG81" s="828"/>
      <c r="BWH81" s="828"/>
      <c r="BWI81" s="828"/>
      <c r="BWJ81" s="828"/>
      <c r="BWK81" s="828"/>
      <c r="BWL81" s="828"/>
      <c r="BWM81" s="828"/>
      <c r="BWN81" s="828"/>
      <c r="BWO81" s="828"/>
      <c r="BWP81" s="828"/>
      <c r="BWQ81" s="828"/>
      <c r="BWR81" s="828"/>
      <c r="BWS81" s="828"/>
      <c r="BWT81" s="828"/>
      <c r="BWU81" s="828"/>
      <c r="BWV81" s="828"/>
      <c r="BWW81" s="828"/>
      <c r="BWX81" s="828"/>
      <c r="BWY81" s="828"/>
      <c r="BWZ81" s="828"/>
      <c r="BXA81" s="828"/>
      <c r="BXB81" s="828"/>
      <c r="BXC81" s="828"/>
      <c r="BXD81" s="828"/>
      <c r="BXE81" s="828"/>
      <c r="BXF81" s="828"/>
      <c r="BXG81" s="828"/>
      <c r="BXH81" s="828"/>
      <c r="BXI81" s="828"/>
      <c r="BXJ81" s="828"/>
      <c r="BXK81" s="828"/>
      <c r="BXL81" s="828"/>
      <c r="BXM81" s="828"/>
      <c r="BXN81" s="828"/>
      <c r="BXO81" s="828"/>
      <c r="BXP81" s="828"/>
      <c r="BXQ81" s="828"/>
      <c r="BXR81" s="828"/>
      <c r="BXS81" s="828"/>
      <c r="BXT81" s="828"/>
      <c r="BXU81" s="828"/>
      <c r="BXV81" s="828"/>
      <c r="BXW81" s="828"/>
      <c r="BXX81" s="828"/>
      <c r="BXY81" s="828"/>
      <c r="BXZ81" s="828"/>
      <c r="BYA81" s="828"/>
      <c r="BYB81" s="828"/>
      <c r="BYC81" s="828"/>
      <c r="BYD81" s="828"/>
      <c r="BYE81" s="828"/>
      <c r="BYF81" s="828"/>
      <c r="BYG81" s="828"/>
      <c r="BYH81" s="828"/>
      <c r="BYI81" s="828"/>
      <c r="BYJ81" s="828"/>
      <c r="BYK81" s="828"/>
      <c r="BYL81" s="828"/>
      <c r="BYM81" s="828"/>
      <c r="BYN81" s="828"/>
      <c r="BYO81" s="828"/>
      <c r="BYP81" s="828"/>
      <c r="BYQ81" s="828"/>
      <c r="BYR81" s="828"/>
      <c r="BYS81" s="828"/>
      <c r="BYT81" s="828"/>
      <c r="BYU81" s="828"/>
      <c r="BYV81" s="828"/>
      <c r="BYW81" s="828"/>
      <c r="BYX81" s="828"/>
      <c r="BYY81" s="828"/>
      <c r="BYZ81" s="828"/>
      <c r="BZA81" s="828"/>
      <c r="BZB81" s="828"/>
      <c r="BZC81" s="828"/>
      <c r="BZD81" s="828"/>
      <c r="BZE81" s="828"/>
      <c r="BZF81" s="828"/>
      <c r="BZG81" s="828"/>
      <c r="BZH81" s="828"/>
      <c r="BZI81" s="828"/>
      <c r="BZJ81" s="828"/>
      <c r="BZK81" s="828"/>
      <c r="BZL81" s="828"/>
      <c r="BZM81" s="828"/>
      <c r="BZN81" s="828"/>
      <c r="BZO81" s="828"/>
      <c r="BZP81" s="828"/>
      <c r="BZQ81" s="828"/>
      <c r="BZR81" s="828"/>
      <c r="BZS81" s="828"/>
      <c r="BZT81" s="828"/>
      <c r="BZU81" s="828"/>
      <c r="BZV81" s="828"/>
      <c r="BZW81" s="828"/>
      <c r="BZX81" s="828"/>
      <c r="BZY81" s="828"/>
      <c r="BZZ81" s="828"/>
      <c r="CAA81" s="828"/>
      <c r="CAB81" s="828"/>
      <c r="CAC81" s="828"/>
      <c r="CAD81" s="828"/>
      <c r="CAE81" s="828"/>
      <c r="CAF81" s="828"/>
      <c r="CAG81" s="828"/>
      <c r="CAH81" s="828"/>
      <c r="CAI81" s="828"/>
      <c r="CAJ81" s="828"/>
      <c r="CAK81" s="828"/>
      <c r="CAL81" s="828"/>
      <c r="CAM81" s="828"/>
      <c r="CAN81" s="828"/>
      <c r="CAO81" s="828"/>
      <c r="CAP81" s="828"/>
      <c r="CAQ81" s="828"/>
      <c r="CAR81" s="828"/>
      <c r="CAS81" s="828"/>
      <c r="CAT81" s="828"/>
      <c r="CAU81" s="828"/>
      <c r="CAV81" s="828"/>
      <c r="CAW81" s="828"/>
      <c r="CAX81" s="828"/>
      <c r="CAY81" s="828"/>
      <c r="CAZ81" s="828"/>
      <c r="CBA81" s="828"/>
      <c r="CBB81" s="828"/>
      <c r="CBC81" s="828"/>
      <c r="CBD81" s="828"/>
      <c r="CBE81" s="828"/>
      <c r="CBF81" s="828"/>
      <c r="CBG81" s="828"/>
      <c r="CBH81" s="828"/>
      <c r="CBI81" s="828"/>
      <c r="CBJ81" s="828"/>
      <c r="CBK81" s="828"/>
      <c r="CBL81" s="828"/>
      <c r="CBM81" s="828"/>
      <c r="CBN81" s="828"/>
      <c r="CBO81" s="828"/>
      <c r="CBP81" s="828"/>
      <c r="CBQ81" s="828"/>
      <c r="CBR81" s="828"/>
      <c r="CBS81" s="828"/>
      <c r="CBT81" s="828"/>
      <c r="CBU81" s="828"/>
      <c r="CBV81" s="828"/>
      <c r="CBW81" s="828"/>
      <c r="CBX81" s="828"/>
      <c r="CBY81" s="828"/>
      <c r="CBZ81" s="828"/>
      <c r="CCA81" s="828"/>
      <c r="CCB81" s="828"/>
      <c r="CCC81" s="828"/>
      <c r="CCD81" s="828"/>
      <c r="CCE81" s="828"/>
      <c r="CCF81" s="828"/>
      <c r="CCG81" s="828"/>
      <c r="CCH81" s="828"/>
      <c r="CCI81" s="828"/>
      <c r="CCJ81" s="828"/>
      <c r="CCK81" s="828"/>
      <c r="CCL81" s="828"/>
      <c r="CCM81" s="828"/>
      <c r="CCN81" s="828"/>
      <c r="CCO81" s="828"/>
      <c r="CCP81" s="828"/>
      <c r="CCQ81" s="828"/>
      <c r="CCR81" s="828"/>
      <c r="CCS81" s="828"/>
      <c r="CCT81" s="828"/>
      <c r="CCU81" s="828"/>
      <c r="CCV81" s="828"/>
      <c r="CCW81" s="828"/>
      <c r="CCX81" s="828"/>
      <c r="CCY81" s="828"/>
      <c r="CCZ81" s="828"/>
      <c r="CDA81" s="828"/>
      <c r="CDB81" s="828"/>
      <c r="CDC81" s="828"/>
      <c r="CDD81" s="828"/>
      <c r="CDE81" s="828"/>
      <c r="CDF81" s="828"/>
      <c r="CDG81" s="828"/>
      <c r="CDH81" s="828"/>
      <c r="CDI81" s="828"/>
      <c r="CDJ81" s="828"/>
      <c r="CDK81" s="828"/>
      <c r="CDL81" s="828"/>
      <c r="CDM81" s="828"/>
      <c r="CDN81" s="828"/>
      <c r="CDO81" s="828"/>
      <c r="CDP81" s="828"/>
      <c r="CDQ81" s="828"/>
      <c r="CDR81" s="828"/>
      <c r="CDS81" s="828"/>
      <c r="CDT81" s="828"/>
      <c r="CDU81" s="828"/>
      <c r="CDV81" s="828"/>
      <c r="CDW81" s="828"/>
      <c r="CDX81" s="828"/>
      <c r="CDY81" s="828"/>
      <c r="CDZ81" s="828"/>
      <c r="CEA81" s="828"/>
      <c r="CEB81" s="828"/>
      <c r="CEC81" s="828"/>
      <c r="CED81" s="828"/>
      <c r="CEE81" s="828"/>
      <c r="CEF81" s="828"/>
      <c r="CEG81" s="828"/>
      <c r="CEH81" s="828"/>
      <c r="CEI81" s="828"/>
      <c r="CEJ81" s="828"/>
      <c r="CEK81" s="828"/>
      <c r="CEL81" s="828"/>
      <c r="CEM81" s="828"/>
      <c r="CEN81" s="828"/>
      <c r="CEO81" s="828"/>
      <c r="CEP81" s="828"/>
      <c r="CEQ81" s="828"/>
      <c r="CER81" s="828"/>
      <c r="CES81" s="828"/>
      <c r="CET81" s="828"/>
      <c r="CEU81" s="828"/>
      <c r="CEV81" s="828"/>
      <c r="CEW81" s="828"/>
      <c r="CEX81" s="828"/>
      <c r="CEY81" s="828"/>
      <c r="CEZ81" s="828"/>
      <c r="CFA81" s="828"/>
      <c r="CFB81" s="828"/>
      <c r="CFC81" s="828"/>
      <c r="CFD81" s="828"/>
      <c r="CFE81" s="828"/>
      <c r="CFF81" s="828"/>
      <c r="CFG81" s="828"/>
      <c r="CFH81" s="828"/>
      <c r="CFI81" s="828"/>
      <c r="CFJ81" s="828"/>
      <c r="CFK81" s="828"/>
      <c r="CFL81" s="828"/>
      <c r="CFM81" s="828"/>
      <c r="CFN81" s="828"/>
      <c r="CFO81" s="828"/>
      <c r="CFP81" s="828"/>
      <c r="CFQ81" s="828"/>
      <c r="CFR81" s="828"/>
      <c r="CFS81" s="828"/>
      <c r="CFT81" s="828"/>
      <c r="CFU81" s="828"/>
      <c r="CFV81" s="828"/>
      <c r="CFW81" s="828"/>
      <c r="CFX81" s="828"/>
      <c r="CFY81" s="828"/>
      <c r="CFZ81" s="828"/>
      <c r="CGA81" s="828"/>
      <c r="CGB81" s="828"/>
      <c r="CGC81" s="828"/>
      <c r="CGD81" s="828"/>
      <c r="CGE81" s="828"/>
      <c r="CGF81" s="828"/>
      <c r="CGG81" s="828"/>
      <c r="CGH81" s="828"/>
      <c r="CGI81" s="828"/>
      <c r="CGJ81" s="828"/>
      <c r="CGK81" s="828"/>
      <c r="CGL81" s="828"/>
      <c r="CGM81" s="828"/>
      <c r="CGN81" s="828"/>
      <c r="CGO81" s="828"/>
      <c r="CGP81" s="828"/>
      <c r="CGQ81" s="828"/>
      <c r="CGR81" s="828"/>
      <c r="CGS81" s="828"/>
      <c r="CGT81" s="828"/>
      <c r="CGU81" s="828"/>
      <c r="CGV81" s="828"/>
      <c r="CGW81" s="828"/>
      <c r="CGX81" s="828"/>
      <c r="CGY81" s="828"/>
      <c r="CGZ81" s="828"/>
      <c r="CHA81" s="828"/>
      <c r="CHB81" s="828"/>
      <c r="CHC81" s="828"/>
      <c r="CHD81" s="828"/>
      <c r="CHE81" s="828"/>
      <c r="CHF81" s="828"/>
      <c r="CHG81" s="828"/>
      <c r="CHH81" s="828"/>
      <c r="CHI81" s="828"/>
      <c r="CHJ81" s="828"/>
      <c r="CHK81" s="828"/>
      <c r="CHL81" s="828"/>
      <c r="CHM81" s="828"/>
      <c r="CHN81" s="828"/>
      <c r="CHO81" s="828"/>
      <c r="CHP81" s="828"/>
      <c r="CHQ81" s="828"/>
      <c r="CHR81" s="828"/>
      <c r="CHS81" s="828"/>
      <c r="CHT81" s="828"/>
      <c r="CHU81" s="828"/>
      <c r="CHV81" s="828"/>
      <c r="CHW81" s="828"/>
      <c r="CHX81" s="828"/>
      <c r="CHY81" s="828"/>
      <c r="CHZ81" s="828"/>
      <c r="CIA81" s="828"/>
      <c r="CIB81" s="828"/>
      <c r="CIC81" s="828"/>
      <c r="CID81" s="828"/>
      <c r="CIE81" s="828"/>
      <c r="CIF81" s="828"/>
      <c r="CIG81" s="828"/>
      <c r="CIH81" s="828"/>
      <c r="CII81" s="828"/>
      <c r="CIJ81" s="828"/>
      <c r="CIK81" s="828"/>
      <c r="CIL81" s="828"/>
      <c r="CIM81" s="828"/>
      <c r="CIN81" s="828"/>
      <c r="CIO81" s="828"/>
      <c r="CIP81" s="828"/>
      <c r="CIQ81" s="828"/>
      <c r="CIR81" s="828"/>
      <c r="CIS81" s="828"/>
      <c r="CIT81" s="828"/>
      <c r="CIU81" s="828"/>
      <c r="CIV81" s="828"/>
      <c r="CIW81" s="828"/>
      <c r="CIX81" s="828"/>
      <c r="CIY81" s="828"/>
      <c r="CIZ81" s="828"/>
      <c r="CJA81" s="828"/>
      <c r="CJB81" s="828"/>
      <c r="CJC81" s="828"/>
      <c r="CJD81" s="828"/>
      <c r="CJE81" s="828"/>
      <c r="CJF81" s="828"/>
      <c r="CJG81" s="828"/>
      <c r="CJH81" s="828"/>
      <c r="CJI81" s="828"/>
      <c r="CJJ81" s="828"/>
      <c r="CJK81" s="828"/>
      <c r="CJL81" s="828"/>
      <c r="CJM81" s="828"/>
      <c r="CJN81" s="828"/>
      <c r="CJO81" s="828"/>
      <c r="CJP81" s="828"/>
      <c r="CJQ81" s="828"/>
      <c r="CJR81" s="828"/>
      <c r="CJS81" s="828"/>
      <c r="CJT81" s="828"/>
      <c r="CJU81" s="828"/>
      <c r="CJV81" s="828"/>
      <c r="CJW81" s="828"/>
      <c r="CJX81" s="828"/>
      <c r="CJY81" s="828"/>
      <c r="CJZ81" s="828"/>
      <c r="CKA81" s="828"/>
      <c r="CKB81" s="828"/>
      <c r="CKC81" s="828"/>
      <c r="CKD81" s="828"/>
      <c r="CKE81" s="828"/>
      <c r="CKF81" s="828"/>
      <c r="CKG81" s="828"/>
      <c r="CKH81" s="828"/>
      <c r="CKI81" s="828"/>
      <c r="CKJ81" s="828"/>
      <c r="CKK81" s="828"/>
      <c r="CKL81" s="828"/>
      <c r="CKM81" s="828"/>
      <c r="CKN81" s="828"/>
      <c r="CKO81" s="828"/>
      <c r="CKP81" s="828"/>
      <c r="CKQ81" s="828"/>
      <c r="CKR81" s="828"/>
      <c r="CKS81" s="828"/>
      <c r="CKT81" s="828"/>
      <c r="CKU81" s="828"/>
      <c r="CKV81" s="828"/>
      <c r="CKW81" s="828"/>
      <c r="CKX81" s="828"/>
      <c r="CKY81" s="828"/>
      <c r="CKZ81" s="828"/>
      <c r="CLA81" s="828"/>
      <c r="CLB81" s="828"/>
      <c r="CLC81" s="828"/>
      <c r="CLD81" s="828"/>
      <c r="CLE81" s="828"/>
      <c r="CLF81" s="828"/>
      <c r="CLG81" s="828"/>
      <c r="CLH81" s="828"/>
      <c r="CLI81" s="828"/>
      <c r="CLJ81" s="828"/>
      <c r="CLK81" s="828"/>
      <c r="CLL81" s="828"/>
      <c r="CLM81" s="828"/>
      <c r="CLN81" s="828"/>
      <c r="CLO81" s="828"/>
      <c r="CLP81" s="828"/>
      <c r="CLQ81" s="828"/>
      <c r="CLR81" s="828"/>
      <c r="CLS81" s="828"/>
      <c r="CLT81" s="828"/>
      <c r="CLU81" s="828"/>
      <c r="CLV81" s="828"/>
      <c r="CLW81" s="828"/>
      <c r="CLX81" s="828"/>
      <c r="CLY81" s="828"/>
      <c r="CLZ81" s="828"/>
      <c r="CMA81" s="828"/>
      <c r="CMB81" s="828"/>
      <c r="CMC81" s="828"/>
      <c r="CMD81" s="828"/>
      <c r="CME81" s="828"/>
      <c r="CMF81" s="828"/>
      <c r="CMG81" s="828"/>
      <c r="CMH81" s="828"/>
      <c r="CMI81" s="828"/>
      <c r="CMJ81" s="828"/>
      <c r="CMK81" s="828"/>
      <c r="CML81" s="828"/>
      <c r="CMM81" s="828"/>
      <c r="CMN81" s="828"/>
      <c r="CMO81" s="828"/>
      <c r="CMP81" s="828"/>
      <c r="CMQ81" s="828"/>
      <c r="CMR81" s="828"/>
      <c r="CMS81" s="828"/>
      <c r="CMT81" s="828"/>
      <c r="CMU81" s="828"/>
      <c r="CMV81" s="828"/>
      <c r="CMW81" s="828"/>
      <c r="CMX81" s="828"/>
      <c r="CMY81" s="828"/>
      <c r="CMZ81" s="828"/>
      <c r="CNA81" s="828"/>
      <c r="CNB81" s="828"/>
      <c r="CNC81" s="828"/>
      <c r="CND81" s="828"/>
      <c r="CNE81" s="828"/>
      <c r="CNF81" s="828"/>
      <c r="CNG81" s="828"/>
      <c r="CNH81" s="828"/>
      <c r="CNI81" s="828"/>
      <c r="CNJ81" s="828"/>
      <c r="CNK81" s="828"/>
      <c r="CNL81" s="828"/>
      <c r="CNM81" s="828"/>
      <c r="CNN81" s="828"/>
      <c r="CNO81" s="828"/>
      <c r="CNP81" s="828"/>
      <c r="CNQ81" s="828"/>
      <c r="CNR81" s="828"/>
      <c r="CNS81" s="828"/>
      <c r="CNT81" s="828"/>
      <c r="CNU81" s="828"/>
      <c r="CNV81" s="828"/>
      <c r="CNW81" s="828"/>
      <c r="CNX81" s="828"/>
      <c r="CNY81" s="828"/>
      <c r="CNZ81" s="828"/>
      <c r="COA81" s="828"/>
      <c r="COB81" s="828"/>
      <c r="COC81" s="828"/>
      <c r="COD81" s="828"/>
      <c r="COE81" s="828"/>
      <c r="COF81" s="828"/>
      <c r="COG81" s="828"/>
      <c r="COH81" s="828"/>
      <c r="COI81" s="828"/>
      <c r="COJ81" s="828"/>
      <c r="COK81" s="828"/>
      <c r="COL81" s="828"/>
      <c r="COM81" s="828"/>
      <c r="CON81" s="828"/>
      <c r="COO81" s="828"/>
      <c r="COP81" s="828"/>
      <c r="COQ81" s="828"/>
      <c r="COR81" s="828"/>
      <c r="COS81" s="828"/>
      <c r="COT81" s="828"/>
      <c r="COU81" s="828"/>
      <c r="COV81" s="828"/>
      <c r="COW81" s="828"/>
      <c r="COX81" s="828"/>
      <c r="COY81" s="828"/>
      <c r="COZ81" s="828"/>
      <c r="CPA81" s="828"/>
      <c r="CPB81" s="828"/>
      <c r="CPC81" s="828"/>
      <c r="CPD81" s="828"/>
      <c r="CPE81" s="828"/>
      <c r="CPF81" s="828"/>
      <c r="CPG81" s="828"/>
      <c r="CPH81" s="828"/>
      <c r="CPI81" s="828"/>
      <c r="CPJ81" s="828"/>
      <c r="CPK81" s="828"/>
      <c r="CPL81" s="828"/>
      <c r="CPM81" s="828"/>
      <c r="CPN81" s="828"/>
      <c r="CPO81" s="828"/>
      <c r="CPP81" s="828"/>
      <c r="CPQ81" s="828"/>
      <c r="CPR81" s="828"/>
      <c r="CPS81" s="828"/>
      <c r="CPT81" s="828"/>
      <c r="CPU81" s="828"/>
      <c r="CPV81" s="828"/>
      <c r="CPW81" s="828"/>
      <c r="CPX81" s="828"/>
      <c r="CPY81" s="828"/>
      <c r="CPZ81" s="828"/>
      <c r="CQA81" s="828"/>
      <c r="CQB81" s="828"/>
      <c r="CQC81" s="828"/>
      <c r="CQD81" s="828"/>
      <c r="CQE81" s="828"/>
      <c r="CQF81" s="828"/>
      <c r="CQG81" s="828"/>
      <c r="CQH81" s="828"/>
      <c r="CQI81" s="828"/>
      <c r="CQJ81" s="828"/>
      <c r="CQK81" s="828"/>
      <c r="CQL81" s="828"/>
      <c r="CQM81" s="828"/>
      <c r="CQN81" s="828"/>
      <c r="CQO81" s="828"/>
      <c r="CQP81" s="828"/>
      <c r="CQQ81" s="828"/>
      <c r="CQR81" s="828"/>
      <c r="CQS81" s="828"/>
      <c r="CQT81" s="828"/>
      <c r="CQU81" s="828"/>
      <c r="CQV81" s="828"/>
      <c r="CQW81" s="828"/>
      <c r="CQX81" s="828"/>
      <c r="CQY81" s="828"/>
      <c r="CQZ81" s="828"/>
      <c r="CRA81" s="828"/>
      <c r="CRB81" s="828"/>
      <c r="CRC81" s="828"/>
      <c r="CRD81" s="828"/>
      <c r="CRE81" s="828"/>
      <c r="CRF81" s="828"/>
      <c r="CRG81" s="828"/>
      <c r="CRH81" s="828"/>
      <c r="CRI81" s="828"/>
      <c r="CRJ81" s="828"/>
      <c r="CRK81" s="828"/>
      <c r="CRL81" s="828"/>
      <c r="CRM81" s="828"/>
      <c r="CRN81" s="828"/>
      <c r="CRO81" s="828"/>
      <c r="CRP81" s="828"/>
      <c r="CRQ81" s="828"/>
      <c r="CRR81" s="828"/>
      <c r="CRS81" s="828"/>
      <c r="CRT81" s="828"/>
      <c r="CRU81" s="828"/>
      <c r="CRV81" s="828"/>
      <c r="CRW81" s="828"/>
      <c r="CRX81" s="828"/>
      <c r="CRY81" s="828"/>
      <c r="CRZ81" s="828"/>
      <c r="CSA81" s="828"/>
      <c r="CSB81" s="828"/>
      <c r="CSC81" s="828"/>
      <c r="CSD81" s="828"/>
      <c r="CSE81" s="828"/>
      <c r="CSF81" s="828"/>
      <c r="CSG81" s="828"/>
      <c r="CSH81" s="828"/>
      <c r="CSI81" s="828"/>
      <c r="CSJ81" s="828"/>
      <c r="CSK81" s="828"/>
      <c r="CSL81" s="828"/>
      <c r="CSM81" s="828"/>
      <c r="CSN81" s="828"/>
      <c r="CSO81" s="828"/>
      <c r="CSP81" s="828"/>
      <c r="CSQ81" s="828"/>
      <c r="CSR81" s="828"/>
      <c r="CSS81" s="828"/>
      <c r="CST81" s="828"/>
      <c r="CSU81" s="828"/>
      <c r="CSV81" s="828"/>
      <c r="CSW81" s="828"/>
      <c r="CSX81" s="828"/>
      <c r="CSY81" s="828"/>
      <c r="CSZ81" s="828"/>
      <c r="CTA81" s="828"/>
      <c r="CTB81" s="828"/>
      <c r="CTC81" s="828"/>
      <c r="CTD81" s="828"/>
      <c r="CTE81" s="828"/>
      <c r="CTF81" s="828"/>
      <c r="CTG81" s="828"/>
      <c r="CTH81" s="828"/>
      <c r="CTI81" s="828"/>
      <c r="CTJ81" s="828"/>
      <c r="CTK81" s="828"/>
      <c r="CTL81" s="828"/>
      <c r="CTM81" s="828"/>
      <c r="CTN81" s="828"/>
      <c r="CTO81" s="828"/>
      <c r="CTP81" s="828"/>
      <c r="CTQ81" s="828"/>
      <c r="CTR81" s="828"/>
      <c r="CTS81" s="828"/>
      <c r="CTT81" s="828"/>
      <c r="CTU81" s="828"/>
      <c r="CTV81" s="828"/>
      <c r="CTW81" s="828"/>
      <c r="CTX81" s="828"/>
      <c r="CTY81" s="828"/>
      <c r="CTZ81" s="828"/>
      <c r="CUA81" s="828"/>
      <c r="CUB81" s="828"/>
      <c r="CUC81" s="828"/>
      <c r="CUD81" s="828"/>
      <c r="CUE81" s="828"/>
      <c r="CUF81" s="828"/>
      <c r="CUG81" s="828"/>
      <c r="CUH81" s="828"/>
      <c r="CUI81" s="828"/>
      <c r="CUJ81" s="828"/>
      <c r="CUK81" s="828"/>
      <c r="CUL81" s="828"/>
      <c r="CUM81" s="828"/>
      <c r="CUN81" s="828"/>
      <c r="CUO81" s="828"/>
      <c r="CUP81" s="828"/>
      <c r="CUQ81" s="828"/>
      <c r="CUR81" s="828"/>
      <c r="CUS81" s="828"/>
      <c r="CUT81" s="828"/>
      <c r="CUU81" s="828"/>
      <c r="CUV81" s="828"/>
      <c r="CUW81" s="828"/>
      <c r="CUX81" s="828"/>
      <c r="CUY81" s="828"/>
      <c r="CUZ81" s="828"/>
      <c r="CVA81" s="828"/>
      <c r="CVB81" s="828"/>
      <c r="CVC81" s="828"/>
      <c r="CVD81" s="828"/>
      <c r="CVE81" s="828"/>
      <c r="CVF81" s="828"/>
      <c r="CVG81" s="828"/>
      <c r="CVH81" s="828"/>
      <c r="CVI81" s="828"/>
      <c r="CVJ81" s="828"/>
      <c r="CVK81" s="828"/>
      <c r="CVL81" s="828"/>
      <c r="CVM81" s="828"/>
      <c r="CVN81" s="828"/>
      <c r="CVO81" s="828"/>
      <c r="CVP81" s="828"/>
      <c r="CVQ81" s="828"/>
      <c r="CVR81" s="828"/>
      <c r="CVS81" s="828"/>
      <c r="CVT81" s="828"/>
      <c r="CVU81" s="828"/>
      <c r="CVV81" s="828"/>
      <c r="CVW81" s="828"/>
      <c r="CVX81" s="828"/>
      <c r="CVY81" s="828"/>
      <c r="CVZ81" s="828"/>
      <c r="CWA81" s="828"/>
      <c r="CWB81" s="828"/>
      <c r="CWC81" s="828"/>
      <c r="CWD81" s="828"/>
      <c r="CWE81" s="828"/>
      <c r="CWF81" s="828"/>
      <c r="CWG81" s="828"/>
      <c r="CWH81" s="828"/>
      <c r="CWI81" s="828"/>
      <c r="CWJ81" s="828"/>
      <c r="CWK81" s="828"/>
      <c r="CWL81" s="828"/>
      <c r="CWM81" s="828"/>
      <c r="CWN81" s="828"/>
      <c r="CWO81" s="828"/>
      <c r="CWP81" s="828"/>
      <c r="CWQ81" s="828"/>
      <c r="CWR81" s="828"/>
      <c r="CWS81" s="828"/>
      <c r="CWT81" s="828"/>
      <c r="CWU81" s="828"/>
      <c r="CWV81" s="828"/>
      <c r="CWW81" s="828"/>
      <c r="CWX81" s="828"/>
      <c r="CWY81" s="828"/>
      <c r="CWZ81" s="828"/>
      <c r="CXA81" s="828"/>
      <c r="CXB81" s="828"/>
      <c r="CXC81" s="828"/>
      <c r="CXD81" s="828"/>
      <c r="CXE81" s="828"/>
      <c r="CXF81" s="828"/>
      <c r="CXG81" s="828"/>
      <c r="CXH81" s="828"/>
      <c r="CXI81" s="828"/>
      <c r="CXJ81" s="828"/>
      <c r="CXK81" s="828"/>
      <c r="CXL81" s="828"/>
      <c r="CXM81" s="828"/>
      <c r="CXN81" s="828"/>
      <c r="CXO81" s="828"/>
      <c r="CXP81" s="828"/>
      <c r="CXQ81" s="828"/>
      <c r="CXR81" s="828"/>
      <c r="CXS81" s="828"/>
      <c r="CXT81" s="828"/>
      <c r="CXU81" s="828"/>
      <c r="CXV81" s="828"/>
      <c r="CXW81" s="828"/>
      <c r="CXX81" s="828"/>
      <c r="CXY81" s="828"/>
      <c r="CXZ81" s="828"/>
      <c r="CYA81" s="828"/>
      <c r="CYB81" s="828"/>
      <c r="CYC81" s="828"/>
      <c r="CYD81" s="828"/>
      <c r="CYE81" s="828"/>
      <c r="CYF81" s="828"/>
      <c r="CYG81" s="828"/>
      <c r="CYH81" s="828"/>
      <c r="CYI81" s="828"/>
      <c r="CYJ81" s="828"/>
      <c r="CYK81" s="828"/>
      <c r="CYL81" s="828"/>
      <c r="CYM81" s="828"/>
      <c r="CYN81" s="828"/>
      <c r="CYO81" s="828"/>
      <c r="CYP81" s="828"/>
      <c r="CYQ81" s="828"/>
      <c r="CYR81" s="828"/>
      <c r="CYS81" s="828"/>
      <c r="CYT81" s="828"/>
      <c r="CYU81" s="828"/>
      <c r="CYV81" s="828"/>
      <c r="CYW81" s="828"/>
      <c r="CYX81" s="828"/>
      <c r="CYY81" s="828"/>
      <c r="CYZ81" s="828"/>
      <c r="CZA81" s="828"/>
      <c r="CZB81" s="828"/>
      <c r="CZC81" s="828"/>
      <c r="CZD81" s="828"/>
      <c r="CZE81" s="828"/>
      <c r="CZF81" s="828"/>
      <c r="CZG81" s="828"/>
      <c r="CZH81" s="828"/>
      <c r="CZI81" s="828"/>
      <c r="CZJ81" s="828"/>
      <c r="CZK81" s="828"/>
      <c r="CZL81" s="828"/>
      <c r="CZM81" s="828"/>
      <c r="CZN81" s="828"/>
      <c r="CZO81" s="828"/>
      <c r="CZP81" s="828"/>
      <c r="CZQ81" s="828"/>
      <c r="CZR81" s="828"/>
      <c r="CZS81" s="828"/>
      <c r="CZT81" s="828"/>
      <c r="CZU81" s="828"/>
      <c r="CZV81" s="828"/>
      <c r="CZW81" s="828"/>
      <c r="CZX81" s="828"/>
      <c r="CZY81" s="828"/>
      <c r="CZZ81" s="828"/>
      <c r="DAA81" s="828"/>
      <c r="DAB81" s="828"/>
      <c r="DAC81" s="828"/>
      <c r="DAD81" s="828"/>
      <c r="DAE81" s="828"/>
      <c r="DAF81" s="828"/>
      <c r="DAG81" s="828"/>
      <c r="DAH81" s="828"/>
      <c r="DAI81" s="828"/>
      <c r="DAJ81" s="828"/>
      <c r="DAK81" s="828"/>
      <c r="DAL81" s="828"/>
      <c r="DAM81" s="828"/>
      <c r="DAN81" s="828"/>
      <c r="DAO81" s="828"/>
      <c r="DAP81" s="828"/>
      <c r="DAQ81" s="828"/>
      <c r="DAR81" s="828"/>
      <c r="DAS81" s="828"/>
      <c r="DAT81" s="828"/>
      <c r="DAU81" s="828"/>
      <c r="DAV81" s="828"/>
      <c r="DAW81" s="828"/>
      <c r="DAX81" s="828"/>
      <c r="DAY81" s="828"/>
      <c r="DAZ81" s="828"/>
      <c r="DBA81" s="828"/>
      <c r="DBB81" s="828"/>
      <c r="DBC81" s="828"/>
      <c r="DBD81" s="828"/>
      <c r="DBE81" s="828"/>
      <c r="DBF81" s="828"/>
      <c r="DBG81" s="828"/>
      <c r="DBH81" s="828"/>
      <c r="DBI81" s="828"/>
      <c r="DBJ81" s="828"/>
      <c r="DBK81" s="828"/>
      <c r="DBL81" s="828"/>
      <c r="DBM81" s="828"/>
      <c r="DBN81" s="828"/>
      <c r="DBO81" s="828"/>
      <c r="DBP81" s="828"/>
      <c r="DBQ81" s="828"/>
      <c r="DBR81" s="828"/>
      <c r="DBS81" s="828"/>
      <c r="DBT81" s="828"/>
      <c r="DBU81" s="828"/>
      <c r="DBV81" s="828"/>
      <c r="DBW81" s="828"/>
      <c r="DBX81" s="828"/>
      <c r="DBY81" s="828"/>
      <c r="DBZ81" s="828"/>
      <c r="DCA81" s="828"/>
      <c r="DCB81" s="828"/>
      <c r="DCC81" s="828"/>
      <c r="DCD81" s="828"/>
      <c r="DCE81" s="828"/>
      <c r="DCF81" s="828"/>
      <c r="DCG81" s="828"/>
      <c r="DCH81" s="828"/>
      <c r="DCI81" s="828"/>
      <c r="DCJ81" s="828"/>
      <c r="DCK81" s="828"/>
      <c r="DCL81" s="828"/>
      <c r="DCM81" s="828"/>
      <c r="DCN81" s="828"/>
      <c r="DCO81" s="828"/>
      <c r="DCP81" s="828"/>
      <c r="DCQ81" s="828"/>
      <c r="DCR81" s="828"/>
      <c r="DCS81" s="828"/>
      <c r="DCT81" s="828"/>
      <c r="DCU81" s="828"/>
      <c r="DCV81" s="828"/>
      <c r="DCW81" s="828"/>
      <c r="DCX81" s="828"/>
      <c r="DCY81" s="828"/>
      <c r="DCZ81" s="828"/>
      <c r="DDA81" s="828"/>
      <c r="DDB81" s="828"/>
      <c r="DDC81" s="828"/>
      <c r="DDD81" s="828"/>
      <c r="DDE81" s="828"/>
      <c r="DDF81" s="828"/>
      <c r="DDG81" s="828"/>
      <c r="DDH81" s="828"/>
      <c r="DDI81" s="828"/>
      <c r="DDJ81" s="828"/>
      <c r="DDK81" s="828"/>
      <c r="DDL81" s="828"/>
      <c r="DDM81" s="828"/>
      <c r="DDN81" s="828"/>
      <c r="DDO81" s="828"/>
      <c r="DDP81" s="828"/>
      <c r="DDQ81" s="828"/>
      <c r="DDR81" s="828"/>
      <c r="DDS81" s="828"/>
      <c r="DDT81" s="828"/>
      <c r="DDU81" s="828"/>
      <c r="DDV81" s="828"/>
      <c r="DDW81" s="828"/>
      <c r="DDX81" s="828"/>
      <c r="DDY81" s="828"/>
      <c r="DDZ81" s="828"/>
      <c r="DEA81" s="828"/>
      <c r="DEB81" s="828"/>
      <c r="DEC81" s="828"/>
      <c r="DED81" s="828"/>
      <c r="DEE81" s="828"/>
      <c r="DEF81" s="828"/>
      <c r="DEG81" s="828"/>
      <c r="DEH81" s="828"/>
      <c r="DEI81" s="828"/>
      <c r="DEJ81" s="828"/>
      <c r="DEK81" s="828"/>
      <c r="DEL81" s="828"/>
      <c r="DEM81" s="828"/>
      <c r="DEN81" s="828"/>
      <c r="DEO81" s="828"/>
      <c r="DEP81" s="828"/>
      <c r="DEQ81" s="828"/>
      <c r="DER81" s="828"/>
      <c r="DES81" s="828"/>
      <c r="DET81" s="828"/>
      <c r="DEU81" s="828"/>
      <c r="DEV81" s="828"/>
      <c r="DEW81" s="828"/>
      <c r="DEX81" s="828"/>
      <c r="DEY81" s="828"/>
      <c r="DEZ81" s="828"/>
      <c r="DFA81" s="828"/>
      <c r="DFB81" s="828"/>
      <c r="DFC81" s="828"/>
      <c r="DFD81" s="828"/>
      <c r="DFE81" s="828"/>
      <c r="DFF81" s="828"/>
      <c r="DFG81" s="828"/>
      <c r="DFH81" s="828"/>
      <c r="DFI81" s="828"/>
      <c r="DFJ81" s="828"/>
      <c r="DFK81" s="828"/>
      <c r="DFL81" s="828"/>
      <c r="DFM81" s="828"/>
      <c r="DFN81" s="828"/>
      <c r="DFO81" s="828"/>
      <c r="DFP81" s="828"/>
      <c r="DFQ81" s="828"/>
      <c r="DFR81" s="828"/>
      <c r="DFS81" s="828"/>
      <c r="DFT81" s="828"/>
      <c r="DFU81" s="828"/>
      <c r="DFV81" s="828"/>
      <c r="DFW81" s="828"/>
      <c r="DFX81" s="828"/>
      <c r="DFY81" s="828"/>
      <c r="DFZ81" s="828"/>
      <c r="DGA81" s="828"/>
      <c r="DGB81" s="828"/>
      <c r="DGC81" s="828"/>
      <c r="DGD81" s="828"/>
      <c r="DGE81" s="828"/>
      <c r="DGF81" s="828"/>
      <c r="DGG81" s="828"/>
      <c r="DGH81" s="828"/>
      <c r="DGI81" s="828"/>
      <c r="DGJ81" s="828"/>
      <c r="DGK81" s="828"/>
      <c r="DGL81" s="828"/>
      <c r="DGM81" s="828"/>
      <c r="DGN81" s="828"/>
      <c r="DGO81" s="828"/>
      <c r="DGP81" s="828"/>
      <c r="DGQ81" s="828"/>
      <c r="DGR81" s="828"/>
      <c r="DGS81" s="828"/>
      <c r="DGT81" s="828"/>
      <c r="DGU81" s="828"/>
      <c r="DGV81" s="828"/>
      <c r="DGW81" s="828"/>
      <c r="DGX81" s="828"/>
      <c r="DGY81" s="828"/>
      <c r="DGZ81" s="828"/>
      <c r="DHA81" s="828"/>
      <c r="DHB81" s="828"/>
      <c r="DHC81" s="828"/>
      <c r="DHD81" s="828"/>
      <c r="DHE81" s="828"/>
      <c r="DHF81" s="828"/>
      <c r="DHG81" s="828"/>
      <c r="DHH81" s="828"/>
      <c r="DHI81" s="828"/>
      <c r="DHJ81" s="828"/>
      <c r="DHK81" s="828"/>
      <c r="DHL81" s="828"/>
      <c r="DHM81" s="828"/>
      <c r="DHN81" s="828"/>
      <c r="DHO81" s="828"/>
      <c r="DHP81" s="828"/>
      <c r="DHQ81" s="828"/>
      <c r="DHR81" s="828"/>
      <c r="DHS81" s="828"/>
      <c r="DHT81" s="828"/>
      <c r="DHU81" s="828"/>
      <c r="DHV81" s="828"/>
      <c r="DHW81" s="828"/>
      <c r="DHX81" s="828"/>
      <c r="DHY81" s="828"/>
      <c r="DHZ81" s="828"/>
      <c r="DIA81" s="828"/>
      <c r="DIB81" s="828"/>
      <c r="DIC81" s="828"/>
      <c r="DID81" s="828"/>
      <c r="DIE81" s="828"/>
      <c r="DIF81" s="828"/>
      <c r="DIG81" s="828"/>
      <c r="DIH81" s="828"/>
      <c r="DII81" s="828"/>
      <c r="DIJ81" s="828"/>
      <c r="DIK81" s="828"/>
      <c r="DIL81" s="828"/>
      <c r="DIM81" s="828"/>
      <c r="DIN81" s="828"/>
      <c r="DIO81" s="828"/>
      <c r="DIP81" s="828"/>
      <c r="DIQ81" s="828"/>
      <c r="DIR81" s="828"/>
      <c r="DIS81" s="828"/>
      <c r="DIT81" s="828"/>
      <c r="DIU81" s="828"/>
      <c r="DIV81" s="828"/>
      <c r="DIW81" s="828"/>
      <c r="DIX81" s="828"/>
      <c r="DIY81" s="828"/>
      <c r="DIZ81" s="828"/>
      <c r="DJA81" s="828"/>
      <c r="DJB81" s="828"/>
      <c r="DJC81" s="828"/>
      <c r="DJD81" s="828"/>
      <c r="DJE81" s="828"/>
      <c r="DJF81" s="828"/>
      <c r="DJG81" s="828"/>
      <c r="DJH81" s="828"/>
      <c r="DJI81" s="828"/>
      <c r="DJJ81" s="828"/>
      <c r="DJK81" s="828"/>
      <c r="DJL81" s="828"/>
      <c r="DJM81" s="828"/>
      <c r="DJN81" s="828"/>
      <c r="DJO81" s="828"/>
      <c r="DJP81" s="828"/>
      <c r="DJQ81" s="828"/>
      <c r="DJR81" s="828"/>
      <c r="DJS81" s="828"/>
      <c r="DJT81" s="828"/>
      <c r="DJU81" s="828"/>
      <c r="DJV81" s="828"/>
      <c r="DJW81" s="828"/>
      <c r="DJX81" s="828"/>
      <c r="DJY81" s="828"/>
      <c r="DJZ81" s="828"/>
      <c r="DKA81" s="828"/>
      <c r="DKB81" s="828"/>
      <c r="DKC81" s="828"/>
      <c r="DKD81" s="828"/>
      <c r="DKE81" s="828"/>
      <c r="DKF81" s="828"/>
      <c r="DKG81" s="828"/>
      <c r="DKH81" s="828"/>
      <c r="DKI81" s="828"/>
      <c r="DKJ81" s="828"/>
      <c r="DKK81" s="828"/>
      <c r="DKL81" s="828"/>
      <c r="DKM81" s="828"/>
      <c r="DKN81" s="828"/>
      <c r="DKO81" s="828"/>
      <c r="DKP81" s="828"/>
      <c r="DKQ81" s="828"/>
      <c r="DKR81" s="828"/>
      <c r="DKS81" s="828"/>
      <c r="DKT81" s="828"/>
      <c r="DKU81" s="828"/>
      <c r="DKV81" s="828"/>
      <c r="DKW81" s="828"/>
      <c r="DKX81" s="828"/>
      <c r="DKY81" s="828"/>
      <c r="DKZ81" s="828"/>
      <c r="DLA81" s="828"/>
      <c r="DLB81" s="828"/>
      <c r="DLC81" s="828"/>
      <c r="DLD81" s="828"/>
      <c r="DLE81" s="828"/>
      <c r="DLF81" s="828"/>
      <c r="DLG81" s="828"/>
      <c r="DLH81" s="828"/>
      <c r="DLI81" s="828"/>
      <c r="DLJ81" s="828"/>
      <c r="DLK81" s="828"/>
      <c r="DLL81" s="828"/>
      <c r="DLM81" s="828"/>
      <c r="DLN81" s="828"/>
      <c r="DLO81" s="828"/>
      <c r="DLP81" s="828"/>
      <c r="DLQ81" s="828"/>
      <c r="DLR81" s="828"/>
      <c r="DLS81" s="828"/>
      <c r="DLT81" s="828"/>
      <c r="DLU81" s="828"/>
      <c r="DLV81" s="828"/>
      <c r="DLW81" s="828"/>
      <c r="DLX81" s="828"/>
      <c r="DLY81" s="828"/>
      <c r="DLZ81" s="828"/>
      <c r="DMA81" s="828"/>
      <c r="DMB81" s="828"/>
      <c r="DMC81" s="828"/>
      <c r="DMD81" s="828"/>
      <c r="DME81" s="828"/>
      <c r="DMF81" s="828"/>
      <c r="DMG81" s="828"/>
      <c r="DMH81" s="828"/>
      <c r="DMI81" s="828"/>
      <c r="DMJ81" s="828"/>
      <c r="DMK81" s="828"/>
      <c r="DML81" s="828"/>
      <c r="DMM81" s="828"/>
      <c r="DMN81" s="828"/>
      <c r="DMO81" s="828"/>
      <c r="DMP81" s="828"/>
      <c r="DMQ81" s="828"/>
      <c r="DMR81" s="828"/>
      <c r="DMS81" s="828"/>
      <c r="DMT81" s="828"/>
      <c r="DMU81" s="828"/>
      <c r="DMV81" s="828"/>
      <c r="DMW81" s="828"/>
      <c r="DMX81" s="828"/>
      <c r="DMY81" s="828"/>
      <c r="DMZ81" s="828"/>
      <c r="DNA81" s="828"/>
      <c r="DNB81" s="828"/>
      <c r="DNC81" s="828"/>
      <c r="DND81" s="828"/>
      <c r="DNE81" s="828"/>
      <c r="DNF81" s="828"/>
      <c r="DNG81" s="828"/>
      <c r="DNH81" s="828"/>
      <c r="DNI81" s="828"/>
      <c r="DNJ81" s="828"/>
      <c r="DNK81" s="828"/>
      <c r="DNL81" s="828"/>
      <c r="DNM81" s="828"/>
      <c r="DNN81" s="828"/>
      <c r="DNO81" s="828"/>
      <c r="DNP81" s="828"/>
      <c r="DNQ81" s="828"/>
      <c r="DNR81" s="828"/>
      <c r="DNS81" s="828"/>
      <c r="DNT81" s="828"/>
      <c r="DNU81" s="828"/>
      <c r="DNV81" s="828"/>
      <c r="DNW81" s="828"/>
      <c r="DNX81" s="828"/>
      <c r="DNY81" s="828"/>
      <c r="DNZ81" s="828"/>
      <c r="DOA81" s="828"/>
      <c r="DOB81" s="828"/>
      <c r="DOC81" s="828"/>
      <c r="DOD81" s="828"/>
      <c r="DOE81" s="828"/>
      <c r="DOF81" s="828"/>
      <c r="DOG81" s="828"/>
      <c r="DOH81" s="828"/>
      <c r="DOI81" s="828"/>
      <c r="DOJ81" s="828"/>
      <c r="DOK81" s="828"/>
      <c r="DOL81" s="828"/>
      <c r="DOM81" s="828"/>
      <c r="DON81" s="828"/>
      <c r="DOO81" s="828"/>
      <c r="DOP81" s="828"/>
      <c r="DOQ81" s="828"/>
      <c r="DOR81" s="828"/>
      <c r="DOS81" s="828"/>
      <c r="DOT81" s="828"/>
      <c r="DOU81" s="828"/>
      <c r="DOV81" s="828"/>
      <c r="DOW81" s="828"/>
      <c r="DOX81" s="828"/>
      <c r="DOY81" s="828"/>
      <c r="DOZ81" s="828"/>
      <c r="DPA81" s="828"/>
      <c r="DPB81" s="828"/>
      <c r="DPC81" s="828"/>
      <c r="DPD81" s="828"/>
      <c r="DPE81" s="828"/>
      <c r="DPF81" s="828"/>
      <c r="DPG81" s="828"/>
      <c r="DPH81" s="828"/>
      <c r="DPI81" s="828"/>
      <c r="DPJ81" s="828"/>
      <c r="DPK81" s="828"/>
      <c r="DPL81" s="828"/>
      <c r="DPM81" s="828"/>
      <c r="DPN81" s="828"/>
      <c r="DPO81" s="828"/>
      <c r="DPP81" s="828"/>
      <c r="DPQ81" s="828"/>
      <c r="DPR81" s="828"/>
      <c r="DPS81" s="828"/>
      <c r="DPT81" s="828"/>
      <c r="DPU81" s="828"/>
      <c r="DPV81" s="828"/>
      <c r="DPW81" s="828"/>
      <c r="DPX81" s="828"/>
      <c r="DPY81" s="828"/>
      <c r="DPZ81" s="828"/>
      <c r="DQA81" s="828"/>
      <c r="DQB81" s="828"/>
      <c r="DQC81" s="828"/>
      <c r="DQD81" s="828"/>
      <c r="DQE81" s="828"/>
      <c r="DQF81" s="828"/>
      <c r="DQG81" s="828"/>
      <c r="DQH81" s="828"/>
      <c r="DQI81" s="828"/>
      <c r="DQJ81" s="828"/>
      <c r="DQK81" s="828"/>
      <c r="DQL81" s="828"/>
      <c r="DQM81" s="828"/>
      <c r="DQN81" s="828"/>
      <c r="DQO81" s="828"/>
      <c r="DQP81" s="828"/>
      <c r="DQQ81" s="828"/>
      <c r="DQR81" s="828"/>
      <c r="DQS81" s="828"/>
      <c r="DQT81" s="828"/>
      <c r="DQU81" s="828"/>
      <c r="DQV81" s="828"/>
      <c r="DQW81" s="828"/>
      <c r="DQX81" s="828"/>
      <c r="DQY81" s="828"/>
      <c r="DQZ81" s="828"/>
      <c r="DRA81" s="828"/>
      <c r="DRB81" s="828"/>
      <c r="DRC81" s="828"/>
      <c r="DRD81" s="828"/>
      <c r="DRE81" s="828"/>
      <c r="DRF81" s="828"/>
      <c r="DRG81" s="828"/>
      <c r="DRH81" s="828"/>
      <c r="DRI81" s="828"/>
      <c r="DRJ81" s="828"/>
      <c r="DRK81" s="828"/>
      <c r="DRL81" s="828"/>
      <c r="DRM81" s="828"/>
      <c r="DRN81" s="828"/>
      <c r="DRO81" s="828"/>
      <c r="DRP81" s="828"/>
      <c r="DRQ81" s="828"/>
      <c r="DRR81" s="828"/>
      <c r="DRS81" s="828"/>
      <c r="DRT81" s="828"/>
      <c r="DRU81" s="828"/>
      <c r="DRV81" s="828"/>
      <c r="DRW81" s="828"/>
      <c r="DRX81" s="828"/>
      <c r="DRY81" s="828"/>
      <c r="DRZ81" s="828"/>
      <c r="DSA81" s="828"/>
      <c r="DSB81" s="828"/>
      <c r="DSC81" s="828"/>
      <c r="DSD81" s="828"/>
      <c r="DSE81" s="828"/>
      <c r="DSF81" s="828"/>
      <c r="DSG81" s="828"/>
      <c r="DSH81" s="828"/>
      <c r="DSI81" s="828"/>
      <c r="DSJ81" s="828"/>
      <c r="DSK81" s="828"/>
      <c r="DSL81" s="828"/>
      <c r="DSM81" s="828"/>
      <c r="DSN81" s="828"/>
      <c r="DSO81" s="828"/>
      <c r="DSP81" s="828"/>
      <c r="DSQ81" s="828"/>
      <c r="DSR81" s="828"/>
      <c r="DSS81" s="828"/>
      <c r="DST81" s="828"/>
      <c r="DSU81" s="828"/>
      <c r="DSV81" s="828"/>
      <c r="DSW81" s="828"/>
      <c r="DSX81" s="828"/>
      <c r="DSY81" s="828"/>
      <c r="DSZ81" s="828"/>
      <c r="DTA81" s="828"/>
      <c r="DTB81" s="828"/>
      <c r="DTC81" s="828"/>
      <c r="DTD81" s="828"/>
      <c r="DTE81" s="828"/>
      <c r="DTF81" s="828"/>
      <c r="DTG81" s="828"/>
      <c r="DTH81" s="828"/>
      <c r="DTI81" s="828"/>
      <c r="DTJ81" s="828"/>
      <c r="DTK81" s="828"/>
      <c r="DTL81" s="828"/>
      <c r="DTM81" s="828"/>
      <c r="DTN81" s="828"/>
      <c r="DTO81" s="828"/>
      <c r="DTP81" s="828"/>
      <c r="DTQ81" s="828"/>
      <c r="DTR81" s="828"/>
      <c r="DTS81" s="828"/>
      <c r="DTT81" s="828"/>
      <c r="DTU81" s="828"/>
      <c r="DTV81" s="828"/>
      <c r="DTW81" s="828"/>
      <c r="DTX81" s="828"/>
      <c r="DTY81" s="828"/>
      <c r="DTZ81" s="828"/>
      <c r="DUA81" s="828"/>
      <c r="DUB81" s="828"/>
      <c r="DUC81" s="828"/>
      <c r="DUD81" s="828"/>
      <c r="DUE81" s="828"/>
      <c r="DUF81" s="828"/>
      <c r="DUG81" s="828"/>
      <c r="DUH81" s="828"/>
      <c r="DUI81" s="828"/>
      <c r="DUJ81" s="828"/>
      <c r="DUK81" s="828"/>
      <c r="DUL81" s="828"/>
      <c r="DUM81" s="828"/>
      <c r="DUN81" s="828"/>
      <c r="DUO81" s="828"/>
      <c r="DUP81" s="828"/>
      <c r="DUQ81" s="828"/>
      <c r="DUR81" s="828"/>
      <c r="DUS81" s="828"/>
      <c r="DUT81" s="828"/>
      <c r="DUU81" s="828"/>
      <c r="DUV81" s="828"/>
      <c r="DUW81" s="828"/>
      <c r="DUX81" s="828"/>
      <c r="DUY81" s="828"/>
      <c r="DUZ81" s="828"/>
      <c r="DVA81" s="828"/>
      <c r="DVB81" s="828"/>
      <c r="DVC81" s="828"/>
      <c r="DVD81" s="828"/>
      <c r="DVE81" s="828"/>
      <c r="DVF81" s="828"/>
      <c r="DVG81" s="828"/>
      <c r="DVH81" s="828"/>
      <c r="DVI81" s="828"/>
      <c r="DVJ81" s="828"/>
      <c r="DVK81" s="828"/>
      <c r="DVL81" s="828"/>
      <c r="DVM81" s="828"/>
      <c r="DVN81" s="828"/>
      <c r="DVO81" s="828"/>
      <c r="DVP81" s="828"/>
      <c r="DVQ81" s="828"/>
      <c r="DVR81" s="828"/>
      <c r="DVS81" s="828"/>
      <c r="DVT81" s="828"/>
      <c r="DVU81" s="828"/>
      <c r="DVV81" s="828"/>
      <c r="DVW81" s="828"/>
      <c r="DVX81" s="828"/>
      <c r="DVY81" s="828"/>
      <c r="DVZ81" s="828"/>
      <c r="DWA81" s="828"/>
      <c r="DWB81" s="828"/>
      <c r="DWC81" s="828"/>
      <c r="DWD81" s="828"/>
      <c r="DWE81" s="828"/>
      <c r="DWF81" s="828"/>
      <c r="DWG81" s="828"/>
      <c r="DWH81" s="828"/>
      <c r="DWI81" s="828"/>
      <c r="DWJ81" s="828"/>
      <c r="DWK81" s="828"/>
      <c r="DWL81" s="828"/>
      <c r="DWM81" s="828"/>
      <c r="DWN81" s="828"/>
      <c r="DWO81" s="828"/>
      <c r="DWP81" s="828"/>
      <c r="DWQ81" s="828"/>
      <c r="DWR81" s="828"/>
      <c r="DWS81" s="828"/>
      <c r="DWT81" s="828"/>
      <c r="DWU81" s="828"/>
      <c r="DWV81" s="828"/>
      <c r="DWW81" s="828"/>
      <c r="DWX81" s="828"/>
      <c r="DWY81" s="828"/>
      <c r="DWZ81" s="828"/>
      <c r="DXA81" s="828"/>
      <c r="DXB81" s="828"/>
      <c r="DXC81" s="828"/>
      <c r="DXD81" s="828"/>
      <c r="DXE81" s="828"/>
      <c r="DXF81" s="828"/>
      <c r="DXG81" s="828"/>
      <c r="DXH81" s="828"/>
      <c r="DXI81" s="828"/>
      <c r="DXJ81" s="828"/>
      <c r="DXK81" s="828"/>
      <c r="DXL81" s="828"/>
      <c r="DXM81" s="828"/>
      <c r="DXN81" s="828"/>
      <c r="DXO81" s="828"/>
      <c r="DXP81" s="828"/>
      <c r="DXQ81" s="828"/>
      <c r="DXR81" s="828"/>
      <c r="DXS81" s="828"/>
      <c r="DXT81" s="828"/>
      <c r="DXU81" s="828"/>
      <c r="DXV81" s="828"/>
      <c r="DXW81" s="828"/>
      <c r="DXX81" s="828"/>
      <c r="DXY81" s="828"/>
      <c r="DXZ81" s="828"/>
      <c r="DYA81" s="828"/>
      <c r="DYB81" s="828"/>
      <c r="DYC81" s="828"/>
      <c r="DYD81" s="828"/>
      <c r="DYE81" s="828"/>
      <c r="DYF81" s="828"/>
      <c r="DYG81" s="828"/>
      <c r="DYH81" s="828"/>
      <c r="DYI81" s="828"/>
      <c r="DYJ81" s="828"/>
      <c r="DYK81" s="828"/>
      <c r="DYL81" s="828"/>
      <c r="DYM81" s="828"/>
      <c r="DYN81" s="828"/>
      <c r="DYO81" s="828"/>
      <c r="DYP81" s="828"/>
      <c r="DYQ81" s="828"/>
      <c r="DYR81" s="828"/>
      <c r="DYS81" s="828"/>
      <c r="DYT81" s="828"/>
      <c r="DYU81" s="828"/>
      <c r="DYV81" s="828"/>
      <c r="DYW81" s="828"/>
      <c r="DYX81" s="828"/>
      <c r="DYY81" s="828"/>
      <c r="DYZ81" s="828"/>
      <c r="DZA81" s="828"/>
      <c r="DZB81" s="828"/>
      <c r="DZC81" s="828"/>
      <c r="DZD81" s="828"/>
      <c r="DZE81" s="828"/>
      <c r="DZF81" s="828"/>
      <c r="DZG81" s="828"/>
      <c r="DZH81" s="828"/>
      <c r="DZI81" s="828"/>
      <c r="DZJ81" s="828"/>
      <c r="DZK81" s="828"/>
      <c r="DZL81" s="828"/>
      <c r="DZM81" s="828"/>
      <c r="DZN81" s="828"/>
      <c r="DZO81" s="828"/>
      <c r="DZP81" s="828"/>
      <c r="DZQ81" s="828"/>
      <c r="DZR81" s="828"/>
      <c r="DZS81" s="828"/>
      <c r="DZT81" s="828"/>
      <c r="DZU81" s="828"/>
      <c r="DZV81" s="828"/>
      <c r="DZW81" s="828"/>
      <c r="DZX81" s="828"/>
      <c r="DZY81" s="828"/>
      <c r="DZZ81" s="828"/>
      <c r="EAA81" s="828"/>
      <c r="EAB81" s="828"/>
      <c r="EAC81" s="828"/>
      <c r="EAD81" s="828"/>
      <c r="EAE81" s="828"/>
      <c r="EAF81" s="828"/>
      <c r="EAG81" s="828"/>
      <c r="EAH81" s="828"/>
      <c r="EAI81" s="828"/>
      <c r="EAJ81" s="828"/>
      <c r="EAK81" s="828"/>
      <c r="EAL81" s="828"/>
      <c r="EAM81" s="828"/>
      <c r="EAN81" s="828"/>
      <c r="EAO81" s="828"/>
      <c r="EAP81" s="828"/>
      <c r="EAQ81" s="828"/>
      <c r="EAR81" s="828"/>
      <c r="EAS81" s="828"/>
      <c r="EAT81" s="828"/>
      <c r="EAU81" s="828"/>
      <c r="EAV81" s="828"/>
      <c r="EAW81" s="828"/>
      <c r="EAX81" s="828"/>
      <c r="EAY81" s="828"/>
      <c r="EAZ81" s="828"/>
      <c r="EBA81" s="828"/>
      <c r="EBB81" s="828"/>
      <c r="EBC81" s="828"/>
      <c r="EBD81" s="828"/>
      <c r="EBE81" s="828"/>
      <c r="EBF81" s="828"/>
      <c r="EBG81" s="828"/>
      <c r="EBH81" s="828"/>
      <c r="EBI81" s="828"/>
      <c r="EBJ81" s="828"/>
      <c r="EBK81" s="828"/>
      <c r="EBL81" s="828"/>
      <c r="EBM81" s="828"/>
      <c r="EBN81" s="828"/>
      <c r="EBO81" s="828"/>
      <c r="EBP81" s="828"/>
      <c r="EBQ81" s="828"/>
      <c r="EBR81" s="828"/>
      <c r="EBS81" s="828"/>
      <c r="EBT81" s="828"/>
      <c r="EBU81" s="828"/>
      <c r="EBV81" s="828"/>
      <c r="EBW81" s="828"/>
      <c r="EBX81" s="828"/>
      <c r="EBY81" s="828"/>
      <c r="EBZ81" s="828"/>
      <c r="ECA81" s="828"/>
      <c r="ECB81" s="828"/>
      <c r="ECC81" s="828"/>
      <c r="ECD81" s="828"/>
      <c r="ECE81" s="828"/>
      <c r="ECF81" s="828"/>
      <c r="ECG81" s="828"/>
      <c r="ECH81" s="828"/>
      <c r="ECI81" s="828"/>
      <c r="ECJ81" s="828"/>
      <c r="ECK81" s="828"/>
      <c r="ECL81" s="828"/>
      <c r="ECM81" s="828"/>
      <c r="ECN81" s="828"/>
      <c r="ECO81" s="828"/>
      <c r="ECP81" s="828"/>
      <c r="ECQ81" s="828"/>
      <c r="ECR81" s="828"/>
      <c r="ECS81" s="828"/>
      <c r="ECT81" s="828"/>
      <c r="ECU81" s="828"/>
      <c r="ECV81" s="828"/>
      <c r="ECW81" s="828"/>
      <c r="ECX81" s="828"/>
      <c r="ECY81" s="828"/>
      <c r="ECZ81" s="828"/>
      <c r="EDA81" s="828"/>
      <c r="EDB81" s="828"/>
      <c r="EDC81" s="828"/>
      <c r="EDD81" s="828"/>
      <c r="EDE81" s="828"/>
      <c r="EDF81" s="828"/>
      <c r="EDG81" s="828"/>
      <c r="EDH81" s="828"/>
      <c r="EDI81" s="828"/>
      <c r="EDJ81" s="828"/>
      <c r="EDK81" s="828"/>
      <c r="EDL81" s="828"/>
      <c r="EDM81" s="828"/>
      <c r="EDN81" s="828"/>
      <c r="EDO81" s="828"/>
      <c r="EDP81" s="828"/>
      <c r="EDQ81" s="828"/>
      <c r="EDR81" s="828"/>
      <c r="EDS81" s="828"/>
      <c r="EDT81" s="828"/>
      <c r="EDU81" s="828"/>
      <c r="EDV81" s="828"/>
      <c r="EDW81" s="828"/>
      <c r="EDX81" s="828"/>
      <c r="EDY81" s="828"/>
      <c r="EDZ81" s="828"/>
      <c r="EEA81" s="828"/>
      <c r="EEB81" s="828"/>
      <c r="EEC81" s="828"/>
      <c r="EED81" s="828"/>
      <c r="EEE81" s="828"/>
      <c r="EEF81" s="828"/>
      <c r="EEG81" s="828"/>
      <c r="EEH81" s="828"/>
      <c r="EEI81" s="828"/>
      <c r="EEJ81" s="828"/>
      <c r="EEK81" s="828"/>
      <c r="EEL81" s="828"/>
      <c r="EEM81" s="828"/>
      <c r="EEN81" s="828"/>
      <c r="EEO81" s="828"/>
      <c r="EEP81" s="828"/>
      <c r="EEQ81" s="828"/>
      <c r="EER81" s="828"/>
      <c r="EES81" s="828"/>
      <c r="EET81" s="828"/>
      <c r="EEU81" s="828"/>
      <c r="EEV81" s="828"/>
      <c r="EEW81" s="828"/>
      <c r="EEX81" s="828"/>
      <c r="EEY81" s="828"/>
      <c r="EEZ81" s="828"/>
      <c r="EFA81" s="828"/>
      <c r="EFB81" s="828"/>
      <c r="EFC81" s="828"/>
      <c r="EFD81" s="828"/>
      <c r="EFE81" s="828"/>
      <c r="EFF81" s="828"/>
      <c r="EFG81" s="828"/>
      <c r="EFH81" s="828"/>
      <c r="EFI81" s="828"/>
      <c r="EFJ81" s="828"/>
      <c r="EFK81" s="828"/>
      <c r="EFL81" s="828"/>
      <c r="EFM81" s="828"/>
      <c r="EFN81" s="828"/>
      <c r="EFO81" s="828"/>
      <c r="EFP81" s="828"/>
      <c r="EFQ81" s="828"/>
      <c r="EFR81" s="828"/>
      <c r="EFS81" s="828"/>
      <c r="EFT81" s="828"/>
      <c r="EFU81" s="828"/>
      <c r="EFV81" s="828"/>
      <c r="EFW81" s="828"/>
      <c r="EFX81" s="828"/>
      <c r="EFY81" s="828"/>
      <c r="EFZ81" s="828"/>
      <c r="EGA81" s="828"/>
      <c r="EGB81" s="828"/>
      <c r="EGC81" s="828"/>
      <c r="EGD81" s="828"/>
      <c r="EGE81" s="828"/>
      <c r="EGF81" s="828"/>
      <c r="EGG81" s="828"/>
      <c r="EGH81" s="828"/>
      <c r="EGI81" s="828"/>
      <c r="EGJ81" s="828"/>
      <c r="EGK81" s="828"/>
      <c r="EGL81" s="828"/>
      <c r="EGM81" s="828"/>
      <c r="EGN81" s="828"/>
      <c r="EGO81" s="828"/>
      <c r="EGP81" s="828"/>
      <c r="EGQ81" s="828"/>
      <c r="EGR81" s="828"/>
      <c r="EGS81" s="828"/>
      <c r="EGT81" s="828"/>
      <c r="EGU81" s="828"/>
      <c r="EGV81" s="828"/>
      <c r="EGW81" s="828"/>
      <c r="EGX81" s="828"/>
      <c r="EGY81" s="828"/>
      <c r="EGZ81" s="828"/>
      <c r="EHA81" s="828"/>
      <c r="EHB81" s="828"/>
      <c r="EHC81" s="828"/>
      <c r="EHD81" s="828"/>
      <c r="EHE81" s="828"/>
      <c r="EHF81" s="828"/>
      <c r="EHG81" s="828"/>
      <c r="EHH81" s="828"/>
      <c r="EHI81" s="828"/>
      <c r="EHJ81" s="828"/>
      <c r="EHK81" s="828"/>
      <c r="EHL81" s="828"/>
      <c r="EHM81" s="828"/>
      <c r="EHN81" s="828"/>
      <c r="EHO81" s="828"/>
      <c r="EHP81" s="828"/>
      <c r="EHQ81" s="828"/>
      <c r="EHR81" s="828"/>
      <c r="EHS81" s="828"/>
      <c r="EHT81" s="828"/>
      <c r="EHU81" s="828"/>
      <c r="EHV81" s="828"/>
      <c r="EHW81" s="828"/>
      <c r="EHX81" s="828"/>
      <c r="EHY81" s="828"/>
      <c r="EHZ81" s="828"/>
      <c r="EIA81" s="828"/>
      <c r="EIB81" s="828"/>
      <c r="EIC81" s="828"/>
      <c r="EID81" s="828"/>
      <c r="EIE81" s="828"/>
      <c r="EIF81" s="828"/>
      <c r="EIG81" s="828"/>
      <c r="EIH81" s="828"/>
      <c r="EII81" s="828"/>
      <c r="EIJ81" s="828"/>
      <c r="EIK81" s="828"/>
      <c r="EIL81" s="828"/>
      <c r="EIM81" s="828"/>
      <c r="EIN81" s="828"/>
      <c r="EIO81" s="828"/>
      <c r="EIP81" s="828"/>
      <c r="EIQ81" s="828"/>
      <c r="EIR81" s="828"/>
      <c r="EIS81" s="828"/>
      <c r="EIT81" s="828"/>
      <c r="EIU81" s="828"/>
      <c r="EIV81" s="828"/>
      <c r="EIW81" s="828"/>
      <c r="EIX81" s="828"/>
      <c r="EIY81" s="828"/>
      <c r="EIZ81" s="828"/>
      <c r="EJA81" s="828"/>
      <c r="EJB81" s="828"/>
      <c r="EJC81" s="828"/>
      <c r="EJD81" s="828"/>
      <c r="EJE81" s="828"/>
      <c r="EJF81" s="828"/>
      <c r="EJG81" s="828"/>
      <c r="EJH81" s="828"/>
      <c r="EJI81" s="828"/>
      <c r="EJJ81" s="828"/>
      <c r="EJK81" s="828"/>
      <c r="EJL81" s="828"/>
      <c r="EJM81" s="828"/>
      <c r="EJN81" s="828"/>
      <c r="EJO81" s="828"/>
      <c r="EJP81" s="828"/>
      <c r="EJQ81" s="828"/>
      <c r="EJR81" s="828"/>
      <c r="EJS81" s="828"/>
      <c r="EJT81" s="828"/>
      <c r="EJU81" s="828"/>
      <c r="EJV81" s="828"/>
      <c r="EJW81" s="828"/>
      <c r="EJX81" s="828"/>
      <c r="EJY81" s="828"/>
      <c r="EJZ81" s="828"/>
      <c r="EKA81" s="828"/>
      <c r="EKB81" s="828"/>
      <c r="EKC81" s="828"/>
      <c r="EKD81" s="828"/>
      <c r="EKE81" s="828"/>
      <c r="EKF81" s="828"/>
      <c r="EKG81" s="828"/>
      <c r="EKH81" s="828"/>
      <c r="EKI81" s="828"/>
      <c r="EKJ81" s="828"/>
      <c r="EKK81" s="828"/>
      <c r="EKL81" s="828"/>
      <c r="EKM81" s="828"/>
      <c r="EKN81" s="828"/>
      <c r="EKO81" s="828"/>
      <c r="EKP81" s="828"/>
      <c r="EKQ81" s="828"/>
      <c r="EKR81" s="828"/>
      <c r="EKS81" s="828"/>
      <c r="EKT81" s="828"/>
      <c r="EKU81" s="828"/>
      <c r="EKV81" s="828"/>
      <c r="EKW81" s="828"/>
      <c r="EKX81" s="828"/>
      <c r="EKY81" s="828"/>
      <c r="EKZ81" s="828"/>
      <c r="ELA81" s="828"/>
      <c r="ELB81" s="828"/>
      <c r="ELC81" s="828"/>
      <c r="ELD81" s="828"/>
      <c r="ELE81" s="828"/>
      <c r="ELF81" s="828"/>
      <c r="ELG81" s="828"/>
      <c r="ELH81" s="828"/>
      <c r="ELI81" s="828"/>
      <c r="ELJ81" s="828"/>
      <c r="ELK81" s="828"/>
      <c r="ELL81" s="828"/>
      <c r="ELM81" s="828"/>
      <c r="ELN81" s="828"/>
      <c r="ELO81" s="828"/>
      <c r="ELP81" s="828"/>
      <c r="ELQ81" s="828"/>
      <c r="ELR81" s="828"/>
      <c r="ELS81" s="828"/>
      <c r="ELT81" s="828"/>
      <c r="ELU81" s="828"/>
      <c r="ELV81" s="828"/>
      <c r="ELW81" s="828"/>
      <c r="ELX81" s="828"/>
      <c r="ELY81" s="828"/>
      <c r="ELZ81" s="828"/>
      <c r="EMA81" s="828"/>
      <c r="EMB81" s="828"/>
      <c r="EMC81" s="828"/>
      <c r="EMD81" s="828"/>
      <c r="EME81" s="828"/>
      <c r="EMF81" s="828"/>
      <c r="EMG81" s="828"/>
      <c r="EMH81" s="828"/>
      <c r="EMI81" s="828"/>
      <c r="EMJ81" s="828"/>
      <c r="EMK81" s="828"/>
      <c r="EML81" s="828"/>
      <c r="EMM81" s="828"/>
      <c r="EMN81" s="828"/>
      <c r="EMO81" s="828"/>
      <c r="EMP81" s="828"/>
      <c r="EMQ81" s="828"/>
      <c r="EMR81" s="828"/>
      <c r="EMS81" s="828"/>
      <c r="EMT81" s="828"/>
      <c r="EMU81" s="828"/>
      <c r="EMV81" s="828"/>
      <c r="EMW81" s="828"/>
      <c r="EMX81" s="828"/>
      <c r="EMY81" s="828"/>
      <c r="EMZ81" s="828"/>
      <c r="ENA81" s="828"/>
      <c r="ENB81" s="828"/>
      <c r="ENC81" s="828"/>
      <c r="END81" s="828"/>
      <c r="ENE81" s="828"/>
      <c r="ENF81" s="828"/>
      <c r="ENG81" s="828"/>
      <c r="ENH81" s="828"/>
      <c r="ENI81" s="828"/>
      <c r="ENJ81" s="828"/>
      <c r="ENK81" s="828"/>
      <c r="ENL81" s="828"/>
      <c r="ENM81" s="828"/>
      <c r="ENN81" s="828"/>
      <c r="ENO81" s="828"/>
      <c r="ENP81" s="828"/>
      <c r="ENQ81" s="828"/>
      <c r="ENR81" s="828"/>
      <c r="ENS81" s="828"/>
      <c r="ENT81" s="828"/>
      <c r="ENU81" s="828"/>
      <c r="ENV81" s="828"/>
      <c r="ENW81" s="828"/>
      <c r="ENX81" s="828"/>
      <c r="ENY81" s="828"/>
      <c r="ENZ81" s="828"/>
      <c r="EOA81" s="828"/>
      <c r="EOB81" s="828"/>
      <c r="EOC81" s="828"/>
      <c r="EOD81" s="828"/>
      <c r="EOE81" s="828"/>
      <c r="EOF81" s="828"/>
      <c r="EOG81" s="828"/>
      <c r="EOH81" s="828"/>
      <c r="EOI81" s="828"/>
      <c r="EOJ81" s="828"/>
      <c r="EOK81" s="828"/>
      <c r="EOL81" s="828"/>
      <c r="EOM81" s="828"/>
      <c r="EON81" s="828"/>
      <c r="EOO81" s="828"/>
      <c r="EOP81" s="828"/>
      <c r="EOQ81" s="828"/>
      <c r="EOR81" s="828"/>
      <c r="EOS81" s="828"/>
      <c r="EOT81" s="828"/>
      <c r="EOU81" s="828"/>
      <c r="EOV81" s="828"/>
      <c r="EOW81" s="828"/>
      <c r="EOX81" s="828"/>
      <c r="EOY81" s="828"/>
      <c r="EOZ81" s="828"/>
      <c r="EPA81" s="828"/>
      <c r="EPB81" s="828"/>
      <c r="EPC81" s="828"/>
      <c r="EPD81" s="828"/>
      <c r="EPE81" s="828"/>
      <c r="EPF81" s="828"/>
      <c r="EPG81" s="828"/>
      <c r="EPH81" s="828"/>
      <c r="EPI81" s="828"/>
      <c r="EPJ81" s="828"/>
      <c r="EPK81" s="828"/>
      <c r="EPL81" s="828"/>
      <c r="EPM81" s="828"/>
      <c r="EPN81" s="828"/>
      <c r="EPO81" s="828"/>
      <c r="EPP81" s="828"/>
      <c r="EPQ81" s="828"/>
      <c r="EPR81" s="828"/>
      <c r="EPS81" s="828"/>
      <c r="EPT81" s="828"/>
      <c r="EPU81" s="828"/>
      <c r="EPV81" s="828"/>
      <c r="EPW81" s="828"/>
      <c r="EPX81" s="828"/>
      <c r="EPY81" s="828"/>
      <c r="EPZ81" s="828"/>
      <c r="EQA81" s="828"/>
      <c r="EQB81" s="828"/>
      <c r="EQC81" s="828"/>
      <c r="EQD81" s="828"/>
      <c r="EQE81" s="828"/>
      <c r="EQF81" s="828"/>
      <c r="EQG81" s="828"/>
      <c r="EQH81" s="828"/>
      <c r="EQI81" s="828"/>
      <c r="EQJ81" s="828"/>
      <c r="EQK81" s="828"/>
      <c r="EQL81" s="828"/>
      <c r="EQM81" s="828"/>
      <c r="EQN81" s="828"/>
      <c r="EQO81" s="828"/>
      <c r="EQP81" s="828"/>
      <c r="EQQ81" s="828"/>
      <c r="EQR81" s="828"/>
      <c r="EQS81" s="828"/>
      <c r="EQT81" s="828"/>
      <c r="EQU81" s="828"/>
      <c r="EQV81" s="828"/>
      <c r="EQW81" s="828"/>
      <c r="EQX81" s="828"/>
      <c r="EQY81" s="828"/>
      <c r="EQZ81" s="828"/>
      <c r="ERA81" s="828"/>
      <c r="ERB81" s="828"/>
      <c r="ERC81" s="828"/>
      <c r="ERD81" s="828"/>
      <c r="ERE81" s="828"/>
      <c r="ERF81" s="828"/>
      <c r="ERG81" s="828"/>
      <c r="ERH81" s="828"/>
      <c r="ERI81" s="828"/>
      <c r="ERJ81" s="828"/>
      <c r="ERK81" s="828"/>
      <c r="ERL81" s="828"/>
      <c r="ERM81" s="828"/>
      <c r="ERN81" s="828"/>
      <c r="ERO81" s="828"/>
      <c r="ERP81" s="828"/>
      <c r="ERQ81" s="828"/>
      <c r="ERR81" s="828"/>
      <c r="ERS81" s="828"/>
      <c r="ERT81" s="828"/>
      <c r="ERU81" s="828"/>
      <c r="ERV81" s="828"/>
      <c r="ERW81" s="828"/>
      <c r="ERX81" s="828"/>
      <c r="ERY81" s="828"/>
      <c r="ERZ81" s="828"/>
      <c r="ESA81" s="828"/>
      <c r="ESB81" s="828"/>
      <c r="ESC81" s="828"/>
      <c r="ESD81" s="828"/>
      <c r="ESE81" s="828"/>
      <c r="ESF81" s="828"/>
      <c r="ESG81" s="828"/>
      <c r="ESH81" s="828"/>
      <c r="ESI81" s="828"/>
      <c r="ESJ81" s="828"/>
      <c r="ESK81" s="828"/>
      <c r="ESL81" s="828"/>
      <c r="ESM81" s="828"/>
      <c r="ESN81" s="828"/>
      <c r="ESO81" s="828"/>
      <c r="ESP81" s="828"/>
      <c r="ESQ81" s="828"/>
      <c r="ESR81" s="828"/>
      <c r="ESS81" s="828"/>
      <c r="EST81" s="828"/>
      <c r="ESU81" s="828"/>
      <c r="ESV81" s="828"/>
      <c r="ESW81" s="828"/>
      <c r="ESX81" s="828"/>
      <c r="ESY81" s="828"/>
      <c r="ESZ81" s="828"/>
      <c r="ETA81" s="828"/>
      <c r="ETB81" s="828"/>
      <c r="ETC81" s="828"/>
      <c r="ETD81" s="828"/>
      <c r="ETE81" s="828"/>
      <c r="ETF81" s="828"/>
      <c r="ETG81" s="828"/>
      <c r="ETH81" s="828"/>
      <c r="ETI81" s="828"/>
      <c r="ETJ81" s="828"/>
      <c r="ETK81" s="828"/>
      <c r="ETL81" s="828"/>
      <c r="ETM81" s="828"/>
      <c r="ETN81" s="828"/>
      <c r="ETO81" s="828"/>
      <c r="ETP81" s="828"/>
      <c r="ETQ81" s="828"/>
      <c r="ETR81" s="828"/>
      <c r="ETS81" s="828"/>
      <c r="ETT81" s="828"/>
      <c r="ETU81" s="828"/>
      <c r="ETV81" s="828"/>
      <c r="ETW81" s="828"/>
      <c r="ETX81" s="828"/>
      <c r="ETY81" s="828"/>
      <c r="ETZ81" s="828"/>
      <c r="EUA81" s="828"/>
      <c r="EUB81" s="828"/>
      <c r="EUC81" s="828"/>
      <c r="EUD81" s="828"/>
      <c r="EUE81" s="828"/>
      <c r="EUF81" s="828"/>
      <c r="EUG81" s="828"/>
      <c r="EUH81" s="828"/>
      <c r="EUI81" s="828"/>
      <c r="EUJ81" s="828"/>
      <c r="EUK81" s="828"/>
      <c r="EUL81" s="828"/>
      <c r="EUM81" s="828"/>
      <c r="EUN81" s="828"/>
      <c r="EUO81" s="828"/>
      <c r="EUP81" s="828"/>
      <c r="EUQ81" s="828"/>
      <c r="EUR81" s="828"/>
      <c r="EUS81" s="828"/>
      <c r="EUT81" s="828"/>
      <c r="EUU81" s="828"/>
      <c r="EUV81" s="828"/>
      <c r="EUW81" s="828"/>
      <c r="EUX81" s="828"/>
      <c r="EUY81" s="828"/>
      <c r="EUZ81" s="828"/>
      <c r="EVA81" s="828"/>
      <c r="EVB81" s="828"/>
      <c r="EVC81" s="828"/>
      <c r="EVD81" s="828"/>
      <c r="EVE81" s="828"/>
      <c r="EVF81" s="828"/>
      <c r="EVG81" s="828"/>
      <c r="EVH81" s="828"/>
      <c r="EVI81" s="828"/>
      <c r="EVJ81" s="828"/>
      <c r="EVK81" s="828"/>
      <c r="EVL81" s="828"/>
      <c r="EVM81" s="828"/>
      <c r="EVN81" s="828"/>
      <c r="EVO81" s="828"/>
      <c r="EVP81" s="828"/>
      <c r="EVQ81" s="828"/>
      <c r="EVR81" s="828"/>
      <c r="EVS81" s="828"/>
      <c r="EVT81" s="828"/>
      <c r="EVU81" s="828"/>
      <c r="EVV81" s="828"/>
      <c r="EVW81" s="828"/>
      <c r="EVX81" s="828"/>
      <c r="EVY81" s="828"/>
      <c r="EVZ81" s="828"/>
      <c r="EWA81" s="828"/>
      <c r="EWB81" s="828"/>
      <c r="EWC81" s="828"/>
      <c r="EWD81" s="828"/>
      <c r="EWE81" s="828"/>
      <c r="EWF81" s="828"/>
      <c r="EWG81" s="828"/>
      <c r="EWH81" s="828"/>
      <c r="EWI81" s="828"/>
      <c r="EWJ81" s="828"/>
      <c r="EWK81" s="828"/>
      <c r="EWL81" s="828"/>
      <c r="EWM81" s="828"/>
      <c r="EWN81" s="828"/>
      <c r="EWO81" s="828"/>
      <c r="EWP81" s="828"/>
      <c r="EWQ81" s="828"/>
      <c r="EWR81" s="828"/>
      <c r="EWS81" s="828"/>
      <c r="EWT81" s="828"/>
      <c r="EWU81" s="828"/>
      <c r="EWV81" s="828"/>
      <c r="EWW81" s="828"/>
      <c r="EWX81" s="828"/>
      <c r="EWY81" s="828"/>
      <c r="EWZ81" s="828"/>
      <c r="EXA81" s="828"/>
      <c r="EXB81" s="828"/>
      <c r="EXC81" s="828"/>
      <c r="EXD81" s="828"/>
      <c r="EXE81" s="828"/>
      <c r="EXF81" s="828"/>
      <c r="EXG81" s="828"/>
      <c r="EXH81" s="828"/>
      <c r="EXI81" s="828"/>
      <c r="EXJ81" s="828"/>
      <c r="EXK81" s="828"/>
      <c r="EXL81" s="828"/>
      <c r="EXM81" s="828"/>
      <c r="EXN81" s="828"/>
      <c r="EXO81" s="828"/>
      <c r="EXP81" s="828"/>
      <c r="EXQ81" s="828"/>
      <c r="EXR81" s="828"/>
      <c r="EXS81" s="828"/>
      <c r="EXT81" s="828"/>
      <c r="EXU81" s="828"/>
      <c r="EXV81" s="828"/>
      <c r="EXW81" s="828"/>
      <c r="EXX81" s="828"/>
      <c r="EXY81" s="828"/>
      <c r="EXZ81" s="828"/>
      <c r="EYA81" s="828"/>
      <c r="EYB81" s="828"/>
      <c r="EYC81" s="828"/>
      <c r="EYD81" s="828"/>
      <c r="EYE81" s="828"/>
      <c r="EYF81" s="828"/>
      <c r="EYG81" s="828"/>
      <c r="EYH81" s="828"/>
      <c r="EYI81" s="828"/>
      <c r="EYJ81" s="828"/>
      <c r="EYK81" s="828"/>
      <c r="EYL81" s="828"/>
      <c r="EYM81" s="828"/>
      <c r="EYN81" s="828"/>
      <c r="EYO81" s="828"/>
      <c r="EYP81" s="828"/>
      <c r="EYQ81" s="828"/>
      <c r="EYR81" s="828"/>
      <c r="EYS81" s="828"/>
      <c r="EYT81" s="828"/>
      <c r="EYU81" s="828"/>
      <c r="EYV81" s="828"/>
      <c r="EYW81" s="828"/>
      <c r="EYX81" s="828"/>
      <c r="EYY81" s="828"/>
      <c r="EYZ81" s="828"/>
      <c r="EZA81" s="828"/>
      <c r="EZB81" s="828"/>
      <c r="EZC81" s="828"/>
      <c r="EZD81" s="828"/>
      <c r="EZE81" s="828"/>
      <c r="EZF81" s="828"/>
      <c r="EZG81" s="828"/>
      <c r="EZH81" s="828"/>
      <c r="EZI81" s="828"/>
      <c r="EZJ81" s="828"/>
      <c r="EZK81" s="828"/>
      <c r="EZL81" s="828"/>
      <c r="EZM81" s="828"/>
      <c r="EZN81" s="828"/>
      <c r="EZO81" s="828"/>
      <c r="EZP81" s="828"/>
      <c r="EZQ81" s="828"/>
      <c r="EZR81" s="828"/>
      <c r="EZS81" s="828"/>
      <c r="EZT81" s="828"/>
      <c r="EZU81" s="828"/>
      <c r="EZV81" s="828"/>
      <c r="EZW81" s="828"/>
      <c r="EZX81" s="828"/>
      <c r="EZY81" s="828"/>
      <c r="EZZ81" s="828"/>
      <c r="FAA81" s="828"/>
      <c r="FAB81" s="828"/>
      <c r="FAC81" s="828"/>
      <c r="FAD81" s="828"/>
      <c r="FAE81" s="828"/>
      <c r="FAF81" s="828"/>
      <c r="FAG81" s="828"/>
      <c r="FAH81" s="828"/>
      <c r="FAI81" s="828"/>
      <c r="FAJ81" s="828"/>
      <c r="FAK81" s="828"/>
      <c r="FAL81" s="828"/>
      <c r="FAM81" s="828"/>
      <c r="FAN81" s="828"/>
      <c r="FAO81" s="828"/>
      <c r="FAP81" s="828"/>
      <c r="FAQ81" s="828"/>
      <c r="FAR81" s="828"/>
      <c r="FAS81" s="828"/>
      <c r="FAT81" s="828"/>
      <c r="FAU81" s="828"/>
      <c r="FAV81" s="828"/>
      <c r="FAW81" s="828"/>
      <c r="FAX81" s="828"/>
      <c r="FAY81" s="828"/>
      <c r="FAZ81" s="828"/>
      <c r="FBA81" s="828"/>
      <c r="FBB81" s="828"/>
      <c r="FBC81" s="828"/>
      <c r="FBD81" s="828"/>
      <c r="FBE81" s="828"/>
      <c r="FBF81" s="828"/>
      <c r="FBG81" s="828"/>
      <c r="FBH81" s="828"/>
      <c r="FBI81" s="828"/>
      <c r="FBJ81" s="828"/>
      <c r="FBK81" s="828"/>
      <c r="FBL81" s="828"/>
      <c r="FBM81" s="828"/>
      <c r="FBN81" s="828"/>
      <c r="FBO81" s="828"/>
      <c r="FBP81" s="828"/>
      <c r="FBQ81" s="828"/>
      <c r="FBR81" s="828"/>
      <c r="FBS81" s="828"/>
      <c r="FBT81" s="828"/>
      <c r="FBU81" s="828"/>
      <c r="FBV81" s="828"/>
      <c r="FBW81" s="828"/>
      <c r="FBX81" s="828"/>
      <c r="FBY81" s="828"/>
      <c r="FBZ81" s="828"/>
      <c r="FCA81" s="828"/>
      <c r="FCB81" s="828"/>
      <c r="FCC81" s="828"/>
      <c r="FCD81" s="828"/>
      <c r="FCE81" s="828"/>
      <c r="FCF81" s="828"/>
      <c r="FCG81" s="828"/>
      <c r="FCH81" s="828"/>
      <c r="FCI81" s="828"/>
      <c r="FCJ81" s="828"/>
      <c r="FCK81" s="828"/>
      <c r="FCL81" s="828"/>
      <c r="FCM81" s="828"/>
      <c r="FCN81" s="828"/>
      <c r="FCO81" s="828"/>
      <c r="FCP81" s="828"/>
      <c r="FCQ81" s="828"/>
      <c r="FCR81" s="828"/>
      <c r="FCS81" s="828"/>
      <c r="FCT81" s="828"/>
      <c r="FCU81" s="828"/>
      <c r="FCV81" s="828"/>
      <c r="FCW81" s="828"/>
      <c r="FCX81" s="828"/>
      <c r="FCY81" s="828"/>
      <c r="FCZ81" s="828"/>
      <c r="FDA81" s="828"/>
      <c r="FDB81" s="828"/>
      <c r="FDC81" s="828"/>
      <c r="FDD81" s="828"/>
      <c r="FDE81" s="828"/>
      <c r="FDF81" s="828"/>
      <c r="FDG81" s="828"/>
      <c r="FDH81" s="828"/>
      <c r="FDI81" s="828"/>
      <c r="FDJ81" s="828"/>
      <c r="FDK81" s="828"/>
      <c r="FDL81" s="828"/>
      <c r="FDM81" s="828"/>
      <c r="FDN81" s="828"/>
      <c r="FDO81" s="828"/>
      <c r="FDP81" s="828"/>
      <c r="FDQ81" s="828"/>
      <c r="FDR81" s="828"/>
      <c r="FDS81" s="828"/>
      <c r="FDT81" s="828"/>
      <c r="FDU81" s="828"/>
      <c r="FDV81" s="828"/>
      <c r="FDW81" s="828"/>
      <c r="FDX81" s="828"/>
      <c r="FDY81" s="828"/>
      <c r="FDZ81" s="828"/>
      <c r="FEA81" s="828"/>
      <c r="FEB81" s="828"/>
      <c r="FEC81" s="828"/>
      <c r="FED81" s="828"/>
      <c r="FEE81" s="828"/>
      <c r="FEF81" s="828"/>
      <c r="FEG81" s="828"/>
      <c r="FEH81" s="828"/>
      <c r="FEI81" s="828"/>
      <c r="FEJ81" s="828"/>
      <c r="FEK81" s="828"/>
      <c r="FEL81" s="828"/>
      <c r="FEM81" s="828"/>
      <c r="FEN81" s="828"/>
      <c r="FEO81" s="828"/>
      <c r="FEP81" s="828"/>
      <c r="FEQ81" s="828"/>
      <c r="FER81" s="828"/>
      <c r="FES81" s="828"/>
      <c r="FET81" s="828"/>
      <c r="FEU81" s="828"/>
      <c r="FEV81" s="828"/>
      <c r="FEW81" s="828"/>
      <c r="FEX81" s="828"/>
      <c r="FEY81" s="828"/>
      <c r="FEZ81" s="828"/>
      <c r="FFA81" s="828"/>
      <c r="FFB81" s="828"/>
      <c r="FFC81" s="828"/>
      <c r="FFD81" s="828"/>
      <c r="FFE81" s="828"/>
      <c r="FFF81" s="828"/>
      <c r="FFG81" s="828"/>
      <c r="FFH81" s="828"/>
      <c r="FFI81" s="828"/>
      <c r="FFJ81" s="828"/>
      <c r="FFK81" s="828"/>
      <c r="FFL81" s="828"/>
      <c r="FFM81" s="828"/>
      <c r="FFN81" s="828"/>
      <c r="FFO81" s="828"/>
      <c r="FFP81" s="828"/>
      <c r="FFQ81" s="828"/>
      <c r="FFR81" s="828"/>
      <c r="FFS81" s="828"/>
      <c r="FFT81" s="828"/>
      <c r="FFU81" s="828"/>
      <c r="FFV81" s="828"/>
      <c r="FFW81" s="828"/>
      <c r="FFX81" s="828"/>
      <c r="FFY81" s="828"/>
      <c r="FFZ81" s="828"/>
      <c r="FGA81" s="828"/>
      <c r="FGB81" s="828"/>
      <c r="FGC81" s="828"/>
      <c r="FGD81" s="828"/>
      <c r="FGE81" s="828"/>
      <c r="FGF81" s="828"/>
      <c r="FGG81" s="828"/>
      <c r="FGH81" s="828"/>
      <c r="FGI81" s="828"/>
      <c r="FGJ81" s="828"/>
      <c r="FGK81" s="828"/>
      <c r="FGL81" s="828"/>
      <c r="FGM81" s="828"/>
      <c r="FGN81" s="828"/>
      <c r="FGO81" s="828"/>
      <c r="FGP81" s="828"/>
      <c r="FGQ81" s="828"/>
      <c r="FGR81" s="828"/>
      <c r="FGS81" s="828"/>
      <c r="FGT81" s="828"/>
      <c r="FGU81" s="828"/>
      <c r="FGV81" s="828"/>
      <c r="FGW81" s="828"/>
      <c r="FGX81" s="828"/>
      <c r="FGY81" s="828"/>
      <c r="FGZ81" s="828"/>
      <c r="FHA81" s="828"/>
      <c r="FHB81" s="828"/>
      <c r="FHC81" s="828"/>
      <c r="FHD81" s="828"/>
      <c r="FHE81" s="828"/>
      <c r="FHF81" s="828"/>
      <c r="FHG81" s="828"/>
      <c r="FHH81" s="828"/>
      <c r="FHI81" s="828"/>
      <c r="FHJ81" s="828"/>
      <c r="FHK81" s="828"/>
      <c r="FHL81" s="828"/>
      <c r="FHM81" s="828"/>
      <c r="FHN81" s="828"/>
      <c r="FHO81" s="828"/>
      <c r="FHP81" s="828"/>
      <c r="FHQ81" s="828"/>
      <c r="FHR81" s="828"/>
      <c r="FHS81" s="828"/>
      <c r="FHT81" s="828"/>
      <c r="FHU81" s="828"/>
      <c r="FHV81" s="828"/>
      <c r="FHW81" s="828"/>
      <c r="FHX81" s="828"/>
      <c r="FHY81" s="828"/>
      <c r="FHZ81" s="828"/>
      <c r="FIA81" s="828"/>
      <c r="FIB81" s="828"/>
      <c r="FIC81" s="828"/>
      <c r="FID81" s="828"/>
      <c r="FIE81" s="828"/>
      <c r="FIF81" s="828"/>
      <c r="FIG81" s="828"/>
      <c r="FIH81" s="828"/>
      <c r="FII81" s="828"/>
      <c r="FIJ81" s="828"/>
      <c r="FIK81" s="828"/>
      <c r="FIL81" s="828"/>
      <c r="FIM81" s="828"/>
      <c r="FIN81" s="828"/>
      <c r="FIO81" s="828"/>
      <c r="FIP81" s="828"/>
      <c r="FIQ81" s="828"/>
      <c r="FIR81" s="828"/>
      <c r="FIS81" s="828"/>
      <c r="FIT81" s="828"/>
      <c r="FIU81" s="828"/>
      <c r="FIV81" s="828"/>
      <c r="FIW81" s="828"/>
      <c r="FIX81" s="828"/>
      <c r="FIY81" s="828"/>
      <c r="FIZ81" s="828"/>
      <c r="FJA81" s="828"/>
      <c r="FJB81" s="828"/>
      <c r="FJC81" s="828"/>
      <c r="FJD81" s="828"/>
      <c r="FJE81" s="828"/>
      <c r="FJF81" s="828"/>
      <c r="FJG81" s="828"/>
      <c r="FJH81" s="828"/>
      <c r="FJI81" s="828"/>
      <c r="FJJ81" s="828"/>
      <c r="FJK81" s="828"/>
      <c r="FJL81" s="828"/>
      <c r="FJM81" s="828"/>
      <c r="FJN81" s="828"/>
      <c r="FJO81" s="828"/>
      <c r="FJP81" s="828"/>
      <c r="FJQ81" s="828"/>
      <c r="FJR81" s="828"/>
      <c r="FJS81" s="828"/>
      <c r="FJT81" s="828"/>
      <c r="FJU81" s="828"/>
      <c r="FJV81" s="828"/>
      <c r="FJW81" s="828"/>
      <c r="FJX81" s="828"/>
      <c r="FJY81" s="828"/>
      <c r="FJZ81" s="828"/>
      <c r="FKA81" s="828"/>
      <c r="FKB81" s="828"/>
      <c r="FKC81" s="828"/>
      <c r="FKD81" s="828"/>
      <c r="FKE81" s="828"/>
      <c r="FKF81" s="828"/>
      <c r="FKG81" s="828"/>
      <c r="FKH81" s="828"/>
      <c r="FKI81" s="828"/>
      <c r="FKJ81" s="828"/>
      <c r="FKK81" s="828"/>
      <c r="FKL81" s="828"/>
      <c r="FKM81" s="828"/>
      <c r="FKN81" s="828"/>
      <c r="FKO81" s="828"/>
      <c r="FKP81" s="828"/>
      <c r="FKQ81" s="828"/>
      <c r="FKR81" s="828"/>
      <c r="FKS81" s="828"/>
      <c r="FKT81" s="828"/>
      <c r="FKU81" s="828"/>
      <c r="FKV81" s="828"/>
      <c r="FKW81" s="828"/>
      <c r="FKX81" s="828"/>
      <c r="FKY81" s="828"/>
      <c r="FKZ81" s="828"/>
      <c r="FLA81" s="828"/>
      <c r="FLB81" s="828"/>
      <c r="FLC81" s="828"/>
      <c r="FLD81" s="828"/>
      <c r="FLE81" s="828"/>
      <c r="FLF81" s="828"/>
      <c r="FLG81" s="828"/>
      <c r="FLH81" s="828"/>
      <c r="FLI81" s="828"/>
      <c r="FLJ81" s="828"/>
      <c r="FLK81" s="828"/>
      <c r="FLL81" s="828"/>
      <c r="FLM81" s="828"/>
      <c r="FLN81" s="828"/>
      <c r="FLO81" s="828"/>
      <c r="FLP81" s="828"/>
      <c r="FLQ81" s="828"/>
      <c r="FLR81" s="828"/>
      <c r="FLS81" s="828"/>
      <c r="FLT81" s="828"/>
      <c r="FLU81" s="828"/>
      <c r="FLV81" s="828"/>
      <c r="FLW81" s="828"/>
      <c r="FLX81" s="828"/>
      <c r="FLY81" s="828"/>
      <c r="FLZ81" s="828"/>
      <c r="FMA81" s="828"/>
      <c r="FMB81" s="828"/>
      <c r="FMC81" s="828"/>
      <c r="FMD81" s="828"/>
      <c r="FME81" s="828"/>
      <c r="FMF81" s="828"/>
      <c r="FMG81" s="828"/>
      <c r="FMH81" s="828"/>
      <c r="FMI81" s="828"/>
      <c r="FMJ81" s="828"/>
      <c r="FMK81" s="828"/>
      <c r="FML81" s="828"/>
      <c r="FMM81" s="828"/>
      <c r="FMN81" s="828"/>
      <c r="FMO81" s="828"/>
      <c r="FMP81" s="828"/>
      <c r="FMQ81" s="828"/>
      <c r="FMR81" s="828"/>
      <c r="FMS81" s="828"/>
      <c r="FMT81" s="828"/>
      <c r="FMU81" s="828"/>
      <c r="FMV81" s="828"/>
      <c r="FMW81" s="828"/>
      <c r="FMX81" s="828"/>
      <c r="FMY81" s="828"/>
      <c r="FMZ81" s="828"/>
      <c r="FNA81" s="828"/>
      <c r="FNB81" s="828"/>
      <c r="FNC81" s="828"/>
      <c r="FND81" s="828"/>
      <c r="FNE81" s="828"/>
      <c r="FNF81" s="828"/>
      <c r="FNG81" s="828"/>
      <c r="FNH81" s="828"/>
      <c r="FNI81" s="828"/>
      <c r="FNJ81" s="828"/>
      <c r="FNK81" s="828"/>
      <c r="FNL81" s="828"/>
      <c r="FNM81" s="828"/>
      <c r="FNN81" s="828"/>
      <c r="FNO81" s="828"/>
      <c r="FNP81" s="828"/>
      <c r="FNQ81" s="828"/>
      <c r="FNR81" s="828"/>
      <c r="FNS81" s="828"/>
      <c r="FNT81" s="828"/>
      <c r="FNU81" s="828"/>
      <c r="FNV81" s="828"/>
      <c r="FNW81" s="828"/>
      <c r="FNX81" s="828"/>
      <c r="FNY81" s="828"/>
      <c r="FNZ81" s="828"/>
      <c r="FOA81" s="828"/>
      <c r="FOB81" s="828"/>
      <c r="FOC81" s="828"/>
      <c r="FOD81" s="828"/>
      <c r="FOE81" s="828"/>
      <c r="FOF81" s="828"/>
      <c r="FOG81" s="828"/>
      <c r="FOH81" s="828"/>
      <c r="FOI81" s="828"/>
      <c r="FOJ81" s="828"/>
      <c r="FOK81" s="828"/>
      <c r="FOL81" s="828"/>
      <c r="FOM81" s="828"/>
      <c r="FON81" s="828"/>
      <c r="FOO81" s="828"/>
      <c r="FOP81" s="828"/>
      <c r="FOQ81" s="828"/>
      <c r="FOR81" s="828"/>
      <c r="FOS81" s="828"/>
      <c r="FOT81" s="828"/>
      <c r="FOU81" s="828"/>
      <c r="FOV81" s="828"/>
      <c r="FOW81" s="828"/>
      <c r="FOX81" s="828"/>
      <c r="FOY81" s="828"/>
      <c r="FOZ81" s="828"/>
      <c r="FPA81" s="828"/>
      <c r="FPB81" s="828"/>
      <c r="FPC81" s="828"/>
      <c r="FPD81" s="828"/>
      <c r="FPE81" s="828"/>
      <c r="FPF81" s="828"/>
      <c r="FPG81" s="828"/>
      <c r="FPH81" s="828"/>
      <c r="FPI81" s="828"/>
      <c r="FPJ81" s="828"/>
      <c r="FPK81" s="828"/>
      <c r="FPL81" s="828"/>
      <c r="FPM81" s="828"/>
      <c r="FPN81" s="828"/>
      <c r="FPO81" s="828"/>
      <c r="FPP81" s="828"/>
      <c r="FPQ81" s="828"/>
      <c r="FPR81" s="828"/>
      <c r="FPS81" s="828"/>
      <c r="FPT81" s="828"/>
      <c r="FPU81" s="828"/>
      <c r="FPV81" s="828"/>
      <c r="FPW81" s="828"/>
      <c r="FPX81" s="828"/>
      <c r="FPY81" s="828"/>
      <c r="FPZ81" s="828"/>
      <c r="FQA81" s="828"/>
      <c r="FQB81" s="828"/>
      <c r="FQC81" s="828"/>
      <c r="FQD81" s="828"/>
      <c r="FQE81" s="828"/>
      <c r="FQF81" s="828"/>
      <c r="FQG81" s="828"/>
      <c r="FQH81" s="828"/>
      <c r="FQI81" s="828"/>
      <c r="FQJ81" s="828"/>
      <c r="FQK81" s="828"/>
      <c r="FQL81" s="828"/>
      <c r="FQM81" s="828"/>
      <c r="FQN81" s="828"/>
      <c r="FQO81" s="828"/>
      <c r="FQP81" s="828"/>
      <c r="FQQ81" s="828"/>
      <c r="FQR81" s="828"/>
      <c r="FQS81" s="828"/>
      <c r="FQT81" s="828"/>
      <c r="FQU81" s="828"/>
      <c r="FQV81" s="828"/>
      <c r="FQW81" s="828"/>
      <c r="FQX81" s="828"/>
      <c r="FQY81" s="828"/>
      <c r="FQZ81" s="828"/>
      <c r="FRA81" s="828"/>
      <c r="FRB81" s="828"/>
      <c r="FRC81" s="828"/>
      <c r="FRD81" s="828"/>
      <c r="FRE81" s="828"/>
      <c r="FRF81" s="828"/>
      <c r="FRG81" s="828"/>
      <c r="FRH81" s="828"/>
      <c r="FRI81" s="828"/>
      <c r="FRJ81" s="828"/>
      <c r="FRK81" s="828"/>
      <c r="FRL81" s="828"/>
      <c r="FRM81" s="828"/>
      <c r="FRN81" s="828"/>
      <c r="FRO81" s="828"/>
      <c r="FRP81" s="828"/>
      <c r="FRQ81" s="828"/>
      <c r="FRR81" s="828"/>
      <c r="FRS81" s="828"/>
      <c r="FRT81" s="828"/>
      <c r="FRU81" s="828"/>
      <c r="FRV81" s="828"/>
      <c r="FRW81" s="828"/>
      <c r="FRX81" s="828"/>
      <c r="FRY81" s="828"/>
      <c r="FRZ81" s="828"/>
      <c r="FSA81" s="828"/>
      <c r="FSB81" s="828"/>
      <c r="FSC81" s="828"/>
      <c r="FSD81" s="828"/>
      <c r="FSE81" s="828"/>
      <c r="FSF81" s="828"/>
      <c r="FSG81" s="828"/>
      <c r="FSH81" s="828"/>
      <c r="FSI81" s="828"/>
      <c r="FSJ81" s="828"/>
      <c r="FSK81" s="828"/>
      <c r="FSL81" s="828"/>
      <c r="FSM81" s="828"/>
      <c r="FSN81" s="828"/>
      <c r="FSO81" s="828"/>
      <c r="FSP81" s="828"/>
      <c r="FSQ81" s="828"/>
      <c r="FSR81" s="828"/>
      <c r="FSS81" s="828"/>
      <c r="FST81" s="828"/>
      <c r="FSU81" s="828"/>
      <c r="FSV81" s="828"/>
      <c r="FSW81" s="828"/>
      <c r="FSX81" s="828"/>
      <c r="FSY81" s="828"/>
      <c r="FSZ81" s="828"/>
      <c r="FTA81" s="828"/>
      <c r="FTB81" s="828"/>
      <c r="FTC81" s="828"/>
      <c r="FTD81" s="828"/>
      <c r="FTE81" s="828"/>
      <c r="FTF81" s="828"/>
      <c r="FTG81" s="828"/>
      <c r="FTH81" s="828"/>
      <c r="FTI81" s="828"/>
      <c r="FTJ81" s="828"/>
      <c r="FTK81" s="828"/>
      <c r="FTL81" s="828"/>
      <c r="FTM81" s="828"/>
      <c r="FTN81" s="828"/>
      <c r="FTO81" s="828"/>
      <c r="FTP81" s="828"/>
      <c r="FTQ81" s="828"/>
      <c r="FTR81" s="828"/>
      <c r="FTS81" s="828"/>
      <c r="FTT81" s="828"/>
      <c r="FTU81" s="828"/>
      <c r="FTV81" s="828"/>
      <c r="FTW81" s="828"/>
      <c r="FTX81" s="828"/>
      <c r="FTY81" s="828"/>
      <c r="FTZ81" s="828"/>
      <c r="FUA81" s="828"/>
      <c r="FUB81" s="828"/>
      <c r="FUC81" s="828"/>
      <c r="FUD81" s="828"/>
      <c r="FUE81" s="828"/>
      <c r="FUF81" s="828"/>
      <c r="FUG81" s="828"/>
      <c r="FUH81" s="828"/>
      <c r="FUI81" s="828"/>
      <c r="FUJ81" s="828"/>
      <c r="FUK81" s="828"/>
      <c r="FUL81" s="828"/>
      <c r="FUM81" s="828"/>
      <c r="FUN81" s="828"/>
      <c r="FUO81" s="828"/>
      <c r="FUP81" s="828"/>
      <c r="FUQ81" s="828"/>
      <c r="FUR81" s="828"/>
      <c r="FUS81" s="828"/>
      <c r="FUT81" s="828"/>
      <c r="FUU81" s="828"/>
      <c r="FUV81" s="828"/>
      <c r="FUW81" s="828"/>
      <c r="FUX81" s="828"/>
      <c r="FUY81" s="828"/>
      <c r="FUZ81" s="828"/>
      <c r="FVA81" s="828"/>
      <c r="FVB81" s="828"/>
      <c r="FVC81" s="828"/>
      <c r="FVD81" s="828"/>
      <c r="FVE81" s="828"/>
      <c r="FVF81" s="828"/>
      <c r="FVG81" s="828"/>
      <c r="FVH81" s="828"/>
      <c r="FVI81" s="828"/>
      <c r="FVJ81" s="828"/>
      <c r="FVK81" s="828"/>
      <c r="FVL81" s="828"/>
      <c r="FVM81" s="828"/>
      <c r="FVN81" s="828"/>
      <c r="FVO81" s="828"/>
      <c r="FVP81" s="828"/>
      <c r="FVQ81" s="828"/>
      <c r="FVR81" s="828"/>
      <c r="FVS81" s="828"/>
      <c r="FVT81" s="828"/>
      <c r="FVU81" s="828"/>
      <c r="FVV81" s="828"/>
      <c r="FVW81" s="828"/>
      <c r="FVX81" s="828"/>
      <c r="FVY81" s="828"/>
      <c r="FVZ81" s="828"/>
      <c r="FWA81" s="828"/>
      <c r="FWB81" s="828"/>
      <c r="FWC81" s="828"/>
      <c r="FWD81" s="828"/>
      <c r="FWE81" s="828"/>
      <c r="FWF81" s="828"/>
      <c r="FWG81" s="828"/>
      <c r="FWH81" s="828"/>
      <c r="FWI81" s="828"/>
      <c r="FWJ81" s="828"/>
      <c r="FWK81" s="828"/>
      <c r="FWL81" s="828"/>
      <c r="FWM81" s="828"/>
      <c r="FWN81" s="828"/>
      <c r="FWO81" s="828"/>
      <c r="FWP81" s="828"/>
      <c r="FWQ81" s="828"/>
      <c r="FWR81" s="828"/>
      <c r="FWS81" s="828"/>
      <c r="FWT81" s="828"/>
      <c r="FWU81" s="828"/>
      <c r="FWV81" s="828"/>
      <c r="FWW81" s="828"/>
      <c r="FWX81" s="828"/>
      <c r="FWY81" s="828"/>
      <c r="FWZ81" s="828"/>
      <c r="FXA81" s="828"/>
      <c r="FXB81" s="828"/>
      <c r="FXC81" s="828"/>
      <c r="FXD81" s="828"/>
      <c r="FXE81" s="828"/>
      <c r="FXF81" s="828"/>
      <c r="FXG81" s="828"/>
      <c r="FXH81" s="828"/>
      <c r="FXI81" s="828"/>
      <c r="FXJ81" s="828"/>
      <c r="FXK81" s="828"/>
      <c r="FXL81" s="828"/>
      <c r="FXM81" s="828"/>
      <c r="FXN81" s="828"/>
      <c r="FXO81" s="828"/>
      <c r="FXP81" s="828"/>
      <c r="FXQ81" s="828"/>
      <c r="FXR81" s="828"/>
      <c r="FXS81" s="828"/>
      <c r="FXT81" s="828"/>
      <c r="FXU81" s="828"/>
      <c r="FXV81" s="828"/>
      <c r="FXW81" s="828"/>
      <c r="FXX81" s="828"/>
      <c r="FXY81" s="828"/>
      <c r="FXZ81" s="828"/>
      <c r="FYA81" s="828"/>
      <c r="FYB81" s="828"/>
      <c r="FYC81" s="828"/>
      <c r="FYD81" s="828"/>
      <c r="FYE81" s="828"/>
      <c r="FYF81" s="828"/>
      <c r="FYG81" s="828"/>
      <c r="FYH81" s="828"/>
      <c r="FYI81" s="828"/>
      <c r="FYJ81" s="828"/>
      <c r="FYK81" s="828"/>
      <c r="FYL81" s="828"/>
      <c r="FYM81" s="828"/>
      <c r="FYN81" s="828"/>
      <c r="FYO81" s="828"/>
      <c r="FYP81" s="828"/>
      <c r="FYQ81" s="828"/>
      <c r="FYR81" s="828"/>
      <c r="FYS81" s="828"/>
      <c r="FYT81" s="828"/>
      <c r="FYU81" s="828"/>
      <c r="FYV81" s="828"/>
      <c r="FYW81" s="828"/>
      <c r="FYX81" s="828"/>
      <c r="FYY81" s="828"/>
      <c r="FYZ81" s="828"/>
      <c r="FZA81" s="828"/>
      <c r="FZB81" s="828"/>
      <c r="FZC81" s="828"/>
      <c r="FZD81" s="828"/>
      <c r="FZE81" s="828"/>
      <c r="FZF81" s="828"/>
      <c r="FZG81" s="828"/>
      <c r="FZH81" s="828"/>
      <c r="FZI81" s="828"/>
      <c r="FZJ81" s="828"/>
      <c r="FZK81" s="828"/>
      <c r="FZL81" s="828"/>
      <c r="FZM81" s="828"/>
      <c r="FZN81" s="828"/>
      <c r="FZO81" s="828"/>
      <c r="FZP81" s="828"/>
      <c r="FZQ81" s="828"/>
      <c r="FZR81" s="828"/>
      <c r="FZS81" s="828"/>
      <c r="FZT81" s="828"/>
      <c r="FZU81" s="828"/>
      <c r="FZV81" s="828"/>
      <c r="FZW81" s="828"/>
      <c r="FZX81" s="828"/>
      <c r="FZY81" s="828"/>
      <c r="FZZ81" s="828"/>
      <c r="GAA81" s="828"/>
      <c r="GAB81" s="828"/>
      <c r="GAC81" s="828"/>
      <c r="GAD81" s="828"/>
      <c r="GAE81" s="828"/>
      <c r="GAF81" s="828"/>
      <c r="GAG81" s="828"/>
      <c r="GAH81" s="828"/>
      <c r="GAI81" s="828"/>
      <c r="GAJ81" s="828"/>
      <c r="GAK81" s="828"/>
      <c r="GAL81" s="828"/>
      <c r="GAM81" s="828"/>
      <c r="GAN81" s="828"/>
      <c r="GAO81" s="828"/>
      <c r="GAP81" s="828"/>
      <c r="GAQ81" s="828"/>
      <c r="GAR81" s="828"/>
      <c r="GAS81" s="828"/>
      <c r="GAT81" s="828"/>
      <c r="GAU81" s="828"/>
      <c r="GAV81" s="828"/>
      <c r="GAW81" s="828"/>
      <c r="GAX81" s="828"/>
      <c r="GAY81" s="828"/>
      <c r="GAZ81" s="828"/>
      <c r="GBA81" s="828"/>
      <c r="GBB81" s="828"/>
      <c r="GBC81" s="828"/>
      <c r="GBD81" s="828"/>
      <c r="GBE81" s="828"/>
      <c r="GBF81" s="828"/>
      <c r="GBG81" s="828"/>
      <c r="GBH81" s="828"/>
      <c r="GBI81" s="828"/>
      <c r="GBJ81" s="828"/>
      <c r="GBK81" s="828"/>
      <c r="GBL81" s="828"/>
      <c r="GBM81" s="828"/>
      <c r="GBN81" s="828"/>
      <c r="GBO81" s="828"/>
      <c r="GBP81" s="828"/>
      <c r="GBQ81" s="828"/>
      <c r="GBR81" s="828"/>
      <c r="GBS81" s="828"/>
      <c r="GBT81" s="828"/>
      <c r="GBU81" s="828"/>
      <c r="GBV81" s="828"/>
      <c r="GBW81" s="828"/>
      <c r="GBX81" s="828"/>
      <c r="GBY81" s="828"/>
      <c r="GBZ81" s="828"/>
      <c r="GCA81" s="828"/>
      <c r="GCB81" s="828"/>
      <c r="GCC81" s="828"/>
      <c r="GCD81" s="828"/>
      <c r="GCE81" s="828"/>
      <c r="GCF81" s="828"/>
      <c r="GCG81" s="828"/>
      <c r="GCH81" s="828"/>
      <c r="GCI81" s="828"/>
      <c r="GCJ81" s="828"/>
      <c r="GCK81" s="828"/>
      <c r="GCL81" s="828"/>
      <c r="GCM81" s="828"/>
      <c r="GCN81" s="828"/>
      <c r="GCO81" s="828"/>
      <c r="GCP81" s="828"/>
      <c r="GCQ81" s="828"/>
      <c r="GCR81" s="828"/>
      <c r="GCS81" s="828"/>
      <c r="GCT81" s="828"/>
      <c r="GCU81" s="828"/>
      <c r="GCV81" s="828"/>
      <c r="GCW81" s="828"/>
      <c r="GCX81" s="828"/>
      <c r="GCY81" s="828"/>
      <c r="GCZ81" s="828"/>
      <c r="GDA81" s="828"/>
      <c r="GDB81" s="828"/>
      <c r="GDC81" s="828"/>
      <c r="GDD81" s="828"/>
      <c r="GDE81" s="828"/>
      <c r="GDF81" s="828"/>
      <c r="GDG81" s="828"/>
      <c r="GDH81" s="828"/>
      <c r="GDI81" s="828"/>
      <c r="GDJ81" s="828"/>
      <c r="GDK81" s="828"/>
      <c r="GDL81" s="828"/>
      <c r="GDM81" s="828"/>
      <c r="GDN81" s="828"/>
      <c r="GDO81" s="828"/>
      <c r="GDP81" s="828"/>
      <c r="GDQ81" s="828"/>
      <c r="GDR81" s="828"/>
      <c r="GDS81" s="828"/>
      <c r="GDT81" s="828"/>
      <c r="GDU81" s="828"/>
      <c r="GDV81" s="828"/>
      <c r="GDW81" s="828"/>
      <c r="GDX81" s="828"/>
      <c r="GDY81" s="828"/>
      <c r="GDZ81" s="828"/>
      <c r="GEA81" s="828"/>
      <c r="GEB81" s="828"/>
      <c r="GEC81" s="828"/>
      <c r="GED81" s="828"/>
      <c r="GEE81" s="828"/>
      <c r="GEF81" s="828"/>
      <c r="GEG81" s="828"/>
      <c r="GEH81" s="828"/>
      <c r="GEI81" s="828"/>
      <c r="GEJ81" s="828"/>
      <c r="GEK81" s="828"/>
      <c r="GEL81" s="828"/>
      <c r="GEM81" s="828"/>
      <c r="GEN81" s="828"/>
      <c r="GEO81" s="828"/>
      <c r="GEP81" s="828"/>
      <c r="GEQ81" s="828"/>
      <c r="GER81" s="828"/>
      <c r="GES81" s="828"/>
      <c r="GET81" s="828"/>
      <c r="GEU81" s="828"/>
      <c r="GEV81" s="828"/>
      <c r="GEW81" s="828"/>
      <c r="GEX81" s="828"/>
      <c r="GEY81" s="828"/>
      <c r="GEZ81" s="828"/>
      <c r="GFA81" s="828"/>
      <c r="GFB81" s="828"/>
      <c r="GFC81" s="828"/>
      <c r="GFD81" s="828"/>
      <c r="GFE81" s="828"/>
      <c r="GFF81" s="828"/>
      <c r="GFG81" s="828"/>
      <c r="GFH81" s="828"/>
      <c r="GFI81" s="828"/>
      <c r="GFJ81" s="828"/>
      <c r="GFK81" s="828"/>
      <c r="GFL81" s="828"/>
      <c r="GFM81" s="828"/>
      <c r="GFN81" s="828"/>
      <c r="GFO81" s="828"/>
      <c r="GFP81" s="828"/>
      <c r="GFQ81" s="828"/>
      <c r="GFR81" s="828"/>
      <c r="GFS81" s="828"/>
      <c r="GFT81" s="828"/>
      <c r="GFU81" s="828"/>
      <c r="GFV81" s="828"/>
      <c r="GFW81" s="828"/>
      <c r="GFX81" s="828"/>
      <c r="GFY81" s="828"/>
      <c r="GFZ81" s="828"/>
      <c r="GGA81" s="828"/>
      <c r="GGB81" s="828"/>
      <c r="GGC81" s="828"/>
      <c r="GGD81" s="828"/>
      <c r="GGE81" s="828"/>
      <c r="GGF81" s="828"/>
      <c r="GGG81" s="828"/>
      <c r="GGH81" s="828"/>
      <c r="GGI81" s="828"/>
      <c r="GGJ81" s="828"/>
      <c r="GGK81" s="828"/>
      <c r="GGL81" s="828"/>
      <c r="GGM81" s="828"/>
      <c r="GGN81" s="828"/>
      <c r="GGO81" s="828"/>
      <c r="GGP81" s="828"/>
      <c r="GGQ81" s="828"/>
      <c r="GGR81" s="828"/>
      <c r="GGS81" s="828"/>
      <c r="GGT81" s="828"/>
      <c r="GGU81" s="828"/>
      <c r="GGV81" s="828"/>
      <c r="GGW81" s="828"/>
      <c r="GGX81" s="828"/>
      <c r="GGY81" s="828"/>
      <c r="GGZ81" s="828"/>
      <c r="GHA81" s="828"/>
      <c r="GHB81" s="828"/>
      <c r="GHC81" s="828"/>
      <c r="GHD81" s="828"/>
      <c r="GHE81" s="828"/>
      <c r="GHF81" s="828"/>
      <c r="GHG81" s="828"/>
      <c r="GHH81" s="828"/>
      <c r="GHI81" s="828"/>
      <c r="GHJ81" s="828"/>
      <c r="GHK81" s="828"/>
      <c r="GHL81" s="828"/>
      <c r="GHM81" s="828"/>
      <c r="GHN81" s="828"/>
      <c r="GHO81" s="828"/>
      <c r="GHP81" s="828"/>
      <c r="GHQ81" s="828"/>
      <c r="GHR81" s="828"/>
      <c r="GHS81" s="828"/>
      <c r="GHT81" s="828"/>
      <c r="GHU81" s="828"/>
      <c r="GHV81" s="828"/>
      <c r="GHW81" s="828"/>
      <c r="GHX81" s="828"/>
      <c r="GHY81" s="828"/>
      <c r="GHZ81" s="828"/>
      <c r="GIA81" s="828"/>
      <c r="GIB81" s="828"/>
      <c r="GIC81" s="828"/>
      <c r="GID81" s="828"/>
      <c r="GIE81" s="828"/>
      <c r="GIF81" s="828"/>
      <c r="GIG81" s="828"/>
      <c r="GIH81" s="828"/>
      <c r="GII81" s="828"/>
      <c r="GIJ81" s="828"/>
      <c r="GIK81" s="828"/>
      <c r="GIL81" s="828"/>
      <c r="GIM81" s="828"/>
      <c r="GIN81" s="828"/>
      <c r="GIO81" s="828"/>
      <c r="GIP81" s="828"/>
      <c r="GIQ81" s="828"/>
      <c r="GIR81" s="828"/>
      <c r="GIS81" s="828"/>
      <c r="GIT81" s="828"/>
      <c r="GIU81" s="828"/>
      <c r="GIV81" s="828"/>
      <c r="GIW81" s="828"/>
      <c r="GIX81" s="828"/>
      <c r="GIY81" s="828"/>
      <c r="GIZ81" s="828"/>
      <c r="GJA81" s="828"/>
      <c r="GJB81" s="828"/>
      <c r="GJC81" s="828"/>
      <c r="GJD81" s="828"/>
      <c r="GJE81" s="828"/>
      <c r="GJF81" s="828"/>
      <c r="GJG81" s="828"/>
      <c r="GJH81" s="828"/>
      <c r="GJI81" s="828"/>
      <c r="GJJ81" s="828"/>
      <c r="GJK81" s="828"/>
      <c r="GJL81" s="828"/>
      <c r="GJM81" s="828"/>
      <c r="GJN81" s="828"/>
      <c r="GJO81" s="828"/>
      <c r="GJP81" s="828"/>
      <c r="GJQ81" s="828"/>
      <c r="GJR81" s="828"/>
      <c r="GJS81" s="828"/>
      <c r="GJT81" s="828"/>
      <c r="GJU81" s="828"/>
      <c r="GJV81" s="828"/>
      <c r="GJW81" s="828"/>
      <c r="GJX81" s="828"/>
      <c r="GJY81" s="828"/>
      <c r="GJZ81" s="828"/>
      <c r="GKA81" s="828"/>
      <c r="GKB81" s="828"/>
      <c r="GKC81" s="828"/>
      <c r="GKD81" s="828"/>
      <c r="GKE81" s="828"/>
      <c r="GKF81" s="828"/>
      <c r="GKG81" s="828"/>
      <c r="GKH81" s="828"/>
      <c r="GKI81" s="828"/>
      <c r="GKJ81" s="828"/>
      <c r="GKK81" s="828"/>
      <c r="GKL81" s="828"/>
      <c r="GKM81" s="828"/>
      <c r="GKN81" s="828"/>
      <c r="GKO81" s="828"/>
      <c r="GKP81" s="828"/>
      <c r="GKQ81" s="828"/>
      <c r="GKR81" s="828"/>
      <c r="GKS81" s="828"/>
      <c r="GKT81" s="828"/>
      <c r="GKU81" s="828"/>
      <c r="GKV81" s="828"/>
      <c r="GKW81" s="828"/>
      <c r="GKX81" s="828"/>
      <c r="GKY81" s="828"/>
      <c r="GKZ81" s="828"/>
      <c r="GLA81" s="828"/>
      <c r="GLB81" s="828"/>
      <c r="GLC81" s="828"/>
      <c r="GLD81" s="828"/>
      <c r="GLE81" s="828"/>
      <c r="GLF81" s="828"/>
      <c r="GLG81" s="828"/>
      <c r="GLH81" s="828"/>
      <c r="GLI81" s="828"/>
      <c r="GLJ81" s="828"/>
      <c r="GLK81" s="828"/>
      <c r="GLL81" s="828"/>
      <c r="GLM81" s="828"/>
      <c r="GLN81" s="828"/>
      <c r="GLO81" s="828"/>
      <c r="GLP81" s="828"/>
      <c r="GLQ81" s="828"/>
      <c r="GLR81" s="828"/>
      <c r="GLS81" s="828"/>
      <c r="GLT81" s="828"/>
      <c r="GLU81" s="828"/>
      <c r="GLV81" s="828"/>
      <c r="GLW81" s="828"/>
      <c r="GLX81" s="828"/>
      <c r="GLY81" s="828"/>
      <c r="GLZ81" s="828"/>
      <c r="GMA81" s="828"/>
      <c r="GMB81" s="828"/>
      <c r="GMC81" s="828"/>
      <c r="GMD81" s="828"/>
      <c r="GME81" s="828"/>
      <c r="GMF81" s="828"/>
      <c r="GMG81" s="828"/>
      <c r="GMH81" s="828"/>
      <c r="GMI81" s="828"/>
      <c r="GMJ81" s="828"/>
      <c r="GMK81" s="828"/>
      <c r="GML81" s="828"/>
      <c r="GMM81" s="828"/>
      <c r="GMN81" s="828"/>
      <c r="GMO81" s="828"/>
      <c r="GMP81" s="828"/>
      <c r="GMQ81" s="828"/>
      <c r="GMR81" s="828"/>
      <c r="GMS81" s="828"/>
      <c r="GMT81" s="828"/>
      <c r="GMU81" s="828"/>
      <c r="GMV81" s="828"/>
      <c r="GMW81" s="828"/>
      <c r="GMX81" s="828"/>
      <c r="GMY81" s="828"/>
      <c r="GMZ81" s="828"/>
      <c r="GNA81" s="828"/>
      <c r="GNB81" s="828"/>
      <c r="GNC81" s="828"/>
      <c r="GND81" s="828"/>
      <c r="GNE81" s="828"/>
      <c r="GNF81" s="828"/>
      <c r="GNG81" s="828"/>
      <c r="GNH81" s="828"/>
      <c r="GNI81" s="828"/>
      <c r="GNJ81" s="828"/>
      <c r="GNK81" s="828"/>
      <c r="GNL81" s="828"/>
      <c r="GNM81" s="828"/>
      <c r="GNN81" s="828"/>
      <c r="GNO81" s="828"/>
      <c r="GNP81" s="828"/>
      <c r="GNQ81" s="828"/>
      <c r="GNR81" s="828"/>
      <c r="GNS81" s="828"/>
      <c r="GNT81" s="828"/>
      <c r="GNU81" s="828"/>
      <c r="GNV81" s="828"/>
      <c r="GNW81" s="828"/>
      <c r="GNX81" s="828"/>
      <c r="GNY81" s="828"/>
      <c r="GNZ81" s="828"/>
      <c r="GOA81" s="828"/>
      <c r="GOB81" s="828"/>
      <c r="GOC81" s="828"/>
      <c r="GOD81" s="828"/>
      <c r="GOE81" s="828"/>
      <c r="GOF81" s="828"/>
      <c r="GOG81" s="828"/>
      <c r="GOH81" s="828"/>
      <c r="GOI81" s="828"/>
      <c r="GOJ81" s="828"/>
      <c r="GOK81" s="828"/>
      <c r="GOL81" s="828"/>
      <c r="GOM81" s="828"/>
      <c r="GON81" s="828"/>
      <c r="GOO81" s="828"/>
      <c r="GOP81" s="828"/>
      <c r="GOQ81" s="828"/>
      <c r="GOR81" s="828"/>
      <c r="GOS81" s="828"/>
      <c r="GOT81" s="828"/>
      <c r="GOU81" s="828"/>
      <c r="GOV81" s="828"/>
      <c r="GOW81" s="828"/>
      <c r="GOX81" s="828"/>
      <c r="GOY81" s="828"/>
      <c r="GOZ81" s="828"/>
      <c r="GPA81" s="828"/>
      <c r="GPB81" s="828"/>
      <c r="GPC81" s="828"/>
      <c r="GPD81" s="828"/>
      <c r="GPE81" s="828"/>
      <c r="GPF81" s="828"/>
      <c r="GPG81" s="828"/>
      <c r="GPH81" s="828"/>
      <c r="GPI81" s="828"/>
      <c r="GPJ81" s="828"/>
      <c r="GPK81" s="828"/>
      <c r="GPL81" s="828"/>
      <c r="GPM81" s="828"/>
      <c r="GPN81" s="828"/>
      <c r="GPO81" s="828"/>
      <c r="GPP81" s="828"/>
      <c r="GPQ81" s="828"/>
      <c r="GPR81" s="828"/>
      <c r="GPS81" s="828"/>
      <c r="GPT81" s="828"/>
      <c r="GPU81" s="828"/>
      <c r="GPV81" s="828"/>
      <c r="GPW81" s="828"/>
      <c r="GPX81" s="828"/>
      <c r="GPY81" s="828"/>
      <c r="GPZ81" s="828"/>
      <c r="GQA81" s="828"/>
      <c r="GQB81" s="828"/>
      <c r="GQC81" s="828"/>
      <c r="GQD81" s="828"/>
      <c r="GQE81" s="828"/>
      <c r="GQF81" s="828"/>
      <c r="GQG81" s="828"/>
      <c r="GQH81" s="828"/>
      <c r="GQI81" s="828"/>
      <c r="GQJ81" s="828"/>
      <c r="GQK81" s="828"/>
      <c r="GQL81" s="828"/>
      <c r="GQM81" s="828"/>
      <c r="GQN81" s="828"/>
      <c r="GQO81" s="828"/>
      <c r="GQP81" s="828"/>
      <c r="GQQ81" s="828"/>
      <c r="GQR81" s="828"/>
      <c r="GQS81" s="828"/>
      <c r="GQT81" s="828"/>
      <c r="GQU81" s="828"/>
      <c r="GQV81" s="828"/>
      <c r="GQW81" s="828"/>
      <c r="GQX81" s="828"/>
      <c r="GQY81" s="828"/>
      <c r="GQZ81" s="828"/>
      <c r="GRA81" s="828"/>
      <c r="GRB81" s="828"/>
      <c r="GRC81" s="828"/>
      <c r="GRD81" s="828"/>
      <c r="GRE81" s="828"/>
      <c r="GRF81" s="828"/>
      <c r="GRG81" s="828"/>
      <c r="GRH81" s="828"/>
      <c r="GRI81" s="828"/>
      <c r="GRJ81" s="828"/>
      <c r="GRK81" s="828"/>
      <c r="GRL81" s="828"/>
      <c r="GRM81" s="828"/>
      <c r="GRN81" s="828"/>
      <c r="GRO81" s="828"/>
      <c r="GRP81" s="828"/>
      <c r="GRQ81" s="828"/>
      <c r="GRR81" s="828"/>
      <c r="GRS81" s="828"/>
      <c r="GRT81" s="828"/>
      <c r="GRU81" s="828"/>
      <c r="GRV81" s="828"/>
      <c r="GRW81" s="828"/>
      <c r="GRX81" s="828"/>
      <c r="GRY81" s="828"/>
      <c r="GRZ81" s="828"/>
      <c r="GSA81" s="828"/>
      <c r="GSB81" s="828"/>
      <c r="GSC81" s="828"/>
      <c r="GSD81" s="828"/>
      <c r="GSE81" s="828"/>
      <c r="GSF81" s="828"/>
      <c r="GSG81" s="828"/>
      <c r="GSH81" s="828"/>
      <c r="GSI81" s="828"/>
      <c r="GSJ81" s="828"/>
      <c r="GSK81" s="828"/>
      <c r="GSL81" s="828"/>
      <c r="GSM81" s="828"/>
      <c r="GSN81" s="828"/>
      <c r="GSO81" s="828"/>
      <c r="GSP81" s="828"/>
      <c r="GSQ81" s="828"/>
      <c r="GSR81" s="828"/>
      <c r="GSS81" s="828"/>
      <c r="GST81" s="828"/>
      <c r="GSU81" s="828"/>
      <c r="GSV81" s="828"/>
      <c r="GSW81" s="828"/>
      <c r="GSX81" s="828"/>
      <c r="GSY81" s="828"/>
      <c r="GSZ81" s="828"/>
      <c r="GTA81" s="828"/>
      <c r="GTB81" s="828"/>
      <c r="GTC81" s="828"/>
      <c r="GTD81" s="828"/>
      <c r="GTE81" s="828"/>
      <c r="GTF81" s="828"/>
      <c r="GTG81" s="828"/>
      <c r="GTH81" s="828"/>
      <c r="GTI81" s="828"/>
      <c r="GTJ81" s="828"/>
      <c r="GTK81" s="828"/>
      <c r="GTL81" s="828"/>
      <c r="GTM81" s="828"/>
      <c r="GTN81" s="828"/>
      <c r="GTO81" s="828"/>
      <c r="GTP81" s="828"/>
      <c r="GTQ81" s="828"/>
      <c r="GTR81" s="828"/>
      <c r="GTS81" s="828"/>
      <c r="GTT81" s="828"/>
      <c r="GTU81" s="828"/>
      <c r="GTV81" s="828"/>
      <c r="GTW81" s="828"/>
      <c r="GTX81" s="828"/>
      <c r="GTY81" s="828"/>
      <c r="GTZ81" s="828"/>
      <c r="GUA81" s="828"/>
      <c r="GUB81" s="828"/>
      <c r="GUC81" s="828"/>
      <c r="GUD81" s="828"/>
      <c r="GUE81" s="828"/>
      <c r="GUF81" s="828"/>
      <c r="GUG81" s="828"/>
      <c r="GUH81" s="828"/>
      <c r="GUI81" s="828"/>
      <c r="GUJ81" s="828"/>
      <c r="GUK81" s="828"/>
      <c r="GUL81" s="828"/>
      <c r="GUM81" s="828"/>
      <c r="GUN81" s="828"/>
      <c r="GUO81" s="828"/>
      <c r="GUP81" s="828"/>
      <c r="GUQ81" s="828"/>
      <c r="GUR81" s="828"/>
      <c r="GUS81" s="828"/>
      <c r="GUT81" s="828"/>
      <c r="GUU81" s="828"/>
      <c r="GUV81" s="828"/>
      <c r="GUW81" s="828"/>
      <c r="GUX81" s="828"/>
      <c r="GUY81" s="828"/>
      <c r="GUZ81" s="828"/>
      <c r="GVA81" s="828"/>
      <c r="GVB81" s="828"/>
      <c r="GVC81" s="828"/>
      <c r="GVD81" s="828"/>
      <c r="GVE81" s="828"/>
      <c r="GVF81" s="828"/>
      <c r="GVG81" s="828"/>
      <c r="GVH81" s="828"/>
      <c r="GVI81" s="828"/>
      <c r="GVJ81" s="828"/>
      <c r="GVK81" s="828"/>
      <c r="GVL81" s="828"/>
      <c r="GVM81" s="828"/>
      <c r="GVN81" s="828"/>
      <c r="GVO81" s="828"/>
      <c r="GVP81" s="828"/>
      <c r="GVQ81" s="828"/>
      <c r="GVR81" s="828"/>
      <c r="GVS81" s="828"/>
      <c r="GVT81" s="828"/>
      <c r="GVU81" s="828"/>
      <c r="GVV81" s="828"/>
      <c r="GVW81" s="828"/>
      <c r="GVX81" s="828"/>
      <c r="GVY81" s="828"/>
      <c r="GVZ81" s="828"/>
      <c r="GWA81" s="828"/>
      <c r="GWB81" s="828"/>
      <c r="GWC81" s="828"/>
      <c r="GWD81" s="828"/>
      <c r="GWE81" s="828"/>
      <c r="GWF81" s="828"/>
      <c r="GWG81" s="828"/>
      <c r="GWH81" s="828"/>
      <c r="GWI81" s="828"/>
      <c r="GWJ81" s="828"/>
      <c r="GWK81" s="828"/>
      <c r="GWL81" s="828"/>
      <c r="GWM81" s="828"/>
      <c r="GWN81" s="828"/>
      <c r="GWO81" s="828"/>
      <c r="GWP81" s="828"/>
      <c r="GWQ81" s="828"/>
      <c r="GWR81" s="828"/>
      <c r="GWS81" s="828"/>
      <c r="GWT81" s="828"/>
      <c r="GWU81" s="828"/>
      <c r="GWV81" s="828"/>
      <c r="GWW81" s="828"/>
      <c r="GWX81" s="828"/>
      <c r="GWY81" s="828"/>
      <c r="GWZ81" s="828"/>
      <c r="GXA81" s="828"/>
      <c r="GXB81" s="828"/>
      <c r="GXC81" s="828"/>
      <c r="GXD81" s="828"/>
      <c r="GXE81" s="828"/>
      <c r="GXF81" s="828"/>
      <c r="GXG81" s="828"/>
      <c r="GXH81" s="828"/>
      <c r="GXI81" s="828"/>
      <c r="GXJ81" s="828"/>
      <c r="GXK81" s="828"/>
      <c r="GXL81" s="828"/>
      <c r="GXM81" s="828"/>
      <c r="GXN81" s="828"/>
      <c r="GXO81" s="828"/>
      <c r="GXP81" s="828"/>
      <c r="GXQ81" s="828"/>
      <c r="GXR81" s="828"/>
      <c r="GXS81" s="828"/>
      <c r="GXT81" s="828"/>
      <c r="GXU81" s="828"/>
      <c r="GXV81" s="828"/>
      <c r="GXW81" s="828"/>
      <c r="GXX81" s="828"/>
      <c r="GXY81" s="828"/>
      <c r="GXZ81" s="828"/>
      <c r="GYA81" s="828"/>
      <c r="GYB81" s="828"/>
      <c r="GYC81" s="828"/>
      <c r="GYD81" s="828"/>
      <c r="GYE81" s="828"/>
      <c r="GYF81" s="828"/>
      <c r="GYG81" s="828"/>
      <c r="GYH81" s="828"/>
      <c r="GYI81" s="828"/>
      <c r="GYJ81" s="828"/>
      <c r="GYK81" s="828"/>
      <c r="GYL81" s="828"/>
      <c r="GYM81" s="828"/>
      <c r="GYN81" s="828"/>
      <c r="GYO81" s="828"/>
      <c r="GYP81" s="828"/>
      <c r="GYQ81" s="828"/>
      <c r="GYR81" s="828"/>
      <c r="GYS81" s="828"/>
      <c r="GYT81" s="828"/>
      <c r="GYU81" s="828"/>
      <c r="GYV81" s="828"/>
      <c r="GYW81" s="828"/>
      <c r="GYX81" s="828"/>
      <c r="GYY81" s="828"/>
      <c r="GYZ81" s="828"/>
      <c r="GZA81" s="828"/>
      <c r="GZB81" s="828"/>
      <c r="GZC81" s="828"/>
      <c r="GZD81" s="828"/>
      <c r="GZE81" s="828"/>
      <c r="GZF81" s="828"/>
      <c r="GZG81" s="828"/>
      <c r="GZH81" s="828"/>
      <c r="GZI81" s="828"/>
      <c r="GZJ81" s="828"/>
      <c r="GZK81" s="828"/>
      <c r="GZL81" s="828"/>
      <c r="GZM81" s="828"/>
      <c r="GZN81" s="828"/>
      <c r="GZO81" s="828"/>
      <c r="GZP81" s="828"/>
      <c r="GZQ81" s="828"/>
      <c r="GZR81" s="828"/>
      <c r="GZS81" s="828"/>
      <c r="GZT81" s="828"/>
      <c r="GZU81" s="828"/>
      <c r="GZV81" s="828"/>
      <c r="GZW81" s="828"/>
      <c r="GZX81" s="828"/>
      <c r="GZY81" s="828"/>
      <c r="GZZ81" s="828"/>
      <c r="HAA81" s="828"/>
      <c r="HAB81" s="828"/>
      <c r="HAC81" s="828"/>
      <c r="HAD81" s="828"/>
      <c r="HAE81" s="828"/>
      <c r="HAF81" s="828"/>
      <c r="HAG81" s="828"/>
      <c r="HAH81" s="828"/>
      <c r="HAI81" s="828"/>
      <c r="HAJ81" s="828"/>
      <c r="HAK81" s="828"/>
      <c r="HAL81" s="828"/>
      <c r="HAM81" s="828"/>
      <c r="HAN81" s="828"/>
      <c r="HAO81" s="828"/>
      <c r="HAP81" s="828"/>
      <c r="HAQ81" s="828"/>
      <c r="HAR81" s="828"/>
      <c r="HAS81" s="828"/>
      <c r="HAT81" s="828"/>
      <c r="HAU81" s="828"/>
      <c r="HAV81" s="828"/>
      <c r="HAW81" s="828"/>
      <c r="HAX81" s="828"/>
      <c r="HAY81" s="828"/>
      <c r="HAZ81" s="828"/>
      <c r="HBA81" s="828"/>
      <c r="HBB81" s="828"/>
      <c r="HBC81" s="828"/>
      <c r="HBD81" s="828"/>
      <c r="HBE81" s="828"/>
      <c r="HBF81" s="828"/>
      <c r="HBG81" s="828"/>
      <c r="HBH81" s="828"/>
      <c r="HBI81" s="828"/>
      <c r="HBJ81" s="828"/>
      <c r="HBK81" s="828"/>
      <c r="HBL81" s="828"/>
      <c r="HBM81" s="828"/>
      <c r="HBN81" s="828"/>
      <c r="HBO81" s="828"/>
      <c r="HBP81" s="828"/>
      <c r="HBQ81" s="828"/>
      <c r="HBR81" s="828"/>
      <c r="HBS81" s="828"/>
      <c r="HBT81" s="828"/>
      <c r="HBU81" s="828"/>
      <c r="HBV81" s="828"/>
      <c r="HBW81" s="828"/>
      <c r="HBX81" s="828"/>
      <c r="HBY81" s="828"/>
      <c r="HBZ81" s="828"/>
      <c r="HCA81" s="828"/>
      <c r="HCB81" s="828"/>
      <c r="HCC81" s="828"/>
      <c r="HCD81" s="828"/>
      <c r="HCE81" s="828"/>
      <c r="HCF81" s="828"/>
      <c r="HCG81" s="828"/>
      <c r="HCH81" s="828"/>
      <c r="HCI81" s="828"/>
      <c r="HCJ81" s="828"/>
      <c r="HCK81" s="828"/>
      <c r="HCL81" s="828"/>
      <c r="HCM81" s="828"/>
      <c r="HCN81" s="828"/>
      <c r="HCO81" s="828"/>
      <c r="HCP81" s="828"/>
      <c r="HCQ81" s="828"/>
      <c r="HCR81" s="828"/>
      <c r="HCS81" s="828"/>
      <c r="HCT81" s="828"/>
      <c r="HCU81" s="828"/>
      <c r="HCV81" s="828"/>
      <c r="HCW81" s="828"/>
      <c r="HCX81" s="828"/>
      <c r="HCY81" s="828"/>
      <c r="HCZ81" s="828"/>
      <c r="HDA81" s="828"/>
      <c r="HDB81" s="828"/>
      <c r="HDC81" s="828"/>
      <c r="HDD81" s="828"/>
      <c r="HDE81" s="828"/>
      <c r="HDF81" s="828"/>
      <c r="HDG81" s="828"/>
      <c r="HDH81" s="828"/>
      <c r="HDI81" s="828"/>
      <c r="HDJ81" s="828"/>
      <c r="HDK81" s="828"/>
      <c r="HDL81" s="828"/>
      <c r="HDM81" s="828"/>
      <c r="HDN81" s="828"/>
      <c r="HDO81" s="828"/>
      <c r="HDP81" s="828"/>
      <c r="HDQ81" s="828"/>
      <c r="HDR81" s="828"/>
      <c r="HDS81" s="828"/>
      <c r="HDT81" s="828"/>
      <c r="HDU81" s="828"/>
      <c r="HDV81" s="828"/>
      <c r="HDW81" s="828"/>
      <c r="HDX81" s="828"/>
      <c r="HDY81" s="828"/>
      <c r="HDZ81" s="828"/>
      <c r="HEA81" s="828"/>
      <c r="HEB81" s="828"/>
      <c r="HEC81" s="828"/>
      <c r="HED81" s="828"/>
      <c r="HEE81" s="828"/>
      <c r="HEF81" s="828"/>
      <c r="HEG81" s="828"/>
      <c r="HEH81" s="828"/>
      <c r="HEI81" s="828"/>
      <c r="HEJ81" s="828"/>
      <c r="HEK81" s="828"/>
      <c r="HEL81" s="828"/>
      <c r="HEM81" s="828"/>
      <c r="HEN81" s="828"/>
      <c r="HEO81" s="828"/>
      <c r="HEP81" s="828"/>
      <c r="HEQ81" s="828"/>
      <c r="HER81" s="828"/>
      <c r="HES81" s="828"/>
      <c r="HET81" s="828"/>
      <c r="HEU81" s="828"/>
      <c r="HEV81" s="828"/>
      <c r="HEW81" s="828"/>
      <c r="HEX81" s="828"/>
      <c r="HEY81" s="828"/>
      <c r="HEZ81" s="828"/>
      <c r="HFA81" s="828"/>
      <c r="HFB81" s="828"/>
      <c r="HFC81" s="828"/>
      <c r="HFD81" s="828"/>
      <c r="HFE81" s="828"/>
      <c r="HFF81" s="828"/>
      <c r="HFG81" s="828"/>
      <c r="HFH81" s="828"/>
      <c r="HFI81" s="828"/>
      <c r="HFJ81" s="828"/>
      <c r="HFK81" s="828"/>
      <c r="HFL81" s="828"/>
      <c r="HFM81" s="828"/>
      <c r="HFN81" s="828"/>
      <c r="HFO81" s="828"/>
      <c r="HFP81" s="828"/>
      <c r="HFQ81" s="828"/>
      <c r="HFR81" s="828"/>
      <c r="HFS81" s="828"/>
      <c r="HFT81" s="828"/>
      <c r="HFU81" s="828"/>
      <c r="HFV81" s="828"/>
      <c r="HFW81" s="828"/>
      <c r="HFX81" s="828"/>
      <c r="HFY81" s="828"/>
      <c r="HFZ81" s="828"/>
      <c r="HGA81" s="828"/>
      <c r="HGB81" s="828"/>
      <c r="HGC81" s="828"/>
      <c r="HGD81" s="828"/>
      <c r="HGE81" s="828"/>
      <c r="HGF81" s="828"/>
      <c r="HGG81" s="828"/>
      <c r="HGH81" s="828"/>
      <c r="HGI81" s="828"/>
      <c r="HGJ81" s="828"/>
      <c r="HGK81" s="828"/>
      <c r="HGL81" s="828"/>
      <c r="HGM81" s="828"/>
      <c r="HGN81" s="828"/>
      <c r="HGO81" s="828"/>
      <c r="HGP81" s="828"/>
      <c r="HGQ81" s="828"/>
      <c r="HGR81" s="828"/>
      <c r="HGS81" s="828"/>
      <c r="HGT81" s="828"/>
      <c r="HGU81" s="828"/>
      <c r="HGV81" s="828"/>
      <c r="HGW81" s="828"/>
      <c r="HGX81" s="828"/>
      <c r="HGY81" s="828"/>
      <c r="HGZ81" s="828"/>
      <c r="HHA81" s="828"/>
      <c r="HHB81" s="828"/>
      <c r="HHC81" s="828"/>
      <c r="HHD81" s="828"/>
      <c r="HHE81" s="828"/>
      <c r="HHF81" s="828"/>
      <c r="HHG81" s="828"/>
      <c r="HHH81" s="828"/>
      <c r="HHI81" s="828"/>
      <c r="HHJ81" s="828"/>
      <c r="HHK81" s="828"/>
      <c r="HHL81" s="828"/>
      <c r="HHM81" s="828"/>
      <c r="HHN81" s="828"/>
      <c r="HHO81" s="828"/>
      <c r="HHP81" s="828"/>
      <c r="HHQ81" s="828"/>
      <c r="HHR81" s="828"/>
      <c r="HHS81" s="828"/>
      <c r="HHT81" s="828"/>
      <c r="HHU81" s="828"/>
      <c r="HHV81" s="828"/>
      <c r="HHW81" s="828"/>
      <c r="HHX81" s="828"/>
      <c r="HHY81" s="828"/>
      <c r="HHZ81" s="828"/>
      <c r="HIA81" s="828"/>
      <c r="HIB81" s="828"/>
      <c r="HIC81" s="828"/>
      <c r="HID81" s="828"/>
      <c r="HIE81" s="828"/>
      <c r="HIF81" s="828"/>
      <c r="HIG81" s="828"/>
      <c r="HIH81" s="828"/>
      <c r="HII81" s="828"/>
      <c r="HIJ81" s="828"/>
      <c r="HIK81" s="828"/>
      <c r="HIL81" s="828"/>
      <c r="HIM81" s="828"/>
      <c r="HIN81" s="828"/>
      <c r="HIO81" s="828"/>
      <c r="HIP81" s="828"/>
      <c r="HIQ81" s="828"/>
      <c r="HIR81" s="828"/>
      <c r="HIS81" s="828"/>
      <c r="HIT81" s="828"/>
      <c r="HIU81" s="828"/>
      <c r="HIV81" s="828"/>
      <c r="HIW81" s="828"/>
      <c r="HIX81" s="828"/>
      <c r="HIY81" s="828"/>
      <c r="HIZ81" s="828"/>
      <c r="HJA81" s="828"/>
      <c r="HJB81" s="828"/>
      <c r="HJC81" s="828"/>
      <c r="HJD81" s="828"/>
      <c r="HJE81" s="828"/>
      <c r="HJF81" s="828"/>
      <c r="HJG81" s="828"/>
      <c r="HJH81" s="828"/>
      <c r="HJI81" s="828"/>
      <c r="HJJ81" s="828"/>
      <c r="HJK81" s="828"/>
      <c r="HJL81" s="828"/>
      <c r="HJM81" s="828"/>
      <c r="HJN81" s="828"/>
      <c r="HJO81" s="828"/>
      <c r="HJP81" s="828"/>
      <c r="HJQ81" s="828"/>
      <c r="HJR81" s="828"/>
      <c r="HJS81" s="828"/>
      <c r="HJT81" s="828"/>
      <c r="HJU81" s="828"/>
      <c r="HJV81" s="828"/>
      <c r="HJW81" s="828"/>
      <c r="HJX81" s="828"/>
      <c r="HJY81" s="828"/>
      <c r="HJZ81" s="828"/>
      <c r="HKA81" s="828"/>
      <c r="HKB81" s="828"/>
      <c r="HKC81" s="828"/>
      <c r="HKD81" s="828"/>
      <c r="HKE81" s="828"/>
      <c r="HKF81" s="828"/>
      <c r="HKG81" s="828"/>
      <c r="HKH81" s="828"/>
      <c r="HKI81" s="828"/>
      <c r="HKJ81" s="828"/>
      <c r="HKK81" s="828"/>
      <c r="HKL81" s="828"/>
      <c r="HKM81" s="828"/>
      <c r="HKN81" s="828"/>
      <c r="HKO81" s="828"/>
      <c r="HKP81" s="828"/>
      <c r="HKQ81" s="828"/>
      <c r="HKR81" s="828"/>
      <c r="HKS81" s="828"/>
      <c r="HKT81" s="828"/>
      <c r="HKU81" s="828"/>
      <c r="HKV81" s="828"/>
      <c r="HKW81" s="828"/>
      <c r="HKX81" s="828"/>
      <c r="HKY81" s="828"/>
      <c r="HKZ81" s="828"/>
      <c r="HLA81" s="828"/>
      <c r="HLB81" s="828"/>
      <c r="HLC81" s="828"/>
      <c r="HLD81" s="828"/>
      <c r="HLE81" s="828"/>
      <c r="HLF81" s="828"/>
      <c r="HLG81" s="828"/>
      <c r="HLH81" s="828"/>
      <c r="HLI81" s="828"/>
      <c r="HLJ81" s="828"/>
      <c r="HLK81" s="828"/>
      <c r="HLL81" s="828"/>
      <c r="HLM81" s="828"/>
      <c r="HLN81" s="828"/>
      <c r="HLO81" s="828"/>
      <c r="HLP81" s="828"/>
      <c r="HLQ81" s="828"/>
      <c r="HLR81" s="828"/>
      <c r="HLS81" s="828"/>
      <c r="HLT81" s="828"/>
      <c r="HLU81" s="828"/>
      <c r="HLV81" s="828"/>
      <c r="HLW81" s="828"/>
      <c r="HLX81" s="828"/>
      <c r="HLY81" s="828"/>
      <c r="HLZ81" s="828"/>
      <c r="HMA81" s="828"/>
      <c r="HMB81" s="828"/>
      <c r="HMC81" s="828"/>
      <c r="HMD81" s="828"/>
      <c r="HME81" s="828"/>
      <c r="HMF81" s="828"/>
      <c r="HMG81" s="828"/>
      <c r="HMH81" s="828"/>
      <c r="HMI81" s="828"/>
      <c r="HMJ81" s="828"/>
      <c r="HMK81" s="828"/>
      <c r="HML81" s="828"/>
      <c r="HMM81" s="828"/>
      <c r="HMN81" s="828"/>
      <c r="HMO81" s="828"/>
      <c r="HMP81" s="828"/>
      <c r="HMQ81" s="828"/>
      <c r="HMR81" s="828"/>
      <c r="HMS81" s="828"/>
      <c r="HMT81" s="828"/>
      <c r="HMU81" s="828"/>
      <c r="HMV81" s="828"/>
      <c r="HMW81" s="828"/>
      <c r="HMX81" s="828"/>
      <c r="HMY81" s="828"/>
      <c r="HMZ81" s="828"/>
      <c r="HNA81" s="828"/>
      <c r="HNB81" s="828"/>
      <c r="HNC81" s="828"/>
      <c r="HND81" s="828"/>
      <c r="HNE81" s="828"/>
      <c r="HNF81" s="828"/>
      <c r="HNG81" s="828"/>
      <c r="HNH81" s="828"/>
      <c r="HNI81" s="828"/>
      <c r="HNJ81" s="828"/>
      <c r="HNK81" s="828"/>
      <c r="HNL81" s="828"/>
      <c r="HNM81" s="828"/>
      <c r="HNN81" s="828"/>
      <c r="HNO81" s="828"/>
      <c r="HNP81" s="828"/>
      <c r="HNQ81" s="828"/>
      <c r="HNR81" s="828"/>
      <c r="HNS81" s="828"/>
      <c r="HNT81" s="828"/>
      <c r="HNU81" s="828"/>
      <c r="HNV81" s="828"/>
      <c r="HNW81" s="828"/>
      <c r="HNX81" s="828"/>
      <c r="HNY81" s="828"/>
      <c r="HNZ81" s="828"/>
      <c r="HOA81" s="828"/>
      <c r="HOB81" s="828"/>
      <c r="HOC81" s="828"/>
      <c r="HOD81" s="828"/>
      <c r="HOE81" s="828"/>
      <c r="HOF81" s="828"/>
      <c r="HOG81" s="828"/>
      <c r="HOH81" s="828"/>
      <c r="HOI81" s="828"/>
      <c r="HOJ81" s="828"/>
      <c r="HOK81" s="828"/>
      <c r="HOL81" s="828"/>
      <c r="HOM81" s="828"/>
      <c r="HON81" s="828"/>
      <c r="HOO81" s="828"/>
      <c r="HOP81" s="828"/>
      <c r="HOQ81" s="828"/>
      <c r="HOR81" s="828"/>
      <c r="HOS81" s="828"/>
      <c r="HOT81" s="828"/>
      <c r="HOU81" s="828"/>
      <c r="HOV81" s="828"/>
      <c r="HOW81" s="828"/>
      <c r="HOX81" s="828"/>
      <c r="HOY81" s="828"/>
      <c r="HOZ81" s="828"/>
      <c r="HPA81" s="828"/>
      <c r="HPB81" s="828"/>
      <c r="HPC81" s="828"/>
      <c r="HPD81" s="828"/>
      <c r="HPE81" s="828"/>
      <c r="HPF81" s="828"/>
      <c r="HPG81" s="828"/>
      <c r="HPH81" s="828"/>
      <c r="HPI81" s="828"/>
      <c r="HPJ81" s="828"/>
      <c r="HPK81" s="828"/>
      <c r="HPL81" s="828"/>
      <c r="HPM81" s="828"/>
      <c r="HPN81" s="828"/>
      <c r="HPO81" s="828"/>
      <c r="HPP81" s="828"/>
      <c r="HPQ81" s="828"/>
      <c r="HPR81" s="828"/>
      <c r="HPS81" s="828"/>
      <c r="HPT81" s="828"/>
      <c r="HPU81" s="828"/>
      <c r="HPV81" s="828"/>
      <c r="HPW81" s="828"/>
      <c r="HPX81" s="828"/>
      <c r="HPY81" s="828"/>
      <c r="HPZ81" s="828"/>
      <c r="HQA81" s="828"/>
      <c r="HQB81" s="828"/>
      <c r="HQC81" s="828"/>
      <c r="HQD81" s="828"/>
      <c r="HQE81" s="828"/>
      <c r="HQF81" s="828"/>
      <c r="HQG81" s="828"/>
      <c r="HQH81" s="828"/>
      <c r="HQI81" s="828"/>
      <c r="HQJ81" s="828"/>
      <c r="HQK81" s="828"/>
      <c r="HQL81" s="828"/>
      <c r="HQM81" s="828"/>
      <c r="HQN81" s="828"/>
      <c r="HQO81" s="828"/>
      <c r="HQP81" s="828"/>
      <c r="HQQ81" s="828"/>
      <c r="HQR81" s="828"/>
      <c r="HQS81" s="828"/>
      <c r="HQT81" s="828"/>
      <c r="HQU81" s="828"/>
      <c r="HQV81" s="828"/>
      <c r="HQW81" s="828"/>
      <c r="HQX81" s="828"/>
      <c r="HQY81" s="828"/>
      <c r="HQZ81" s="828"/>
      <c r="HRA81" s="828"/>
      <c r="HRB81" s="828"/>
      <c r="HRC81" s="828"/>
      <c r="HRD81" s="828"/>
      <c r="HRE81" s="828"/>
      <c r="HRF81" s="828"/>
      <c r="HRG81" s="828"/>
      <c r="HRH81" s="828"/>
      <c r="HRI81" s="828"/>
      <c r="HRJ81" s="828"/>
      <c r="HRK81" s="828"/>
      <c r="HRL81" s="828"/>
      <c r="HRM81" s="828"/>
      <c r="HRN81" s="828"/>
      <c r="HRO81" s="828"/>
      <c r="HRP81" s="828"/>
      <c r="HRQ81" s="828"/>
      <c r="HRR81" s="828"/>
      <c r="HRS81" s="828"/>
      <c r="HRT81" s="828"/>
      <c r="HRU81" s="828"/>
      <c r="HRV81" s="828"/>
      <c r="HRW81" s="828"/>
      <c r="HRX81" s="828"/>
      <c r="HRY81" s="828"/>
      <c r="HRZ81" s="828"/>
      <c r="HSA81" s="828"/>
      <c r="HSB81" s="828"/>
      <c r="HSC81" s="828"/>
      <c r="HSD81" s="828"/>
      <c r="HSE81" s="828"/>
      <c r="HSF81" s="828"/>
      <c r="HSG81" s="828"/>
      <c r="HSH81" s="828"/>
      <c r="HSI81" s="828"/>
      <c r="HSJ81" s="828"/>
      <c r="HSK81" s="828"/>
      <c r="HSL81" s="828"/>
      <c r="HSM81" s="828"/>
      <c r="HSN81" s="828"/>
      <c r="HSO81" s="828"/>
      <c r="HSP81" s="828"/>
      <c r="HSQ81" s="828"/>
      <c r="HSR81" s="828"/>
      <c r="HSS81" s="828"/>
      <c r="HST81" s="828"/>
      <c r="HSU81" s="828"/>
      <c r="HSV81" s="828"/>
      <c r="HSW81" s="828"/>
      <c r="HSX81" s="828"/>
      <c r="HSY81" s="828"/>
      <c r="HSZ81" s="828"/>
      <c r="HTA81" s="828"/>
      <c r="HTB81" s="828"/>
      <c r="HTC81" s="828"/>
      <c r="HTD81" s="828"/>
      <c r="HTE81" s="828"/>
      <c r="HTF81" s="828"/>
      <c r="HTG81" s="828"/>
      <c r="HTH81" s="828"/>
      <c r="HTI81" s="828"/>
      <c r="HTJ81" s="828"/>
      <c r="HTK81" s="828"/>
      <c r="HTL81" s="828"/>
      <c r="HTM81" s="828"/>
      <c r="HTN81" s="828"/>
      <c r="HTO81" s="828"/>
      <c r="HTP81" s="828"/>
      <c r="HTQ81" s="828"/>
      <c r="HTR81" s="828"/>
      <c r="HTS81" s="828"/>
      <c r="HTT81" s="828"/>
      <c r="HTU81" s="828"/>
      <c r="HTV81" s="828"/>
      <c r="HTW81" s="828"/>
      <c r="HTX81" s="828"/>
      <c r="HTY81" s="828"/>
      <c r="HTZ81" s="828"/>
      <c r="HUA81" s="828"/>
      <c r="HUB81" s="828"/>
      <c r="HUC81" s="828"/>
      <c r="HUD81" s="828"/>
      <c r="HUE81" s="828"/>
      <c r="HUF81" s="828"/>
      <c r="HUG81" s="828"/>
      <c r="HUH81" s="828"/>
      <c r="HUI81" s="828"/>
      <c r="HUJ81" s="828"/>
      <c r="HUK81" s="828"/>
      <c r="HUL81" s="828"/>
      <c r="HUM81" s="828"/>
      <c r="HUN81" s="828"/>
      <c r="HUO81" s="828"/>
      <c r="HUP81" s="828"/>
      <c r="HUQ81" s="828"/>
      <c r="HUR81" s="828"/>
      <c r="HUS81" s="828"/>
      <c r="HUT81" s="828"/>
      <c r="HUU81" s="828"/>
      <c r="HUV81" s="828"/>
      <c r="HUW81" s="828"/>
      <c r="HUX81" s="828"/>
      <c r="HUY81" s="828"/>
      <c r="HUZ81" s="828"/>
      <c r="HVA81" s="828"/>
      <c r="HVB81" s="828"/>
      <c r="HVC81" s="828"/>
      <c r="HVD81" s="828"/>
      <c r="HVE81" s="828"/>
      <c r="HVF81" s="828"/>
      <c r="HVG81" s="828"/>
      <c r="HVH81" s="828"/>
      <c r="HVI81" s="828"/>
      <c r="HVJ81" s="828"/>
      <c r="HVK81" s="828"/>
      <c r="HVL81" s="828"/>
      <c r="HVM81" s="828"/>
      <c r="HVN81" s="828"/>
      <c r="HVO81" s="828"/>
      <c r="HVP81" s="828"/>
      <c r="HVQ81" s="828"/>
      <c r="HVR81" s="828"/>
      <c r="HVS81" s="828"/>
      <c r="HVT81" s="828"/>
      <c r="HVU81" s="828"/>
      <c r="HVV81" s="828"/>
      <c r="HVW81" s="828"/>
      <c r="HVX81" s="828"/>
      <c r="HVY81" s="828"/>
      <c r="HVZ81" s="828"/>
      <c r="HWA81" s="828"/>
      <c r="HWB81" s="828"/>
      <c r="HWC81" s="828"/>
      <c r="HWD81" s="828"/>
      <c r="HWE81" s="828"/>
      <c r="HWF81" s="828"/>
      <c r="HWG81" s="828"/>
      <c r="HWH81" s="828"/>
      <c r="HWI81" s="828"/>
      <c r="HWJ81" s="828"/>
      <c r="HWK81" s="828"/>
      <c r="HWL81" s="828"/>
      <c r="HWM81" s="828"/>
      <c r="HWN81" s="828"/>
      <c r="HWO81" s="828"/>
      <c r="HWP81" s="828"/>
      <c r="HWQ81" s="828"/>
      <c r="HWR81" s="828"/>
      <c r="HWS81" s="828"/>
      <c r="HWT81" s="828"/>
      <c r="HWU81" s="828"/>
      <c r="HWV81" s="828"/>
      <c r="HWW81" s="828"/>
      <c r="HWX81" s="828"/>
      <c r="HWY81" s="828"/>
      <c r="HWZ81" s="828"/>
      <c r="HXA81" s="828"/>
      <c r="HXB81" s="828"/>
      <c r="HXC81" s="828"/>
      <c r="HXD81" s="828"/>
      <c r="HXE81" s="828"/>
      <c r="HXF81" s="828"/>
      <c r="HXG81" s="828"/>
      <c r="HXH81" s="828"/>
      <c r="HXI81" s="828"/>
      <c r="HXJ81" s="828"/>
      <c r="HXK81" s="828"/>
      <c r="HXL81" s="828"/>
      <c r="HXM81" s="828"/>
      <c r="HXN81" s="828"/>
      <c r="HXO81" s="828"/>
      <c r="HXP81" s="828"/>
      <c r="HXQ81" s="828"/>
      <c r="HXR81" s="828"/>
      <c r="HXS81" s="828"/>
      <c r="HXT81" s="828"/>
      <c r="HXU81" s="828"/>
      <c r="HXV81" s="828"/>
      <c r="HXW81" s="828"/>
      <c r="HXX81" s="828"/>
      <c r="HXY81" s="828"/>
      <c r="HXZ81" s="828"/>
      <c r="HYA81" s="828"/>
      <c r="HYB81" s="828"/>
      <c r="HYC81" s="828"/>
      <c r="HYD81" s="828"/>
      <c r="HYE81" s="828"/>
      <c r="HYF81" s="828"/>
      <c r="HYG81" s="828"/>
      <c r="HYH81" s="828"/>
      <c r="HYI81" s="828"/>
      <c r="HYJ81" s="828"/>
      <c r="HYK81" s="828"/>
      <c r="HYL81" s="828"/>
      <c r="HYM81" s="828"/>
      <c r="HYN81" s="828"/>
      <c r="HYO81" s="828"/>
      <c r="HYP81" s="828"/>
      <c r="HYQ81" s="828"/>
      <c r="HYR81" s="828"/>
      <c r="HYS81" s="828"/>
      <c r="HYT81" s="828"/>
      <c r="HYU81" s="828"/>
      <c r="HYV81" s="828"/>
      <c r="HYW81" s="828"/>
      <c r="HYX81" s="828"/>
      <c r="HYY81" s="828"/>
      <c r="HYZ81" s="828"/>
      <c r="HZA81" s="828"/>
      <c r="HZB81" s="828"/>
      <c r="HZC81" s="828"/>
      <c r="HZD81" s="828"/>
      <c r="HZE81" s="828"/>
      <c r="HZF81" s="828"/>
      <c r="HZG81" s="828"/>
      <c r="HZH81" s="828"/>
      <c r="HZI81" s="828"/>
      <c r="HZJ81" s="828"/>
      <c r="HZK81" s="828"/>
      <c r="HZL81" s="828"/>
      <c r="HZM81" s="828"/>
      <c r="HZN81" s="828"/>
      <c r="HZO81" s="828"/>
      <c r="HZP81" s="828"/>
      <c r="HZQ81" s="828"/>
      <c r="HZR81" s="828"/>
      <c r="HZS81" s="828"/>
      <c r="HZT81" s="828"/>
      <c r="HZU81" s="828"/>
      <c r="HZV81" s="828"/>
      <c r="HZW81" s="828"/>
      <c r="HZX81" s="828"/>
      <c r="HZY81" s="828"/>
      <c r="HZZ81" s="828"/>
      <c r="IAA81" s="828"/>
      <c r="IAB81" s="828"/>
      <c r="IAC81" s="828"/>
      <c r="IAD81" s="828"/>
      <c r="IAE81" s="828"/>
      <c r="IAF81" s="828"/>
      <c r="IAG81" s="828"/>
      <c r="IAH81" s="828"/>
      <c r="IAI81" s="828"/>
      <c r="IAJ81" s="828"/>
      <c r="IAK81" s="828"/>
      <c r="IAL81" s="828"/>
      <c r="IAM81" s="828"/>
      <c r="IAN81" s="828"/>
      <c r="IAO81" s="828"/>
      <c r="IAP81" s="828"/>
      <c r="IAQ81" s="828"/>
      <c r="IAR81" s="828"/>
      <c r="IAS81" s="828"/>
      <c r="IAT81" s="828"/>
      <c r="IAU81" s="828"/>
      <c r="IAV81" s="828"/>
      <c r="IAW81" s="828"/>
      <c r="IAX81" s="828"/>
      <c r="IAY81" s="828"/>
      <c r="IAZ81" s="828"/>
      <c r="IBA81" s="828"/>
      <c r="IBB81" s="828"/>
      <c r="IBC81" s="828"/>
      <c r="IBD81" s="828"/>
      <c r="IBE81" s="828"/>
      <c r="IBF81" s="828"/>
      <c r="IBG81" s="828"/>
      <c r="IBH81" s="828"/>
      <c r="IBI81" s="828"/>
      <c r="IBJ81" s="828"/>
      <c r="IBK81" s="828"/>
      <c r="IBL81" s="828"/>
      <c r="IBM81" s="828"/>
      <c r="IBN81" s="828"/>
      <c r="IBO81" s="828"/>
      <c r="IBP81" s="828"/>
      <c r="IBQ81" s="828"/>
      <c r="IBR81" s="828"/>
      <c r="IBS81" s="828"/>
      <c r="IBT81" s="828"/>
      <c r="IBU81" s="828"/>
      <c r="IBV81" s="828"/>
      <c r="IBW81" s="828"/>
      <c r="IBX81" s="828"/>
      <c r="IBY81" s="828"/>
      <c r="IBZ81" s="828"/>
      <c r="ICA81" s="828"/>
      <c r="ICB81" s="828"/>
      <c r="ICC81" s="828"/>
      <c r="ICD81" s="828"/>
      <c r="ICE81" s="828"/>
      <c r="ICF81" s="828"/>
      <c r="ICG81" s="828"/>
      <c r="ICH81" s="828"/>
      <c r="ICI81" s="828"/>
      <c r="ICJ81" s="828"/>
      <c r="ICK81" s="828"/>
      <c r="ICL81" s="828"/>
      <c r="ICM81" s="828"/>
      <c r="ICN81" s="828"/>
      <c r="ICO81" s="828"/>
      <c r="ICP81" s="828"/>
      <c r="ICQ81" s="828"/>
      <c r="ICR81" s="828"/>
      <c r="ICS81" s="828"/>
      <c r="ICT81" s="828"/>
      <c r="ICU81" s="828"/>
      <c r="ICV81" s="828"/>
      <c r="ICW81" s="828"/>
      <c r="ICX81" s="828"/>
      <c r="ICY81" s="828"/>
      <c r="ICZ81" s="828"/>
      <c r="IDA81" s="828"/>
      <c r="IDB81" s="828"/>
      <c r="IDC81" s="828"/>
      <c r="IDD81" s="828"/>
      <c r="IDE81" s="828"/>
      <c r="IDF81" s="828"/>
      <c r="IDG81" s="828"/>
      <c r="IDH81" s="828"/>
      <c r="IDI81" s="828"/>
      <c r="IDJ81" s="828"/>
      <c r="IDK81" s="828"/>
      <c r="IDL81" s="828"/>
      <c r="IDM81" s="828"/>
      <c r="IDN81" s="828"/>
      <c r="IDO81" s="828"/>
      <c r="IDP81" s="828"/>
      <c r="IDQ81" s="828"/>
      <c r="IDR81" s="828"/>
      <c r="IDS81" s="828"/>
      <c r="IDT81" s="828"/>
      <c r="IDU81" s="828"/>
      <c r="IDV81" s="828"/>
      <c r="IDW81" s="828"/>
      <c r="IDX81" s="828"/>
      <c r="IDY81" s="828"/>
      <c r="IDZ81" s="828"/>
      <c r="IEA81" s="828"/>
      <c r="IEB81" s="828"/>
      <c r="IEC81" s="828"/>
      <c r="IED81" s="828"/>
      <c r="IEE81" s="828"/>
      <c r="IEF81" s="828"/>
      <c r="IEG81" s="828"/>
      <c r="IEH81" s="828"/>
      <c r="IEI81" s="828"/>
      <c r="IEJ81" s="828"/>
      <c r="IEK81" s="828"/>
      <c r="IEL81" s="828"/>
      <c r="IEM81" s="828"/>
      <c r="IEN81" s="828"/>
      <c r="IEO81" s="828"/>
      <c r="IEP81" s="828"/>
      <c r="IEQ81" s="828"/>
      <c r="IER81" s="828"/>
      <c r="IES81" s="828"/>
      <c r="IET81" s="828"/>
      <c r="IEU81" s="828"/>
      <c r="IEV81" s="828"/>
      <c r="IEW81" s="828"/>
      <c r="IEX81" s="828"/>
      <c r="IEY81" s="828"/>
      <c r="IEZ81" s="828"/>
      <c r="IFA81" s="828"/>
      <c r="IFB81" s="828"/>
      <c r="IFC81" s="828"/>
      <c r="IFD81" s="828"/>
      <c r="IFE81" s="828"/>
      <c r="IFF81" s="828"/>
      <c r="IFG81" s="828"/>
      <c r="IFH81" s="828"/>
      <c r="IFI81" s="828"/>
      <c r="IFJ81" s="828"/>
      <c r="IFK81" s="828"/>
      <c r="IFL81" s="828"/>
      <c r="IFM81" s="828"/>
      <c r="IFN81" s="828"/>
      <c r="IFO81" s="828"/>
      <c r="IFP81" s="828"/>
      <c r="IFQ81" s="828"/>
      <c r="IFR81" s="828"/>
      <c r="IFS81" s="828"/>
      <c r="IFT81" s="828"/>
      <c r="IFU81" s="828"/>
      <c r="IFV81" s="828"/>
      <c r="IFW81" s="828"/>
      <c r="IFX81" s="828"/>
      <c r="IFY81" s="828"/>
      <c r="IFZ81" s="828"/>
      <c r="IGA81" s="828"/>
      <c r="IGB81" s="828"/>
      <c r="IGC81" s="828"/>
      <c r="IGD81" s="828"/>
      <c r="IGE81" s="828"/>
      <c r="IGF81" s="828"/>
      <c r="IGG81" s="828"/>
      <c r="IGH81" s="828"/>
      <c r="IGI81" s="828"/>
      <c r="IGJ81" s="828"/>
      <c r="IGK81" s="828"/>
      <c r="IGL81" s="828"/>
      <c r="IGM81" s="828"/>
      <c r="IGN81" s="828"/>
      <c r="IGO81" s="828"/>
      <c r="IGP81" s="828"/>
      <c r="IGQ81" s="828"/>
      <c r="IGR81" s="828"/>
      <c r="IGS81" s="828"/>
      <c r="IGT81" s="828"/>
      <c r="IGU81" s="828"/>
      <c r="IGV81" s="828"/>
      <c r="IGW81" s="828"/>
      <c r="IGX81" s="828"/>
      <c r="IGY81" s="828"/>
      <c r="IGZ81" s="828"/>
      <c r="IHA81" s="828"/>
      <c r="IHB81" s="828"/>
      <c r="IHC81" s="828"/>
      <c r="IHD81" s="828"/>
      <c r="IHE81" s="828"/>
      <c r="IHF81" s="828"/>
      <c r="IHG81" s="828"/>
      <c r="IHH81" s="828"/>
      <c r="IHI81" s="828"/>
      <c r="IHJ81" s="828"/>
      <c r="IHK81" s="828"/>
      <c r="IHL81" s="828"/>
      <c r="IHM81" s="828"/>
      <c r="IHN81" s="828"/>
      <c r="IHO81" s="828"/>
      <c r="IHP81" s="828"/>
      <c r="IHQ81" s="828"/>
      <c r="IHR81" s="828"/>
      <c r="IHS81" s="828"/>
      <c r="IHT81" s="828"/>
      <c r="IHU81" s="828"/>
      <c r="IHV81" s="828"/>
      <c r="IHW81" s="828"/>
      <c r="IHX81" s="828"/>
      <c r="IHY81" s="828"/>
      <c r="IHZ81" s="828"/>
      <c r="IIA81" s="828"/>
      <c r="IIB81" s="828"/>
      <c r="IIC81" s="828"/>
      <c r="IID81" s="828"/>
      <c r="IIE81" s="828"/>
      <c r="IIF81" s="828"/>
      <c r="IIG81" s="828"/>
      <c r="IIH81" s="828"/>
      <c r="III81" s="828"/>
      <c r="IIJ81" s="828"/>
      <c r="IIK81" s="828"/>
      <c r="IIL81" s="828"/>
      <c r="IIM81" s="828"/>
      <c r="IIN81" s="828"/>
      <c r="IIO81" s="828"/>
      <c r="IIP81" s="828"/>
      <c r="IIQ81" s="828"/>
      <c r="IIR81" s="828"/>
      <c r="IIS81" s="828"/>
      <c r="IIT81" s="828"/>
      <c r="IIU81" s="828"/>
      <c r="IIV81" s="828"/>
      <c r="IIW81" s="828"/>
      <c r="IIX81" s="828"/>
      <c r="IIY81" s="828"/>
      <c r="IIZ81" s="828"/>
      <c r="IJA81" s="828"/>
      <c r="IJB81" s="828"/>
      <c r="IJC81" s="828"/>
      <c r="IJD81" s="828"/>
      <c r="IJE81" s="828"/>
      <c r="IJF81" s="828"/>
      <c r="IJG81" s="828"/>
      <c r="IJH81" s="828"/>
      <c r="IJI81" s="828"/>
      <c r="IJJ81" s="828"/>
      <c r="IJK81" s="828"/>
      <c r="IJL81" s="828"/>
      <c r="IJM81" s="828"/>
      <c r="IJN81" s="828"/>
      <c r="IJO81" s="828"/>
      <c r="IJP81" s="828"/>
      <c r="IJQ81" s="828"/>
      <c r="IJR81" s="828"/>
      <c r="IJS81" s="828"/>
      <c r="IJT81" s="828"/>
      <c r="IJU81" s="828"/>
      <c r="IJV81" s="828"/>
      <c r="IJW81" s="828"/>
      <c r="IJX81" s="828"/>
      <c r="IJY81" s="828"/>
      <c r="IJZ81" s="828"/>
      <c r="IKA81" s="828"/>
      <c r="IKB81" s="828"/>
      <c r="IKC81" s="828"/>
      <c r="IKD81" s="828"/>
      <c r="IKE81" s="828"/>
      <c r="IKF81" s="828"/>
      <c r="IKG81" s="828"/>
      <c r="IKH81" s="828"/>
      <c r="IKI81" s="828"/>
      <c r="IKJ81" s="828"/>
      <c r="IKK81" s="828"/>
      <c r="IKL81" s="828"/>
      <c r="IKM81" s="828"/>
      <c r="IKN81" s="828"/>
      <c r="IKO81" s="828"/>
      <c r="IKP81" s="828"/>
      <c r="IKQ81" s="828"/>
      <c r="IKR81" s="828"/>
      <c r="IKS81" s="828"/>
      <c r="IKT81" s="828"/>
      <c r="IKU81" s="828"/>
      <c r="IKV81" s="828"/>
      <c r="IKW81" s="828"/>
      <c r="IKX81" s="828"/>
      <c r="IKY81" s="828"/>
      <c r="IKZ81" s="828"/>
      <c r="ILA81" s="828"/>
      <c r="ILB81" s="828"/>
      <c r="ILC81" s="828"/>
      <c r="ILD81" s="828"/>
      <c r="ILE81" s="828"/>
      <c r="ILF81" s="828"/>
      <c r="ILG81" s="828"/>
      <c r="ILH81" s="828"/>
      <c r="ILI81" s="828"/>
      <c r="ILJ81" s="828"/>
      <c r="ILK81" s="828"/>
      <c r="ILL81" s="828"/>
      <c r="ILM81" s="828"/>
      <c r="ILN81" s="828"/>
      <c r="ILO81" s="828"/>
      <c r="ILP81" s="828"/>
      <c r="ILQ81" s="828"/>
      <c r="ILR81" s="828"/>
      <c r="ILS81" s="828"/>
      <c r="ILT81" s="828"/>
      <c r="ILU81" s="828"/>
      <c r="ILV81" s="828"/>
      <c r="ILW81" s="828"/>
      <c r="ILX81" s="828"/>
      <c r="ILY81" s="828"/>
      <c r="ILZ81" s="828"/>
      <c r="IMA81" s="828"/>
      <c r="IMB81" s="828"/>
      <c r="IMC81" s="828"/>
      <c r="IMD81" s="828"/>
      <c r="IME81" s="828"/>
      <c r="IMF81" s="828"/>
      <c r="IMG81" s="828"/>
      <c r="IMH81" s="828"/>
      <c r="IMI81" s="828"/>
      <c r="IMJ81" s="828"/>
      <c r="IMK81" s="828"/>
      <c r="IML81" s="828"/>
      <c r="IMM81" s="828"/>
      <c r="IMN81" s="828"/>
      <c r="IMO81" s="828"/>
      <c r="IMP81" s="828"/>
      <c r="IMQ81" s="828"/>
      <c r="IMR81" s="828"/>
      <c r="IMS81" s="828"/>
      <c r="IMT81" s="828"/>
      <c r="IMU81" s="828"/>
      <c r="IMV81" s="828"/>
      <c r="IMW81" s="828"/>
      <c r="IMX81" s="828"/>
      <c r="IMY81" s="828"/>
      <c r="IMZ81" s="828"/>
      <c r="INA81" s="828"/>
      <c r="INB81" s="828"/>
      <c r="INC81" s="828"/>
      <c r="IND81" s="828"/>
      <c r="INE81" s="828"/>
      <c r="INF81" s="828"/>
      <c r="ING81" s="828"/>
      <c r="INH81" s="828"/>
      <c r="INI81" s="828"/>
      <c r="INJ81" s="828"/>
      <c r="INK81" s="828"/>
      <c r="INL81" s="828"/>
      <c r="INM81" s="828"/>
      <c r="INN81" s="828"/>
      <c r="INO81" s="828"/>
      <c r="INP81" s="828"/>
      <c r="INQ81" s="828"/>
      <c r="INR81" s="828"/>
      <c r="INS81" s="828"/>
      <c r="INT81" s="828"/>
      <c r="INU81" s="828"/>
      <c r="INV81" s="828"/>
      <c r="INW81" s="828"/>
      <c r="INX81" s="828"/>
      <c r="INY81" s="828"/>
      <c r="INZ81" s="828"/>
      <c r="IOA81" s="828"/>
      <c r="IOB81" s="828"/>
      <c r="IOC81" s="828"/>
      <c r="IOD81" s="828"/>
      <c r="IOE81" s="828"/>
      <c r="IOF81" s="828"/>
      <c r="IOG81" s="828"/>
      <c r="IOH81" s="828"/>
      <c r="IOI81" s="828"/>
      <c r="IOJ81" s="828"/>
      <c r="IOK81" s="828"/>
      <c r="IOL81" s="828"/>
      <c r="IOM81" s="828"/>
      <c r="ION81" s="828"/>
      <c r="IOO81" s="828"/>
      <c r="IOP81" s="828"/>
      <c r="IOQ81" s="828"/>
      <c r="IOR81" s="828"/>
      <c r="IOS81" s="828"/>
      <c r="IOT81" s="828"/>
      <c r="IOU81" s="828"/>
      <c r="IOV81" s="828"/>
      <c r="IOW81" s="828"/>
      <c r="IOX81" s="828"/>
      <c r="IOY81" s="828"/>
      <c r="IOZ81" s="828"/>
      <c r="IPA81" s="828"/>
      <c r="IPB81" s="828"/>
      <c r="IPC81" s="828"/>
      <c r="IPD81" s="828"/>
      <c r="IPE81" s="828"/>
      <c r="IPF81" s="828"/>
      <c r="IPG81" s="828"/>
      <c r="IPH81" s="828"/>
      <c r="IPI81" s="828"/>
      <c r="IPJ81" s="828"/>
      <c r="IPK81" s="828"/>
      <c r="IPL81" s="828"/>
      <c r="IPM81" s="828"/>
      <c r="IPN81" s="828"/>
      <c r="IPO81" s="828"/>
      <c r="IPP81" s="828"/>
      <c r="IPQ81" s="828"/>
      <c r="IPR81" s="828"/>
      <c r="IPS81" s="828"/>
      <c r="IPT81" s="828"/>
      <c r="IPU81" s="828"/>
      <c r="IPV81" s="828"/>
      <c r="IPW81" s="828"/>
      <c r="IPX81" s="828"/>
      <c r="IPY81" s="828"/>
      <c r="IPZ81" s="828"/>
      <c r="IQA81" s="828"/>
      <c r="IQB81" s="828"/>
      <c r="IQC81" s="828"/>
      <c r="IQD81" s="828"/>
      <c r="IQE81" s="828"/>
      <c r="IQF81" s="828"/>
      <c r="IQG81" s="828"/>
      <c r="IQH81" s="828"/>
      <c r="IQI81" s="828"/>
      <c r="IQJ81" s="828"/>
      <c r="IQK81" s="828"/>
      <c r="IQL81" s="828"/>
      <c r="IQM81" s="828"/>
      <c r="IQN81" s="828"/>
      <c r="IQO81" s="828"/>
      <c r="IQP81" s="828"/>
      <c r="IQQ81" s="828"/>
      <c r="IQR81" s="828"/>
      <c r="IQS81" s="828"/>
      <c r="IQT81" s="828"/>
      <c r="IQU81" s="828"/>
      <c r="IQV81" s="828"/>
      <c r="IQW81" s="828"/>
      <c r="IQX81" s="828"/>
      <c r="IQY81" s="828"/>
      <c r="IQZ81" s="828"/>
      <c r="IRA81" s="828"/>
      <c r="IRB81" s="828"/>
      <c r="IRC81" s="828"/>
      <c r="IRD81" s="828"/>
      <c r="IRE81" s="828"/>
      <c r="IRF81" s="828"/>
      <c r="IRG81" s="828"/>
      <c r="IRH81" s="828"/>
      <c r="IRI81" s="828"/>
      <c r="IRJ81" s="828"/>
      <c r="IRK81" s="828"/>
      <c r="IRL81" s="828"/>
      <c r="IRM81" s="828"/>
      <c r="IRN81" s="828"/>
      <c r="IRO81" s="828"/>
      <c r="IRP81" s="828"/>
      <c r="IRQ81" s="828"/>
      <c r="IRR81" s="828"/>
      <c r="IRS81" s="828"/>
      <c r="IRT81" s="828"/>
      <c r="IRU81" s="828"/>
      <c r="IRV81" s="828"/>
      <c r="IRW81" s="828"/>
      <c r="IRX81" s="828"/>
      <c r="IRY81" s="828"/>
      <c r="IRZ81" s="828"/>
      <c r="ISA81" s="828"/>
      <c r="ISB81" s="828"/>
      <c r="ISC81" s="828"/>
      <c r="ISD81" s="828"/>
      <c r="ISE81" s="828"/>
      <c r="ISF81" s="828"/>
      <c r="ISG81" s="828"/>
      <c r="ISH81" s="828"/>
      <c r="ISI81" s="828"/>
      <c r="ISJ81" s="828"/>
      <c r="ISK81" s="828"/>
      <c r="ISL81" s="828"/>
      <c r="ISM81" s="828"/>
      <c r="ISN81" s="828"/>
      <c r="ISO81" s="828"/>
      <c r="ISP81" s="828"/>
      <c r="ISQ81" s="828"/>
      <c r="ISR81" s="828"/>
      <c r="ISS81" s="828"/>
      <c r="IST81" s="828"/>
      <c r="ISU81" s="828"/>
      <c r="ISV81" s="828"/>
      <c r="ISW81" s="828"/>
      <c r="ISX81" s="828"/>
      <c r="ISY81" s="828"/>
      <c r="ISZ81" s="828"/>
      <c r="ITA81" s="828"/>
      <c r="ITB81" s="828"/>
      <c r="ITC81" s="828"/>
      <c r="ITD81" s="828"/>
      <c r="ITE81" s="828"/>
      <c r="ITF81" s="828"/>
      <c r="ITG81" s="828"/>
      <c r="ITH81" s="828"/>
      <c r="ITI81" s="828"/>
      <c r="ITJ81" s="828"/>
      <c r="ITK81" s="828"/>
      <c r="ITL81" s="828"/>
      <c r="ITM81" s="828"/>
      <c r="ITN81" s="828"/>
      <c r="ITO81" s="828"/>
      <c r="ITP81" s="828"/>
      <c r="ITQ81" s="828"/>
      <c r="ITR81" s="828"/>
      <c r="ITS81" s="828"/>
      <c r="ITT81" s="828"/>
      <c r="ITU81" s="828"/>
      <c r="ITV81" s="828"/>
      <c r="ITW81" s="828"/>
      <c r="ITX81" s="828"/>
      <c r="ITY81" s="828"/>
      <c r="ITZ81" s="828"/>
      <c r="IUA81" s="828"/>
      <c r="IUB81" s="828"/>
      <c r="IUC81" s="828"/>
      <c r="IUD81" s="828"/>
      <c r="IUE81" s="828"/>
      <c r="IUF81" s="828"/>
      <c r="IUG81" s="828"/>
      <c r="IUH81" s="828"/>
      <c r="IUI81" s="828"/>
      <c r="IUJ81" s="828"/>
      <c r="IUK81" s="828"/>
      <c r="IUL81" s="828"/>
      <c r="IUM81" s="828"/>
      <c r="IUN81" s="828"/>
      <c r="IUO81" s="828"/>
      <c r="IUP81" s="828"/>
      <c r="IUQ81" s="828"/>
      <c r="IUR81" s="828"/>
      <c r="IUS81" s="828"/>
      <c r="IUT81" s="828"/>
      <c r="IUU81" s="828"/>
      <c r="IUV81" s="828"/>
      <c r="IUW81" s="828"/>
      <c r="IUX81" s="828"/>
      <c r="IUY81" s="828"/>
      <c r="IUZ81" s="828"/>
      <c r="IVA81" s="828"/>
      <c r="IVB81" s="828"/>
      <c r="IVC81" s="828"/>
      <c r="IVD81" s="828"/>
      <c r="IVE81" s="828"/>
      <c r="IVF81" s="828"/>
      <c r="IVG81" s="828"/>
      <c r="IVH81" s="828"/>
      <c r="IVI81" s="828"/>
      <c r="IVJ81" s="828"/>
      <c r="IVK81" s="828"/>
      <c r="IVL81" s="828"/>
      <c r="IVM81" s="828"/>
      <c r="IVN81" s="828"/>
      <c r="IVO81" s="828"/>
      <c r="IVP81" s="828"/>
      <c r="IVQ81" s="828"/>
      <c r="IVR81" s="828"/>
      <c r="IVS81" s="828"/>
      <c r="IVT81" s="828"/>
      <c r="IVU81" s="828"/>
      <c r="IVV81" s="828"/>
      <c r="IVW81" s="828"/>
      <c r="IVX81" s="828"/>
      <c r="IVY81" s="828"/>
      <c r="IVZ81" s="828"/>
      <c r="IWA81" s="828"/>
      <c r="IWB81" s="828"/>
      <c r="IWC81" s="828"/>
      <c r="IWD81" s="828"/>
      <c r="IWE81" s="828"/>
      <c r="IWF81" s="828"/>
      <c r="IWG81" s="828"/>
      <c r="IWH81" s="828"/>
      <c r="IWI81" s="828"/>
      <c r="IWJ81" s="828"/>
      <c r="IWK81" s="828"/>
      <c r="IWL81" s="828"/>
      <c r="IWM81" s="828"/>
      <c r="IWN81" s="828"/>
      <c r="IWO81" s="828"/>
      <c r="IWP81" s="828"/>
      <c r="IWQ81" s="828"/>
      <c r="IWR81" s="828"/>
      <c r="IWS81" s="828"/>
      <c r="IWT81" s="828"/>
      <c r="IWU81" s="828"/>
      <c r="IWV81" s="828"/>
      <c r="IWW81" s="828"/>
      <c r="IWX81" s="828"/>
      <c r="IWY81" s="828"/>
      <c r="IWZ81" s="828"/>
      <c r="IXA81" s="828"/>
      <c r="IXB81" s="828"/>
      <c r="IXC81" s="828"/>
      <c r="IXD81" s="828"/>
      <c r="IXE81" s="828"/>
      <c r="IXF81" s="828"/>
      <c r="IXG81" s="828"/>
      <c r="IXH81" s="828"/>
      <c r="IXI81" s="828"/>
      <c r="IXJ81" s="828"/>
      <c r="IXK81" s="828"/>
      <c r="IXL81" s="828"/>
      <c r="IXM81" s="828"/>
      <c r="IXN81" s="828"/>
      <c r="IXO81" s="828"/>
      <c r="IXP81" s="828"/>
      <c r="IXQ81" s="828"/>
      <c r="IXR81" s="828"/>
      <c r="IXS81" s="828"/>
      <c r="IXT81" s="828"/>
      <c r="IXU81" s="828"/>
      <c r="IXV81" s="828"/>
      <c r="IXW81" s="828"/>
      <c r="IXX81" s="828"/>
      <c r="IXY81" s="828"/>
      <c r="IXZ81" s="828"/>
      <c r="IYA81" s="828"/>
      <c r="IYB81" s="828"/>
      <c r="IYC81" s="828"/>
      <c r="IYD81" s="828"/>
      <c r="IYE81" s="828"/>
      <c r="IYF81" s="828"/>
      <c r="IYG81" s="828"/>
      <c r="IYH81" s="828"/>
      <c r="IYI81" s="828"/>
      <c r="IYJ81" s="828"/>
      <c r="IYK81" s="828"/>
      <c r="IYL81" s="828"/>
      <c r="IYM81" s="828"/>
      <c r="IYN81" s="828"/>
      <c r="IYO81" s="828"/>
      <c r="IYP81" s="828"/>
      <c r="IYQ81" s="828"/>
      <c r="IYR81" s="828"/>
      <c r="IYS81" s="828"/>
      <c r="IYT81" s="828"/>
      <c r="IYU81" s="828"/>
      <c r="IYV81" s="828"/>
      <c r="IYW81" s="828"/>
      <c r="IYX81" s="828"/>
      <c r="IYY81" s="828"/>
      <c r="IYZ81" s="828"/>
      <c r="IZA81" s="828"/>
      <c r="IZB81" s="828"/>
      <c r="IZC81" s="828"/>
      <c r="IZD81" s="828"/>
      <c r="IZE81" s="828"/>
      <c r="IZF81" s="828"/>
      <c r="IZG81" s="828"/>
      <c r="IZH81" s="828"/>
      <c r="IZI81" s="828"/>
      <c r="IZJ81" s="828"/>
      <c r="IZK81" s="828"/>
      <c r="IZL81" s="828"/>
      <c r="IZM81" s="828"/>
      <c r="IZN81" s="828"/>
      <c r="IZO81" s="828"/>
      <c r="IZP81" s="828"/>
      <c r="IZQ81" s="828"/>
      <c r="IZR81" s="828"/>
      <c r="IZS81" s="828"/>
      <c r="IZT81" s="828"/>
      <c r="IZU81" s="828"/>
      <c r="IZV81" s="828"/>
      <c r="IZW81" s="828"/>
      <c r="IZX81" s="828"/>
      <c r="IZY81" s="828"/>
      <c r="IZZ81" s="828"/>
      <c r="JAA81" s="828"/>
      <c r="JAB81" s="828"/>
      <c r="JAC81" s="828"/>
      <c r="JAD81" s="828"/>
      <c r="JAE81" s="828"/>
      <c r="JAF81" s="828"/>
      <c r="JAG81" s="828"/>
      <c r="JAH81" s="828"/>
      <c r="JAI81" s="828"/>
      <c r="JAJ81" s="828"/>
      <c r="JAK81" s="828"/>
      <c r="JAL81" s="828"/>
      <c r="JAM81" s="828"/>
      <c r="JAN81" s="828"/>
      <c r="JAO81" s="828"/>
      <c r="JAP81" s="828"/>
      <c r="JAQ81" s="828"/>
      <c r="JAR81" s="828"/>
      <c r="JAS81" s="828"/>
      <c r="JAT81" s="828"/>
      <c r="JAU81" s="828"/>
      <c r="JAV81" s="828"/>
      <c r="JAW81" s="828"/>
      <c r="JAX81" s="828"/>
      <c r="JAY81" s="828"/>
      <c r="JAZ81" s="828"/>
      <c r="JBA81" s="828"/>
      <c r="JBB81" s="828"/>
      <c r="JBC81" s="828"/>
      <c r="JBD81" s="828"/>
      <c r="JBE81" s="828"/>
      <c r="JBF81" s="828"/>
      <c r="JBG81" s="828"/>
      <c r="JBH81" s="828"/>
      <c r="JBI81" s="828"/>
      <c r="JBJ81" s="828"/>
      <c r="JBK81" s="828"/>
      <c r="JBL81" s="828"/>
      <c r="JBM81" s="828"/>
      <c r="JBN81" s="828"/>
      <c r="JBO81" s="828"/>
      <c r="JBP81" s="828"/>
      <c r="JBQ81" s="828"/>
      <c r="JBR81" s="828"/>
      <c r="JBS81" s="828"/>
      <c r="JBT81" s="828"/>
      <c r="JBU81" s="828"/>
      <c r="JBV81" s="828"/>
      <c r="JBW81" s="828"/>
      <c r="JBX81" s="828"/>
      <c r="JBY81" s="828"/>
      <c r="JBZ81" s="828"/>
      <c r="JCA81" s="828"/>
      <c r="JCB81" s="828"/>
      <c r="JCC81" s="828"/>
      <c r="JCD81" s="828"/>
      <c r="JCE81" s="828"/>
      <c r="JCF81" s="828"/>
      <c r="JCG81" s="828"/>
      <c r="JCH81" s="828"/>
      <c r="JCI81" s="828"/>
      <c r="JCJ81" s="828"/>
      <c r="JCK81" s="828"/>
      <c r="JCL81" s="828"/>
      <c r="JCM81" s="828"/>
      <c r="JCN81" s="828"/>
      <c r="JCO81" s="828"/>
      <c r="JCP81" s="828"/>
      <c r="JCQ81" s="828"/>
      <c r="JCR81" s="828"/>
      <c r="JCS81" s="828"/>
      <c r="JCT81" s="828"/>
      <c r="JCU81" s="828"/>
      <c r="JCV81" s="828"/>
      <c r="JCW81" s="828"/>
      <c r="JCX81" s="828"/>
      <c r="JCY81" s="828"/>
      <c r="JCZ81" s="828"/>
      <c r="JDA81" s="828"/>
      <c r="JDB81" s="828"/>
      <c r="JDC81" s="828"/>
      <c r="JDD81" s="828"/>
      <c r="JDE81" s="828"/>
      <c r="JDF81" s="828"/>
      <c r="JDG81" s="828"/>
      <c r="JDH81" s="828"/>
      <c r="JDI81" s="828"/>
      <c r="JDJ81" s="828"/>
      <c r="JDK81" s="828"/>
      <c r="JDL81" s="828"/>
      <c r="JDM81" s="828"/>
      <c r="JDN81" s="828"/>
      <c r="JDO81" s="828"/>
      <c r="JDP81" s="828"/>
      <c r="JDQ81" s="828"/>
      <c r="JDR81" s="828"/>
      <c r="JDS81" s="828"/>
      <c r="JDT81" s="828"/>
      <c r="JDU81" s="828"/>
      <c r="JDV81" s="828"/>
      <c r="JDW81" s="828"/>
      <c r="JDX81" s="828"/>
      <c r="JDY81" s="828"/>
      <c r="JDZ81" s="828"/>
      <c r="JEA81" s="828"/>
      <c r="JEB81" s="828"/>
      <c r="JEC81" s="828"/>
      <c r="JED81" s="828"/>
      <c r="JEE81" s="828"/>
      <c r="JEF81" s="828"/>
      <c r="JEG81" s="828"/>
      <c r="JEH81" s="828"/>
      <c r="JEI81" s="828"/>
      <c r="JEJ81" s="828"/>
      <c r="JEK81" s="828"/>
      <c r="JEL81" s="828"/>
      <c r="JEM81" s="828"/>
      <c r="JEN81" s="828"/>
      <c r="JEO81" s="828"/>
      <c r="JEP81" s="828"/>
      <c r="JEQ81" s="828"/>
      <c r="JER81" s="828"/>
      <c r="JES81" s="828"/>
      <c r="JET81" s="828"/>
      <c r="JEU81" s="828"/>
      <c r="JEV81" s="828"/>
      <c r="JEW81" s="828"/>
      <c r="JEX81" s="828"/>
      <c r="JEY81" s="828"/>
      <c r="JEZ81" s="828"/>
      <c r="JFA81" s="828"/>
      <c r="JFB81" s="828"/>
      <c r="JFC81" s="828"/>
      <c r="JFD81" s="828"/>
      <c r="JFE81" s="828"/>
      <c r="JFF81" s="828"/>
      <c r="JFG81" s="828"/>
      <c r="JFH81" s="828"/>
      <c r="JFI81" s="828"/>
      <c r="JFJ81" s="828"/>
      <c r="JFK81" s="828"/>
      <c r="JFL81" s="828"/>
      <c r="JFM81" s="828"/>
      <c r="JFN81" s="828"/>
      <c r="JFO81" s="828"/>
      <c r="JFP81" s="828"/>
      <c r="JFQ81" s="828"/>
      <c r="JFR81" s="828"/>
      <c r="JFS81" s="828"/>
      <c r="JFT81" s="828"/>
      <c r="JFU81" s="828"/>
      <c r="JFV81" s="828"/>
      <c r="JFW81" s="828"/>
      <c r="JFX81" s="828"/>
      <c r="JFY81" s="828"/>
      <c r="JFZ81" s="828"/>
      <c r="JGA81" s="828"/>
      <c r="JGB81" s="828"/>
      <c r="JGC81" s="828"/>
      <c r="JGD81" s="828"/>
      <c r="JGE81" s="828"/>
      <c r="JGF81" s="828"/>
      <c r="JGG81" s="828"/>
      <c r="JGH81" s="828"/>
      <c r="JGI81" s="828"/>
      <c r="JGJ81" s="828"/>
      <c r="JGK81" s="828"/>
      <c r="JGL81" s="828"/>
      <c r="JGM81" s="828"/>
      <c r="JGN81" s="828"/>
      <c r="JGO81" s="828"/>
      <c r="JGP81" s="828"/>
      <c r="JGQ81" s="828"/>
      <c r="JGR81" s="828"/>
      <c r="JGS81" s="828"/>
      <c r="JGT81" s="828"/>
      <c r="JGU81" s="828"/>
      <c r="JGV81" s="828"/>
      <c r="JGW81" s="828"/>
      <c r="JGX81" s="828"/>
      <c r="JGY81" s="828"/>
      <c r="JGZ81" s="828"/>
      <c r="JHA81" s="828"/>
      <c r="JHB81" s="828"/>
      <c r="JHC81" s="828"/>
      <c r="JHD81" s="828"/>
      <c r="JHE81" s="828"/>
      <c r="JHF81" s="828"/>
      <c r="JHG81" s="828"/>
      <c r="JHH81" s="828"/>
      <c r="JHI81" s="828"/>
      <c r="JHJ81" s="828"/>
      <c r="JHK81" s="828"/>
      <c r="JHL81" s="828"/>
      <c r="JHM81" s="828"/>
      <c r="JHN81" s="828"/>
      <c r="JHO81" s="828"/>
      <c r="JHP81" s="828"/>
      <c r="JHQ81" s="828"/>
      <c r="JHR81" s="828"/>
      <c r="JHS81" s="828"/>
      <c r="JHT81" s="828"/>
      <c r="JHU81" s="828"/>
      <c r="JHV81" s="828"/>
      <c r="JHW81" s="828"/>
      <c r="JHX81" s="828"/>
      <c r="JHY81" s="828"/>
      <c r="JHZ81" s="828"/>
      <c r="JIA81" s="828"/>
      <c r="JIB81" s="828"/>
      <c r="JIC81" s="828"/>
      <c r="JID81" s="828"/>
      <c r="JIE81" s="828"/>
      <c r="JIF81" s="828"/>
      <c r="JIG81" s="828"/>
      <c r="JIH81" s="828"/>
      <c r="JII81" s="828"/>
      <c r="JIJ81" s="828"/>
      <c r="JIK81" s="828"/>
      <c r="JIL81" s="828"/>
      <c r="JIM81" s="828"/>
      <c r="JIN81" s="828"/>
      <c r="JIO81" s="828"/>
      <c r="JIP81" s="828"/>
      <c r="JIQ81" s="828"/>
      <c r="JIR81" s="828"/>
      <c r="JIS81" s="828"/>
      <c r="JIT81" s="828"/>
      <c r="JIU81" s="828"/>
      <c r="JIV81" s="828"/>
      <c r="JIW81" s="828"/>
      <c r="JIX81" s="828"/>
      <c r="JIY81" s="828"/>
      <c r="JIZ81" s="828"/>
      <c r="JJA81" s="828"/>
      <c r="JJB81" s="828"/>
      <c r="JJC81" s="828"/>
      <c r="JJD81" s="828"/>
      <c r="JJE81" s="828"/>
      <c r="JJF81" s="828"/>
      <c r="JJG81" s="828"/>
      <c r="JJH81" s="828"/>
      <c r="JJI81" s="828"/>
      <c r="JJJ81" s="828"/>
      <c r="JJK81" s="828"/>
      <c r="JJL81" s="828"/>
      <c r="JJM81" s="828"/>
      <c r="JJN81" s="828"/>
      <c r="JJO81" s="828"/>
      <c r="JJP81" s="828"/>
      <c r="JJQ81" s="828"/>
      <c r="JJR81" s="828"/>
      <c r="JJS81" s="828"/>
      <c r="JJT81" s="828"/>
      <c r="JJU81" s="828"/>
      <c r="JJV81" s="828"/>
      <c r="JJW81" s="828"/>
      <c r="JJX81" s="828"/>
      <c r="JJY81" s="828"/>
      <c r="JJZ81" s="828"/>
      <c r="JKA81" s="828"/>
      <c r="JKB81" s="828"/>
      <c r="JKC81" s="828"/>
      <c r="JKD81" s="828"/>
      <c r="JKE81" s="828"/>
      <c r="JKF81" s="828"/>
      <c r="JKG81" s="828"/>
      <c r="JKH81" s="828"/>
      <c r="JKI81" s="828"/>
      <c r="JKJ81" s="828"/>
      <c r="JKK81" s="828"/>
      <c r="JKL81" s="828"/>
      <c r="JKM81" s="828"/>
      <c r="JKN81" s="828"/>
      <c r="JKO81" s="828"/>
      <c r="JKP81" s="828"/>
      <c r="JKQ81" s="828"/>
      <c r="JKR81" s="828"/>
      <c r="JKS81" s="828"/>
      <c r="JKT81" s="828"/>
      <c r="JKU81" s="828"/>
      <c r="JKV81" s="828"/>
      <c r="JKW81" s="828"/>
      <c r="JKX81" s="828"/>
      <c r="JKY81" s="828"/>
      <c r="JKZ81" s="828"/>
      <c r="JLA81" s="828"/>
      <c r="JLB81" s="828"/>
      <c r="JLC81" s="828"/>
      <c r="JLD81" s="828"/>
      <c r="JLE81" s="828"/>
      <c r="JLF81" s="828"/>
      <c r="JLG81" s="828"/>
      <c r="JLH81" s="828"/>
      <c r="JLI81" s="828"/>
      <c r="JLJ81" s="828"/>
      <c r="JLK81" s="828"/>
      <c r="JLL81" s="828"/>
      <c r="JLM81" s="828"/>
      <c r="JLN81" s="828"/>
      <c r="JLO81" s="828"/>
      <c r="JLP81" s="828"/>
      <c r="JLQ81" s="828"/>
      <c r="JLR81" s="828"/>
      <c r="JLS81" s="828"/>
      <c r="JLT81" s="828"/>
      <c r="JLU81" s="828"/>
      <c r="JLV81" s="828"/>
      <c r="JLW81" s="828"/>
      <c r="JLX81" s="828"/>
      <c r="JLY81" s="828"/>
      <c r="JLZ81" s="828"/>
      <c r="JMA81" s="828"/>
      <c r="JMB81" s="828"/>
      <c r="JMC81" s="828"/>
      <c r="JMD81" s="828"/>
      <c r="JME81" s="828"/>
      <c r="JMF81" s="828"/>
      <c r="JMG81" s="828"/>
      <c r="JMH81" s="828"/>
      <c r="JMI81" s="828"/>
      <c r="JMJ81" s="828"/>
      <c r="JMK81" s="828"/>
      <c r="JML81" s="828"/>
      <c r="JMM81" s="828"/>
      <c r="JMN81" s="828"/>
      <c r="JMO81" s="828"/>
      <c r="JMP81" s="828"/>
      <c r="JMQ81" s="828"/>
      <c r="JMR81" s="828"/>
      <c r="JMS81" s="828"/>
      <c r="JMT81" s="828"/>
      <c r="JMU81" s="828"/>
      <c r="JMV81" s="828"/>
      <c r="JMW81" s="828"/>
      <c r="JMX81" s="828"/>
      <c r="JMY81" s="828"/>
      <c r="JMZ81" s="828"/>
      <c r="JNA81" s="828"/>
      <c r="JNB81" s="828"/>
      <c r="JNC81" s="828"/>
      <c r="JND81" s="828"/>
      <c r="JNE81" s="828"/>
      <c r="JNF81" s="828"/>
      <c r="JNG81" s="828"/>
      <c r="JNH81" s="828"/>
      <c r="JNI81" s="828"/>
      <c r="JNJ81" s="828"/>
      <c r="JNK81" s="828"/>
      <c r="JNL81" s="828"/>
      <c r="JNM81" s="828"/>
      <c r="JNN81" s="828"/>
      <c r="JNO81" s="828"/>
      <c r="JNP81" s="828"/>
      <c r="JNQ81" s="828"/>
      <c r="JNR81" s="828"/>
      <c r="JNS81" s="828"/>
      <c r="JNT81" s="828"/>
      <c r="JNU81" s="828"/>
      <c r="JNV81" s="828"/>
      <c r="JNW81" s="828"/>
      <c r="JNX81" s="828"/>
      <c r="JNY81" s="828"/>
      <c r="JNZ81" s="828"/>
      <c r="JOA81" s="828"/>
      <c r="JOB81" s="828"/>
      <c r="JOC81" s="828"/>
      <c r="JOD81" s="828"/>
      <c r="JOE81" s="828"/>
      <c r="JOF81" s="828"/>
      <c r="JOG81" s="828"/>
      <c r="JOH81" s="828"/>
      <c r="JOI81" s="828"/>
      <c r="JOJ81" s="828"/>
      <c r="JOK81" s="828"/>
      <c r="JOL81" s="828"/>
      <c r="JOM81" s="828"/>
      <c r="JON81" s="828"/>
      <c r="JOO81" s="828"/>
      <c r="JOP81" s="828"/>
      <c r="JOQ81" s="828"/>
      <c r="JOR81" s="828"/>
      <c r="JOS81" s="828"/>
      <c r="JOT81" s="828"/>
      <c r="JOU81" s="828"/>
      <c r="JOV81" s="828"/>
      <c r="JOW81" s="828"/>
      <c r="JOX81" s="828"/>
      <c r="JOY81" s="828"/>
      <c r="JOZ81" s="828"/>
      <c r="JPA81" s="828"/>
      <c r="JPB81" s="828"/>
      <c r="JPC81" s="828"/>
      <c r="JPD81" s="828"/>
      <c r="JPE81" s="828"/>
      <c r="JPF81" s="828"/>
      <c r="JPG81" s="828"/>
      <c r="JPH81" s="828"/>
      <c r="JPI81" s="828"/>
      <c r="JPJ81" s="828"/>
      <c r="JPK81" s="828"/>
      <c r="JPL81" s="828"/>
      <c r="JPM81" s="828"/>
      <c r="JPN81" s="828"/>
      <c r="JPO81" s="828"/>
      <c r="JPP81" s="828"/>
      <c r="JPQ81" s="828"/>
      <c r="JPR81" s="828"/>
      <c r="JPS81" s="828"/>
      <c r="JPT81" s="828"/>
      <c r="JPU81" s="828"/>
      <c r="JPV81" s="828"/>
      <c r="JPW81" s="828"/>
      <c r="JPX81" s="828"/>
      <c r="JPY81" s="828"/>
      <c r="JPZ81" s="828"/>
      <c r="JQA81" s="828"/>
      <c r="JQB81" s="828"/>
      <c r="JQC81" s="828"/>
      <c r="JQD81" s="828"/>
      <c r="JQE81" s="828"/>
      <c r="JQF81" s="828"/>
      <c r="JQG81" s="828"/>
      <c r="JQH81" s="828"/>
      <c r="JQI81" s="828"/>
      <c r="JQJ81" s="828"/>
      <c r="JQK81" s="828"/>
      <c r="JQL81" s="828"/>
      <c r="JQM81" s="828"/>
      <c r="JQN81" s="828"/>
      <c r="JQO81" s="828"/>
      <c r="JQP81" s="828"/>
      <c r="JQQ81" s="828"/>
      <c r="JQR81" s="828"/>
      <c r="JQS81" s="828"/>
      <c r="JQT81" s="828"/>
      <c r="JQU81" s="828"/>
      <c r="JQV81" s="828"/>
      <c r="JQW81" s="828"/>
      <c r="JQX81" s="828"/>
      <c r="JQY81" s="828"/>
      <c r="JQZ81" s="828"/>
      <c r="JRA81" s="828"/>
      <c r="JRB81" s="828"/>
      <c r="JRC81" s="828"/>
      <c r="JRD81" s="828"/>
      <c r="JRE81" s="828"/>
      <c r="JRF81" s="828"/>
      <c r="JRG81" s="828"/>
      <c r="JRH81" s="828"/>
      <c r="JRI81" s="828"/>
      <c r="JRJ81" s="828"/>
      <c r="JRK81" s="828"/>
      <c r="JRL81" s="828"/>
      <c r="JRM81" s="828"/>
      <c r="JRN81" s="828"/>
      <c r="JRO81" s="828"/>
      <c r="JRP81" s="828"/>
      <c r="JRQ81" s="828"/>
      <c r="JRR81" s="828"/>
      <c r="JRS81" s="828"/>
      <c r="JRT81" s="828"/>
      <c r="JRU81" s="828"/>
      <c r="JRV81" s="828"/>
      <c r="JRW81" s="828"/>
      <c r="JRX81" s="828"/>
      <c r="JRY81" s="828"/>
      <c r="JRZ81" s="828"/>
      <c r="JSA81" s="828"/>
      <c r="JSB81" s="828"/>
      <c r="JSC81" s="828"/>
      <c r="JSD81" s="828"/>
      <c r="JSE81" s="828"/>
      <c r="JSF81" s="828"/>
      <c r="JSG81" s="828"/>
      <c r="JSH81" s="828"/>
      <c r="JSI81" s="828"/>
      <c r="JSJ81" s="828"/>
      <c r="JSK81" s="828"/>
      <c r="JSL81" s="828"/>
      <c r="JSM81" s="828"/>
      <c r="JSN81" s="828"/>
      <c r="JSO81" s="828"/>
      <c r="JSP81" s="828"/>
      <c r="JSQ81" s="828"/>
      <c r="JSR81" s="828"/>
      <c r="JSS81" s="828"/>
      <c r="JST81" s="828"/>
      <c r="JSU81" s="828"/>
      <c r="JSV81" s="828"/>
      <c r="JSW81" s="828"/>
      <c r="JSX81" s="828"/>
      <c r="JSY81" s="828"/>
      <c r="JSZ81" s="828"/>
      <c r="JTA81" s="828"/>
      <c r="JTB81" s="828"/>
      <c r="JTC81" s="828"/>
      <c r="JTD81" s="828"/>
      <c r="JTE81" s="828"/>
      <c r="JTF81" s="828"/>
      <c r="JTG81" s="828"/>
      <c r="JTH81" s="828"/>
      <c r="JTI81" s="828"/>
      <c r="JTJ81" s="828"/>
      <c r="JTK81" s="828"/>
      <c r="JTL81" s="828"/>
      <c r="JTM81" s="828"/>
      <c r="JTN81" s="828"/>
      <c r="JTO81" s="828"/>
      <c r="JTP81" s="828"/>
      <c r="JTQ81" s="828"/>
      <c r="JTR81" s="828"/>
      <c r="JTS81" s="828"/>
      <c r="JTT81" s="828"/>
      <c r="JTU81" s="828"/>
      <c r="JTV81" s="828"/>
      <c r="JTW81" s="828"/>
      <c r="JTX81" s="828"/>
      <c r="JTY81" s="828"/>
      <c r="JTZ81" s="828"/>
      <c r="JUA81" s="828"/>
      <c r="JUB81" s="828"/>
      <c r="JUC81" s="828"/>
      <c r="JUD81" s="828"/>
      <c r="JUE81" s="828"/>
      <c r="JUF81" s="828"/>
      <c r="JUG81" s="828"/>
      <c r="JUH81" s="828"/>
      <c r="JUI81" s="828"/>
      <c r="JUJ81" s="828"/>
      <c r="JUK81" s="828"/>
      <c r="JUL81" s="828"/>
      <c r="JUM81" s="828"/>
      <c r="JUN81" s="828"/>
      <c r="JUO81" s="828"/>
      <c r="JUP81" s="828"/>
      <c r="JUQ81" s="828"/>
      <c r="JUR81" s="828"/>
      <c r="JUS81" s="828"/>
      <c r="JUT81" s="828"/>
      <c r="JUU81" s="828"/>
      <c r="JUV81" s="828"/>
      <c r="JUW81" s="828"/>
      <c r="JUX81" s="828"/>
      <c r="JUY81" s="828"/>
      <c r="JUZ81" s="828"/>
      <c r="JVA81" s="828"/>
      <c r="JVB81" s="828"/>
      <c r="JVC81" s="828"/>
      <c r="JVD81" s="828"/>
      <c r="JVE81" s="828"/>
      <c r="JVF81" s="828"/>
      <c r="JVG81" s="828"/>
      <c r="JVH81" s="828"/>
      <c r="JVI81" s="828"/>
      <c r="JVJ81" s="828"/>
      <c r="JVK81" s="828"/>
      <c r="JVL81" s="828"/>
      <c r="JVM81" s="828"/>
      <c r="JVN81" s="828"/>
      <c r="JVO81" s="828"/>
      <c r="JVP81" s="828"/>
      <c r="JVQ81" s="828"/>
      <c r="JVR81" s="828"/>
      <c r="JVS81" s="828"/>
      <c r="JVT81" s="828"/>
      <c r="JVU81" s="828"/>
      <c r="JVV81" s="828"/>
      <c r="JVW81" s="828"/>
      <c r="JVX81" s="828"/>
      <c r="JVY81" s="828"/>
      <c r="JVZ81" s="828"/>
      <c r="JWA81" s="828"/>
      <c r="JWB81" s="828"/>
      <c r="JWC81" s="828"/>
      <c r="JWD81" s="828"/>
      <c r="JWE81" s="828"/>
      <c r="JWF81" s="828"/>
      <c r="JWG81" s="828"/>
      <c r="JWH81" s="828"/>
      <c r="JWI81" s="828"/>
      <c r="JWJ81" s="828"/>
      <c r="JWK81" s="828"/>
      <c r="JWL81" s="828"/>
      <c r="JWM81" s="828"/>
      <c r="JWN81" s="828"/>
      <c r="JWO81" s="828"/>
      <c r="JWP81" s="828"/>
      <c r="JWQ81" s="828"/>
      <c r="JWR81" s="828"/>
      <c r="JWS81" s="828"/>
      <c r="JWT81" s="828"/>
      <c r="JWU81" s="828"/>
      <c r="JWV81" s="828"/>
      <c r="JWW81" s="828"/>
      <c r="JWX81" s="828"/>
      <c r="JWY81" s="828"/>
      <c r="JWZ81" s="828"/>
      <c r="JXA81" s="828"/>
      <c r="JXB81" s="828"/>
      <c r="JXC81" s="828"/>
      <c r="JXD81" s="828"/>
      <c r="JXE81" s="828"/>
      <c r="JXF81" s="828"/>
      <c r="JXG81" s="828"/>
      <c r="JXH81" s="828"/>
      <c r="JXI81" s="828"/>
      <c r="JXJ81" s="828"/>
      <c r="JXK81" s="828"/>
      <c r="JXL81" s="828"/>
      <c r="JXM81" s="828"/>
      <c r="JXN81" s="828"/>
      <c r="JXO81" s="828"/>
      <c r="JXP81" s="828"/>
      <c r="JXQ81" s="828"/>
      <c r="JXR81" s="828"/>
      <c r="JXS81" s="828"/>
      <c r="JXT81" s="828"/>
      <c r="JXU81" s="828"/>
      <c r="JXV81" s="828"/>
      <c r="JXW81" s="828"/>
      <c r="JXX81" s="828"/>
      <c r="JXY81" s="828"/>
      <c r="JXZ81" s="828"/>
      <c r="JYA81" s="828"/>
      <c r="JYB81" s="828"/>
      <c r="JYC81" s="828"/>
      <c r="JYD81" s="828"/>
      <c r="JYE81" s="828"/>
      <c r="JYF81" s="828"/>
      <c r="JYG81" s="828"/>
      <c r="JYH81" s="828"/>
      <c r="JYI81" s="828"/>
      <c r="JYJ81" s="828"/>
      <c r="JYK81" s="828"/>
      <c r="JYL81" s="828"/>
      <c r="JYM81" s="828"/>
      <c r="JYN81" s="828"/>
      <c r="JYO81" s="828"/>
      <c r="JYP81" s="828"/>
      <c r="JYQ81" s="828"/>
      <c r="JYR81" s="828"/>
      <c r="JYS81" s="828"/>
      <c r="JYT81" s="828"/>
      <c r="JYU81" s="828"/>
      <c r="JYV81" s="828"/>
      <c r="JYW81" s="828"/>
      <c r="JYX81" s="828"/>
      <c r="JYY81" s="828"/>
      <c r="JYZ81" s="828"/>
      <c r="JZA81" s="828"/>
      <c r="JZB81" s="828"/>
      <c r="JZC81" s="828"/>
      <c r="JZD81" s="828"/>
      <c r="JZE81" s="828"/>
      <c r="JZF81" s="828"/>
      <c r="JZG81" s="828"/>
      <c r="JZH81" s="828"/>
      <c r="JZI81" s="828"/>
      <c r="JZJ81" s="828"/>
      <c r="JZK81" s="828"/>
      <c r="JZL81" s="828"/>
      <c r="JZM81" s="828"/>
      <c r="JZN81" s="828"/>
      <c r="JZO81" s="828"/>
      <c r="JZP81" s="828"/>
      <c r="JZQ81" s="828"/>
      <c r="JZR81" s="828"/>
      <c r="JZS81" s="828"/>
      <c r="JZT81" s="828"/>
      <c r="JZU81" s="828"/>
      <c r="JZV81" s="828"/>
      <c r="JZW81" s="828"/>
      <c r="JZX81" s="828"/>
      <c r="JZY81" s="828"/>
      <c r="JZZ81" s="828"/>
      <c r="KAA81" s="828"/>
      <c r="KAB81" s="828"/>
      <c r="KAC81" s="828"/>
      <c r="KAD81" s="828"/>
      <c r="KAE81" s="828"/>
      <c r="KAF81" s="828"/>
      <c r="KAG81" s="828"/>
      <c r="KAH81" s="828"/>
      <c r="KAI81" s="828"/>
      <c r="KAJ81" s="828"/>
      <c r="KAK81" s="828"/>
      <c r="KAL81" s="828"/>
      <c r="KAM81" s="828"/>
      <c r="KAN81" s="828"/>
      <c r="KAO81" s="828"/>
      <c r="KAP81" s="828"/>
      <c r="KAQ81" s="828"/>
      <c r="KAR81" s="828"/>
      <c r="KAS81" s="828"/>
      <c r="KAT81" s="828"/>
      <c r="KAU81" s="828"/>
      <c r="KAV81" s="828"/>
      <c r="KAW81" s="828"/>
      <c r="KAX81" s="828"/>
      <c r="KAY81" s="828"/>
      <c r="KAZ81" s="828"/>
      <c r="KBA81" s="828"/>
      <c r="KBB81" s="828"/>
      <c r="KBC81" s="828"/>
      <c r="KBD81" s="828"/>
      <c r="KBE81" s="828"/>
      <c r="KBF81" s="828"/>
      <c r="KBG81" s="828"/>
      <c r="KBH81" s="828"/>
      <c r="KBI81" s="828"/>
      <c r="KBJ81" s="828"/>
      <c r="KBK81" s="828"/>
      <c r="KBL81" s="828"/>
      <c r="KBM81" s="828"/>
      <c r="KBN81" s="828"/>
      <c r="KBO81" s="828"/>
      <c r="KBP81" s="828"/>
      <c r="KBQ81" s="828"/>
      <c r="KBR81" s="828"/>
      <c r="KBS81" s="828"/>
      <c r="KBT81" s="828"/>
      <c r="KBU81" s="828"/>
      <c r="KBV81" s="828"/>
      <c r="KBW81" s="828"/>
      <c r="KBX81" s="828"/>
      <c r="KBY81" s="828"/>
      <c r="KBZ81" s="828"/>
      <c r="KCA81" s="828"/>
      <c r="KCB81" s="828"/>
      <c r="KCC81" s="828"/>
      <c r="KCD81" s="828"/>
      <c r="KCE81" s="828"/>
      <c r="KCF81" s="828"/>
      <c r="KCG81" s="828"/>
      <c r="KCH81" s="828"/>
      <c r="KCI81" s="828"/>
      <c r="KCJ81" s="828"/>
      <c r="KCK81" s="828"/>
      <c r="KCL81" s="828"/>
      <c r="KCM81" s="828"/>
      <c r="KCN81" s="828"/>
      <c r="KCO81" s="828"/>
      <c r="KCP81" s="828"/>
      <c r="KCQ81" s="828"/>
      <c r="KCR81" s="828"/>
      <c r="KCS81" s="828"/>
      <c r="KCT81" s="828"/>
      <c r="KCU81" s="828"/>
      <c r="KCV81" s="828"/>
      <c r="KCW81" s="828"/>
      <c r="KCX81" s="828"/>
      <c r="KCY81" s="828"/>
      <c r="KCZ81" s="828"/>
      <c r="KDA81" s="828"/>
      <c r="KDB81" s="828"/>
      <c r="KDC81" s="828"/>
      <c r="KDD81" s="828"/>
      <c r="KDE81" s="828"/>
      <c r="KDF81" s="828"/>
      <c r="KDG81" s="828"/>
      <c r="KDH81" s="828"/>
      <c r="KDI81" s="828"/>
      <c r="KDJ81" s="828"/>
      <c r="KDK81" s="828"/>
      <c r="KDL81" s="828"/>
      <c r="KDM81" s="828"/>
      <c r="KDN81" s="828"/>
      <c r="KDO81" s="828"/>
      <c r="KDP81" s="828"/>
      <c r="KDQ81" s="828"/>
      <c r="KDR81" s="828"/>
      <c r="KDS81" s="828"/>
      <c r="KDT81" s="828"/>
      <c r="KDU81" s="828"/>
      <c r="KDV81" s="828"/>
      <c r="KDW81" s="828"/>
      <c r="KDX81" s="828"/>
      <c r="KDY81" s="828"/>
      <c r="KDZ81" s="828"/>
      <c r="KEA81" s="828"/>
      <c r="KEB81" s="828"/>
      <c r="KEC81" s="828"/>
      <c r="KED81" s="828"/>
      <c r="KEE81" s="828"/>
      <c r="KEF81" s="828"/>
      <c r="KEG81" s="828"/>
      <c r="KEH81" s="828"/>
      <c r="KEI81" s="828"/>
      <c r="KEJ81" s="828"/>
      <c r="KEK81" s="828"/>
      <c r="KEL81" s="828"/>
      <c r="KEM81" s="828"/>
      <c r="KEN81" s="828"/>
      <c r="KEO81" s="828"/>
      <c r="KEP81" s="828"/>
      <c r="KEQ81" s="828"/>
      <c r="KER81" s="828"/>
      <c r="KES81" s="828"/>
      <c r="KET81" s="828"/>
      <c r="KEU81" s="828"/>
      <c r="KEV81" s="828"/>
      <c r="KEW81" s="828"/>
      <c r="KEX81" s="828"/>
      <c r="KEY81" s="828"/>
      <c r="KEZ81" s="828"/>
      <c r="KFA81" s="828"/>
      <c r="KFB81" s="828"/>
      <c r="KFC81" s="828"/>
      <c r="KFD81" s="828"/>
      <c r="KFE81" s="828"/>
      <c r="KFF81" s="828"/>
      <c r="KFG81" s="828"/>
      <c r="KFH81" s="828"/>
      <c r="KFI81" s="828"/>
      <c r="KFJ81" s="828"/>
      <c r="KFK81" s="828"/>
      <c r="KFL81" s="828"/>
      <c r="KFM81" s="828"/>
      <c r="KFN81" s="828"/>
      <c r="KFO81" s="828"/>
      <c r="KFP81" s="828"/>
      <c r="KFQ81" s="828"/>
      <c r="KFR81" s="828"/>
      <c r="KFS81" s="828"/>
      <c r="KFT81" s="828"/>
      <c r="KFU81" s="828"/>
      <c r="KFV81" s="828"/>
      <c r="KFW81" s="828"/>
      <c r="KFX81" s="828"/>
      <c r="KFY81" s="828"/>
      <c r="KFZ81" s="828"/>
      <c r="KGA81" s="828"/>
      <c r="KGB81" s="828"/>
      <c r="KGC81" s="828"/>
      <c r="KGD81" s="828"/>
      <c r="KGE81" s="828"/>
      <c r="KGF81" s="828"/>
      <c r="KGG81" s="828"/>
      <c r="KGH81" s="828"/>
      <c r="KGI81" s="828"/>
      <c r="KGJ81" s="828"/>
      <c r="KGK81" s="828"/>
      <c r="KGL81" s="828"/>
      <c r="KGM81" s="828"/>
      <c r="KGN81" s="828"/>
      <c r="KGO81" s="828"/>
      <c r="KGP81" s="828"/>
      <c r="KGQ81" s="828"/>
      <c r="KGR81" s="828"/>
      <c r="KGS81" s="828"/>
      <c r="KGT81" s="828"/>
      <c r="KGU81" s="828"/>
      <c r="KGV81" s="828"/>
      <c r="KGW81" s="828"/>
      <c r="KGX81" s="828"/>
      <c r="KGY81" s="828"/>
      <c r="KGZ81" s="828"/>
      <c r="KHA81" s="828"/>
      <c r="KHB81" s="828"/>
      <c r="KHC81" s="828"/>
      <c r="KHD81" s="828"/>
      <c r="KHE81" s="828"/>
      <c r="KHF81" s="828"/>
      <c r="KHG81" s="828"/>
      <c r="KHH81" s="828"/>
      <c r="KHI81" s="828"/>
      <c r="KHJ81" s="828"/>
      <c r="KHK81" s="828"/>
      <c r="KHL81" s="828"/>
      <c r="KHM81" s="828"/>
      <c r="KHN81" s="828"/>
      <c r="KHO81" s="828"/>
      <c r="KHP81" s="828"/>
      <c r="KHQ81" s="828"/>
      <c r="KHR81" s="828"/>
      <c r="KHS81" s="828"/>
      <c r="KHT81" s="828"/>
      <c r="KHU81" s="828"/>
      <c r="KHV81" s="828"/>
      <c r="KHW81" s="828"/>
      <c r="KHX81" s="828"/>
      <c r="KHY81" s="828"/>
      <c r="KHZ81" s="828"/>
      <c r="KIA81" s="828"/>
      <c r="KIB81" s="828"/>
      <c r="KIC81" s="828"/>
      <c r="KID81" s="828"/>
      <c r="KIE81" s="828"/>
      <c r="KIF81" s="828"/>
      <c r="KIG81" s="828"/>
      <c r="KIH81" s="828"/>
      <c r="KII81" s="828"/>
      <c r="KIJ81" s="828"/>
      <c r="KIK81" s="828"/>
      <c r="KIL81" s="828"/>
      <c r="KIM81" s="828"/>
      <c r="KIN81" s="828"/>
      <c r="KIO81" s="828"/>
      <c r="KIP81" s="828"/>
      <c r="KIQ81" s="828"/>
      <c r="KIR81" s="828"/>
      <c r="KIS81" s="828"/>
      <c r="KIT81" s="828"/>
      <c r="KIU81" s="828"/>
      <c r="KIV81" s="828"/>
      <c r="KIW81" s="828"/>
      <c r="KIX81" s="828"/>
      <c r="KIY81" s="828"/>
      <c r="KIZ81" s="828"/>
      <c r="KJA81" s="828"/>
      <c r="KJB81" s="828"/>
      <c r="KJC81" s="828"/>
      <c r="KJD81" s="828"/>
      <c r="KJE81" s="828"/>
      <c r="KJF81" s="828"/>
      <c r="KJG81" s="828"/>
      <c r="KJH81" s="828"/>
      <c r="KJI81" s="828"/>
      <c r="KJJ81" s="828"/>
      <c r="KJK81" s="828"/>
      <c r="KJL81" s="828"/>
      <c r="KJM81" s="828"/>
      <c r="KJN81" s="828"/>
      <c r="KJO81" s="828"/>
      <c r="KJP81" s="828"/>
      <c r="KJQ81" s="828"/>
      <c r="KJR81" s="828"/>
      <c r="KJS81" s="828"/>
      <c r="KJT81" s="828"/>
      <c r="KJU81" s="828"/>
      <c r="KJV81" s="828"/>
      <c r="KJW81" s="828"/>
      <c r="KJX81" s="828"/>
      <c r="KJY81" s="828"/>
      <c r="KJZ81" s="828"/>
      <c r="KKA81" s="828"/>
      <c r="KKB81" s="828"/>
      <c r="KKC81" s="828"/>
      <c r="KKD81" s="828"/>
      <c r="KKE81" s="828"/>
      <c r="KKF81" s="828"/>
      <c r="KKG81" s="828"/>
      <c r="KKH81" s="828"/>
      <c r="KKI81" s="828"/>
      <c r="KKJ81" s="828"/>
      <c r="KKK81" s="828"/>
      <c r="KKL81" s="828"/>
      <c r="KKM81" s="828"/>
      <c r="KKN81" s="828"/>
      <c r="KKO81" s="828"/>
      <c r="KKP81" s="828"/>
      <c r="KKQ81" s="828"/>
      <c r="KKR81" s="828"/>
      <c r="KKS81" s="828"/>
      <c r="KKT81" s="828"/>
      <c r="KKU81" s="828"/>
      <c r="KKV81" s="828"/>
      <c r="KKW81" s="828"/>
      <c r="KKX81" s="828"/>
      <c r="KKY81" s="828"/>
      <c r="KKZ81" s="828"/>
      <c r="KLA81" s="828"/>
      <c r="KLB81" s="828"/>
      <c r="KLC81" s="828"/>
      <c r="KLD81" s="828"/>
      <c r="KLE81" s="828"/>
      <c r="KLF81" s="828"/>
      <c r="KLG81" s="828"/>
      <c r="KLH81" s="828"/>
      <c r="KLI81" s="828"/>
      <c r="KLJ81" s="828"/>
      <c r="KLK81" s="828"/>
      <c r="KLL81" s="828"/>
      <c r="KLM81" s="828"/>
      <c r="KLN81" s="828"/>
      <c r="KLO81" s="828"/>
      <c r="KLP81" s="828"/>
      <c r="KLQ81" s="828"/>
      <c r="KLR81" s="828"/>
      <c r="KLS81" s="828"/>
      <c r="KLT81" s="828"/>
      <c r="KLU81" s="828"/>
      <c r="KLV81" s="828"/>
      <c r="KLW81" s="828"/>
      <c r="KLX81" s="828"/>
      <c r="KLY81" s="828"/>
      <c r="KLZ81" s="828"/>
      <c r="KMA81" s="828"/>
      <c r="KMB81" s="828"/>
      <c r="KMC81" s="828"/>
      <c r="KMD81" s="828"/>
      <c r="KME81" s="828"/>
      <c r="KMF81" s="828"/>
      <c r="KMG81" s="828"/>
      <c r="KMH81" s="828"/>
      <c r="KMI81" s="828"/>
      <c r="KMJ81" s="828"/>
      <c r="KMK81" s="828"/>
      <c r="KML81" s="828"/>
      <c r="KMM81" s="828"/>
      <c r="KMN81" s="828"/>
      <c r="KMO81" s="828"/>
      <c r="KMP81" s="828"/>
      <c r="KMQ81" s="828"/>
      <c r="KMR81" s="828"/>
      <c r="KMS81" s="828"/>
      <c r="KMT81" s="828"/>
      <c r="KMU81" s="828"/>
      <c r="KMV81" s="828"/>
      <c r="KMW81" s="828"/>
      <c r="KMX81" s="828"/>
      <c r="KMY81" s="828"/>
      <c r="KMZ81" s="828"/>
      <c r="KNA81" s="828"/>
      <c r="KNB81" s="828"/>
      <c r="KNC81" s="828"/>
      <c r="KND81" s="828"/>
      <c r="KNE81" s="828"/>
      <c r="KNF81" s="828"/>
      <c r="KNG81" s="828"/>
      <c r="KNH81" s="828"/>
      <c r="KNI81" s="828"/>
      <c r="KNJ81" s="828"/>
      <c r="KNK81" s="828"/>
      <c r="KNL81" s="828"/>
      <c r="KNM81" s="828"/>
      <c r="KNN81" s="828"/>
      <c r="KNO81" s="828"/>
      <c r="KNP81" s="828"/>
      <c r="KNQ81" s="828"/>
      <c r="KNR81" s="828"/>
      <c r="KNS81" s="828"/>
      <c r="KNT81" s="828"/>
      <c r="KNU81" s="828"/>
      <c r="KNV81" s="828"/>
      <c r="KNW81" s="828"/>
      <c r="KNX81" s="828"/>
      <c r="KNY81" s="828"/>
      <c r="KNZ81" s="828"/>
      <c r="KOA81" s="828"/>
      <c r="KOB81" s="828"/>
      <c r="KOC81" s="828"/>
      <c r="KOD81" s="828"/>
      <c r="KOE81" s="828"/>
      <c r="KOF81" s="828"/>
      <c r="KOG81" s="828"/>
      <c r="KOH81" s="828"/>
      <c r="KOI81" s="828"/>
      <c r="KOJ81" s="828"/>
      <c r="KOK81" s="828"/>
      <c r="KOL81" s="828"/>
      <c r="KOM81" s="828"/>
      <c r="KON81" s="828"/>
      <c r="KOO81" s="828"/>
      <c r="KOP81" s="828"/>
      <c r="KOQ81" s="828"/>
      <c r="KOR81" s="828"/>
      <c r="KOS81" s="828"/>
      <c r="KOT81" s="828"/>
      <c r="KOU81" s="828"/>
      <c r="KOV81" s="828"/>
      <c r="KOW81" s="828"/>
      <c r="KOX81" s="828"/>
      <c r="KOY81" s="828"/>
      <c r="KOZ81" s="828"/>
      <c r="KPA81" s="828"/>
      <c r="KPB81" s="828"/>
      <c r="KPC81" s="828"/>
      <c r="KPD81" s="828"/>
      <c r="KPE81" s="828"/>
      <c r="KPF81" s="828"/>
      <c r="KPG81" s="828"/>
      <c r="KPH81" s="828"/>
      <c r="KPI81" s="828"/>
      <c r="KPJ81" s="828"/>
      <c r="KPK81" s="828"/>
      <c r="KPL81" s="828"/>
      <c r="KPM81" s="828"/>
      <c r="KPN81" s="828"/>
      <c r="KPO81" s="828"/>
      <c r="KPP81" s="828"/>
      <c r="KPQ81" s="828"/>
      <c r="KPR81" s="828"/>
      <c r="KPS81" s="828"/>
      <c r="KPT81" s="828"/>
      <c r="KPU81" s="828"/>
      <c r="KPV81" s="828"/>
      <c r="KPW81" s="828"/>
      <c r="KPX81" s="828"/>
      <c r="KPY81" s="828"/>
      <c r="KPZ81" s="828"/>
      <c r="KQA81" s="828"/>
      <c r="KQB81" s="828"/>
      <c r="KQC81" s="828"/>
      <c r="KQD81" s="828"/>
      <c r="KQE81" s="828"/>
      <c r="KQF81" s="828"/>
      <c r="KQG81" s="828"/>
      <c r="KQH81" s="828"/>
      <c r="KQI81" s="828"/>
      <c r="KQJ81" s="828"/>
      <c r="KQK81" s="828"/>
      <c r="KQL81" s="828"/>
      <c r="KQM81" s="828"/>
      <c r="KQN81" s="828"/>
      <c r="KQO81" s="828"/>
      <c r="KQP81" s="828"/>
      <c r="KQQ81" s="828"/>
      <c r="KQR81" s="828"/>
      <c r="KQS81" s="828"/>
      <c r="KQT81" s="828"/>
      <c r="KQU81" s="828"/>
      <c r="KQV81" s="828"/>
      <c r="KQW81" s="828"/>
      <c r="KQX81" s="828"/>
      <c r="KQY81" s="828"/>
      <c r="KQZ81" s="828"/>
      <c r="KRA81" s="828"/>
      <c r="KRB81" s="828"/>
      <c r="KRC81" s="828"/>
      <c r="KRD81" s="828"/>
      <c r="KRE81" s="828"/>
      <c r="KRF81" s="828"/>
      <c r="KRG81" s="828"/>
      <c r="KRH81" s="828"/>
      <c r="KRI81" s="828"/>
      <c r="KRJ81" s="828"/>
      <c r="KRK81" s="828"/>
      <c r="KRL81" s="828"/>
      <c r="KRM81" s="828"/>
      <c r="KRN81" s="828"/>
      <c r="KRO81" s="828"/>
      <c r="KRP81" s="828"/>
      <c r="KRQ81" s="828"/>
      <c r="KRR81" s="828"/>
      <c r="KRS81" s="828"/>
      <c r="KRT81" s="828"/>
      <c r="KRU81" s="828"/>
      <c r="KRV81" s="828"/>
      <c r="KRW81" s="828"/>
      <c r="KRX81" s="828"/>
      <c r="KRY81" s="828"/>
      <c r="KRZ81" s="828"/>
      <c r="KSA81" s="828"/>
      <c r="KSB81" s="828"/>
      <c r="KSC81" s="828"/>
      <c r="KSD81" s="828"/>
      <c r="KSE81" s="828"/>
      <c r="KSF81" s="828"/>
      <c r="KSG81" s="828"/>
      <c r="KSH81" s="828"/>
      <c r="KSI81" s="828"/>
      <c r="KSJ81" s="828"/>
      <c r="KSK81" s="828"/>
      <c r="KSL81" s="828"/>
      <c r="KSM81" s="828"/>
      <c r="KSN81" s="828"/>
      <c r="KSO81" s="828"/>
      <c r="KSP81" s="828"/>
      <c r="KSQ81" s="828"/>
      <c r="KSR81" s="828"/>
      <c r="KSS81" s="828"/>
      <c r="KST81" s="828"/>
      <c r="KSU81" s="828"/>
      <c r="KSV81" s="828"/>
      <c r="KSW81" s="828"/>
      <c r="KSX81" s="828"/>
      <c r="KSY81" s="828"/>
      <c r="KSZ81" s="828"/>
      <c r="KTA81" s="828"/>
      <c r="KTB81" s="828"/>
      <c r="KTC81" s="828"/>
      <c r="KTD81" s="828"/>
      <c r="KTE81" s="828"/>
      <c r="KTF81" s="828"/>
      <c r="KTG81" s="828"/>
      <c r="KTH81" s="828"/>
      <c r="KTI81" s="828"/>
      <c r="KTJ81" s="828"/>
      <c r="KTK81" s="828"/>
      <c r="KTL81" s="828"/>
      <c r="KTM81" s="828"/>
      <c r="KTN81" s="828"/>
      <c r="KTO81" s="828"/>
      <c r="KTP81" s="828"/>
      <c r="KTQ81" s="828"/>
      <c r="KTR81" s="828"/>
      <c r="KTS81" s="828"/>
      <c r="KTT81" s="828"/>
      <c r="KTU81" s="828"/>
      <c r="KTV81" s="828"/>
      <c r="KTW81" s="828"/>
      <c r="KTX81" s="828"/>
      <c r="KTY81" s="828"/>
      <c r="KTZ81" s="828"/>
      <c r="KUA81" s="828"/>
      <c r="KUB81" s="828"/>
      <c r="KUC81" s="828"/>
      <c r="KUD81" s="828"/>
      <c r="KUE81" s="828"/>
      <c r="KUF81" s="828"/>
      <c r="KUG81" s="828"/>
      <c r="KUH81" s="828"/>
      <c r="KUI81" s="828"/>
      <c r="KUJ81" s="828"/>
      <c r="KUK81" s="828"/>
      <c r="KUL81" s="828"/>
      <c r="KUM81" s="828"/>
      <c r="KUN81" s="828"/>
      <c r="KUO81" s="828"/>
      <c r="KUP81" s="828"/>
      <c r="KUQ81" s="828"/>
      <c r="KUR81" s="828"/>
      <c r="KUS81" s="828"/>
      <c r="KUT81" s="828"/>
      <c r="KUU81" s="828"/>
      <c r="KUV81" s="828"/>
      <c r="KUW81" s="828"/>
      <c r="KUX81" s="828"/>
      <c r="KUY81" s="828"/>
      <c r="KUZ81" s="828"/>
      <c r="KVA81" s="828"/>
      <c r="KVB81" s="828"/>
      <c r="KVC81" s="828"/>
      <c r="KVD81" s="828"/>
      <c r="KVE81" s="828"/>
      <c r="KVF81" s="828"/>
      <c r="KVG81" s="828"/>
      <c r="KVH81" s="828"/>
      <c r="KVI81" s="828"/>
      <c r="KVJ81" s="828"/>
      <c r="KVK81" s="828"/>
      <c r="KVL81" s="828"/>
      <c r="KVM81" s="828"/>
      <c r="KVN81" s="828"/>
      <c r="KVO81" s="828"/>
      <c r="KVP81" s="828"/>
      <c r="KVQ81" s="828"/>
      <c r="KVR81" s="828"/>
      <c r="KVS81" s="828"/>
      <c r="KVT81" s="828"/>
      <c r="KVU81" s="828"/>
      <c r="KVV81" s="828"/>
      <c r="KVW81" s="828"/>
      <c r="KVX81" s="828"/>
      <c r="KVY81" s="828"/>
      <c r="KVZ81" s="828"/>
      <c r="KWA81" s="828"/>
      <c r="KWB81" s="828"/>
      <c r="KWC81" s="828"/>
      <c r="KWD81" s="828"/>
      <c r="KWE81" s="828"/>
      <c r="KWF81" s="828"/>
      <c r="KWG81" s="828"/>
      <c r="KWH81" s="828"/>
      <c r="KWI81" s="828"/>
      <c r="KWJ81" s="828"/>
      <c r="KWK81" s="828"/>
      <c r="KWL81" s="828"/>
      <c r="KWM81" s="828"/>
      <c r="KWN81" s="828"/>
      <c r="KWO81" s="828"/>
      <c r="KWP81" s="828"/>
      <c r="KWQ81" s="828"/>
      <c r="KWR81" s="828"/>
      <c r="KWS81" s="828"/>
      <c r="KWT81" s="828"/>
      <c r="KWU81" s="828"/>
      <c r="KWV81" s="828"/>
      <c r="KWW81" s="828"/>
      <c r="KWX81" s="828"/>
      <c r="KWY81" s="828"/>
      <c r="KWZ81" s="828"/>
      <c r="KXA81" s="828"/>
      <c r="KXB81" s="828"/>
      <c r="KXC81" s="828"/>
      <c r="KXD81" s="828"/>
      <c r="KXE81" s="828"/>
      <c r="KXF81" s="828"/>
      <c r="KXG81" s="828"/>
      <c r="KXH81" s="828"/>
      <c r="KXI81" s="828"/>
      <c r="KXJ81" s="828"/>
      <c r="KXK81" s="828"/>
      <c r="KXL81" s="828"/>
      <c r="KXM81" s="828"/>
      <c r="KXN81" s="828"/>
      <c r="KXO81" s="828"/>
      <c r="KXP81" s="828"/>
      <c r="KXQ81" s="828"/>
      <c r="KXR81" s="828"/>
      <c r="KXS81" s="828"/>
      <c r="KXT81" s="828"/>
      <c r="KXU81" s="828"/>
      <c r="KXV81" s="828"/>
      <c r="KXW81" s="828"/>
      <c r="KXX81" s="828"/>
      <c r="KXY81" s="828"/>
      <c r="KXZ81" s="828"/>
      <c r="KYA81" s="828"/>
      <c r="KYB81" s="828"/>
      <c r="KYC81" s="828"/>
      <c r="KYD81" s="828"/>
      <c r="KYE81" s="828"/>
      <c r="KYF81" s="828"/>
      <c r="KYG81" s="828"/>
      <c r="KYH81" s="828"/>
      <c r="KYI81" s="828"/>
      <c r="KYJ81" s="828"/>
      <c r="KYK81" s="828"/>
      <c r="KYL81" s="828"/>
      <c r="KYM81" s="828"/>
      <c r="KYN81" s="828"/>
      <c r="KYO81" s="828"/>
      <c r="KYP81" s="828"/>
      <c r="KYQ81" s="828"/>
      <c r="KYR81" s="828"/>
      <c r="KYS81" s="828"/>
      <c r="KYT81" s="828"/>
      <c r="KYU81" s="828"/>
      <c r="KYV81" s="828"/>
      <c r="KYW81" s="828"/>
      <c r="KYX81" s="828"/>
      <c r="KYY81" s="828"/>
      <c r="KYZ81" s="828"/>
      <c r="KZA81" s="828"/>
      <c r="KZB81" s="828"/>
      <c r="KZC81" s="828"/>
      <c r="KZD81" s="828"/>
      <c r="KZE81" s="828"/>
      <c r="KZF81" s="828"/>
      <c r="KZG81" s="828"/>
      <c r="KZH81" s="828"/>
      <c r="KZI81" s="828"/>
      <c r="KZJ81" s="828"/>
      <c r="KZK81" s="828"/>
      <c r="KZL81" s="828"/>
      <c r="KZM81" s="828"/>
      <c r="KZN81" s="828"/>
      <c r="KZO81" s="828"/>
      <c r="KZP81" s="828"/>
      <c r="KZQ81" s="828"/>
      <c r="KZR81" s="828"/>
      <c r="KZS81" s="828"/>
      <c r="KZT81" s="828"/>
      <c r="KZU81" s="828"/>
      <c r="KZV81" s="828"/>
      <c r="KZW81" s="828"/>
      <c r="KZX81" s="828"/>
      <c r="KZY81" s="828"/>
      <c r="KZZ81" s="828"/>
      <c r="LAA81" s="828"/>
      <c r="LAB81" s="828"/>
      <c r="LAC81" s="828"/>
      <c r="LAD81" s="828"/>
      <c r="LAE81" s="828"/>
      <c r="LAF81" s="828"/>
      <c r="LAG81" s="828"/>
      <c r="LAH81" s="828"/>
      <c r="LAI81" s="828"/>
      <c r="LAJ81" s="828"/>
      <c r="LAK81" s="828"/>
      <c r="LAL81" s="828"/>
      <c r="LAM81" s="828"/>
      <c r="LAN81" s="828"/>
      <c r="LAO81" s="828"/>
      <c r="LAP81" s="828"/>
      <c r="LAQ81" s="828"/>
      <c r="LAR81" s="828"/>
      <c r="LAS81" s="828"/>
      <c r="LAT81" s="828"/>
      <c r="LAU81" s="828"/>
      <c r="LAV81" s="828"/>
      <c r="LAW81" s="828"/>
      <c r="LAX81" s="828"/>
      <c r="LAY81" s="828"/>
      <c r="LAZ81" s="828"/>
      <c r="LBA81" s="828"/>
      <c r="LBB81" s="828"/>
      <c r="LBC81" s="828"/>
      <c r="LBD81" s="828"/>
      <c r="LBE81" s="828"/>
      <c r="LBF81" s="828"/>
      <c r="LBG81" s="828"/>
      <c r="LBH81" s="828"/>
      <c r="LBI81" s="828"/>
      <c r="LBJ81" s="828"/>
      <c r="LBK81" s="828"/>
      <c r="LBL81" s="828"/>
      <c r="LBM81" s="828"/>
      <c r="LBN81" s="828"/>
      <c r="LBO81" s="828"/>
      <c r="LBP81" s="828"/>
      <c r="LBQ81" s="828"/>
      <c r="LBR81" s="828"/>
      <c r="LBS81" s="828"/>
      <c r="LBT81" s="828"/>
      <c r="LBU81" s="828"/>
      <c r="LBV81" s="828"/>
      <c r="LBW81" s="828"/>
      <c r="LBX81" s="828"/>
      <c r="LBY81" s="828"/>
      <c r="LBZ81" s="828"/>
      <c r="LCA81" s="828"/>
      <c r="LCB81" s="828"/>
      <c r="LCC81" s="828"/>
      <c r="LCD81" s="828"/>
      <c r="LCE81" s="828"/>
      <c r="LCF81" s="828"/>
      <c r="LCG81" s="828"/>
      <c r="LCH81" s="828"/>
      <c r="LCI81" s="828"/>
      <c r="LCJ81" s="828"/>
      <c r="LCK81" s="828"/>
      <c r="LCL81" s="828"/>
      <c r="LCM81" s="828"/>
      <c r="LCN81" s="828"/>
      <c r="LCO81" s="828"/>
      <c r="LCP81" s="828"/>
      <c r="LCQ81" s="828"/>
      <c r="LCR81" s="828"/>
      <c r="LCS81" s="828"/>
      <c r="LCT81" s="828"/>
      <c r="LCU81" s="828"/>
      <c r="LCV81" s="828"/>
      <c r="LCW81" s="828"/>
      <c r="LCX81" s="828"/>
      <c r="LCY81" s="828"/>
      <c r="LCZ81" s="828"/>
      <c r="LDA81" s="828"/>
      <c r="LDB81" s="828"/>
      <c r="LDC81" s="828"/>
      <c r="LDD81" s="828"/>
      <c r="LDE81" s="828"/>
      <c r="LDF81" s="828"/>
      <c r="LDG81" s="828"/>
      <c r="LDH81" s="828"/>
      <c r="LDI81" s="828"/>
      <c r="LDJ81" s="828"/>
      <c r="LDK81" s="828"/>
      <c r="LDL81" s="828"/>
      <c r="LDM81" s="828"/>
      <c r="LDN81" s="828"/>
      <c r="LDO81" s="828"/>
      <c r="LDP81" s="828"/>
      <c r="LDQ81" s="828"/>
      <c r="LDR81" s="828"/>
      <c r="LDS81" s="828"/>
      <c r="LDT81" s="828"/>
      <c r="LDU81" s="828"/>
      <c r="LDV81" s="828"/>
      <c r="LDW81" s="828"/>
      <c r="LDX81" s="828"/>
      <c r="LDY81" s="828"/>
      <c r="LDZ81" s="828"/>
      <c r="LEA81" s="828"/>
      <c r="LEB81" s="828"/>
      <c r="LEC81" s="828"/>
      <c r="LED81" s="828"/>
      <c r="LEE81" s="828"/>
      <c r="LEF81" s="828"/>
      <c r="LEG81" s="828"/>
      <c r="LEH81" s="828"/>
      <c r="LEI81" s="828"/>
      <c r="LEJ81" s="828"/>
      <c r="LEK81" s="828"/>
      <c r="LEL81" s="828"/>
      <c r="LEM81" s="828"/>
      <c r="LEN81" s="828"/>
      <c r="LEO81" s="828"/>
      <c r="LEP81" s="828"/>
      <c r="LEQ81" s="828"/>
      <c r="LER81" s="828"/>
      <c r="LES81" s="828"/>
      <c r="LET81" s="828"/>
      <c r="LEU81" s="828"/>
      <c r="LEV81" s="828"/>
      <c r="LEW81" s="828"/>
      <c r="LEX81" s="828"/>
      <c r="LEY81" s="828"/>
      <c r="LEZ81" s="828"/>
      <c r="LFA81" s="828"/>
      <c r="LFB81" s="828"/>
      <c r="LFC81" s="828"/>
      <c r="LFD81" s="828"/>
      <c r="LFE81" s="828"/>
      <c r="LFF81" s="828"/>
      <c r="LFG81" s="828"/>
      <c r="LFH81" s="828"/>
      <c r="LFI81" s="828"/>
      <c r="LFJ81" s="828"/>
      <c r="LFK81" s="828"/>
      <c r="LFL81" s="828"/>
      <c r="LFM81" s="828"/>
      <c r="LFN81" s="828"/>
      <c r="LFO81" s="828"/>
      <c r="LFP81" s="828"/>
      <c r="LFQ81" s="828"/>
      <c r="LFR81" s="828"/>
      <c r="LFS81" s="828"/>
      <c r="LFT81" s="828"/>
      <c r="LFU81" s="828"/>
      <c r="LFV81" s="828"/>
      <c r="LFW81" s="828"/>
      <c r="LFX81" s="828"/>
      <c r="LFY81" s="828"/>
      <c r="LFZ81" s="828"/>
      <c r="LGA81" s="828"/>
      <c r="LGB81" s="828"/>
      <c r="LGC81" s="828"/>
      <c r="LGD81" s="828"/>
      <c r="LGE81" s="828"/>
      <c r="LGF81" s="828"/>
      <c r="LGG81" s="828"/>
      <c r="LGH81" s="828"/>
      <c r="LGI81" s="828"/>
      <c r="LGJ81" s="828"/>
      <c r="LGK81" s="828"/>
      <c r="LGL81" s="828"/>
      <c r="LGM81" s="828"/>
      <c r="LGN81" s="828"/>
      <c r="LGO81" s="828"/>
      <c r="LGP81" s="828"/>
      <c r="LGQ81" s="828"/>
      <c r="LGR81" s="828"/>
      <c r="LGS81" s="828"/>
      <c r="LGT81" s="828"/>
      <c r="LGU81" s="828"/>
      <c r="LGV81" s="828"/>
      <c r="LGW81" s="828"/>
      <c r="LGX81" s="828"/>
      <c r="LGY81" s="828"/>
      <c r="LGZ81" s="828"/>
      <c r="LHA81" s="828"/>
      <c r="LHB81" s="828"/>
      <c r="LHC81" s="828"/>
      <c r="LHD81" s="828"/>
      <c r="LHE81" s="828"/>
      <c r="LHF81" s="828"/>
      <c r="LHG81" s="828"/>
      <c r="LHH81" s="828"/>
      <c r="LHI81" s="828"/>
      <c r="LHJ81" s="828"/>
      <c r="LHK81" s="828"/>
      <c r="LHL81" s="828"/>
      <c r="LHM81" s="828"/>
      <c r="LHN81" s="828"/>
      <c r="LHO81" s="828"/>
      <c r="LHP81" s="828"/>
      <c r="LHQ81" s="828"/>
      <c r="LHR81" s="828"/>
      <c r="LHS81" s="828"/>
      <c r="LHT81" s="828"/>
      <c r="LHU81" s="828"/>
      <c r="LHV81" s="828"/>
      <c r="LHW81" s="828"/>
      <c r="LHX81" s="828"/>
      <c r="LHY81" s="828"/>
      <c r="LHZ81" s="828"/>
      <c r="LIA81" s="828"/>
      <c r="LIB81" s="828"/>
      <c r="LIC81" s="828"/>
      <c r="LID81" s="828"/>
      <c r="LIE81" s="828"/>
      <c r="LIF81" s="828"/>
      <c r="LIG81" s="828"/>
      <c r="LIH81" s="828"/>
      <c r="LII81" s="828"/>
      <c r="LIJ81" s="828"/>
      <c r="LIK81" s="828"/>
      <c r="LIL81" s="828"/>
      <c r="LIM81" s="828"/>
      <c r="LIN81" s="828"/>
      <c r="LIO81" s="828"/>
      <c r="LIP81" s="828"/>
      <c r="LIQ81" s="828"/>
      <c r="LIR81" s="828"/>
      <c r="LIS81" s="828"/>
      <c r="LIT81" s="828"/>
      <c r="LIU81" s="828"/>
      <c r="LIV81" s="828"/>
      <c r="LIW81" s="828"/>
      <c r="LIX81" s="828"/>
      <c r="LIY81" s="828"/>
      <c r="LIZ81" s="828"/>
      <c r="LJA81" s="828"/>
      <c r="LJB81" s="828"/>
      <c r="LJC81" s="828"/>
      <c r="LJD81" s="828"/>
      <c r="LJE81" s="828"/>
      <c r="LJF81" s="828"/>
      <c r="LJG81" s="828"/>
      <c r="LJH81" s="828"/>
      <c r="LJI81" s="828"/>
      <c r="LJJ81" s="828"/>
      <c r="LJK81" s="828"/>
      <c r="LJL81" s="828"/>
      <c r="LJM81" s="828"/>
      <c r="LJN81" s="828"/>
      <c r="LJO81" s="828"/>
      <c r="LJP81" s="828"/>
      <c r="LJQ81" s="828"/>
      <c r="LJR81" s="828"/>
      <c r="LJS81" s="828"/>
      <c r="LJT81" s="828"/>
      <c r="LJU81" s="828"/>
      <c r="LJV81" s="828"/>
      <c r="LJW81" s="828"/>
      <c r="LJX81" s="828"/>
      <c r="LJY81" s="828"/>
      <c r="LJZ81" s="828"/>
      <c r="LKA81" s="828"/>
      <c r="LKB81" s="828"/>
      <c r="LKC81" s="828"/>
      <c r="LKD81" s="828"/>
      <c r="LKE81" s="828"/>
      <c r="LKF81" s="828"/>
      <c r="LKG81" s="828"/>
      <c r="LKH81" s="828"/>
      <c r="LKI81" s="828"/>
      <c r="LKJ81" s="828"/>
      <c r="LKK81" s="828"/>
      <c r="LKL81" s="828"/>
      <c r="LKM81" s="828"/>
      <c r="LKN81" s="828"/>
      <c r="LKO81" s="828"/>
      <c r="LKP81" s="828"/>
      <c r="LKQ81" s="828"/>
      <c r="LKR81" s="828"/>
      <c r="LKS81" s="828"/>
      <c r="LKT81" s="828"/>
      <c r="LKU81" s="828"/>
      <c r="LKV81" s="828"/>
      <c r="LKW81" s="828"/>
      <c r="LKX81" s="828"/>
      <c r="LKY81" s="828"/>
      <c r="LKZ81" s="828"/>
      <c r="LLA81" s="828"/>
      <c r="LLB81" s="828"/>
      <c r="LLC81" s="828"/>
      <c r="LLD81" s="828"/>
      <c r="LLE81" s="828"/>
      <c r="LLF81" s="828"/>
      <c r="LLG81" s="828"/>
      <c r="LLH81" s="828"/>
      <c r="LLI81" s="828"/>
      <c r="LLJ81" s="828"/>
      <c r="LLK81" s="828"/>
      <c r="LLL81" s="828"/>
      <c r="LLM81" s="828"/>
      <c r="LLN81" s="828"/>
      <c r="LLO81" s="828"/>
      <c r="LLP81" s="828"/>
      <c r="LLQ81" s="828"/>
      <c r="LLR81" s="828"/>
      <c r="LLS81" s="828"/>
      <c r="LLT81" s="828"/>
      <c r="LLU81" s="828"/>
      <c r="LLV81" s="828"/>
      <c r="LLW81" s="828"/>
      <c r="LLX81" s="828"/>
      <c r="LLY81" s="828"/>
      <c r="LLZ81" s="828"/>
      <c r="LMA81" s="828"/>
      <c r="LMB81" s="828"/>
      <c r="LMC81" s="828"/>
      <c r="LMD81" s="828"/>
      <c r="LME81" s="828"/>
      <c r="LMF81" s="828"/>
      <c r="LMG81" s="828"/>
      <c r="LMH81" s="828"/>
      <c r="LMI81" s="828"/>
      <c r="LMJ81" s="828"/>
      <c r="LMK81" s="828"/>
      <c r="LML81" s="828"/>
      <c r="LMM81" s="828"/>
      <c r="LMN81" s="828"/>
      <c r="LMO81" s="828"/>
      <c r="LMP81" s="828"/>
      <c r="LMQ81" s="828"/>
      <c r="LMR81" s="828"/>
      <c r="LMS81" s="828"/>
      <c r="LMT81" s="828"/>
      <c r="LMU81" s="828"/>
      <c r="LMV81" s="828"/>
      <c r="LMW81" s="828"/>
      <c r="LMX81" s="828"/>
      <c r="LMY81" s="828"/>
      <c r="LMZ81" s="828"/>
      <c r="LNA81" s="828"/>
      <c r="LNB81" s="828"/>
      <c r="LNC81" s="828"/>
      <c r="LND81" s="828"/>
      <c r="LNE81" s="828"/>
      <c r="LNF81" s="828"/>
      <c r="LNG81" s="828"/>
      <c r="LNH81" s="828"/>
      <c r="LNI81" s="828"/>
      <c r="LNJ81" s="828"/>
      <c r="LNK81" s="828"/>
      <c r="LNL81" s="828"/>
      <c r="LNM81" s="828"/>
      <c r="LNN81" s="828"/>
      <c r="LNO81" s="828"/>
      <c r="LNP81" s="828"/>
      <c r="LNQ81" s="828"/>
      <c r="LNR81" s="828"/>
      <c r="LNS81" s="828"/>
      <c r="LNT81" s="828"/>
      <c r="LNU81" s="828"/>
      <c r="LNV81" s="828"/>
      <c r="LNW81" s="828"/>
      <c r="LNX81" s="828"/>
      <c r="LNY81" s="828"/>
      <c r="LNZ81" s="828"/>
      <c r="LOA81" s="828"/>
      <c r="LOB81" s="828"/>
      <c r="LOC81" s="828"/>
      <c r="LOD81" s="828"/>
      <c r="LOE81" s="828"/>
      <c r="LOF81" s="828"/>
      <c r="LOG81" s="828"/>
      <c r="LOH81" s="828"/>
      <c r="LOI81" s="828"/>
      <c r="LOJ81" s="828"/>
      <c r="LOK81" s="828"/>
      <c r="LOL81" s="828"/>
      <c r="LOM81" s="828"/>
      <c r="LON81" s="828"/>
      <c r="LOO81" s="828"/>
      <c r="LOP81" s="828"/>
      <c r="LOQ81" s="828"/>
      <c r="LOR81" s="828"/>
      <c r="LOS81" s="828"/>
      <c r="LOT81" s="828"/>
      <c r="LOU81" s="828"/>
      <c r="LOV81" s="828"/>
      <c r="LOW81" s="828"/>
      <c r="LOX81" s="828"/>
      <c r="LOY81" s="828"/>
      <c r="LOZ81" s="828"/>
      <c r="LPA81" s="828"/>
      <c r="LPB81" s="828"/>
      <c r="LPC81" s="828"/>
      <c r="LPD81" s="828"/>
      <c r="LPE81" s="828"/>
      <c r="LPF81" s="828"/>
      <c r="LPG81" s="828"/>
      <c r="LPH81" s="828"/>
      <c r="LPI81" s="828"/>
      <c r="LPJ81" s="828"/>
      <c r="LPK81" s="828"/>
      <c r="LPL81" s="828"/>
      <c r="LPM81" s="828"/>
      <c r="LPN81" s="828"/>
      <c r="LPO81" s="828"/>
      <c r="LPP81" s="828"/>
      <c r="LPQ81" s="828"/>
      <c r="LPR81" s="828"/>
      <c r="LPS81" s="828"/>
      <c r="LPT81" s="828"/>
      <c r="LPU81" s="828"/>
      <c r="LPV81" s="828"/>
      <c r="LPW81" s="828"/>
      <c r="LPX81" s="828"/>
      <c r="LPY81" s="828"/>
      <c r="LPZ81" s="828"/>
      <c r="LQA81" s="828"/>
      <c r="LQB81" s="828"/>
      <c r="LQC81" s="828"/>
      <c r="LQD81" s="828"/>
      <c r="LQE81" s="828"/>
      <c r="LQF81" s="828"/>
      <c r="LQG81" s="828"/>
      <c r="LQH81" s="828"/>
      <c r="LQI81" s="828"/>
      <c r="LQJ81" s="828"/>
      <c r="LQK81" s="828"/>
      <c r="LQL81" s="828"/>
      <c r="LQM81" s="828"/>
      <c r="LQN81" s="828"/>
      <c r="LQO81" s="828"/>
      <c r="LQP81" s="828"/>
      <c r="LQQ81" s="828"/>
      <c r="LQR81" s="828"/>
      <c r="LQS81" s="828"/>
      <c r="LQT81" s="828"/>
      <c r="LQU81" s="828"/>
      <c r="LQV81" s="828"/>
      <c r="LQW81" s="828"/>
      <c r="LQX81" s="828"/>
      <c r="LQY81" s="828"/>
      <c r="LQZ81" s="828"/>
      <c r="LRA81" s="828"/>
      <c r="LRB81" s="828"/>
      <c r="LRC81" s="828"/>
      <c r="LRD81" s="828"/>
      <c r="LRE81" s="828"/>
      <c r="LRF81" s="828"/>
      <c r="LRG81" s="828"/>
      <c r="LRH81" s="828"/>
      <c r="LRI81" s="828"/>
      <c r="LRJ81" s="828"/>
      <c r="LRK81" s="828"/>
      <c r="LRL81" s="828"/>
      <c r="LRM81" s="828"/>
      <c r="LRN81" s="828"/>
      <c r="LRO81" s="828"/>
      <c r="LRP81" s="828"/>
      <c r="LRQ81" s="828"/>
      <c r="LRR81" s="828"/>
      <c r="LRS81" s="828"/>
      <c r="LRT81" s="828"/>
      <c r="LRU81" s="828"/>
      <c r="LRV81" s="828"/>
      <c r="LRW81" s="828"/>
      <c r="LRX81" s="828"/>
      <c r="LRY81" s="828"/>
      <c r="LRZ81" s="828"/>
      <c r="LSA81" s="828"/>
      <c r="LSB81" s="828"/>
      <c r="LSC81" s="828"/>
      <c r="LSD81" s="828"/>
      <c r="LSE81" s="828"/>
      <c r="LSF81" s="828"/>
      <c r="LSG81" s="828"/>
      <c r="LSH81" s="828"/>
      <c r="LSI81" s="828"/>
      <c r="LSJ81" s="828"/>
      <c r="LSK81" s="828"/>
      <c r="LSL81" s="828"/>
      <c r="LSM81" s="828"/>
      <c r="LSN81" s="828"/>
      <c r="LSO81" s="828"/>
      <c r="LSP81" s="828"/>
      <c r="LSQ81" s="828"/>
      <c r="LSR81" s="828"/>
      <c r="LSS81" s="828"/>
      <c r="LST81" s="828"/>
      <c r="LSU81" s="828"/>
      <c r="LSV81" s="828"/>
      <c r="LSW81" s="828"/>
      <c r="LSX81" s="828"/>
      <c r="LSY81" s="828"/>
      <c r="LSZ81" s="828"/>
      <c r="LTA81" s="828"/>
      <c r="LTB81" s="828"/>
      <c r="LTC81" s="828"/>
      <c r="LTD81" s="828"/>
      <c r="LTE81" s="828"/>
      <c r="LTF81" s="828"/>
      <c r="LTG81" s="828"/>
      <c r="LTH81" s="828"/>
      <c r="LTI81" s="828"/>
      <c r="LTJ81" s="828"/>
      <c r="LTK81" s="828"/>
      <c r="LTL81" s="828"/>
      <c r="LTM81" s="828"/>
      <c r="LTN81" s="828"/>
      <c r="LTO81" s="828"/>
      <c r="LTP81" s="828"/>
      <c r="LTQ81" s="828"/>
      <c r="LTR81" s="828"/>
      <c r="LTS81" s="828"/>
      <c r="LTT81" s="828"/>
      <c r="LTU81" s="828"/>
      <c r="LTV81" s="828"/>
      <c r="LTW81" s="828"/>
      <c r="LTX81" s="828"/>
      <c r="LTY81" s="828"/>
      <c r="LTZ81" s="828"/>
      <c r="LUA81" s="828"/>
      <c r="LUB81" s="828"/>
      <c r="LUC81" s="828"/>
      <c r="LUD81" s="828"/>
      <c r="LUE81" s="828"/>
      <c r="LUF81" s="828"/>
      <c r="LUG81" s="828"/>
      <c r="LUH81" s="828"/>
      <c r="LUI81" s="828"/>
      <c r="LUJ81" s="828"/>
      <c r="LUK81" s="828"/>
      <c r="LUL81" s="828"/>
      <c r="LUM81" s="828"/>
      <c r="LUN81" s="828"/>
      <c r="LUO81" s="828"/>
      <c r="LUP81" s="828"/>
      <c r="LUQ81" s="828"/>
      <c r="LUR81" s="828"/>
      <c r="LUS81" s="828"/>
      <c r="LUT81" s="828"/>
      <c r="LUU81" s="828"/>
      <c r="LUV81" s="828"/>
      <c r="LUW81" s="828"/>
      <c r="LUX81" s="828"/>
      <c r="LUY81" s="828"/>
      <c r="LUZ81" s="828"/>
      <c r="LVA81" s="828"/>
      <c r="LVB81" s="828"/>
      <c r="LVC81" s="828"/>
      <c r="LVD81" s="828"/>
      <c r="LVE81" s="828"/>
      <c r="LVF81" s="828"/>
      <c r="LVG81" s="828"/>
      <c r="LVH81" s="828"/>
      <c r="LVI81" s="828"/>
      <c r="LVJ81" s="828"/>
      <c r="LVK81" s="828"/>
      <c r="LVL81" s="828"/>
      <c r="LVM81" s="828"/>
      <c r="LVN81" s="828"/>
      <c r="LVO81" s="828"/>
      <c r="LVP81" s="828"/>
      <c r="LVQ81" s="828"/>
      <c r="LVR81" s="828"/>
      <c r="LVS81" s="828"/>
      <c r="LVT81" s="828"/>
      <c r="LVU81" s="828"/>
      <c r="LVV81" s="828"/>
      <c r="LVW81" s="828"/>
      <c r="LVX81" s="828"/>
      <c r="LVY81" s="828"/>
      <c r="LVZ81" s="828"/>
      <c r="LWA81" s="828"/>
      <c r="LWB81" s="828"/>
      <c r="LWC81" s="828"/>
      <c r="LWD81" s="828"/>
      <c r="LWE81" s="828"/>
      <c r="LWF81" s="828"/>
      <c r="LWG81" s="828"/>
      <c r="LWH81" s="828"/>
      <c r="LWI81" s="828"/>
      <c r="LWJ81" s="828"/>
      <c r="LWK81" s="828"/>
      <c r="LWL81" s="828"/>
      <c r="LWM81" s="828"/>
      <c r="LWN81" s="828"/>
      <c r="LWO81" s="828"/>
      <c r="LWP81" s="828"/>
      <c r="LWQ81" s="828"/>
      <c r="LWR81" s="828"/>
      <c r="LWS81" s="828"/>
      <c r="LWT81" s="828"/>
      <c r="LWU81" s="828"/>
      <c r="LWV81" s="828"/>
      <c r="LWW81" s="828"/>
      <c r="LWX81" s="828"/>
      <c r="LWY81" s="828"/>
      <c r="LWZ81" s="828"/>
      <c r="LXA81" s="828"/>
      <c r="LXB81" s="828"/>
      <c r="LXC81" s="828"/>
      <c r="LXD81" s="828"/>
      <c r="LXE81" s="828"/>
      <c r="LXF81" s="828"/>
      <c r="LXG81" s="828"/>
      <c r="LXH81" s="828"/>
      <c r="LXI81" s="828"/>
      <c r="LXJ81" s="828"/>
      <c r="LXK81" s="828"/>
      <c r="LXL81" s="828"/>
      <c r="LXM81" s="828"/>
      <c r="LXN81" s="828"/>
      <c r="LXO81" s="828"/>
      <c r="LXP81" s="828"/>
      <c r="LXQ81" s="828"/>
      <c r="LXR81" s="828"/>
      <c r="LXS81" s="828"/>
      <c r="LXT81" s="828"/>
      <c r="LXU81" s="828"/>
      <c r="LXV81" s="828"/>
      <c r="LXW81" s="828"/>
      <c r="LXX81" s="828"/>
      <c r="LXY81" s="828"/>
      <c r="LXZ81" s="828"/>
      <c r="LYA81" s="828"/>
      <c r="LYB81" s="828"/>
      <c r="LYC81" s="828"/>
      <c r="LYD81" s="828"/>
      <c r="LYE81" s="828"/>
      <c r="LYF81" s="828"/>
      <c r="LYG81" s="828"/>
      <c r="LYH81" s="828"/>
      <c r="LYI81" s="828"/>
      <c r="LYJ81" s="828"/>
      <c r="LYK81" s="828"/>
      <c r="LYL81" s="828"/>
      <c r="LYM81" s="828"/>
      <c r="LYN81" s="828"/>
      <c r="LYO81" s="828"/>
      <c r="LYP81" s="828"/>
      <c r="LYQ81" s="828"/>
      <c r="LYR81" s="828"/>
      <c r="LYS81" s="828"/>
      <c r="LYT81" s="828"/>
      <c r="LYU81" s="828"/>
      <c r="LYV81" s="828"/>
      <c r="LYW81" s="828"/>
      <c r="LYX81" s="828"/>
      <c r="LYY81" s="828"/>
      <c r="LYZ81" s="828"/>
      <c r="LZA81" s="828"/>
      <c r="LZB81" s="828"/>
      <c r="LZC81" s="828"/>
      <c r="LZD81" s="828"/>
      <c r="LZE81" s="828"/>
      <c r="LZF81" s="828"/>
      <c r="LZG81" s="828"/>
      <c r="LZH81" s="828"/>
      <c r="LZI81" s="828"/>
      <c r="LZJ81" s="828"/>
      <c r="LZK81" s="828"/>
      <c r="LZL81" s="828"/>
      <c r="LZM81" s="828"/>
      <c r="LZN81" s="828"/>
      <c r="LZO81" s="828"/>
      <c r="LZP81" s="828"/>
      <c r="LZQ81" s="828"/>
      <c r="LZR81" s="828"/>
      <c r="LZS81" s="828"/>
      <c r="LZT81" s="828"/>
      <c r="LZU81" s="828"/>
      <c r="LZV81" s="828"/>
      <c r="LZW81" s="828"/>
      <c r="LZX81" s="828"/>
      <c r="LZY81" s="828"/>
      <c r="LZZ81" s="828"/>
      <c r="MAA81" s="828"/>
      <c r="MAB81" s="828"/>
      <c r="MAC81" s="828"/>
      <c r="MAD81" s="828"/>
      <c r="MAE81" s="828"/>
      <c r="MAF81" s="828"/>
      <c r="MAG81" s="828"/>
      <c r="MAH81" s="828"/>
      <c r="MAI81" s="828"/>
      <c r="MAJ81" s="828"/>
      <c r="MAK81" s="828"/>
      <c r="MAL81" s="828"/>
      <c r="MAM81" s="828"/>
      <c r="MAN81" s="828"/>
      <c r="MAO81" s="828"/>
      <c r="MAP81" s="828"/>
      <c r="MAQ81" s="828"/>
      <c r="MAR81" s="828"/>
      <c r="MAS81" s="828"/>
      <c r="MAT81" s="828"/>
      <c r="MAU81" s="828"/>
      <c r="MAV81" s="828"/>
      <c r="MAW81" s="828"/>
      <c r="MAX81" s="828"/>
      <c r="MAY81" s="828"/>
      <c r="MAZ81" s="828"/>
      <c r="MBA81" s="828"/>
      <c r="MBB81" s="828"/>
      <c r="MBC81" s="828"/>
      <c r="MBD81" s="828"/>
      <c r="MBE81" s="828"/>
      <c r="MBF81" s="828"/>
      <c r="MBG81" s="828"/>
      <c r="MBH81" s="828"/>
      <c r="MBI81" s="828"/>
      <c r="MBJ81" s="828"/>
      <c r="MBK81" s="828"/>
      <c r="MBL81" s="828"/>
      <c r="MBM81" s="828"/>
      <c r="MBN81" s="828"/>
      <c r="MBO81" s="828"/>
      <c r="MBP81" s="828"/>
      <c r="MBQ81" s="828"/>
      <c r="MBR81" s="828"/>
      <c r="MBS81" s="828"/>
      <c r="MBT81" s="828"/>
      <c r="MBU81" s="828"/>
      <c r="MBV81" s="828"/>
      <c r="MBW81" s="828"/>
      <c r="MBX81" s="828"/>
      <c r="MBY81" s="828"/>
      <c r="MBZ81" s="828"/>
      <c r="MCA81" s="828"/>
      <c r="MCB81" s="828"/>
      <c r="MCC81" s="828"/>
      <c r="MCD81" s="828"/>
      <c r="MCE81" s="828"/>
      <c r="MCF81" s="828"/>
      <c r="MCG81" s="828"/>
      <c r="MCH81" s="828"/>
      <c r="MCI81" s="828"/>
      <c r="MCJ81" s="828"/>
      <c r="MCK81" s="828"/>
      <c r="MCL81" s="828"/>
      <c r="MCM81" s="828"/>
      <c r="MCN81" s="828"/>
      <c r="MCO81" s="828"/>
      <c r="MCP81" s="828"/>
      <c r="MCQ81" s="828"/>
      <c r="MCR81" s="828"/>
      <c r="MCS81" s="828"/>
      <c r="MCT81" s="828"/>
      <c r="MCU81" s="828"/>
      <c r="MCV81" s="828"/>
      <c r="MCW81" s="828"/>
      <c r="MCX81" s="828"/>
      <c r="MCY81" s="828"/>
      <c r="MCZ81" s="828"/>
      <c r="MDA81" s="828"/>
      <c r="MDB81" s="828"/>
      <c r="MDC81" s="828"/>
      <c r="MDD81" s="828"/>
      <c r="MDE81" s="828"/>
      <c r="MDF81" s="828"/>
      <c r="MDG81" s="828"/>
      <c r="MDH81" s="828"/>
      <c r="MDI81" s="828"/>
      <c r="MDJ81" s="828"/>
      <c r="MDK81" s="828"/>
      <c r="MDL81" s="828"/>
      <c r="MDM81" s="828"/>
      <c r="MDN81" s="828"/>
      <c r="MDO81" s="828"/>
      <c r="MDP81" s="828"/>
      <c r="MDQ81" s="828"/>
      <c r="MDR81" s="828"/>
      <c r="MDS81" s="828"/>
      <c r="MDT81" s="828"/>
      <c r="MDU81" s="828"/>
      <c r="MDV81" s="828"/>
      <c r="MDW81" s="828"/>
      <c r="MDX81" s="828"/>
      <c r="MDY81" s="828"/>
      <c r="MDZ81" s="828"/>
      <c r="MEA81" s="828"/>
      <c r="MEB81" s="828"/>
      <c r="MEC81" s="828"/>
      <c r="MED81" s="828"/>
      <c r="MEE81" s="828"/>
      <c r="MEF81" s="828"/>
      <c r="MEG81" s="828"/>
      <c r="MEH81" s="828"/>
      <c r="MEI81" s="828"/>
      <c r="MEJ81" s="828"/>
      <c r="MEK81" s="828"/>
      <c r="MEL81" s="828"/>
      <c r="MEM81" s="828"/>
      <c r="MEN81" s="828"/>
      <c r="MEO81" s="828"/>
      <c r="MEP81" s="828"/>
      <c r="MEQ81" s="828"/>
      <c r="MER81" s="828"/>
      <c r="MES81" s="828"/>
      <c r="MET81" s="828"/>
      <c r="MEU81" s="828"/>
      <c r="MEV81" s="828"/>
      <c r="MEW81" s="828"/>
      <c r="MEX81" s="828"/>
      <c r="MEY81" s="828"/>
      <c r="MEZ81" s="828"/>
      <c r="MFA81" s="828"/>
      <c r="MFB81" s="828"/>
      <c r="MFC81" s="828"/>
      <c r="MFD81" s="828"/>
      <c r="MFE81" s="828"/>
      <c r="MFF81" s="828"/>
      <c r="MFG81" s="828"/>
      <c r="MFH81" s="828"/>
      <c r="MFI81" s="828"/>
      <c r="MFJ81" s="828"/>
      <c r="MFK81" s="828"/>
      <c r="MFL81" s="828"/>
      <c r="MFM81" s="828"/>
      <c r="MFN81" s="828"/>
      <c r="MFO81" s="828"/>
      <c r="MFP81" s="828"/>
      <c r="MFQ81" s="828"/>
      <c r="MFR81" s="828"/>
      <c r="MFS81" s="828"/>
      <c r="MFT81" s="828"/>
      <c r="MFU81" s="828"/>
      <c r="MFV81" s="828"/>
      <c r="MFW81" s="828"/>
      <c r="MFX81" s="828"/>
      <c r="MFY81" s="828"/>
      <c r="MFZ81" s="828"/>
      <c r="MGA81" s="828"/>
      <c r="MGB81" s="828"/>
      <c r="MGC81" s="828"/>
      <c r="MGD81" s="828"/>
      <c r="MGE81" s="828"/>
      <c r="MGF81" s="828"/>
      <c r="MGG81" s="828"/>
      <c r="MGH81" s="828"/>
      <c r="MGI81" s="828"/>
      <c r="MGJ81" s="828"/>
      <c r="MGK81" s="828"/>
      <c r="MGL81" s="828"/>
      <c r="MGM81" s="828"/>
      <c r="MGN81" s="828"/>
      <c r="MGO81" s="828"/>
      <c r="MGP81" s="828"/>
      <c r="MGQ81" s="828"/>
      <c r="MGR81" s="828"/>
      <c r="MGS81" s="828"/>
      <c r="MGT81" s="828"/>
      <c r="MGU81" s="828"/>
      <c r="MGV81" s="828"/>
      <c r="MGW81" s="828"/>
      <c r="MGX81" s="828"/>
      <c r="MGY81" s="828"/>
      <c r="MGZ81" s="828"/>
      <c r="MHA81" s="828"/>
      <c r="MHB81" s="828"/>
      <c r="MHC81" s="828"/>
      <c r="MHD81" s="828"/>
      <c r="MHE81" s="828"/>
      <c r="MHF81" s="828"/>
      <c r="MHG81" s="828"/>
      <c r="MHH81" s="828"/>
      <c r="MHI81" s="828"/>
      <c r="MHJ81" s="828"/>
      <c r="MHK81" s="828"/>
      <c r="MHL81" s="828"/>
      <c r="MHM81" s="828"/>
      <c r="MHN81" s="828"/>
      <c r="MHO81" s="828"/>
      <c r="MHP81" s="828"/>
      <c r="MHQ81" s="828"/>
      <c r="MHR81" s="828"/>
      <c r="MHS81" s="828"/>
      <c r="MHT81" s="828"/>
      <c r="MHU81" s="828"/>
      <c r="MHV81" s="828"/>
      <c r="MHW81" s="828"/>
      <c r="MHX81" s="828"/>
      <c r="MHY81" s="828"/>
      <c r="MHZ81" s="828"/>
      <c r="MIA81" s="828"/>
      <c r="MIB81" s="828"/>
      <c r="MIC81" s="828"/>
      <c r="MID81" s="828"/>
      <c r="MIE81" s="828"/>
      <c r="MIF81" s="828"/>
      <c r="MIG81" s="828"/>
      <c r="MIH81" s="828"/>
      <c r="MII81" s="828"/>
      <c r="MIJ81" s="828"/>
      <c r="MIK81" s="828"/>
      <c r="MIL81" s="828"/>
      <c r="MIM81" s="828"/>
      <c r="MIN81" s="828"/>
      <c r="MIO81" s="828"/>
      <c r="MIP81" s="828"/>
      <c r="MIQ81" s="828"/>
      <c r="MIR81" s="828"/>
      <c r="MIS81" s="828"/>
      <c r="MIT81" s="828"/>
      <c r="MIU81" s="828"/>
      <c r="MIV81" s="828"/>
      <c r="MIW81" s="828"/>
      <c r="MIX81" s="828"/>
      <c r="MIY81" s="828"/>
      <c r="MIZ81" s="828"/>
      <c r="MJA81" s="828"/>
      <c r="MJB81" s="828"/>
      <c r="MJC81" s="828"/>
      <c r="MJD81" s="828"/>
      <c r="MJE81" s="828"/>
      <c r="MJF81" s="828"/>
      <c r="MJG81" s="828"/>
      <c r="MJH81" s="828"/>
      <c r="MJI81" s="828"/>
      <c r="MJJ81" s="828"/>
      <c r="MJK81" s="828"/>
      <c r="MJL81" s="828"/>
      <c r="MJM81" s="828"/>
      <c r="MJN81" s="828"/>
      <c r="MJO81" s="828"/>
      <c r="MJP81" s="828"/>
      <c r="MJQ81" s="828"/>
      <c r="MJR81" s="828"/>
      <c r="MJS81" s="828"/>
      <c r="MJT81" s="828"/>
      <c r="MJU81" s="828"/>
      <c r="MJV81" s="828"/>
      <c r="MJW81" s="828"/>
      <c r="MJX81" s="828"/>
      <c r="MJY81" s="828"/>
      <c r="MJZ81" s="828"/>
      <c r="MKA81" s="828"/>
      <c r="MKB81" s="828"/>
      <c r="MKC81" s="828"/>
      <c r="MKD81" s="828"/>
      <c r="MKE81" s="828"/>
      <c r="MKF81" s="828"/>
      <c r="MKG81" s="828"/>
      <c r="MKH81" s="828"/>
      <c r="MKI81" s="828"/>
      <c r="MKJ81" s="828"/>
      <c r="MKK81" s="828"/>
      <c r="MKL81" s="828"/>
      <c r="MKM81" s="828"/>
      <c r="MKN81" s="828"/>
      <c r="MKO81" s="828"/>
      <c r="MKP81" s="828"/>
      <c r="MKQ81" s="828"/>
      <c r="MKR81" s="828"/>
      <c r="MKS81" s="828"/>
      <c r="MKT81" s="828"/>
      <c r="MKU81" s="828"/>
      <c r="MKV81" s="828"/>
      <c r="MKW81" s="828"/>
      <c r="MKX81" s="828"/>
      <c r="MKY81" s="828"/>
      <c r="MKZ81" s="828"/>
      <c r="MLA81" s="828"/>
      <c r="MLB81" s="828"/>
      <c r="MLC81" s="828"/>
      <c r="MLD81" s="828"/>
      <c r="MLE81" s="828"/>
      <c r="MLF81" s="828"/>
      <c r="MLG81" s="828"/>
      <c r="MLH81" s="828"/>
      <c r="MLI81" s="828"/>
      <c r="MLJ81" s="828"/>
      <c r="MLK81" s="828"/>
      <c r="MLL81" s="828"/>
      <c r="MLM81" s="828"/>
      <c r="MLN81" s="828"/>
      <c r="MLO81" s="828"/>
      <c r="MLP81" s="828"/>
      <c r="MLQ81" s="828"/>
      <c r="MLR81" s="828"/>
      <c r="MLS81" s="828"/>
      <c r="MLT81" s="828"/>
      <c r="MLU81" s="828"/>
      <c r="MLV81" s="828"/>
      <c r="MLW81" s="828"/>
      <c r="MLX81" s="828"/>
      <c r="MLY81" s="828"/>
      <c r="MLZ81" s="828"/>
      <c r="MMA81" s="828"/>
      <c r="MMB81" s="828"/>
      <c r="MMC81" s="828"/>
      <c r="MMD81" s="828"/>
      <c r="MME81" s="828"/>
      <c r="MMF81" s="828"/>
      <c r="MMG81" s="828"/>
      <c r="MMH81" s="828"/>
      <c r="MMI81" s="828"/>
      <c r="MMJ81" s="828"/>
      <c r="MMK81" s="828"/>
      <c r="MML81" s="828"/>
      <c r="MMM81" s="828"/>
      <c r="MMN81" s="828"/>
      <c r="MMO81" s="828"/>
      <c r="MMP81" s="828"/>
      <c r="MMQ81" s="828"/>
      <c r="MMR81" s="828"/>
      <c r="MMS81" s="828"/>
      <c r="MMT81" s="828"/>
      <c r="MMU81" s="828"/>
      <c r="MMV81" s="828"/>
      <c r="MMW81" s="828"/>
      <c r="MMX81" s="828"/>
      <c r="MMY81" s="828"/>
      <c r="MMZ81" s="828"/>
      <c r="MNA81" s="828"/>
      <c r="MNB81" s="828"/>
      <c r="MNC81" s="828"/>
      <c r="MND81" s="828"/>
      <c r="MNE81" s="828"/>
      <c r="MNF81" s="828"/>
      <c r="MNG81" s="828"/>
      <c r="MNH81" s="828"/>
      <c r="MNI81" s="828"/>
      <c r="MNJ81" s="828"/>
      <c r="MNK81" s="828"/>
      <c r="MNL81" s="828"/>
      <c r="MNM81" s="828"/>
      <c r="MNN81" s="828"/>
      <c r="MNO81" s="828"/>
      <c r="MNP81" s="828"/>
      <c r="MNQ81" s="828"/>
      <c r="MNR81" s="828"/>
      <c r="MNS81" s="828"/>
      <c r="MNT81" s="828"/>
      <c r="MNU81" s="828"/>
      <c r="MNV81" s="828"/>
      <c r="MNW81" s="828"/>
      <c r="MNX81" s="828"/>
      <c r="MNY81" s="828"/>
      <c r="MNZ81" s="828"/>
      <c r="MOA81" s="828"/>
      <c r="MOB81" s="828"/>
      <c r="MOC81" s="828"/>
      <c r="MOD81" s="828"/>
      <c r="MOE81" s="828"/>
      <c r="MOF81" s="828"/>
      <c r="MOG81" s="828"/>
      <c r="MOH81" s="828"/>
      <c r="MOI81" s="828"/>
      <c r="MOJ81" s="828"/>
      <c r="MOK81" s="828"/>
      <c r="MOL81" s="828"/>
      <c r="MOM81" s="828"/>
      <c r="MON81" s="828"/>
      <c r="MOO81" s="828"/>
      <c r="MOP81" s="828"/>
      <c r="MOQ81" s="828"/>
      <c r="MOR81" s="828"/>
      <c r="MOS81" s="828"/>
      <c r="MOT81" s="828"/>
      <c r="MOU81" s="828"/>
      <c r="MOV81" s="828"/>
      <c r="MOW81" s="828"/>
      <c r="MOX81" s="828"/>
      <c r="MOY81" s="828"/>
      <c r="MOZ81" s="828"/>
      <c r="MPA81" s="828"/>
      <c r="MPB81" s="828"/>
      <c r="MPC81" s="828"/>
      <c r="MPD81" s="828"/>
      <c r="MPE81" s="828"/>
      <c r="MPF81" s="828"/>
      <c r="MPG81" s="828"/>
      <c r="MPH81" s="828"/>
      <c r="MPI81" s="828"/>
      <c r="MPJ81" s="828"/>
      <c r="MPK81" s="828"/>
      <c r="MPL81" s="828"/>
      <c r="MPM81" s="828"/>
      <c r="MPN81" s="828"/>
      <c r="MPO81" s="828"/>
      <c r="MPP81" s="828"/>
      <c r="MPQ81" s="828"/>
      <c r="MPR81" s="828"/>
      <c r="MPS81" s="828"/>
      <c r="MPT81" s="828"/>
      <c r="MPU81" s="828"/>
      <c r="MPV81" s="828"/>
      <c r="MPW81" s="828"/>
      <c r="MPX81" s="828"/>
      <c r="MPY81" s="828"/>
      <c r="MPZ81" s="828"/>
      <c r="MQA81" s="828"/>
      <c r="MQB81" s="828"/>
      <c r="MQC81" s="828"/>
      <c r="MQD81" s="828"/>
      <c r="MQE81" s="828"/>
      <c r="MQF81" s="828"/>
      <c r="MQG81" s="828"/>
      <c r="MQH81" s="828"/>
      <c r="MQI81" s="828"/>
      <c r="MQJ81" s="828"/>
      <c r="MQK81" s="828"/>
      <c r="MQL81" s="828"/>
      <c r="MQM81" s="828"/>
      <c r="MQN81" s="828"/>
      <c r="MQO81" s="828"/>
      <c r="MQP81" s="828"/>
      <c r="MQQ81" s="828"/>
      <c r="MQR81" s="828"/>
      <c r="MQS81" s="828"/>
      <c r="MQT81" s="828"/>
      <c r="MQU81" s="828"/>
      <c r="MQV81" s="828"/>
      <c r="MQW81" s="828"/>
      <c r="MQX81" s="828"/>
      <c r="MQY81" s="828"/>
      <c r="MQZ81" s="828"/>
      <c r="MRA81" s="828"/>
      <c r="MRB81" s="828"/>
      <c r="MRC81" s="828"/>
      <c r="MRD81" s="828"/>
      <c r="MRE81" s="828"/>
      <c r="MRF81" s="828"/>
      <c r="MRG81" s="828"/>
      <c r="MRH81" s="828"/>
      <c r="MRI81" s="828"/>
      <c r="MRJ81" s="828"/>
      <c r="MRK81" s="828"/>
      <c r="MRL81" s="828"/>
      <c r="MRM81" s="828"/>
      <c r="MRN81" s="828"/>
      <c r="MRO81" s="828"/>
      <c r="MRP81" s="828"/>
      <c r="MRQ81" s="828"/>
      <c r="MRR81" s="828"/>
      <c r="MRS81" s="828"/>
      <c r="MRT81" s="828"/>
      <c r="MRU81" s="828"/>
      <c r="MRV81" s="828"/>
      <c r="MRW81" s="828"/>
      <c r="MRX81" s="828"/>
      <c r="MRY81" s="828"/>
      <c r="MRZ81" s="828"/>
      <c r="MSA81" s="828"/>
      <c r="MSB81" s="828"/>
      <c r="MSC81" s="828"/>
      <c r="MSD81" s="828"/>
      <c r="MSE81" s="828"/>
      <c r="MSF81" s="828"/>
      <c r="MSG81" s="828"/>
      <c r="MSH81" s="828"/>
      <c r="MSI81" s="828"/>
      <c r="MSJ81" s="828"/>
      <c r="MSK81" s="828"/>
      <c r="MSL81" s="828"/>
      <c r="MSM81" s="828"/>
      <c r="MSN81" s="828"/>
      <c r="MSO81" s="828"/>
      <c r="MSP81" s="828"/>
      <c r="MSQ81" s="828"/>
      <c r="MSR81" s="828"/>
      <c r="MSS81" s="828"/>
      <c r="MST81" s="828"/>
      <c r="MSU81" s="828"/>
      <c r="MSV81" s="828"/>
      <c r="MSW81" s="828"/>
      <c r="MSX81" s="828"/>
      <c r="MSY81" s="828"/>
      <c r="MSZ81" s="828"/>
      <c r="MTA81" s="828"/>
      <c r="MTB81" s="828"/>
      <c r="MTC81" s="828"/>
      <c r="MTD81" s="828"/>
      <c r="MTE81" s="828"/>
      <c r="MTF81" s="828"/>
      <c r="MTG81" s="828"/>
      <c r="MTH81" s="828"/>
      <c r="MTI81" s="828"/>
      <c r="MTJ81" s="828"/>
      <c r="MTK81" s="828"/>
      <c r="MTL81" s="828"/>
      <c r="MTM81" s="828"/>
      <c r="MTN81" s="828"/>
      <c r="MTO81" s="828"/>
      <c r="MTP81" s="828"/>
      <c r="MTQ81" s="828"/>
      <c r="MTR81" s="828"/>
      <c r="MTS81" s="828"/>
      <c r="MTT81" s="828"/>
      <c r="MTU81" s="828"/>
      <c r="MTV81" s="828"/>
      <c r="MTW81" s="828"/>
      <c r="MTX81" s="828"/>
      <c r="MTY81" s="828"/>
      <c r="MTZ81" s="828"/>
      <c r="MUA81" s="828"/>
      <c r="MUB81" s="828"/>
      <c r="MUC81" s="828"/>
      <c r="MUD81" s="828"/>
      <c r="MUE81" s="828"/>
      <c r="MUF81" s="828"/>
      <c r="MUG81" s="828"/>
      <c r="MUH81" s="828"/>
      <c r="MUI81" s="828"/>
      <c r="MUJ81" s="828"/>
      <c r="MUK81" s="828"/>
      <c r="MUL81" s="828"/>
      <c r="MUM81" s="828"/>
      <c r="MUN81" s="828"/>
      <c r="MUO81" s="828"/>
      <c r="MUP81" s="828"/>
      <c r="MUQ81" s="828"/>
      <c r="MUR81" s="828"/>
      <c r="MUS81" s="828"/>
      <c r="MUT81" s="828"/>
      <c r="MUU81" s="828"/>
      <c r="MUV81" s="828"/>
      <c r="MUW81" s="828"/>
      <c r="MUX81" s="828"/>
      <c r="MUY81" s="828"/>
      <c r="MUZ81" s="828"/>
      <c r="MVA81" s="828"/>
      <c r="MVB81" s="828"/>
      <c r="MVC81" s="828"/>
      <c r="MVD81" s="828"/>
      <c r="MVE81" s="828"/>
      <c r="MVF81" s="828"/>
      <c r="MVG81" s="828"/>
      <c r="MVH81" s="828"/>
      <c r="MVI81" s="828"/>
      <c r="MVJ81" s="828"/>
      <c r="MVK81" s="828"/>
      <c r="MVL81" s="828"/>
      <c r="MVM81" s="828"/>
      <c r="MVN81" s="828"/>
      <c r="MVO81" s="828"/>
      <c r="MVP81" s="828"/>
      <c r="MVQ81" s="828"/>
      <c r="MVR81" s="828"/>
      <c r="MVS81" s="828"/>
      <c r="MVT81" s="828"/>
      <c r="MVU81" s="828"/>
      <c r="MVV81" s="828"/>
      <c r="MVW81" s="828"/>
      <c r="MVX81" s="828"/>
      <c r="MVY81" s="828"/>
      <c r="MVZ81" s="828"/>
      <c r="MWA81" s="828"/>
      <c r="MWB81" s="828"/>
      <c r="MWC81" s="828"/>
      <c r="MWD81" s="828"/>
      <c r="MWE81" s="828"/>
      <c r="MWF81" s="828"/>
      <c r="MWG81" s="828"/>
      <c r="MWH81" s="828"/>
      <c r="MWI81" s="828"/>
      <c r="MWJ81" s="828"/>
      <c r="MWK81" s="828"/>
      <c r="MWL81" s="828"/>
      <c r="MWM81" s="828"/>
      <c r="MWN81" s="828"/>
      <c r="MWO81" s="828"/>
      <c r="MWP81" s="828"/>
      <c r="MWQ81" s="828"/>
      <c r="MWR81" s="828"/>
      <c r="MWS81" s="828"/>
      <c r="MWT81" s="828"/>
      <c r="MWU81" s="828"/>
      <c r="MWV81" s="828"/>
      <c r="MWW81" s="828"/>
      <c r="MWX81" s="828"/>
      <c r="MWY81" s="828"/>
      <c r="MWZ81" s="828"/>
      <c r="MXA81" s="828"/>
      <c r="MXB81" s="828"/>
      <c r="MXC81" s="828"/>
      <c r="MXD81" s="828"/>
      <c r="MXE81" s="828"/>
      <c r="MXF81" s="828"/>
      <c r="MXG81" s="828"/>
      <c r="MXH81" s="828"/>
      <c r="MXI81" s="828"/>
      <c r="MXJ81" s="828"/>
      <c r="MXK81" s="828"/>
      <c r="MXL81" s="828"/>
      <c r="MXM81" s="828"/>
      <c r="MXN81" s="828"/>
      <c r="MXO81" s="828"/>
      <c r="MXP81" s="828"/>
      <c r="MXQ81" s="828"/>
      <c r="MXR81" s="828"/>
      <c r="MXS81" s="828"/>
      <c r="MXT81" s="828"/>
      <c r="MXU81" s="828"/>
      <c r="MXV81" s="828"/>
      <c r="MXW81" s="828"/>
      <c r="MXX81" s="828"/>
      <c r="MXY81" s="828"/>
      <c r="MXZ81" s="828"/>
      <c r="MYA81" s="828"/>
      <c r="MYB81" s="828"/>
      <c r="MYC81" s="828"/>
      <c r="MYD81" s="828"/>
      <c r="MYE81" s="828"/>
      <c r="MYF81" s="828"/>
      <c r="MYG81" s="828"/>
      <c r="MYH81" s="828"/>
      <c r="MYI81" s="828"/>
      <c r="MYJ81" s="828"/>
      <c r="MYK81" s="828"/>
      <c r="MYL81" s="828"/>
      <c r="MYM81" s="828"/>
      <c r="MYN81" s="828"/>
      <c r="MYO81" s="828"/>
      <c r="MYP81" s="828"/>
      <c r="MYQ81" s="828"/>
      <c r="MYR81" s="828"/>
      <c r="MYS81" s="828"/>
      <c r="MYT81" s="828"/>
      <c r="MYU81" s="828"/>
      <c r="MYV81" s="828"/>
      <c r="MYW81" s="828"/>
      <c r="MYX81" s="828"/>
      <c r="MYY81" s="828"/>
      <c r="MYZ81" s="828"/>
      <c r="MZA81" s="828"/>
      <c r="MZB81" s="828"/>
      <c r="MZC81" s="828"/>
      <c r="MZD81" s="828"/>
      <c r="MZE81" s="828"/>
      <c r="MZF81" s="828"/>
      <c r="MZG81" s="828"/>
      <c r="MZH81" s="828"/>
      <c r="MZI81" s="828"/>
      <c r="MZJ81" s="828"/>
      <c r="MZK81" s="828"/>
      <c r="MZL81" s="828"/>
      <c r="MZM81" s="828"/>
      <c r="MZN81" s="828"/>
      <c r="MZO81" s="828"/>
      <c r="MZP81" s="828"/>
      <c r="MZQ81" s="828"/>
      <c r="MZR81" s="828"/>
      <c r="MZS81" s="828"/>
      <c r="MZT81" s="828"/>
      <c r="MZU81" s="828"/>
      <c r="MZV81" s="828"/>
      <c r="MZW81" s="828"/>
      <c r="MZX81" s="828"/>
      <c r="MZY81" s="828"/>
      <c r="MZZ81" s="828"/>
      <c r="NAA81" s="828"/>
      <c r="NAB81" s="828"/>
      <c r="NAC81" s="828"/>
      <c r="NAD81" s="828"/>
      <c r="NAE81" s="828"/>
      <c r="NAF81" s="828"/>
      <c r="NAG81" s="828"/>
      <c r="NAH81" s="828"/>
      <c r="NAI81" s="828"/>
      <c r="NAJ81" s="828"/>
      <c r="NAK81" s="828"/>
      <c r="NAL81" s="828"/>
      <c r="NAM81" s="828"/>
      <c r="NAN81" s="828"/>
      <c r="NAO81" s="828"/>
      <c r="NAP81" s="828"/>
      <c r="NAQ81" s="828"/>
      <c r="NAR81" s="828"/>
      <c r="NAS81" s="828"/>
      <c r="NAT81" s="828"/>
      <c r="NAU81" s="828"/>
      <c r="NAV81" s="828"/>
      <c r="NAW81" s="828"/>
      <c r="NAX81" s="828"/>
      <c r="NAY81" s="828"/>
      <c r="NAZ81" s="828"/>
      <c r="NBA81" s="828"/>
      <c r="NBB81" s="828"/>
      <c r="NBC81" s="828"/>
      <c r="NBD81" s="828"/>
      <c r="NBE81" s="828"/>
      <c r="NBF81" s="828"/>
      <c r="NBG81" s="828"/>
      <c r="NBH81" s="828"/>
      <c r="NBI81" s="828"/>
      <c r="NBJ81" s="828"/>
      <c r="NBK81" s="828"/>
      <c r="NBL81" s="828"/>
      <c r="NBM81" s="828"/>
      <c r="NBN81" s="828"/>
      <c r="NBO81" s="828"/>
      <c r="NBP81" s="828"/>
      <c r="NBQ81" s="828"/>
      <c r="NBR81" s="828"/>
      <c r="NBS81" s="828"/>
      <c r="NBT81" s="828"/>
      <c r="NBU81" s="828"/>
      <c r="NBV81" s="828"/>
      <c r="NBW81" s="828"/>
      <c r="NBX81" s="828"/>
      <c r="NBY81" s="828"/>
      <c r="NBZ81" s="828"/>
      <c r="NCA81" s="828"/>
      <c r="NCB81" s="828"/>
      <c r="NCC81" s="828"/>
      <c r="NCD81" s="828"/>
      <c r="NCE81" s="828"/>
      <c r="NCF81" s="828"/>
      <c r="NCG81" s="828"/>
      <c r="NCH81" s="828"/>
      <c r="NCI81" s="828"/>
      <c r="NCJ81" s="828"/>
      <c r="NCK81" s="828"/>
      <c r="NCL81" s="828"/>
      <c r="NCM81" s="828"/>
      <c r="NCN81" s="828"/>
      <c r="NCO81" s="828"/>
      <c r="NCP81" s="828"/>
      <c r="NCQ81" s="828"/>
      <c r="NCR81" s="828"/>
      <c r="NCS81" s="828"/>
      <c r="NCT81" s="828"/>
      <c r="NCU81" s="828"/>
      <c r="NCV81" s="828"/>
      <c r="NCW81" s="828"/>
      <c r="NCX81" s="828"/>
      <c r="NCY81" s="828"/>
      <c r="NCZ81" s="828"/>
      <c r="NDA81" s="828"/>
      <c r="NDB81" s="828"/>
      <c r="NDC81" s="828"/>
      <c r="NDD81" s="828"/>
      <c r="NDE81" s="828"/>
      <c r="NDF81" s="828"/>
      <c r="NDG81" s="828"/>
      <c r="NDH81" s="828"/>
      <c r="NDI81" s="828"/>
      <c r="NDJ81" s="828"/>
      <c r="NDK81" s="828"/>
      <c r="NDL81" s="828"/>
      <c r="NDM81" s="828"/>
      <c r="NDN81" s="828"/>
      <c r="NDO81" s="828"/>
      <c r="NDP81" s="828"/>
      <c r="NDQ81" s="828"/>
      <c r="NDR81" s="828"/>
      <c r="NDS81" s="828"/>
      <c r="NDT81" s="828"/>
      <c r="NDU81" s="828"/>
      <c r="NDV81" s="828"/>
      <c r="NDW81" s="828"/>
      <c r="NDX81" s="828"/>
      <c r="NDY81" s="828"/>
      <c r="NDZ81" s="828"/>
      <c r="NEA81" s="828"/>
      <c r="NEB81" s="828"/>
      <c r="NEC81" s="828"/>
      <c r="NED81" s="828"/>
      <c r="NEE81" s="828"/>
      <c r="NEF81" s="828"/>
      <c r="NEG81" s="828"/>
      <c r="NEH81" s="828"/>
      <c r="NEI81" s="828"/>
      <c r="NEJ81" s="828"/>
      <c r="NEK81" s="828"/>
      <c r="NEL81" s="828"/>
      <c r="NEM81" s="828"/>
      <c r="NEN81" s="828"/>
      <c r="NEO81" s="828"/>
      <c r="NEP81" s="828"/>
      <c r="NEQ81" s="828"/>
      <c r="NER81" s="828"/>
      <c r="NES81" s="828"/>
      <c r="NET81" s="828"/>
      <c r="NEU81" s="828"/>
      <c r="NEV81" s="828"/>
      <c r="NEW81" s="828"/>
      <c r="NEX81" s="828"/>
      <c r="NEY81" s="828"/>
      <c r="NEZ81" s="828"/>
      <c r="NFA81" s="828"/>
      <c r="NFB81" s="828"/>
      <c r="NFC81" s="828"/>
      <c r="NFD81" s="828"/>
      <c r="NFE81" s="828"/>
      <c r="NFF81" s="828"/>
      <c r="NFG81" s="828"/>
      <c r="NFH81" s="828"/>
      <c r="NFI81" s="828"/>
      <c r="NFJ81" s="828"/>
      <c r="NFK81" s="828"/>
      <c r="NFL81" s="828"/>
      <c r="NFM81" s="828"/>
      <c r="NFN81" s="828"/>
      <c r="NFO81" s="828"/>
      <c r="NFP81" s="828"/>
      <c r="NFQ81" s="828"/>
      <c r="NFR81" s="828"/>
      <c r="NFS81" s="828"/>
      <c r="NFT81" s="828"/>
      <c r="NFU81" s="828"/>
      <c r="NFV81" s="828"/>
      <c r="NFW81" s="828"/>
      <c r="NFX81" s="828"/>
      <c r="NFY81" s="828"/>
      <c r="NFZ81" s="828"/>
      <c r="NGA81" s="828"/>
      <c r="NGB81" s="828"/>
      <c r="NGC81" s="828"/>
      <c r="NGD81" s="828"/>
      <c r="NGE81" s="828"/>
      <c r="NGF81" s="828"/>
      <c r="NGG81" s="828"/>
      <c r="NGH81" s="828"/>
      <c r="NGI81" s="828"/>
      <c r="NGJ81" s="828"/>
      <c r="NGK81" s="828"/>
      <c r="NGL81" s="828"/>
      <c r="NGM81" s="828"/>
      <c r="NGN81" s="828"/>
      <c r="NGO81" s="828"/>
      <c r="NGP81" s="828"/>
      <c r="NGQ81" s="828"/>
      <c r="NGR81" s="828"/>
      <c r="NGS81" s="828"/>
      <c r="NGT81" s="828"/>
      <c r="NGU81" s="828"/>
      <c r="NGV81" s="828"/>
      <c r="NGW81" s="828"/>
      <c r="NGX81" s="828"/>
      <c r="NGY81" s="828"/>
      <c r="NGZ81" s="828"/>
      <c r="NHA81" s="828"/>
      <c r="NHB81" s="828"/>
      <c r="NHC81" s="828"/>
      <c r="NHD81" s="828"/>
      <c r="NHE81" s="828"/>
      <c r="NHF81" s="828"/>
      <c r="NHG81" s="828"/>
      <c r="NHH81" s="828"/>
      <c r="NHI81" s="828"/>
      <c r="NHJ81" s="828"/>
      <c r="NHK81" s="828"/>
      <c r="NHL81" s="828"/>
      <c r="NHM81" s="828"/>
      <c r="NHN81" s="828"/>
      <c r="NHO81" s="828"/>
      <c r="NHP81" s="828"/>
      <c r="NHQ81" s="828"/>
      <c r="NHR81" s="828"/>
      <c r="NHS81" s="828"/>
      <c r="NHT81" s="828"/>
      <c r="NHU81" s="828"/>
      <c r="NHV81" s="828"/>
      <c r="NHW81" s="828"/>
      <c r="NHX81" s="828"/>
      <c r="NHY81" s="828"/>
      <c r="NHZ81" s="828"/>
      <c r="NIA81" s="828"/>
      <c r="NIB81" s="828"/>
      <c r="NIC81" s="828"/>
      <c r="NID81" s="828"/>
      <c r="NIE81" s="828"/>
      <c r="NIF81" s="828"/>
      <c r="NIG81" s="828"/>
      <c r="NIH81" s="828"/>
      <c r="NII81" s="828"/>
      <c r="NIJ81" s="828"/>
      <c r="NIK81" s="828"/>
      <c r="NIL81" s="828"/>
      <c r="NIM81" s="828"/>
      <c r="NIN81" s="828"/>
      <c r="NIO81" s="828"/>
      <c r="NIP81" s="828"/>
      <c r="NIQ81" s="828"/>
      <c r="NIR81" s="828"/>
      <c r="NIS81" s="828"/>
      <c r="NIT81" s="828"/>
      <c r="NIU81" s="828"/>
      <c r="NIV81" s="828"/>
      <c r="NIW81" s="828"/>
      <c r="NIX81" s="828"/>
      <c r="NIY81" s="828"/>
      <c r="NIZ81" s="828"/>
      <c r="NJA81" s="828"/>
      <c r="NJB81" s="828"/>
      <c r="NJC81" s="828"/>
      <c r="NJD81" s="828"/>
      <c r="NJE81" s="828"/>
      <c r="NJF81" s="828"/>
      <c r="NJG81" s="828"/>
      <c r="NJH81" s="828"/>
      <c r="NJI81" s="828"/>
      <c r="NJJ81" s="828"/>
      <c r="NJK81" s="828"/>
      <c r="NJL81" s="828"/>
      <c r="NJM81" s="828"/>
      <c r="NJN81" s="828"/>
      <c r="NJO81" s="828"/>
      <c r="NJP81" s="828"/>
      <c r="NJQ81" s="828"/>
      <c r="NJR81" s="828"/>
      <c r="NJS81" s="828"/>
      <c r="NJT81" s="828"/>
      <c r="NJU81" s="828"/>
      <c r="NJV81" s="828"/>
      <c r="NJW81" s="828"/>
      <c r="NJX81" s="828"/>
      <c r="NJY81" s="828"/>
      <c r="NJZ81" s="828"/>
      <c r="NKA81" s="828"/>
      <c r="NKB81" s="828"/>
      <c r="NKC81" s="828"/>
      <c r="NKD81" s="828"/>
      <c r="NKE81" s="828"/>
      <c r="NKF81" s="828"/>
      <c r="NKG81" s="828"/>
      <c r="NKH81" s="828"/>
      <c r="NKI81" s="828"/>
      <c r="NKJ81" s="828"/>
      <c r="NKK81" s="828"/>
      <c r="NKL81" s="828"/>
      <c r="NKM81" s="828"/>
      <c r="NKN81" s="828"/>
      <c r="NKO81" s="828"/>
      <c r="NKP81" s="828"/>
      <c r="NKQ81" s="828"/>
      <c r="NKR81" s="828"/>
      <c r="NKS81" s="828"/>
      <c r="NKT81" s="828"/>
      <c r="NKU81" s="828"/>
      <c r="NKV81" s="828"/>
      <c r="NKW81" s="828"/>
      <c r="NKX81" s="828"/>
      <c r="NKY81" s="828"/>
      <c r="NKZ81" s="828"/>
      <c r="NLA81" s="828"/>
      <c r="NLB81" s="828"/>
      <c r="NLC81" s="828"/>
      <c r="NLD81" s="828"/>
      <c r="NLE81" s="828"/>
      <c r="NLF81" s="828"/>
      <c r="NLG81" s="828"/>
      <c r="NLH81" s="828"/>
      <c r="NLI81" s="828"/>
      <c r="NLJ81" s="828"/>
      <c r="NLK81" s="828"/>
      <c r="NLL81" s="828"/>
      <c r="NLM81" s="828"/>
      <c r="NLN81" s="828"/>
      <c r="NLO81" s="828"/>
      <c r="NLP81" s="828"/>
      <c r="NLQ81" s="828"/>
      <c r="NLR81" s="828"/>
      <c r="NLS81" s="828"/>
      <c r="NLT81" s="828"/>
      <c r="NLU81" s="828"/>
      <c r="NLV81" s="828"/>
      <c r="NLW81" s="828"/>
      <c r="NLX81" s="828"/>
      <c r="NLY81" s="828"/>
      <c r="NLZ81" s="828"/>
      <c r="NMA81" s="828"/>
      <c r="NMB81" s="828"/>
      <c r="NMC81" s="828"/>
      <c r="NMD81" s="828"/>
      <c r="NME81" s="828"/>
      <c r="NMF81" s="828"/>
      <c r="NMG81" s="828"/>
      <c r="NMH81" s="828"/>
      <c r="NMI81" s="828"/>
      <c r="NMJ81" s="828"/>
      <c r="NMK81" s="828"/>
      <c r="NML81" s="828"/>
      <c r="NMM81" s="828"/>
      <c r="NMN81" s="828"/>
      <c r="NMO81" s="828"/>
      <c r="NMP81" s="828"/>
      <c r="NMQ81" s="828"/>
      <c r="NMR81" s="828"/>
      <c r="NMS81" s="828"/>
      <c r="NMT81" s="828"/>
      <c r="NMU81" s="828"/>
      <c r="NMV81" s="828"/>
      <c r="NMW81" s="828"/>
      <c r="NMX81" s="828"/>
      <c r="NMY81" s="828"/>
      <c r="NMZ81" s="828"/>
      <c r="NNA81" s="828"/>
      <c r="NNB81" s="828"/>
      <c r="NNC81" s="828"/>
      <c r="NND81" s="828"/>
      <c r="NNE81" s="828"/>
      <c r="NNF81" s="828"/>
      <c r="NNG81" s="828"/>
      <c r="NNH81" s="828"/>
      <c r="NNI81" s="828"/>
      <c r="NNJ81" s="828"/>
      <c r="NNK81" s="828"/>
      <c r="NNL81" s="828"/>
      <c r="NNM81" s="828"/>
      <c r="NNN81" s="828"/>
      <c r="NNO81" s="828"/>
      <c r="NNP81" s="828"/>
      <c r="NNQ81" s="828"/>
      <c r="NNR81" s="828"/>
      <c r="NNS81" s="828"/>
      <c r="NNT81" s="828"/>
      <c r="NNU81" s="828"/>
      <c r="NNV81" s="828"/>
      <c r="NNW81" s="828"/>
      <c r="NNX81" s="828"/>
      <c r="NNY81" s="828"/>
      <c r="NNZ81" s="828"/>
      <c r="NOA81" s="828"/>
      <c r="NOB81" s="828"/>
      <c r="NOC81" s="828"/>
      <c r="NOD81" s="828"/>
      <c r="NOE81" s="828"/>
      <c r="NOF81" s="828"/>
      <c r="NOG81" s="828"/>
      <c r="NOH81" s="828"/>
      <c r="NOI81" s="828"/>
      <c r="NOJ81" s="828"/>
      <c r="NOK81" s="828"/>
      <c r="NOL81" s="828"/>
      <c r="NOM81" s="828"/>
      <c r="NON81" s="828"/>
      <c r="NOO81" s="828"/>
      <c r="NOP81" s="828"/>
      <c r="NOQ81" s="828"/>
      <c r="NOR81" s="828"/>
      <c r="NOS81" s="828"/>
      <c r="NOT81" s="828"/>
      <c r="NOU81" s="828"/>
      <c r="NOV81" s="828"/>
      <c r="NOW81" s="828"/>
      <c r="NOX81" s="828"/>
      <c r="NOY81" s="828"/>
      <c r="NOZ81" s="828"/>
      <c r="NPA81" s="828"/>
      <c r="NPB81" s="828"/>
      <c r="NPC81" s="828"/>
      <c r="NPD81" s="828"/>
      <c r="NPE81" s="828"/>
      <c r="NPF81" s="828"/>
      <c r="NPG81" s="828"/>
      <c r="NPH81" s="828"/>
      <c r="NPI81" s="828"/>
      <c r="NPJ81" s="828"/>
      <c r="NPK81" s="828"/>
      <c r="NPL81" s="828"/>
      <c r="NPM81" s="828"/>
      <c r="NPN81" s="828"/>
      <c r="NPO81" s="828"/>
      <c r="NPP81" s="828"/>
      <c r="NPQ81" s="828"/>
      <c r="NPR81" s="828"/>
      <c r="NPS81" s="828"/>
      <c r="NPT81" s="828"/>
      <c r="NPU81" s="828"/>
      <c r="NPV81" s="828"/>
      <c r="NPW81" s="828"/>
      <c r="NPX81" s="828"/>
      <c r="NPY81" s="828"/>
      <c r="NPZ81" s="828"/>
      <c r="NQA81" s="828"/>
      <c r="NQB81" s="828"/>
      <c r="NQC81" s="828"/>
      <c r="NQD81" s="828"/>
      <c r="NQE81" s="828"/>
      <c r="NQF81" s="828"/>
      <c r="NQG81" s="828"/>
      <c r="NQH81" s="828"/>
      <c r="NQI81" s="828"/>
      <c r="NQJ81" s="828"/>
      <c r="NQK81" s="828"/>
      <c r="NQL81" s="828"/>
      <c r="NQM81" s="828"/>
      <c r="NQN81" s="828"/>
      <c r="NQO81" s="828"/>
      <c r="NQP81" s="828"/>
      <c r="NQQ81" s="828"/>
      <c r="NQR81" s="828"/>
      <c r="NQS81" s="828"/>
      <c r="NQT81" s="828"/>
      <c r="NQU81" s="828"/>
      <c r="NQV81" s="828"/>
      <c r="NQW81" s="828"/>
      <c r="NQX81" s="828"/>
      <c r="NQY81" s="828"/>
      <c r="NQZ81" s="828"/>
      <c r="NRA81" s="828"/>
      <c r="NRB81" s="828"/>
      <c r="NRC81" s="828"/>
      <c r="NRD81" s="828"/>
      <c r="NRE81" s="828"/>
      <c r="NRF81" s="828"/>
      <c r="NRG81" s="828"/>
      <c r="NRH81" s="828"/>
      <c r="NRI81" s="828"/>
      <c r="NRJ81" s="828"/>
      <c r="NRK81" s="828"/>
      <c r="NRL81" s="828"/>
      <c r="NRM81" s="828"/>
      <c r="NRN81" s="828"/>
      <c r="NRO81" s="828"/>
      <c r="NRP81" s="828"/>
      <c r="NRQ81" s="828"/>
      <c r="NRR81" s="828"/>
      <c r="NRS81" s="828"/>
      <c r="NRT81" s="828"/>
      <c r="NRU81" s="828"/>
      <c r="NRV81" s="828"/>
      <c r="NRW81" s="828"/>
      <c r="NRX81" s="828"/>
      <c r="NRY81" s="828"/>
      <c r="NRZ81" s="828"/>
      <c r="NSA81" s="828"/>
      <c r="NSB81" s="828"/>
      <c r="NSC81" s="828"/>
      <c r="NSD81" s="828"/>
      <c r="NSE81" s="828"/>
      <c r="NSF81" s="828"/>
      <c r="NSG81" s="828"/>
      <c r="NSH81" s="828"/>
      <c r="NSI81" s="828"/>
      <c r="NSJ81" s="828"/>
      <c r="NSK81" s="828"/>
      <c r="NSL81" s="828"/>
      <c r="NSM81" s="828"/>
      <c r="NSN81" s="828"/>
      <c r="NSO81" s="828"/>
      <c r="NSP81" s="828"/>
      <c r="NSQ81" s="828"/>
      <c r="NSR81" s="828"/>
      <c r="NSS81" s="828"/>
      <c r="NST81" s="828"/>
      <c r="NSU81" s="828"/>
      <c r="NSV81" s="828"/>
      <c r="NSW81" s="828"/>
      <c r="NSX81" s="828"/>
      <c r="NSY81" s="828"/>
      <c r="NSZ81" s="828"/>
      <c r="NTA81" s="828"/>
      <c r="NTB81" s="828"/>
      <c r="NTC81" s="828"/>
      <c r="NTD81" s="828"/>
      <c r="NTE81" s="828"/>
      <c r="NTF81" s="828"/>
      <c r="NTG81" s="828"/>
      <c r="NTH81" s="828"/>
      <c r="NTI81" s="828"/>
      <c r="NTJ81" s="828"/>
      <c r="NTK81" s="828"/>
      <c r="NTL81" s="828"/>
      <c r="NTM81" s="828"/>
      <c r="NTN81" s="828"/>
      <c r="NTO81" s="828"/>
      <c r="NTP81" s="828"/>
      <c r="NTQ81" s="828"/>
      <c r="NTR81" s="828"/>
      <c r="NTS81" s="828"/>
      <c r="NTT81" s="828"/>
      <c r="NTU81" s="828"/>
      <c r="NTV81" s="828"/>
      <c r="NTW81" s="828"/>
      <c r="NTX81" s="828"/>
      <c r="NTY81" s="828"/>
      <c r="NTZ81" s="828"/>
      <c r="NUA81" s="828"/>
      <c r="NUB81" s="828"/>
      <c r="NUC81" s="828"/>
      <c r="NUD81" s="828"/>
      <c r="NUE81" s="828"/>
      <c r="NUF81" s="828"/>
      <c r="NUG81" s="828"/>
      <c r="NUH81" s="828"/>
      <c r="NUI81" s="828"/>
      <c r="NUJ81" s="828"/>
      <c r="NUK81" s="828"/>
      <c r="NUL81" s="828"/>
      <c r="NUM81" s="828"/>
      <c r="NUN81" s="828"/>
      <c r="NUO81" s="828"/>
      <c r="NUP81" s="828"/>
      <c r="NUQ81" s="828"/>
      <c r="NUR81" s="828"/>
      <c r="NUS81" s="828"/>
      <c r="NUT81" s="828"/>
      <c r="NUU81" s="828"/>
      <c r="NUV81" s="828"/>
      <c r="NUW81" s="828"/>
      <c r="NUX81" s="828"/>
      <c r="NUY81" s="828"/>
      <c r="NUZ81" s="828"/>
      <c r="NVA81" s="828"/>
      <c r="NVB81" s="828"/>
      <c r="NVC81" s="828"/>
      <c r="NVD81" s="828"/>
      <c r="NVE81" s="828"/>
      <c r="NVF81" s="828"/>
      <c r="NVG81" s="828"/>
      <c r="NVH81" s="828"/>
      <c r="NVI81" s="828"/>
      <c r="NVJ81" s="828"/>
      <c r="NVK81" s="828"/>
      <c r="NVL81" s="828"/>
      <c r="NVM81" s="828"/>
      <c r="NVN81" s="828"/>
      <c r="NVO81" s="828"/>
      <c r="NVP81" s="828"/>
      <c r="NVQ81" s="828"/>
      <c r="NVR81" s="828"/>
      <c r="NVS81" s="828"/>
      <c r="NVT81" s="828"/>
      <c r="NVU81" s="828"/>
      <c r="NVV81" s="828"/>
      <c r="NVW81" s="828"/>
      <c r="NVX81" s="828"/>
      <c r="NVY81" s="828"/>
      <c r="NVZ81" s="828"/>
      <c r="NWA81" s="828"/>
      <c r="NWB81" s="828"/>
      <c r="NWC81" s="828"/>
      <c r="NWD81" s="828"/>
      <c r="NWE81" s="828"/>
      <c r="NWF81" s="828"/>
      <c r="NWG81" s="828"/>
      <c r="NWH81" s="828"/>
      <c r="NWI81" s="828"/>
      <c r="NWJ81" s="828"/>
      <c r="NWK81" s="828"/>
      <c r="NWL81" s="828"/>
      <c r="NWM81" s="828"/>
      <c r="NWN81" s="828"/>
      <c r="NWO81" s="828"/>
      <c r="NWP81" s="828"/>
      <c r="NWQ81" s="828"/>
      <c r="NWR81" s="828"/>
      <c r="NWS81" s="828"/>
      <c r="NWT81" s="828"/>
      <c r="NWU81" s="828"/>
      <c r="NWV81" s="828"/>
      <c r="NWW81" s="828"/>
      <c r="NWX81" s="828"/>
      <c r="NWY81" s="828"/>
      <c r="NWZ81" s="828"/>
      <c r="NXA81" s="828"/>
      <c r="NXB81" s="828"/>
      <c r="NXC81" s="828"/>
      <c r="NXD81" s="828"/>
      <c r="NXE81" s="828"/>
      <c r="NXF81" s="828"/>
      <c r="NXG81" s="828"/>
      <c r="NXH81" s="828"/>
      <c r="NXI81" s="828"/>
      <c r="NXJ81" s="828"/>
      <c r="NXK81" s="828"/>
      <c r="NXL81" s="828"/>
      <c r="NXM81" s="828"/>
      <c r="NXN81" s="828"/>
      <c r="NXO81" s="828"/>
      <c r="NXP81" s="828"/>
      <c r="NXQ81" s="828"/>
      <c r="NXR81" s="828"/>
      <c r="NXS81" s="828"/>
      <c r="NXT81" s="828"/>
      <c r="NXU81" s="828"/>
      <c r="NXV81" s="828"/>
      <c r="NXW81" s="828"/>
      <c r="NXX81" s="828"/>
      <c r="NXY81" s="828"/>
      <c r="NXZ81" s="828"/>
      <c r="NYA81" s="828"/>
      <c r="NYB81" s="828"/>
      <c r="NYC81" s="828"/>
      <c r="NYD81" s="828"/>
      <c r="NYE81" s="828"/>
      <c r="NYF81" s="828"/>
      <c r="NYG81" s="828"/>
      <c r="NYH81" s="828"/>
      <c r="NYI81" s="828"/>
      <c r="NYJ81" s="828"/>
      <c r="NYK81" s="828"/>
      <c r="NYL81" s="828"/>
      <c r="NYM81" s="828"/>
      <c r="NYN81" s="828"/>
      <c r="NYO81" s="828"/>
      <c r="NYP81" s="828"/>
      <c r="NYQ81" s="828"/>
      <c r="NYR81" s="828"/>
      <c r="NYS81" s="828"/>
      <c r="NYT81" s="828"/>
      <c r="NYU81" s="828"/>
      <c r="NYV81" s="828"/>
      <c r="NYW81" s="828"/>
      <c r="NYX81" s="828"/>
      <c r="NYY81" s="828"/>
      <c r="NYZ81" s="828"/>
      <c r="NZA81" s="828"/>
      <c r="NZB81" s="828"/>
      <c r="NZC81" s="828"/>
      <c r="NZD81" s="828"/>
      <c r="NZE81" s="828"/>
      <c r="NZF81" s="828"/>
      <c r="NZG81" s="828"/>
      <c r="NZH81" s="828"/>
      <c r="NZI81" s="828"/>
      <c r="NZJ81" s="828"/>
      <c r="NZK81" s="828"/>
      <c r="NZL81" s="828"/>
      <c r="NZM81" s="828"/>
      <c r="NZN81" s="828"/>
      <c r="NZO81" s="828"/>
      <c r="NZP81" s="828"/>
      <c r="NZQ81" s="828"/>
      <c r="NZR81" s="828"/>
      <c r="NZS81" s="828"/>
      <c r="NZT81" s="828"/>
      <c r="NZU81" s="828"/>
      <c r="NZV81" s="828"/>
      <c r="NZW81" s="828"/>
      <c r="NZX81" s="828"/>
      <c r="NZY81" s="828"/>
      <c r="NZZ81" s="828"/>
      <c r="OAA81" s="828"/>
      <c r="OAB81" s="828"/>
      <c r="OAC81" s="828"/>
      <c r="OAD81" s="828"/>
      <c r="OAE81" s="828"/>
      <c r="OAF81" s="828"/>
      <c r="OAG81" s="828"/>
      <c r="OAH81" s="828"/>
      <c r="OAI81" s="828"/>
      <c r="OAJ81" s="828"/>
      <c r="OAK81" s="828"/>
      <c r="OAL81" s="828"/>
      <c r="OAM81" s="828"/>
      <c r="OAN81" s="828"/>
      <c r="OAO81" s="828"/>
      <c r="OAP81" s="828"/>
      <c r="OAQ81" s="828"/>
      <c r="OAR81" s="828"/>
      <c r="OAS81" s="828"/>
      <c r="OAT81" s="828"/>
      <c r="OAU81" s="828"/>
      <c r="OAV81" s="828"/>
      <c r="OAW81" s="828"/>
      <c r="OAX81" s="828"/>
      <c r="OAY81" s="828"/>
      <c r="OAZ81" s="828"/>
      <c r="OBA81" s="828"/>
      <c r="OBB81" s="828"/>
      <c r="OBC81" s="828"/>
      <c r="OBD81" s="828"/>
      <c r="OBE81" s="828"/>
      <c r="OBF81" s="828"/>
      <c r="OBG81" s="828"/>
      <c r="OBH81" s="828"/>
      <c r="OBI81" s="828"/>
      <c r="OBJ81" s="828"/>
      <c r="OBK81" s="828"/>
      <c r="OBL81" s="828"/>
      <c r="OBM81" s="828"/>
      <c r="OBN81" s="828"/>
      <c r="OBO81" s="828"/>
      <c r="OBP81" s="828"/>
      <c r="OBQ81" s="828"/>
      <c r="OBR81" s="828"/>
      <c r="OBS81" s="828"/>
      <c r="OBT81" s="828"/>
      <c r="OBU81" s="828"/>
      <c r="OBV81" s="828"/>
      <c r="OBW81" s="828"/>
      <c r="OBX81" s="828"/>
      <c r="OBY81" s="828"/>
      <c r="OBZ81" s="828"/>
      <c r="OCA81" s="828"/>
      <c r="OCB81" s="828"/>
      <c r="OCC81" s="828"/>
      <c r="OCD81" s="828"/>
      <c r="OCE81" s="828"/>
      <c r="OCF81" s="828"/>
      <c r="OCG81" s="828"/>
      <c r="OCH81" s="828"/>
      <c r="OCI81" s="828"/>
      <c r="OCJ81" s="828"/>
      <c r="OCK81" s="828"/>
      <c r="OCL81" s="828"/>
      <c r="OCM81" s="828"/>
      <c r="OCN81" s="828"/>
      <c r="OCO81" s="828"/>
      <c r="OCP81" s="828"/>
      <c r="OCQ81" s="828"/>
      <c r="OCR81" s="828"/>
      <c r="OCS81" s="828"/>
      <c r="OCT81" s="828"/>
      <c r="OCU81" s="828"/>
      <c r="OCV81" s="828"/>
      <c r="OCW81" s="828"/>
      <c r="OCX81" s="828"/>
      <c r="OCY81" s="828"/>
      <c r="OCZ81" s="828"/>
      <c r="ODA81" s="828"/>
      <c r="ODB81" s="828"/>
      <c r="ODC81" s="828"/>
      <c r="ODD81" s="828"/>
      <c r="ODE81" s="828"/>
      <c r="ODF81" s="828"/>
      <c r="ODG81" s="828"/>
      <c r="ODH81" s="828"/>
      <c r="ODI81" s="828"/>
      <c r="ODJ81" s="828"/>
      <c r="ODK81" s="828"/>
      <c r="ODL81" s="828"/>
      <c r="ODM81" s="828"/>
      <c r="ODN81" s="828"/>
      <c r="ODO81" s="828"/>
      <c r="ODP81" s="828"/>
      <c r="ODQ81" s="828"/>
      <c r="ODR81" s="828"/>
      <c r="ODS81" s="828"/>
      <c r="ODT81" s="828"/>
      <c r="ODU81" s="828"/>
      <c r="ODV81" s="828"/>
      <c r="ODW81" s="828"/>
      <c r="ODX81" s="828"/>
      <c r="ODY81" s="828"/>
      <c r="ODZ81" s="828"/>
      <c r="OEA81" s="828"/>
      <c r="OEB81" s="828"/>
      <c r="OEC81" s="828"/>
      <c r="OED81" s="828"/>
      <c r="OEE81" s="828"/>
      <c r="OEF81" s="828"/>
      <c r="OEG81" s="828"/>
      <c r="OEH81" s="828"/>
      <c r="OEI81" s="828"/>
      <c r="OEJ81" s="828"/>
      <c r="OEK81" s="828"/>
      <c r="OEL81" s="828"/>
      <c r="OEM81" s="828"/>
      <c r="OEN81" s="828"/>
      <c r="OEO81" s="828"/>
      <c r="OEP81" s="828"/>
      <c r="OEQ81" s="828"/>
      <c r="OER81" s="828"/>
      <c r="OES81" s="828"/>
      <c r="OET81" s="828"/>
      <c r="OEU81" s="828"/>
      <c r="OEV81" s="828"/>
      <c r="OEW81" s="828"/>
      <c r="OEX81" s="828"/>
      <c r="OEY81" s="828"/>
      <c r="OEZ81" s="828"/>
      <c r="OFA81" s="828"/>
      <c r="OFB81" s="828"/>
      <c r="OFC81" s="828"/>
      <c r="OFD81" s="828"/>
      <c r="OFE81" s="828"/>
      <c r="OFF81" s="828"/>
      <c r="OFG81" s="828"/>
      <c r="OFH81" s="828"/>
      <c r="OFI81" s="828"/>
      <c r="OFJ81" s="828"/>
      <c r="OFK81" s="828"/>
      <c r="OFL81" s="828"/>
      <c r="OFM81" s="828"/>
      <c r="OFN81" s="828"/>
      <c r="OFO81" s="828"/>
      <c r="OFP81" s="828"/>
      <c r="OFQ81" s="828"/>
      <c r="OFR81" s="828"/>
      <c r="OFS81" s="828"/>
      <c r="OFT81" s="828"/>
      <c r="OFU81" s="828"/>
      <c r="OFV81" s="828"/>
      <c r="OFW81" s="828"/>
      <c r="OFX81" s="828"/>
      <c r="OFY81" s="828"/>
      <c r="OFZ81" s="828"/>
      <c r="OGA81" s="828"/>
      <c r="OGB81" s="828"/>
      <c r="OGC81" s="828"/>
      <c r="OGD81" s="828"/>
      <c r="OGE81" s="828"/>
      <c r="OGF81" s="828"/>
      <c r="OGG81" s="828"/>
      <c r="OGH81" s="828"/>
      <c r="OGI81" s="828"/>
      <c r="OGJ81" s="828"/>
      <c r="OGK81" s="828"/>
      <c r="OGL81" s="828"/>
      <c r="OGM81" s="828"/>
      <c r="OGN81" s="828"/>
      <c r="OGO81" s="828"/>
      <c r="OGP81" s="828"/>
      <c r="OGQ81" s="828"/>
      <c r="OGR81" s="828"/>
      <c r="OGS81" s="828"/>
      <c r="OGT81" s="828"/>
      <c r="OGU81" s="828"/>
      <c r="OGV81" s="828"/>
      <c r="OGW81" s="828"/>
      <c r="OGX81" s="828"/>
      <c r="OGY81" s="828"/>
      <c r="OGZ81" s="828"/>
      <c r="OHA81" s="828"/>
      <c r="OHB81" s="828"/>
      <c r="OHC81" s="828"/>
      <c r="OHD81" s="828"/>
      <c r="OHE81" s="828"/>
      <c r="OHF81" s="828"/>
      <c r="OHG81" s="828"/>
      <c r="OHH81" s="828"/>
      <c r="OHI81" s="828"/>
      <c r="OHJ81" s="828"/>
      <c r="OHK81" s="828"/>
      <c r="OHL81" s="828"/>
      <c r="OHM81" s="828"/>
      <c r="OHN81" s="828"/>
      <c r="OHO81" s="828"/>
      <c r="OHP81" s="828"/>
      <c r="OHQ81" s="828"/>
      <c r="OHR81" s="828"/>
      <c r="OHS81" s="828"/>
      <c r="OHT81" s="828"/>
      <c r="OHU81" s="828"/>
      <c r="OHV81" s="828"/>
      <c r="OHW81" s="828"/>
      <c r="OHX81" s="828"/>
      <c r="OHY81" s="828"/>
      <c r="OHZ81" s="828"/>
      <c r="OIA81" s="828"/>
      <c r="OIB81" s="828"/>
      <c r="OIC81" s="828"/>
      <c r="OID81" s="828"/>
      <c r="OIE81" s="828"/>
      <c r="OIF81" s="828"/>
      <c r="OIG81" s="828"/>
      <c r="OIH81" s="828"/>
      <c r="OII81" s="828"/>
      <c r="OIJ81" s="828"/>
      <c r="OIK81" s="828"/>
      <c r="OIL81" s="828"/>
      <c r="OIM81" s="828"/>
      <c r="OIN81" s="828"/>
      <c r="OIO81" s="828"/>
      <c r="OIP81" s="828"/>
      <c r="OIQ81" s="828"/>
      <c r="OIR81" s="828"/>
      <c r="OIS81" s="828"/>
      <c r="OIT81" s="828"/>
      <c r="OIU81" s="828"/>
      <c r="OIV81" s="828"/>
      <c r="OIW81" s="828"/>
      <c r="OIX81" s="828"/>
      <c r="OIY81" s="828"/>
      <c r="OIZ81" s="828"/>
      <c r="OJA81" s="828"/>
      <c r="OJB81" s="828"/>
      <c r="OJC81" s="828"/>
      <c r="OJD81" s="828"/>
      <c r="OJE81" s="828"/>
      <c r="OJF81" s="828"/>
      <c r="OJG81" s="828"/>
      <c r="OJH81" s="828"/>
      <c r="OJI81" s="828"/>
      <c r="OJJ81" s="828"/>
      <c r="OJK81" s="828"/>
      <c r="OJL81" s="828"/>
      <c r="OJM81" s="828"/>
      <c r="OJN81" s="828"/>
      <c r="OJO81" s="828"/>
      <c r="OJP81" s="828"/>
      <c r="OJQ81" s="828"/>
      <c r="OJR81" s="828"/>
      <c r="OJS81" s="828"/>
      <c r="OJT81" s="828"/>
      <c r="OJU81" s="828"/>
      <c r="OJV81" s="828"/>
      <c r="OJW81" s="828"/>
      <c r="OJX81" s="828"/>
      <c r="OJY81" s="828"/>
      <c r="OJZ81" s="828"/>
      <c r="OKA81" s="828"/>
      <c r="OKB81" s="828"/>
      <c r="OKC81" s="828"/>
      <c r="OKD81" s="828"/>
      <c r="OKE81" s="828"/>
      <c r="OKF81" s="828"/>
      <c r="OKG81" s="828"/>
      <c r="OKH81" s="828"/>
      <c r="OKI81" s="828"/>
      <c r="OKJ81" s="828"/>
      <c r="OKK81" s="828"/>
      <c r="OKL81" s="828"/>
      <c r="OKM81" s="828"/>
      <c r="OKN81" s="828"/>
      <c r="OKO81" s="828"/>
      <c r="OKP81" s="828"/>
      <c r="OKQ81" s="828"/>
      <c r="OKR81" s="828"/>
      <c r="OKS81" s="828"/>
      <c r="OKT81" s="828"/>
      <c r="OKU81" s="828"/>
      <c r="OKV81" s="828"/>
      <c r="OKW81" s="828"/>
      <c r="OKX81" s="828"/>
      <c r="OKY81" s="828"/>
      <c r="OKZ81" s="828"/>
      <c r="OLA81" s="828"/>
      <c r="OLB81" s="828"/>
      <c r="OLC81" s="828"/>
      <c r="OLD81" s="828"/>
      <c r="OLE81" s="828"/>
      <c r="OLF81" s="828"/>
      <c r="OLG81" s="828"/>
      <c r="OLH81" s="828"/>
      <c r="OLI81" s="828"/>
      <c r="OLJ81" s="828"/>
      <c r="OLK81" s="828"/>
      <c r="OLL81" s="828"/>
      <c r="OLM81" s="828"/>
      <c r="OLN81" s="828"/>
      <c r="OLO81" s="828"/>
      <c r="OLP81" s="828"/>
      <c r="OLQ81" s="828"/>
      <c r="OLR81" s="828"/>
      <c r="OLS81" s="828"/>
      <c r="OLT81" s="828"/>
      <c r="OLU81" s="828"/>
      <c r="OLV81" s="828"/>
      <c r="OLW81" s="828"/>
      <c r="OLX81" s="828"/>
      <c r="OLY81" s="828"/>
      <c r="OLZ81" s="828"/>
      <c r="OMA81" s="828"/>
      <c r="OMB81" s="828"/>
      <c r="OMC81" s="828"/>
      <c r="OMD81" s="828"/>
      <c r="OME81" s="828"/>
      <c r="OMF81" s="828"/>
      <c r="OMG81" s="828"/>
      <c r="OMH81" s="828"/>
      <c r="OMI81" s="828"/>
      <c r="OMJ81" s="828"/>
      <c r="OMK81" s="828"/>
      <c r="OML81" s="828"/>
      <c r="OMM81" s="828"/>
      <c r="OMN81" s="828"/>
      <c r="OMO81" s="828"/>
      <c r="OMP81" s="828"/>
      <c r="OMQ81" s="828"/>
      <c r="OMR81" s="828"/>
      <c r="OMS81" s="828"/>
      <c r="OMT81" s="828"/>
      <c r="OMU81" s="828"/>
      <c r="OMV81" s="828"/>
      <c r="OMW81" s="828"/>
      <c r="OMX81" s="828"/>
      <c r="OMY81" s="828"/>
      <c r="OMZ81" s="828"/>
      <c r="ONA81" s="828"/>
      <c r="ONB81" s="828"/>
      <c r="ONC81" s="828"/>
      <c r="OND81" s="828"/>
      <c r="ONE81" s="828"/>
      <c r="ONF81" s="828"/>
      <c r="ONG81" s="828"/>
      <c r="ONH81" s="828"/>
      <c r="ONI81" s="828"/>
      <c r="ONJ81" s="828"/>
      <c r="ONK81" s="828"/>
      <c r="ONL81" s="828"/>
      <c r="ONM81" s="828"/>
      <c r="ONN81" s="828"/>
      <c r="ONO81" s="828"/>
      <c r="ONP81" s="828"/>
      <c r="ONQ81" s="828"/>
      <c r="ONR81" s="828"/>
      <c r="ONS81" s="828"/>
      <c r="ONT81" s="828"/>
      <c r="ONU81" s="828"/>
      <c r="ONV81" s="828"/>
      <c r="ONW81" s="828"/>
      <c r="ONX81" s="828"/>
      <c r="ONY81" s="828"/>
      <c r="ONZ81" s="828"/>
      <c r="OOA81" s="828"/>
      <c r="OOB81" s="828"/>
      <c r="OOC81" s="828"/>
      <c r="OOD81" s="828"/>
      <c r="OOE81" s="828"/>
      <c r="OOF81" s="828"/>
      <c r="OOG81" s="828"/>
      <c r="OOH81" s="828"/>
      <c r="OOI81" s="828"/>
      <c r="OOJ81" s="828"/>
      <c r="OOK81" s="828"/>
      <c r="OOL81" s="828"/>
      <c r="OOM81" s="828"/>
      <c r="OON81" s="828"/>
      <c r="OOO81" s="828"/>
      <c r="OOP81" s="828"/>
      <c r="OOQ81" s="828"/>
      <c r="OOR81" s="828"/>
      <c r="OOS81" s="828"/>
      <c r="OOT81" s="828"/>
      <c r="OOU81" s="828"/>
      <c r="OOV81" s="828"/>
      <c r="OOW81" s="828"/>
      <c r="OOX81" s="828"/>
      <c r="OOY81" s="828"/>
      <c r="OOZ81" s="828"/>
      <c r="OPA81" s="828"/>
      <c r="OPB81" s="828"/>
      <c r="OPC81" s="828"/>
      <c r="OPD81" s="828"/>
      <c r="OPE81" s="828"/>
      <c r="OPF81" s="828"/>
      <c r="OPG81" s="828"/>
      <c r="OPH81" s="828"/>
      <c r="OPI81" s="828"/>
      <c r="OPJ81" s="828"/>
      <c r="OPK81" s="828"/>
      <c r="OPL81" s="828"/>
      <c r="OPM81" s="828"/>
      <c r="OPN81" s="828"/>
      <c r="OPO81" s="828"/>
      <c r="OPP81" s="828"/>
      <c r="OPQ81" s="828"/>
      <c r="OPR81" s="828"/>
      <c r="OPS81" s="828"/>
      <c r="OPT81" s="828"/>
      <c r="OPU81" s="828"/>
      <c r="OPV81" s="828"/>
      <c r="OPW81" s="828"/>
      <c r="OPX81" s="828"/>
      <c r="OPY81" s="828"/>
      <c r="OPZ81" s="828"/>
      <c r="OQA81" s="828"/>
      <c r="OQB81" s="828"/>
      <c r="OQC81" s="828"/>
      <c r="OQD81" s="828"/>
      <c r="OQE81" s="828"/>
      <c r="OQF81" s="828"/>
      <c r="OQG81" s="828"/>
      <c r="OQH81" s="828"/>
      <c r="OQI81" s="828"/>
      <c r="OQJ81" s="828"/>
      <c r="OQK81" s="828"/>
      <c r="OQL81" s="828"/>
      <c r="OQM81" s="828"/>
      <c r="OQN81" s="828"/>
      <c r="OQO81" s="828"/>
      <c r="OQP81" s="828"/>
      <c r="OQQ81" s="828"/>
      <c r="OQR81" s="828"/>
      <c r="OQS81" s="828"/>
      <c r="OQT81" s="828"/>
      <c r="OQU81" s="828"/>
      <c r="OQV81" s="828"/>
      <c r="OQW81" s="828"/>
      <c r="OQX81" s="828"/>
      <c r="OQY81" s="828"/>
      <c r="OQZ81" s="828"/>
      <c r="ORA81" s="828"/>
      <c r="ORB81" s="828"/>
      <c r="ORC81" s="828"/>
      <c r="ORD81" s="828"/>
      <c r="ORE81" s="828"/>
      <c r="ORF81" s="828"/>
      <c r="ORG81" s="828"/>
      <c r="ORH81" s="828"/>
      <c r="ORI81" s="828"/>
      <c r="ORJ81" s="828"/>
      <c r="ORK81" s="828"/>
      <c r="ORL81" s="828"/>
      <c r="ORM81" s="828"/>
      <c r="ORN81" s="828"/>
      <c r="ORO81" s="828"/>
      <c r="ORP81" s="828"/>
      <c r="ORQ81" s="828"/>
      <c r="ORR81" s="828"/>
      <c r="ORS81" s="828"/>
      <c r="ORT81" s="828"/>
      <c r="ORU81" s="828"/>
      <c r="ORV81" s="828"/>
      <c r="ORW81" s="828"/>
      <c r="ORX81" s="828"/>
      <c r="ORY81" s="828"/>
      <c r="ORZ81" s="828"/>
      <c r="OSA81" s="828"/>
      <c r="OSB81" s="828"/>
      <c r="OSC81" s="828"/>
      <c r="OSD81" s="828"/>
      <c r="OSE81" s="828"/>
      <c r="OSF81" s="828"/>
      <c r="OSG81" s="828"/>
      <c r="OSH81" s="828"/>
      <c r="OSI81" s="828"/>
      <c r="OSJ81" s="828"/>
      <c r="OSK81" s="828"/>
      <c r="OSL81" s="828"/>
      <c r="OSM81" s="828"/>
      <c r="OSN81" s="828"/>
      <c r="OSO81" s="828"/>
      <c r="OSP81" s="828"/>
      <c r="OSQ81" s="828"/>
      <c r="OSR81" s="828"/>
      <c r="OSS81" s="828"/>
      <c r="OST81" s="828"/>
      <c r="OSU81" s="828"/>
      <c r="OSV81" s="828"/>
      <c r="OSW81" s="828"/>
      <c r="OSX81" s="828"/>
      <c r="OSY81" s="828"/>
      <c r="OSZ81" s="828"/>
      <c r="OTA81" s="828"/>
      <c r="OTB81" s="828"/>
      <c r="OTC81" s="828"/>
      <c r="OTD81" s="828"/>
      <c r="OTE81" s="828"/>
      <c r="OTF81" s="828"/>
      <c r="OTG81" s="828"/>
      <c r="OTH81" s="828"/>
      <c r="OTI81" s="828"/>
      <c r="OTJ81" s="828"/>
      <c r="OTK81" s="828"/>
      <c r="OTL81" s="828"/>
      <c r="OTM81" s="828"/>
      <c r="OTN81" s="828"/>
      <c r="OTO81" s="828"/>
      <c r="OTP81" s="828"/>
      <c r="OTQ81" s="828"/>
      <c r="OTR81" s="828"/>
      <c r="OTS81" s="828"/>
      <c r="OTT81" s="828"/>
      <c r="OTU81" s="828"/>
      <c r="OTV81" s="828"/>
      <c r="OTW81" s="828"/>
      <c r="OTX81" s="828"/>
      <c r="OTY81" s="828"/>
      <c r="OTZ81" s="828"/>
      <c r="OUA81" s="828"/>
      <c r="OUB81" s="828"/>
      <c r="OUC81" s="828"/>
      <c r="OUD81" s="828"/>
      <c r="OUE81" s="828"/>
      <c r="OUF81" s="828"/>
      <c r="OUG81" s="828"/>
      <c r="OUH81" s="828"/>
      <c r="OUI81" s="828"/>
      <c r="OUJ81" s="828"/>
      <c r="OUK81" s="828"/>
      <c r="OUL81" s="828"/>
      <c r="OUM81" s="828"/>
      <c r="OUN81" s="828"/>
      <c r="OUO81" s="828"/>
      <c r="OUP81" s="828"/>
      <c r="OUQ81" s="828"/>
      <c r="OUR81" s="828"/>
      <c r="OUS81" s="828"/>
      <c r="OUT81" s="828"/>
      <c r="OUU81" s="828"/>
      <c r="OUV81" s="828"/>
      <c r="OUW81" s="828"/>
      <c r="OUX81" s="828"/>
      <c r="OUY81" s="828"/>
      <c r="OUZ81" s="828"/>
      <c r="OVA81" s="828"/>
      <c r="OVB81" s="828"/>
      <c r="OVC81" s="828"/>
      <c r="OVD81" s="828"/>
      <c r="OVE81" s="828"/>
      <c r="OVF81" s="828"/>
      <c r="OVG81" s="828"/>
      <c r="OVH81" s="828"/>
      <c r="OVI81" s="828"/>
      <c r="OVJ81" s="828"/>
      <c r="OVK81" s="828"/>
      <c r="OVL81" s="828"/>
      <c r="OVM81" s="828"/>
      <c r="OVN81" s="828"/>
      <c r="OVO81" s="828"/>
      <c r="OVP81" s="828"/>
      <c r="OVQ81" s="828"/>
      <c r="OVR81" s="828"/>
      <c r="OVS81" s="828"/>
      <c r="OVT81" s="828"/>
      <c r="OVU81" s="828"/>
      <c r="OVV81" s="828"/>
      <c r="OVW81" s="828"/>
      <c r="OVX81" s="828"/>
      <c r="OVY81" s="828"/>
      <c r="OVZ81" s="828"/>
      <c r="OWA81" s="828"/>
      <c r="OWB81" s="828"/>
      <c r="OWC81" s="828"/>
      <c r="OWD81" s="828"/>
      <c r="OWE81" s="828"/>
      <c r="OWF81" s="828"/>
      <c r="OWG81" s="828"/>
      <c r="OWH81" s="828"/>
      <c r="OWI81" s="828"/>
      <c r="OWJ81" s="828"/>
      <c r="OWK81" s="828"/>
      <c r="OWL81" s="828"/>
      <c r="OWM81" s="828"/>
      <c r="OWN81" s="828"/>
      <c r="OWO81" s="828"/>
      <c r="OWP81" s="828"/>
      <c r="OWQ81" s="828"/>
      <c r="OWR81" s="828"/>
      <c r="OWS81" s="828"/>
      <c r="OWT81" s="828"/>
      <c r="OWU81" s="828"/>
      <c r="OWV81" s="828"/>
      <c r="OWW81" s="828"/>
      <c r="OWX81" s="828"/>
      <c r="OWY81" s="828"/>
      <c r="OWZ81" s="828"/>
      <c r="OXA81" s="828"/>
      <c r="OXB81" s="828"/>
      <c r="OXC81" s="828"/>
      <c r="OXD81" s="828"/>
      <c r="OXE81" s="828"/>
      <c r="OXF81" s="828"/>
      <c r="OXG81" s="828"/>
      <c r="OXH81" s="828"/>
      <c r="OXI81" s="828"/>
      <c r="OXJ81" s="828"/>
      <c r="OXK81" s="828"/>
      <c r="OXL81" s="828"/>
      <c r="OXM81" s="828"/>
      <c r="OXN81" s="828"/>
      <c r="OXO81" s="828"/>
      <c r="OXP81" s="828"/>
      <c r="OXQ81" s="828"/>
      <c r="OXR81" s="828"/>
      <c r="OXS81" s="828"/>
      <c r="OXT81" s="828"/>
      <c r="OXU81" s="828"/>
      <c r="OXV81" s="828"/>
      <c r="OXW81" s="828"/>
      <c r="OXX81" s="828"/>
      <c r="OXY81" s="828"/>
      <c r="OXZ81" s="828"/>
      <c r="OYA81" s="828"/>
      <c r="OYB81" s="828"/>
      <c r="OYC81" s="828"/>
      <c r="OYD81" s="828"/>
      <c r="OYE81" s="828"/>
      <c r="OYF81" s="828"/>
      <c r="OYG81" s="828"/>
      <c r="OYH81" s="828"/>
      <c r="OYI81" s="828"/>
      <c r="OYJ81" s="828"/>
      <c r="OYK81" s="828"/>
      <c r="OYL81" s="828"/>
      <c r="OYM81" s="828"/>
      <c r="OYN81" s="828"/>
      <c r="OYO81" s="828"/>
      <c r="OYP81" s="828"/>
      <c r="OYQ81" s="828"/>
      <c r="OYR81" s="828"/>
      <c r="OYS81" s="828"/>
      <c r="OYT81" s="828"/>
      <c r="OYU81" s="828"/>
      <c r="OYV81" s="828"/>
      <c r="OYW81" s="828"/>
      <c r="OYX81" s="828"/>
      <c r="OYY81" s="828"/>
      <c r="OYZ81" s="828"/>
      <c r="OZA81" s="828"/>
      <c r="OZB81" s="828"/>
      <c r="OZC81" s="828"/>
      <c r="OZD81" s="828"/>
      <c r="OZE81" s="828"/>
      <c r="OZF81" s="828"/>
      <c r="OZG81" s="828"/>
      <c r="OZH81" s="828"/>
      <c r="OZI81" s="828"/>
      <c r="OZJ81" s="828"/>
      <c r="OZK81" s="828"/>
      <c r="OZL81" s="828"/>
      <c r="OZM81" s="828"/>
      <c r="OZN81" s="828"/>
      <c r="OZO81" s="828"/>
      <c r="OZP81" s="828"/>
      <c r="OZQ81" s="828"/>
      <c r="OZR81" s="828"/>
      <c r="OZS81" s="828"/>
      <c r="OZT81" s="828"/>
      <c r="OZU81" s="828"/>
      <c r="OZV81" s="828"/>
      <c r="OZW81" s="828"/>
      <c r="OZX81" s="828"/>
      <c r="OZY81" s="828"/>
      <c r="OZZ81" s="828"/>
      <c r="PAA81" s="828"/>
      <c r="PAB81" s="828"/>
      <c r="PAC81" s="828"/>
      <c r="PAD81" s="828"/>
      <c r="PAE81" s="828"/>
      <c r="PAF81" s="828"/>
      <c r="PAG81" s="828"/>
      <c r="PAH81" s="828"/>
      <c r="PAI81" s="828"/>
      <c r="PAJ81" s="828"/>
      <c r="PAK81" s="828"/>
      <c r="PAL81" s="828"/>
      <c r="PAM81" s="828"/>
      <c r="PAN81" s="828"/>
      <c r="PAO81" s="828"/>
      <c r="PAP81" s="828"/>
      <c r="PAQ81" s="828"/>
      <c r="PAR81" s="828"/>
      <c r="PAS81" s="828"/>
      <c r="PAT81" s="828"/>
      <c r="PAU81" s="828"/>
      <c r="PAV81" s="828"/>
      <c r="PAW81" s="828"/>
      <c r="PAX81" s="828"/>
      <c r="PAY81" s="828"/>
      <c r="PAZ81" s="828"/>
      <c r="PBA81" s="828"/>
      <c r="PBB81" s="828"/>
      <c r="PBC81" s="828"/>
      <c r="PBD81" s="828"/>
      <c r="PBE81" s="828"/>
      <c r="PBF81" s="828"/>
      <c r="PBG81" s="828"/>
      <c r="PBH81" s="828"/>
      <c r="PBI81" s="828"/>
      <c r="PBJ81" s="828"/>
      <c r="PBK81" s="828"/>
      <c r="PBL81" s="828"/>
      <c r="PBM81" s="828"/>
      <c r="PBN81" s="828"/>
      <c r="PBO81" s="828"/>
      <c r="PBP81" s="828"/>
      <c r="PBQ81" s="828"/>
      <c r="PBR81" s="828"/>
      <c r="PBS81" s="828"/>
      <c r="PBT81" s="828"/>
      <c r="PBU81" s="828"/>
      <c r="PBV81" s="828"/>
      <c r="PBW81" s="828"/>
      <c r="PBX81" s="828"/>
      <c r="PBY81" s="828"/>
      <c r="PBZ81" s="828"/>
      <c r="PCA81" s="828"/>
      <c r="PCB81" s="828"/>
      <c r="PCC81" s="828"/>
      <c r="PCD81" s="828"/>
      <c r="PCE81" s="828"/>
      <c r="PCF81" s="828"/>
      <c r="PCG81" s="828"/>
      <c r="PCH81" s="828"/>
      <c r="PCI81" s="828"/>
      <c r="PCJ81" s="828"/>
      <c r="PCK81" s="828"/>
      <c r="PCL81" s="828"/>
      <c r="PCM81" s="828"/>
      <c r="PCN81" s="828"/>
      <c r="PCO81" s="828"/>
      <c r="PCP81" s="828"/>
      <c r="PCQ81" s="828"/>
      <c r="PCR81" s="828"/>
      <c r="PCS81" s="828"/>
      <c r="PCT81" s="828"/>
      <c r="PCU81" s="828"/>
      <c r="PCV81" s="828"/>
      <c r="PCW81" s="828"/>
      <c r="PCX81" s="828"/>
      <c r="PCY81" s="828"/>
      <c r="PCZ81" s="828"/>
      <c r="PDA81" s="828"/>
      <c r="PDB81" s="828"/>
      <c r="PDC81" s="828"/>
      <c r="PDD81" s="828"/>
      <c r="PDE81" s="828"/>
      <c r="PDF81" s="828"/>
      <c r="PDG81" s="828"/>
      <c r="PDH81" s="828"/>
      <c r="PDI81" s="828"/>
      <c r="PDJ81" s="828"/>
      <c r="PDK81" s="828"/>
      <c r="PDL81" s="828"/>
      <c r="PDM81" s="828"/>
      <c r="PDN81" s="828"/>
      <c r="PDO81" s="828"/>
      <c r="PDP81" s="828"/>
      <c r="PDQ81" s="828"/>
      <c r="PDR81" s="828"/>
      <c r="PDS81" s="828"/>
      <c r="PDT81" s="828"/>
      <c r="PDU81" s="828"/>
      <c r="PDV81" s="828"/>
      <c r="PDW81" s="828"/>
      <c r="PDX81" s="828"/>
      <c r="PDY81" s="828"/>
      <c r="PDZ81" s="828"/>
      <c r="PEA81" s="828"/>
      <c r="PEB81" s="828"/>
      <c r="PEC81" s="828"/>
      <c r="PED81" s="828"/>
      <c r="PEE81" s="828"/>
      <c r="PEF81" s="828"/>
      <c r="PEG81" s="828"/>
      <c r="PEH81" s="828"/>
      <c r="PEI81" s="828"/>
      <c r="PEJ81" s="828"/>
      <c r="PEK81" s="828"/>
      <c r="PEL81" s="828"/>
      <c r="PEM81" s="828"/>
      <c r="PEN81" s="828"/>
      <c r="PEO81" s="828"/>
      <c r="PEP81" s="828"/>
      <c r="PEQ81" s="828"/>
      <c r="PER81" s="828"/>
      <c r="PES81" s="828"/>
      <c r="PET81" s="828"/>
      <c r="PEU81" s="828"/>
      <c r="PEV81" s="828"/>
      <c r="PEW81" s="828"/>
      <c r="PEX81" s="828"/>
      <c r="PEY81" s="828"/>
      <c r="PEZ81" s="828"/>
      <c r="PFA81" s="828"/>
      <c r="PFB81" s="828"/>
      <c r="PFC81" s="828"/>
      <c r="PFD81" s="828"/>
      <c r="PFE81" s="828"/>
      <c r="PFF81" s="828"/>
      <c r="PFG81" s="828"/>
      <c r="PFH81" s="828"/>
      <c r="PFI81" s="828"/>
      <c r="PFJ81" s="828"/>
      <c r="PFK81" s="828"/>
      <c r="PFL81" s="828"/>
      <c r="PFM81" s="828"/>
      <c r="PFN81" s="828"/>
      <c r="PFO81" s="828"/>
      <c r="PFP81" s="828"/>
      <c r="PFQ81" s="828"/>
      <c r="PFR81" s="828"/>
      <c r="PFS81" s="828"/>
      <c r="PFT81" s="828"/>
      <c r="PFU81" s="828"/>
      <c r="PFV81" s="828"/>
      <c r="PFW81" s="828"/>
      <c r="PFX81" s="828"/>
      <c r="PFY81" s="828"/>
      <c r="PFZ81" s="828"/>
      <c r="PGA81" s="828"/>
      <c r="PGB81" s="828"/>
      <c r="PGC81" s="828"/>
      <c r="PGD81" s="828"/>
      <c r="PGE81" s="828"/>
      <c r="PGF81" s="828"/>
      <c r="PGG81" s="828"/>
      <c r="PGH81" s="828"/>
      <c r="PGI81" s="828"/>
      <c r="PGJ81" s="828"/>
      <c r="PGK81" s="828"/>
      <c r="PGL81" s="828"/>
      <c r="PGM81" s="828"/>
      <c r="PGN81" s="828"/>
      <c r="PGO81" s="828"/>
      <c r="PGP81" s="828"/>
      <c r="PGQ81" s="828"/>
      <c r="PGR81" s="828"/>
      <c r="PGS81" s="828"/>
      <c r="PGT81" s="828"/>
      <c r="PGU81" s="828"/>
      <c r="PGV81" s="828"/>
      <c r="PGW81" s="828"/>
      <c r="PGX81" s="828"/>
      <c r="PGY81" s="828"/>
      <c r="PGZ81" s="828"/>
      <c r="PHA81" s="828"/>
      <c r="PHB81" s="828"/>
      <c r="PHC81" s="828"/>
      <c r="PHD81" s="828"/>
      <c r="PHE81" s="828"/>
      <c r="PHF81" s="828"/>
      <c r="PHG81" s="828"/>
      <c r="PHH81" s="828"/>
      <c r="PHI81" s="828"/>
      <c r="PHJ81" s="828"/>
      <c r="PHK81" s="828"/>
      <c r="PHL81" s="828"/>
      <c r="PHM81" s="828"/>
      <c r="PHN81" s="828"/>
      <c r="PHO81" s="828"/>
      <c r="PHP81" s="828"/>
      <c r="PHQ81" s="828"/>
      <c r="PHR81" s="828"/>
      <c r="PHS81" s="828"/>
      <c r="PHT81" s="828"/>
      <c r="PHU81" s="828"/>
      <c r="PHV81" s="828"/>
      <c r="PHW81" s="828"/>
      <c r="PHX81" s="828"/>
      <c r="PHY81" s="828"/>
      <c r="PHZ81" s="828"/>
      <c r="PIA81" s="828"/>
      <c r="PIB81" s="828"/>
      <c r="PIC81" s="828"/>
      <c r="PID81" s="828"/>
      <c r="PIE81" s="828"/>
      <c r="PIF81" s="828"/>
      <c r="PIG81" s="828"/>
      <c r="PIH81" s="828"/>
      <c r="PII81" s="828"/>
      <c r="PIJ81" s="828"/>
      <c r="PIK81" s="828"/>
      <c r="PIL81" s="828"/>
      <c r="PIM81" s="828"/>
      <c r="PIN81" s="828"/>
      <c r="PIO81" s="828"/>
      <c r="PIP81" s="828"/>
      <c r="PIQ81" s="828"/>
      <c r="PIR81" s="828"/>
      <c r="PIS81" s="828"/>
      <c r="PIT81" s="828"/>
      <c r="PIU81" s="828"/>
      <c r="PIV81" s="828"/>
      <c r="PIW81" s="828"/>
      <c r="PIX81" s="828"/>
      <c r="PIY81" s="828"/>
      <c r="PIZ81" s="828"/>
      <c r="PJA81" s="828"/>
      <c r="PJB81" s="828"/>
      <c r="PJC81" s="828"/>
      <c r="PJD81" s="828"/>
      <c r="PJE81" s="828"/>
      <c r="PJF81" s="828"/>
      <c r="PJG81" s="828"/>
      <c r="PJH81" s="828"/>
      <c r="PJI81" s="828"/>
      <c r="PJJ81" s="828"/>
      <c r="PJK81" s="828"/>
      <c r="PJL81" s="828"/>
      <c r="PJM81" s="828"/>
      <c r="PJN81" s="828"/>
      <c r="PJO81" s="828"/>
      <c r="PJP81" s="828"/>
      <c r="PJQ81" s="828"/>
      <c r="PJR81" s="828"/>
      <c r="PJS81" s="828"/>
      <c r="PJT81" s="828"/>
      <c r="PJU81" s="828"/>
      <c r="PJV81" s="828"/>
      <c r="PJW81" s="828"/>
      <c r="PJX81" s="828"/>
      <c r="PJY81" s="828"/>
      <c r="PJZ81" s="828"/>
      <c r="PKA81" s="828"/>
      <c r="PKB81" s="828"/>
      <c r="PKC81" s="828"/>
      <c r="PKD81" s="828"/>
      <c r="PKE81" s="828"/>
      <c r="PKF81" s="828"/>
      <c r="PKG81" s="828"/>
      <c r="PKH81" s="828"/>
      <c r="PKI81" s="828"/>
      <c r="PKJ81" s="828"/>
      <c r="PKK81" s="828"/>
      <c r="PKL81" s="828"/>
      <c r="PKM81" s="828"/>
      <c r="PKN81" s="828"/>
      <c r="PKO81" s="828"/>
      <c r="PKP81" s="828"/>
      <c r="PKQ81" s="828"/>
      <c r="PKR81" s="828"/>
      <c r="PKS81" s="828"/>
      <c r="PKT81" s="828"/>
      <c r="PKU81" s="828"/>
      <c r="PKV81" s="828"/>
      <c r="PKW81" s="828"/>
      <c r="PKX81" s="828"/>
      <c r="PKY81" s="828"/>
      <c r="PKZ81" s="828"/>
      <c r="PLA81" s="828"/>
      <c r="PLB81" s="828"/>
      <c r="PLC81" s="828"/>
      <c r="PLD81" s="828"/>
      <c r="PLE81" s="828"/>
      <c r="PLF81" s="828"/>
      <c r="PLG81" s="828"/>
      <c r="PLH81" s="828"/>
      <c r="PLI81" s="828"/>
      <c r="PLJ81" s="828"/>
      <c r="PLK81" s="828"/>
      <c r="PLL81" s="828"/>
      <c r="PLM81" s="828"/>
      <c r="PLN81" s="828"/>
      <c r="PLO81" s="828"/>
      <c r="PLP81" s="828"/>
      <c r="PLQ81" s="828"/>
      <c r="PLR81" s="828"/>
      <c r="PLS81" s="828"/>
      <c r="PLT81" s="828"/>
      <c r="PLU81" s="828"/>
      <c r="PLV81" s="828"/>
      <c r="PLW81" s="828"/>
      <c r="PLX81" s="828"/>
      <c r="PLY81" s="828"/>
      <c r="PLZ81" s="828"/>
      <c r="PMA81" s="828"/>
      <c r="PMB81" s="828"/>
      <c r="PMC81" s="828"/>
      <c r="PMD81" s="828"/>
      <c r="PME81" s="828"/>
      <c r="PMF81" s="828"/>
      <c r="PMG81" s="828"/>
      <c r="PMH81" s="828"/>
      <c r="PMI81" s="828"/>
      <c r="PMJ81" s="828"/>
      <c r="PMK81" s="828"/>
      <c r="PML81" s="828"/>
      <c r="PMM81" s="828"/>
      <c r="PMN81" s="828"/>
      <c r="PMO81" s="828"/>
      <c r="PMP81" s="828"/>
      <c r="PMQ81" s="828"/>
      <c r="PMR81" s="828"/>
      <c r="PMS81" s="828"/>
      <c r="PMT81" s="828"/>
      <c r="PMU81" s="828"/>
      <c r="PMV81" s="828"/>
      <c r="PMW81" s="828"/>
      <c r="PMX81" s="828"/>
      <c r="PMY81" s="828"/>
      <c r="PMZ81" s="828"/>
      <c r="PNA81" s="828"/>
      <c r="PNB81" s="828"/>
      <c r="PNC81" s="828"/>
      <c r="PND81" s="828"/>
      <c r="PNE81" s="828"/>
      <c r="PNF81" s="828"/>
      <c r="PNG81" s="828"/>
      <c r="PNH81" s="828"/>
      <c r="PNI81" s="828"/>
      <c r="PNJ81" s="828"/>
      <c r="PNK81" s="828"/>
      <c r="PNL81" s="828"/>
      <c r="PNM81" s="828"/>
      <c r="PNN81" s="828"/>
      <c r="PNO81" s="828"/>
      <c r="PNP81" s="828"/>
      <c r="PNQ81" s="828"/>
      <c r="PNR81" s="828"/>
      <c r="PNS81" s="828"/>
      <c r="PNT81" s="828"/>
      <c r="PNU81" s="828"/>
      <c r="PNV81" s="828"/>
      <c r="PNW81" s="828"/>
      <c r="PNX81" s="828"/>
      <c r="PNY81" s="828"/>
      <c r="PNZ81" s="828"/>
      <c r="POA81" s="828"/>
      <c r="POB81" s="828"/>
      <c r="POC81" s="828"/>
      <c r="POD81" s="828"/>
      <c r="POE81" s="828"/>
      <c r="POF81" s="828"/>
      <c r="POG81" s="828"/>
      <c r="POH81" s="828"/>
      <c r="POI81" s="828"/>
      <c r="POJ81" s="828"/>
      <c r="POK81" s="828"/>
      <c r="POL81" s="828"/>
      <c r="POM81" s="828"/>
      <c r="PON81" s="828"/>
      <c r="POO81" s="828"/>
      <c r="POP81" s="828"/>
      <c r="POQ81" s="828"/>
      <c r="POR81" s="828"/>
      <c r="POS81" s="828"/>
      <c r="POT81" s="828"/>
      <c r="POU81" s="828"/>
      <c r="POV81" s="828"/>
      <c r="POW81" s="828"/>
      <c r="POX81" s="828"/>
      <c r="POY81" s="828"/>
      <c r="POZ81" s="828"/>
      <c r="PPA81" s="828"/>
      <c r="PPB81" s="828"/>
      <c r="PPC81" s="828"/>
      <c r="PPD81" s="828"/>
      <c r="PPE81" s="828"/>
      <c r="PPF81" s="828"/>
      <c r="PPG81" s="828"/>
      <c r="PPH81" s="828"/>
      <c r="PPI81" s="828"/>
      <c r="PPJ81" s="828"/>
      <c r="PPK81" s="828"/>
      <c r="PPL81" s="828"/>
      <c r="PPM81" s="828"/>
      <c r="PPN81" s="828"/>
      <c r="PPO81" s="828"/>
      <c r="PPP81" s="828"/>
      <c r="PPQ81" s="828"/>
      <c r="PPR81" s="828"/>
      <c r="PPS81" s="828"/>
      <c r="PPT81" s="828"/>
      <c r="PPU81" s="828"/>
      <c r="PPV81" s="828"/>
      <c r="PPW81" s="828"/>
      <c r="PPX81" s="828"/>
      <c r="PPY81" s="828"/>
      <c r="PPZ81" s="828"/>
      <c r="PQA81" s="828"/>
      <c r="PQB81" s="828"/>
      <c r="PQC81" s="828"/>
      <c r="PQD81" s="828"/>
      <c r="PQE81" s="828"/>
      <c r="PQF81" s="828"/>
      <c r="PQG81" s="828"/>
      <c r="PQH81" s="828"/>
      <c r="PQI81" s="828"/>
      <c r="PQJ81" s="828"/>
      <c r="PQK81" s="828"/>
      <c r="PQL81" s="828"/>
      <c r="PQM81" s="828"/>
      <c r="PQN81" s="828"/>
      <c r="PQO81" s="828"/>
      <c r="PQP81" s="828"/>
      <c r="PQQ81" s="828"/>
      <c r="PQR81" s="828"/>
      <c r="PQS81" s="828"/>
      <c r="PQT81" s="828"/>
      <c r="PQU81" s="828"/>
      <c r="PQV81" s="828"/>
      <c r="PQW81" s="828"/>
      <c r="PQX81" s="828"/>
      <c r="PQY81" s="828"/>
      <c r="PQZ81" s="828"/>
      <c r="PRA81" s="828"/>
      <c r="PRB81" s="828"/>
      <c r="PRC81" s="828"/>
      <c r="PRD81" s="828"/>
      <c r="PRE81" s="828"/>
      <c r="PRF81" s="828"/>
      <c r="PRG81" s="828"/>
      <c r="PRH81" s="828"/>
      <c r="PRI81" s="828"/>
      <c r="PRJ81" s="828"/>
      <c r="PRK81" s="828"/>
      <c r="PRL81" s="828"/>
      <c r="PRM81" s="828"/>
      <c r="PRN81" s="828"/>
      <c r="PRO81" s="828"/>
      <c r="PRP81" s="828"/>
      <c r="PRQ81" s="828"/>
      <c r="PRR81" s="828"/>
      <c r="PRS81" s="828"/>
      <c r="PRT81" s="828"/>
      <c r="PRU81" s="828"/>
      <c r="PRV81" s="828"/>
      <c r="PRW81" s="828"/>
      <c r="PRX81" s="828"/>
      <c r="PRY81" s="828"/>
      <c r="PRZ81" s="828"/>
      <c r="PSA81" s="828"/>
      <c r="PSB81" s="828"/>
      <c r="PSC81" s="828"/>
      <c r="PSD81" s="828"/>
      <c r="PSE81" s="828"/>
      <c r="PSF81" s="828"/>
      <c r="PSG81" s="828"/>
      <c r="PSH81" s="828"/>
      <c r="PSI81" s="828"/>
      <c r="PSJ81" s="828"/>
      <c r="PSK81" s="828"/>
      <c r="PSL81" s="828"/>
      <c r="PSM81" s="828"/>
      <c r="PSN81" s="828"/>
      <c r="PSO81" s="828"/>
      <c r="PSP81" s="828"/>
      <c r="PSQ81" s="828"/>
      <c r="PSR81" s="828"/>
      <c r="PSS81" s="828"/>
      <c r="PST81" s="828"/>
      <c r="PSU81" s="828"/>
      <c r="PSV81" s="828"/>
      <c r="PSW81" s="828"/>
      <c r="PSX81" s="828"/>
      <c r="PSY81" s="828"/>
      <c r="PSZ81" s="828"/>
      <c r="PTA81" s="828"/>
      <c r="PTB81" s="828"/>
      <c r="PTC81" s="828"/>
      <c r="PTD81" s="828"/>
      <c r="PTE81" s="828"/>
      <c r="PTF81" s="828"/>
      <c r="PTG81" s="828"/>
      <c r="PTH81" s="828"/>
      <c r="PTI81" s="828"/>
      <c r="PTJ81" s="828"/>
      <c r="PTK81" s="828"/>
      <c r="PTL81" s="828"/>
      <c r="PTM81" s="828"/>
      <c r="PTN81" s="828"/>
      <c r="PTO81" s="828"/>
      <c r="PTP81" s="828"/>
      <c r="PTQ81" s="828"/>
      <c r="PTR81" s="828"/>
      <c r="PTS81" s="828"/>
      <c r="PTT81" s="828"/>
      <c r="PTU81" s="828"/>
      <c r="PTV81" s="828"/>
      <c r="PTW81" s="828"/>
      <c r="PTX81" s="828"/>
      <c r="PTY81" s="828"/>
      <c r="PTZ81" s="828"/>
      <c r="PUA81" s="828"/>
      <c r="PUB81" s="828"/>
      <c r="PUC81" s="828"/>
      <c r="PUD81" s="828"/>
      <c r="PUE81" s="828"/>
      <c r="PUF81" s="828"/>
      <c r="PUG81" s="828"/>
      <c r="PUH81" s="828"/>
      <c r="PUI81" s="828"/>
      <c r="PUJ81" s="828"/>
      <c r="PUK81" s="828"/>
      <c r="PUL81" s="828"/>
      <c r="PUM81" s="828"/>
      <c r="PUN81" s="828"/>
      <c r="PUO81" s="828"/>
      <c r="PUP81" s="828"/>
      <c r="PUQ81" s="828"/>
      <c r="PUR81" s="828"/>
      <c r="PUS81" s="828"/>
      <c r="PUT81" s="828"/>
      <c r="PUU81" s="828"/>
      <c r="PUV81" s="828"/>
      <c r="PUW81" s="828"/>
      <c r="PUX81" s="828"/>
      <c r="PUY81" s="828"/>
      <c r="PUZ81" s="828"/>
      <c r="PVA81" s="828"/>
      <c r="PVB81" s="828"/>
      <c r="PVC81" s="828"/>
      <c r="PVD81" s="828"/>
      <c r="PVE81" s="828"/>
      <c r="PVF81" s="828"/>
      <c r="PVG81" s="828"/>
      <c r="PVH81" s="828"/>
      <c r="PVI81" s="828"/>
      <c r="PVJ81" s="828"/>
      <c r="PVK81" s="828"/>
      <c r="PVL81" s="828"/>
      <c r="PVM81" s="828"/>
      <c r="PVN81" s="828"/>
      <c r="PVO81" s="828"/>
      <c r="PVP81" s="828"/>
      <c r="PVQ81" s="828"/>
      <c r="PVR81" s="828"/>
      <c r="PVS81" s="828"/>
      <c r="PVT81" s="828"/>
      <c r="PVU81" s="828"/>
      <c r="PVV81" s="828"/>
      <c r="PVW81" s="828"/>
      <c r="PVX81" s="828"/>
      <c r="PVY81" s="828"/>
      <c r="PVZ81" s="828"/>
      <c r="PWA81" s="828"/>
      <c r="PWB81" s="828"/>
      <c r="PWC81" s="828"/>
      <c r="PWD81" s="828"/>
      <c r="PWE81" s="828"/>
      <c r="PWF81" s="828"/>
      <c r="PWG81" s="828"/>
      <c r="PWH81" s="828"/>
      <c r="PWI81" s="828"/>
      <c r="PWJ81" s="828"/>
      <c r="PWK81" s="828"/>
      <c r="PWL81" s="828"/>
      <c r="PWM81" s="828"/>
      <c r="PWN81" s="828"/>
      <c r="PWO81" s="828"/>
      <c r="PWP81" s="828"/>
      <c r="PWQ81" s="828"/>
      <c r="PWR81" s="828"/>
      <c r="PWS81" s="828"/>
      <c r="PWT81" s="828"/>
      <c r="PWU81" s="828"/>
      <c r="PWV81" s="828"/>
      <c r="PWW81" s="828"/>
      <c r="PWX81" s="828"/>
      <c r="PWY81" s="828"/>
      <c r="PWZ81" s="828"/>
      <c r="PXA81" s="828"/>
      <c r="PXB81" s="828"/>
      <c r="PXC81" s="828"/>
      <c r="PXD81" s="828"/>
      <c r="PXE81" s="828"/>
      <c r="PXF81" s="828"/>
      <c r="PXG81" s="828"/>
      <c r="PXH81" s="828"/>
      <c r="PXI81" s="828"/>
      <c r="PXJ81" s="828"/>
      <c r="PXK81" s="828"/>
      <c r="PXL81" s="828"/>
      <c r="PXM81" s="828"/>
      <c r="PXN81" s="828"/>
      <c r="PXO81" s="828"/>
      <c r="PXP81" s="828"/>
      <c r="PXQ81" s="828"/>
      <c r="PXR81" s="828"/>
      <c r="PXS81" s="828"/>
      <c r="PXT81" s="828"/>
      <c r="PXU81" s="828"/>
      <c r="PXV81" s="828"/>
      <c r="PXW81" s="828"/>
      <c r="PXX81" s="828"/>
      <c r="PXY81" s="828"/>
      <c r="PXZ81" s="828"/>
      <c r="PYA81" s="828"/>
      <c r="PYB81" s="828"/>
      <c r="PYC81" s="828"/>
      <c r="PYD81" s="828"/>
      <c r="PYE81" s="828"/>
      <c r="PYF81" s="828"/>
      <c r="PYG81" s="828"/>
      <c r="PYH81" s="828"/>
      <c r="PYI81" s="828"/>
      <c r="PYJ81" s="828"/>
      <c r="PYK81" s="828"/>
      <c r="PYL81" s="828"/>
      <c r="PYM81" s="828"/>
      <c r="PYN81" s="828"/>
      <c r="PYO81" s="828"/>
      <c r="PYP81" s="828"/>
      <c r="PYQ81" s="828"/>
      <c r="PYR81" s="828"/>
      <c r="PYS81" s="828"/>
      <c r="PYT81" s="828"/>
      <c r="PYU81" s="828"/>
      <c r="PYV81" s="828"/>
      <c r="PYW81" s="828"/>
      <c r="PYX81" s="828"/>
      <c r="PYY81" s="828"/>
      <c r="PYZ81" s="828"/>
      <c r="PZA81" s="828"/>
      <c r="PZB81" s="828"/>
      <c r="PZC81" s="828"/>
      <c r="PZD81" s="828"/>
      <c r="PZE81" s="828"/>
      <c r="PZF81" s="828"/>
      <c r="PZG81" s="828"/>
      <c r="PZH81" s="828"/>
      <c r="PZI81" s="828"/>
      <c r="PZJ81" s="828"/>
      <c r="PZK81" s="828"/>
      <c r="PZL81" s="828"/>
      <c r="PZM81" s="828"/>
      <c r="PZN81" s="828"/>
      <c r="PZO81" s="828"/>
      <c r="PZP81" s="828"/>
      <c r="PZQ81" s="828"/>
      <c r="PZR81" s="828"/>
      <c r="PZS81" s="828"/>
      <c r="PZT81" s="828"/>
      <c r="PZU81" s="828"/>
      <c r="PZV81" s="828"/>
      <c r="PZW81" s="828"/>
      <c r="PZX81" s="828"/>
      <c r="PZY81" s="828"/>
      <c r="PZZ81" s="828"/>
      <c r="QAA81" s="828"/>
      <c r="QAB81" s="828"/>
      <c r="QAC81" s="828"/>
      <c r="QAD81" s="828"/>
      <c r="QAE81" s="828"/>
      <c r="QAF81" s="828"/>
      <c r="QAG81" s="828"/>
      <c r="QAH81" s="828"/>
      <c r="QAI81" s="828"/>
      <c r="QAJ81" s="828"/>
      <c r="QAK81" s="828"/>
      <c r="QAL81" s="828"/>
      <c r="QAM81" s="828"/>
      <c r="QAN81" s="828"/>
      <c r="QAO81" s="828"/>
      <c r="QAP81" s="828"/>
      <c r="QAQ81" s="828"/>
      <c r="QAR81" s="828"/>
      <c r="QAS81" s="828"/>
      <c r="QAT81" s="828"/>
      <c r="QAU81" s="828"/>
      <c r="QAV81" s="828"/>
      <c r="QAW81" s="828"/>
      <c r="QAX81" s="828"/>
      <c r="QAY81" s="828"/>
      <c r="QAZ81" s="828"/>
      <c r="QBA81" s="828"/>
      <c r="QBB81" s="828"/>
      <c r="QBC81" s="828"/>
      <c r="QBD81" s="828"/>
      <c r="QBE81" s="828"/>
      <c r="QBF81" s="828"/>
      <c r="QBG81" s="828"/>
      <c r="QBH81" s="828"/>
      <c r="QBI81" s="828"/>
      <c r="QBJ81" s="828"/>
      <c r="QBK81" s="828"/>
      <c r="QBL81" s="828"/>
      <c r="QBM81" s="828"/>
      <c r="QBN81" s="828"/>
      <c r="QBO81" s="828"/>
      <c r="QBP81" s="828"/>
      <c r="QBQ81" s="828"/>
      <c r="QBR81" s="828"/>
      <c r="QBS81" s="828"/>
      <c r="QBT81" s="828"/>
      <c r="QBU81" s="828"/>
      <c r="QBV81" s="828"/>
      <c r="QBW81" s="828"/>
      <c r="QBX81" s="828"/>
      <c r="QBY81" s="828"/>
      <c r="QBZ81" s="828"/>
      <c r="QCA81" s="828"/>
      <c r="QCB81" s="828"/>
      <c r="QCC81" s="828"/>
      <c r="QCD81" s="828"/>
      <c r="QCE81" s="828"/>
      <c r="QCF81" s="828"/>
      <c r="QCG81" s="828"/>
      <c r="QCH81" s="828"/>
      <c r="QCI81" s="828"/>
      <c r="QCJ81" s="828"/>
      <c r="QCK81" s="828"/>
      <c r="QCL81" s="828"/>
      <c r="QCM81" s="828"/>
      <c r="QCN81" s="828"/>
      <c r="QCO81" s="828"/>
      <c r="QCP81" s="828"/>
      <c r="QCQ81" s="828"/>
      <c r="QCR81" s="828"/>
      <c r="QCS81" s="828"/>
      <c r="QCT81" s="828"/>
      <c r="QCU81" s="828"/>
      <c r="QCV81" s="828"/>
      <c r="QCW81" s="828"/>
      <c r="QCX81" s="828"/>
      <c r="QCY81" s="828"/>
      <c r="QCZ81" s="828"/>
      <c r="QDA81" s="828"/>
      <c r="QDB81" s="828"/>
      <c r="QDC81" s="828"/>
      <c r="QDD81" s="828"/>
      <c r="QDE81" s="828"/>
      <c r="QDF81" s="828"/>
      <c r="QDG81" s="828"/>
      <c r="QDH81" s="828"/>
      <c r="QDI81" s="828"/>
      <c r="QDJ81" s="828"/>
      <c r="QDK81" s="828"/>
      <c r="QDL81" s="828"/>
      <c r="QDM81" s="828"/>
      <c r="QDN81" s="828"/>
      <c r="QDO81" s="828"/>
      <c r="QDP81" s="828"/>
      <c r="QDQ81" s="828"/>
      <c r="QDR81" s="828"/>
      <c r="QDS81" s="828"/>
      <c r="QDT81" s="828"/>
      <c r="QDU81" s="828"/>
      <c r="QDV81" s="828"/>
      <c r="QDW81" s="828"/>
      <c r="QDX81" s="828"/>
      <c r="QDY81" s="828"/>
      <c r="QDZ81" s="828"/>
      <c r="QEA81" s="828"/>
      <c r="QEB81" s="828"/>
      <c r="QEC81" s="828"/>
      <c r="QED81" s="828"/>
      <c r="QEE81" s="828"/>
      <c r="QEF81" s="828"/>
      <c r="QEG81" s="828"/>
      <c r="QEH81" s="828"/>
      <c r="QEI81" s="828"/>
      <c r="QEJ81" s="828"/>
      <c r="QEK81" s="828"/>
      <c r="QEL81" s="828"/>
      <c r="QEM81" s="828"/>
      <c r="QEN81" s="828"/>
      <c r="QEO81" s="828"/>
      <c r="QEP81" s="828"/>
      <c r="QEQ81" s="828"/>
      <c r="QER81" s="828"/>
      <c r="QES81" s="828"/>
      <c r="QET81" s="828"/>
      <c r="QEU81" s="828"/>
      <c r="QEV81" s="828"/>
      <c r="QEW81" s="828"/>
      <c r="QEX81" s="828"/>
      <c r="QEY81" s="828"/>
      <c r="QEZ81" s="828"/>
      <c r="QFA81" s="828"/>
      <c r="QFB81" s="828"/>
      <c r="QFC81" s="828"/>
      <c r="QFD81" s="828"/>
      <c r="QFE81" s="828"/>
      <c r="QFF81" s="828"/>
      <c r="QFG81" s="828"/>
      <c r="QFH81" s="828"/>
      <c r="QFI81" s="828"/>
      <c r="QFJ81" s="828"/>
      <c r="QFK81" s="828"/>
      <c r="QFL81" s="828"/>
      <c r="QFM81" s="828"/>
      <c r="QFN81" s="828"/>
      <c r="QFO81" s="828"/>
      <c r="QFP81" s="828"/>
      <c r="QFQ81" s="828"/>
      <c r="QFR81" s="828"/>
      <c r="QFS81" s="828"/>
      <c r="QFT81" s="828"/>
      <c r="QFU81" s="828"/>
      <c r="QFV81" s="828"/>
      <c r="QFW81" s="828"/>
      <c r="QFX81" s="828"/>
      <c r="QFY81" s="828"/>
      <c r="QFZ81" s="828"/>
      <c r="QGA81" s="828"/>
      <c r="QGB81" s="828"/>
      <c r="QGC81" s="828"/>
      <c r="QGD81" s="828"/>
      <c r="QGE81" s="828"/>
      <c r="QGF81" s="828"/>
      <c r="QGG81" s="828"/>
      <c r="QGH81" s="828"/>
      <c r="QGI81" s="828"/>
      <c r="QGJ81" s="828"/>
      <c r="QGK81" s="828"/>
      <c r="QGL81" s="828"/>
      <c r="QGM81" s="828"/>
      <c r="QGN81" s="828"/>
      <c r="QGO81" s="828"/>
      <c r="QGP81" s="828"/>
      <c r="QGQ81" s="828"/>
      <c r="QGR81" s="828"/>
      <c r="QGS81" s="828"/>
      <c r="QGT81" s="828"/>
      <c r="QGU81" s="828"/>
      <c r="QGV81" s="828"/>
      <c r="QGW81" s="828"/>
      <c r="QGX81" s="828"/>
      <c r="QGY81" s="828"/>
      <c r="QGZ81" s="828"/>
      <c r="QHA81" s="828"/>
      <c r="QHB81" s="828"/>
      <c r="QHC81" s="828"/>
      <c r="QHD81" s="828"/>
      <c r="QHE81" s="828"/>
      <c r="QHF81" s="828"/>
      <c r="QHG81" s="828"/>
      <c r="QHH81" s="828"/>
      <c r="QHI81" s="828"/>
      <c r="QHJ81" s="828"/>
      <c r="QHK81" s="828"/>
      <c r="QHL81" s="828"/>
      <c r="QHM81" s="828"/>
      <c r="QHN81" s="828"/>
      <c r="QHO81" s="828"/>
      <c r="QHP81" s="828"/>
      <c r="QHQ81" s="828"/>
      <c r="QHR81" s="828"/>
      <c r="QHS81" s="828"/>
      <c r="QHT81" s="828"/>
      <c r="QHU81" s="828"/>
      <c r="QHV81" s="828"/>
      <c r="QHW81" s="828"/>
      <c r="QHX81" s="828"/>
      <c r="QHY81" s="828"/>
      <c r="QHZ81" s="828"/>
      <c r="QIA81" s="828"/>
      <c r="QIB81" s="828"/>
      <c r="QIC81" s="828"/>
      <c r="QID81" s="828"/>
      <c r="QIE81" s="828"/>
      <c r="QIF81" s="828"/>
      <c r="QIG81" s="828"/>
      <c r="QIH81" s="828"/>
      <c r="QII81" s="828"/>
      <c r="QIJ81" s="828"/>
      <c r="QIK81" s="828"/>
      <c r="QIL81" s="828"/>
      <c r="QIM81" s="828"/>
      <c r="QIN81" s="828"/>
      <c r="QIO81" s="828"/>
      <c r="QIP81" s="828"/>
      <c r="QIQ81" s="828"/>
      <c r="QIR81" s="828"/>
      <c r="QIS81" s="828"/>
      <c r="QIT81" s="828"/>
      <c r="QIU81" s="828"/>
      <c r="QIV81" s="828"/>
      <c r="QIW81" s="828"/>
      <c r="QIX81" s="828"/>
      <c r="QIY81" s="828"/>
      <c r="QIZ81" s="828"/>
      <c r="QJA81" s="828"/>
      <c r="QJB81" s="828"/>
      <c r="QJC81" s="828"/>
      <c r="QJD81" s="828"/>
      <c r="QJE81" s="828"/>
      <c r="QJF81" s="828"/>
      <c r="QJG81" s="828"/>
      <c r="QJH81" s="828"/>
      <c r="QJI81" s="828"/>
      <c r="QJJ81" s="828"/>
      <c r="QJK81" s="828"/>
      <c r="QJL81" s="828"/>
      <c r="QJM81" s="828"/>
      <c r="QJN81" s="828"/>
      <c r="QJO81" s="828"/>
      <c r="QJP81" s="828"/>
      <c r="QJQ81" s="828"/>
      <c r="QJR81" s="828"/>
      <c r="QJS81" s="828"/>
      <c r="QJT81" s="828"/>
      <c r="QJU81" s="828"/>
      <c r="QJV81" s="828"/>
      <c r="QJW81" s="828"/>
      <c r="QJX81" s="828"/>
      <c r="QJY81" s="828"/>
      <c r="QJZ81" s="828"/>
      <c r="QKA81" s="828"/>
      <c r="QKB81" s="828"/>
      <c r="QKC81" s="828"/>
      <c r="QKD81" s="828"/>
      <c r="QKE81" s="828"/>
      <c r="QKF81" s="828"/>
      <c r="QKG81" s="828"/>
      <c r="QKH81" s="828"/>
      <c r="QKI81" s="828"/>
      <c r="QKJ81" s="828"/>
      <c r="QKK81" s="828"/>
      <c r="QKL81" s="828"/>
      <c r="QKM81" s="828"/>
      <c r="QKN81" s="828"/>
      <c r="QKO81" s="828"/>
      <c r="QKP81" s="828"/>
      <c r="QKQ81" s="828"/>
      <c r="QKR81" s="828"/>
      <c r="QKS81" s="828"/>
      <c r="QKT81" s="828"/>
      <c r="QKU81" s="828"/>
      <c r="QKV81" s="828"/>
      <c r="QKW81" s="828"/>
      <c r="QKX81" s="828"/>
      <c r="QKY81" s="828"/>
      <c r="QKZ81" s="828"/>
      <c r="QLA81" s="828"/>
      <c r="QLB81" s="828"/>
      <c r="QLC81" s="828"/>
      <c r="QLD81" s="828"/>
      <c r="QLE81" s="828"/>
      <c r="QLF81" s="828"/>
      <c r="QLG81" s="828"/>
      <c r="QLH81" s="828"/>
      <c r="QLI81" s="828"/>
      <c r="QLJ81" s="828"/>
      <c r="QLK81" s="828"/>
      <c r="QLL81" s="828"/>
      <c r="QLM81" s="828"/>
      <c r="QLN81" s="828"/>
      <c r="QLO81" s="828"/>
      <c r="QLP81" s="828"/>
      <c r="QLQ81" s="828"/>
      <c r="QLR81" s="828"/>
      <c r="QLS81" s="828"/>
      <c r="QLT81" s="828"/>
      <c r="QLU81" s="828"/>
      <c r="QLV81" s="828"/>
      <c r="QLW81" s="828"/>
      <c r="QLX81" s="828"/>
      <c r="QLY81" s="828"/>
      <c r="QLZ81" s="828"/>
      <c r="QMA81" s="828"/>
      <c r="QMB81" s="828"/>
      <c r="QMC81" s="828"/>
      <c r="QMD81" s="828"/>
      <c r="QME81" s="828"/>
      <c r="QMF81" s="828"/>
      <c r="QMG81" s="828"/>
      <c r="QMH81" s="828"/>
      <c r="QMI81" s="828"/>
      <c r="QMJ81" s="828"/>
      <c r="QMK81" s="828"/>
      <c r="QML81" s="828"/>
      <c r="QMM81" s="828"/>
      <c r="QMN81" s="828"/>
      <c r="QMO81" s="828"/>
      <c r="QMP81" s="828"/>
      <c r="QMQ81" s="828"/>
      <c r="QMR81" s="828"/>
      <c r="QMS81" s="828"/>
      <c r="QMT81" s="828"/>
      <c r="QMU81" s="828"/>
      <c r="QMV81" s="828"/>
      <c r="QMW81" s="828"/>
      <c r="QMX81" s="828"/>
      <c r="QMY81" s="828"/>
      <c r="QMZ81" s="828"/>
      <c r="QNA81" s="828"/>
      <c r="QNB81" s="828"/>
      <c r="QNC81" s="828"/>
      <c r="QND81" s="828"/>
      <c r="QNE81" s="828"/>
      <c r="QNF81" s="828"/>
      <c r="QNG81" s="828"/>
      <c r="QNH81" s="828"/>
      <c r="QNI81" s="828"/>
      <c r="QNJ81" s="828"/>
      <c r="QNK81" s="828"/>
      <c r="QNL81" s="828"/>
      <c r="QNM81" s="828"/>
      <c r="QNN81" s="828"/>
      <c r="QNO81" s="828"/>
      <c r="QNP81" s="828"/>
      <c r="QNQ81" s="828"/>
      <c r="QNR81" s="828"/>
      <c r="QNS81" s="828"/>
      <c r="QNT81" s="828"/>
      <c r="QNU81" s="828"/>
      <c r="QNV81" s="828"/>
      <c r="QNW81" s="828"/>
      <c r="QNX81" s="828"/>
      <c r="QNY81" s="828"/>
      <c r="QNZ81" s="828"/>
      <c r="QOA81" s="828"/>
      <c r="QOB81" s="828"/>
      <c r="QOC81" s="828"/>
      <c r="QOD81" s="828"/>
      <c r="QOE81" s="828"/>
      <c r="QOF81" s="828"/>
      <c r="QOG81" s="828"/>
      <c r="QOH81" s="828"/>
      <c r="QOI81" s="828"/>
      <c r="QOJ81" s="828"/>
      <c r="QOK81" s="828"/>
      <c r="QOL81" s="828"/>
      <c r="QOM81" s="828"/>
      <c r="QON81" s="828"/>
      <c r="QOO81" s="828"/>
      <c r="QOP81" s="828"/>
      <c r="QOQ81" s="828"/>
      <c r="QOR81" s="828"/>
      <c r="QOS81" s="828"/>
      <c r="QOT81" s="828"/>
      <c r="QOU81" s="828"/>
      <c r="QOV81" s="828"/>
      <c r="QOW81" s="828"/>
      <c r="QOX81" s="828"/>
      <c r="QOY81" s="828"/>
      <c r="QOZ81" s="828"/>
      <c r="QPA81" s="828"/>
      <c r="QPB81" s="828"/>
      <c r="QPC81" s="828"/>
      <c r="QPD81" s="828"/>
      <c r="QPE81" s="828"/>
      <c r="QPF81" s="828"/>
      <c r="QPG81" s="828"/>
      <c r="QPH81" s="828"/>
      <c r="QPI81" s="828"/>
      <c r="QPJ81" s="828"/>
      <c r="QPK81" s="828"/>
      <c r="QPL81" s="828"/>
      <c r="QPM81" s="828"/>
      <c r="QPN81" s="828"/>
      <c r="QPO81" s="828"/>
      <c r="QPP81" s="828"/>
      <c r="QPQ81" s="828"/>
      <c r="QPR81" s="828"/>
      <c r="QPS81" s="828"/>
      <c r="QPT81" s="828"/>
      <c r="QPU81" s="828"/>
      <c r="QPV81" s="828"/>
      <c r="QPW81" s="828"/>
      <c r="QPX81" s="828"/>
      <c r="QPY81" s="828"/>
      <c r="QPZ81" s="828"/>
      <c r="QQA81" s="828"/>
      <c r="QQB81" s="828"/>
      <c r="QQC81" s="828"/>
      <c r="QQD81" s="828"/>
      <c r="QQE81" s="828"/>
      <c r="QQF81" s="828"/>
      <c r="QQG81" s="828"/>
      <c r="QQH81" s="828"/>
      <c r="QQI81" s="828"/>
      <c r="QQJ81" s="828"/>
      <c r="QQK81" s="828"/>
      <c r="QQL81" s="828"/>
      <c r="QQM81" s="828"/>
      <c r="QQN81" s="828"/>
      <c r="QQO81" s="828"/>
      <c r="QQP81" s="828"/>
      <c r="QQQ81" s="828"/>
      <c r="QQR81" s="828"/>
      <c r="QQS81" s="828"/>
      <c r="QQT81" s="828"/>
      <c r="QQU81" s="828"/>
      <c r="QQV81" s="828"/>
      <c r="QQW81" s="828"/>
      <c r="QQX81" s="828"/>
      <c r="QQY81" s="828"/>
      <c r="QQZ81" s="828"/>
      <c r="QRA81" s="828"/>
      <c r="QRB81" s="828"/>
      <c r="QRC81" s="828"/>
      <c r="QRD81" s="828"/>
      <c r="QRE81" s="828"/>
      <c r="QRF81" s="828"/>
      <c r="QRG81" s="828"/>
      <c r="QRH81" s="828"/>
      <c r="QRI81" s="828"/>
      <c r="QRJ81" s="828"/>
      <c r="QRK81" s="828"/>
      <c r="QRL81" s="828"/>
      <c r="QRM81" s="828"/>
      <c r="QRN81" s="828"/>
      <c r="QRO81" s="828"/>
      <c r="QRP81" s="828"/>
      <c r="QRQ81" s="828"/>
      <c r="QRR81" s="828"/>
      <c r="QRS81" s="828"/>
      <c r="QRT81" s="828"/>
      <c r="QRU81" s="828"/>
      <c r="QRV81" s="828"/>
      <c r="QRW81" s="828"/>
      <c r="QRX81" s="828"/>
      <c r="QRY81" s="828"/>
      <c r="QRZ81" s="828"/>
      <c r="QSA81" s="828"/>
      <c r="QSB81" s="828"/>
      <c r="QSC81" s="828"/>
      <c r="QSD81" s="828"/>
      <c r="QSE81" s="828"/>
      <c r="QSF81" s="828"/>
      <c r="QSG81" s="828"/>
      <c r="QSH81" s="828"/>
      <c r="QSI81" s="828"/>
      <c r="QSJ81" s="828"/>
      <c r="QSK81" s="828"/>
      <c r="QSL81" s="828"/>
      <c r="QSM81" s="828"/>
      <c r="QSN81" s="828"/>
      <c r="QSO81" s="828"/>
      <c r="QSP81" s="828"/>
      <c r="QSQ81" s="828"/>
      <c r="QSR81" s="828"/>
      <c r="QSS81" s="828"/>
      <c r="QST81" s="828"/>
      <c r="QSU81" s="828"/>
      <c r="QSV81" s="828"/>
      <c r="QSW81" s="828"/>
      <c r="QSX81" s="828"/>
      <c r="QSY81" s="828"/>
      <c r="QSZ81" s="828"/>
      <c r="QTA81" s="828"/>
      <c r="QTB81" s="828"/>
      <c r="QTC81" s="828"/>
      <c r="QTD81" s="828"/>
      <c r="QTE81" s="828"/>
      <c r="QTF81" s="828"/>
      <c r="QTG81" s="828"/>
      <c r="QTH81" s="828"/>
      <c r="QTI81" s="828"/>
      <c r="QTJ81" s="828"/>
      <c r="QTK81" s="828"/>
      <c r="QTL81" s="828"/>
      <c r="QTM81" s="828"/>
      <c r="QTN81" s="828"/>
      <c r="QTO81" s="828"/>
      <c r="QTP81" s="828"/>
      <c r="QTQ81" s="828"/>
      <c r="QTR81" s="828"/>
      <c r="QTS81" s="828"/>
      <c r="QTT81" s="828"/>
      <c r="QTU81" s="828"/>
      <c r="QTV81" s="828"/>
      <c r="QTW81" s="828"/>
      <c r="QTX81" s="828"/>
      <c r="QTY81" s="828"/>
      <c r="QTZ81" s="828"/>
      <c r="QUA81" s="828"/>
      <c r="QUB81" s="828"/>
      <c r="QUC81" s="828"/>
      <c r="QUD81" s="828"/>
      <c r="QUE81" s="828"/>
      <c r="QUF81" s="828"/>
      <c r="QUG81" s="828"/>
      <c r="QUH81" s="828"/>
      <c r="QUI81" s="828"/>
      <c r="QUJ81" s="828"/>
      <c r="QUK81" s="828"/>
      <c r="QUL81" s="828"/>
      <c r="QUM81" s="828"/>
      <c r="QUN81" s="828"/>
      <c r="QUO81" s="828"/>
      <c r="QUP81" s="828"/>
      <c r="QUQ81" s="828"/>
      <c r="QUR81" s="828"/>
      <c r="QUS81" s="828"/>
      <c r="QUT81" s="828"/>
      <c r="QUU81" s="828"/>
      <c r="QUV81" s="828"/>
      <c r="QUW81" s="828"/>
      <c r="QUX81" s="828"/>
      <c r="QUY81" s="828"/>
      <c r="QUZ81" s="828"/>
      <c r="QVA81" s="828"/>
      <c r="QVB81" s="828"/>
      <c r="QVC81" s="828"/>
      <c r="QVD81" s="828"/>
      <c r="QVE81" s="828"/>
      <c r="QVF81" s="828"/>
      <c r="QVG81" s="828"/>
      <c r="QVH81" s="828"/>
      <c r="QVI81" s="828"/>
      <c r="QVJ81" s="828"/>
      <c r="QVK81" s="828"/>
      <c r="QVL81" s="828"/>
      <c r="QVM81" s="828"/>
      <c r="QVN81" s="828"/>
      <c r="QVO81" s="828"/>
      <c r="QVP81" s="828"/>
      <c r="QVQ81" s="828"/>
      <c r="QVR81" s="828"/>
      <c r="QVS81" s="828"/>
      <c r="QVT81" s="828"/>
      <c r="QVU81" s="828"/>
      <c r="QVV81" s="828"/>
      <c r="QVW81" s="828"/>
      <c r="QVX81" s="828"/>
      <c r="QVY81" s="828"/>
      <c r="QVZ81" s="828"/>
      <c r="QWA81" s="828"/>
      <c r="QWB81" s="828"/>
      <c r="QWC81" s="828"/>
      <c r="QWD81" s="828"/>
      <c r="QWE81" s="828"/>
      <c r="QWF81" s="828"/>
      <c r="QWG81" s="828"/>
      <c r="QWH81" s="828"/>
      <c r="QWI81" s="828"/>
      <c r="QWJ81" s="828"/>
      <c r="QWK81" s="828"/>
      <c r="QWL81" s="828"/>
      <c r="QWM81" s="828"/>
      <c r="QWN81" s="828"/>
      <c r="QWO81" s="828"/>
      <c r="QWP81" s="828"/>
      <c r="QWQ81" s="828"/>
      <c r="QWR81" s="828"/>
      <c r="QWS81" s="828"/>
      <c r="QWT81" s="828"/>
      <c r="QWU81" s="828"/>
      <c r="QWV81" s="828"/>
      <c r="QWW81" s="828"/>
      <c r="QWX81" s="828"/>
      <c r="QWY81" s="828"/>
      <c r="QWZ81" s="828"/>
      <c r="QXA81" s="828"/>
      <c r="QXB81" s="828"/>
      <c r="QXC81" s="828"/>
      <c r="QXD81" s="828"/>
      <c r="QXE81" s="828"/>
      <c r="QXF81" s="828"/>
      <c r="QXG81" s="828"/>
      <c r="QXH81" s="828"/>
      <c r="QXI81" s="828"/>
      <c r="QXJ81" s="828"/>
      <c r="QXK81" s="828"/>
      <c r="QXL81" s="828"/>
      <c r="QXM81" s="828"/>
      <c r="QXN81" s="828"/>
      <c r="QXO81" s="828"/>
      <c r="QXP81" s="828"/>
      <c r="QXQ81" s="828"/>
      <c r="QXR81" s="828"/>
      <c r="QXS81" s="828"/>
      <c r="QXT81" s="828"/>
      <c r="QXU81" s="828"/>
      <c r="QXV81" s="828"/>
      <c r="QXW81" s="828"/>
      <c r="QXX81" s="828"/>
      <c r="QXY81" s="828"/>
      <c r="QXZ81" s="828"/>
      <c r="QYA81" s="828"/>
      <c r="QYB81" s="828"/>
      <c r="QYC81" s="828"/>
      <c r="QYD81" s="828"/>
      <c r="QYE81" s="828"/>
      <c r="QYF81" s="828"/>
      <c r="QYG81" s="828"/>
      <c r="QYH81" s="828"/>
      <c r="QYI81" s="828"/>
      <c r="QYJ81" s="828"/>
      <c r="QYK81" s="828"/>
      <c r="QYL81" s="828"/>
      <c r="QYM81" s="828"/>
      <c r="QYN81" s="828"/>
      <c r="QYO81" s="828"/>
      <c r="QYP81" s="828"/>
      <c r="QYQ81" s="828"/>
      <c r="QYR81" s="828"/>
      <c r="QYS81" s="828"/>
      <c r="QYT81" s="828"/>
      <c r="QYU81" s="828"/>
      <c r="QYV81" s="828"/>
      <c r="QYW81" s="828"/>
      <c r="QYX81" s="828"/>
      <c r="QYY81" s="828"/>
      <c r="QYZ81" s="828"/>
      <c r="QZA81" s="828"/>
      <c r="QZB81" s="828"/>
      <c r="QZC81" s="828"/>
      <c r="QZD81" s="828"/>
      <c r="QZE81" s="828"/>
      <c r="QZF81" s="828"/>
      <c r="QZG81" s="828"/>
      <c r="QZH81" s="828"/>
      <c r="QZI81" s="828"/>
      <c r="QZJ81" s="828"/>
      <c r="QZK81" s="828"/>
      <c r="QZL81" s="828"/>
      <c r="QZM81" s="828"/>
      <c r="QZN81" s="828"/>
      <c r="QZO81" s="828"/>
      <c r="QZP81" s="828"/>
      <c r="QZQ81" s="828"/>
      <c r="QZR81" s="828"/>
      <c r="QZS81" s="828"/>
      <c r="QZT81" s="828"/>
      <c r="QZU81" s="828"/>
      <c r="QZV81" s="828"/>
      <c r="QZW81" s="828"/>
      <c r="QZX81" s="828"/>
      <c r="QZY81" s="828"/>
      <c r="QZZ81" s="828"/>
      <c r="RAA81" s="828"/>
      <c r="RAB81" s="828"/>
      <c r="RAC81" s="828"/>
      <c r="RAD81" s="828"/>
      <c r="RAE81" s="828"/>
      <c r="RAF81" s="828"/>
      <c r="RAG81" s="828"/>
      <c r="RAH81" s="828"/>
      <c r="RAI81" s="828"/>
      <c r="RAJ81" s="828"/>
      <c r="RAK81" s="828"/>
      <c r="RAL81" s="828"/>
      <c r="RAM81" s="828"/>
      <c r="RAN81" s="828"/>
      <c r="RAO81" s="828"/>
      <c r="RAP81" s="828"/>
      <c r="RAQ81" s="828"/>
      <c r="RAR81" s="828"/>
      <c r="RAS81" s="828"/>
      <c r="RAT81" s="828"/>
      <c r="RAU81" s="828"/>
      <c r="RAV81" s="828"/>
      <c r="RAW81" s="828"/>
      <c r="RAX81" s="828"/>
      <c r="RAY81" s="828"/>
      <c r="RAZ81" s="828"/>
      <c r="RBA81" s="828"/>
      <c r="RBB81" s="828"/>
      <c r="RBC81" s="828"/>
      <c r="RBD81" s="828"/>
      <c r="RBE81" s="828"/>
      <c r="RBF81" s="828"/>
      <c r="RBG81" s="828"/>
      <c r="RBH81" s="828"/>
      <c r="RBI81" s="828"/>
      <c r="RBJ81" s="828"/>
      <c r="RBK81" s="828"/>
      <c r="RBL81" s="828"/>
      <c r="RBM81" s="828"/>
      <c r="RBN81" s="828"/>
      <c r="RBO81" s="828"/>
      <c r="RBP81" s="828"/>
      <c r="RBQ81" s="828"/>
      <c r="RBR81" s="828"/>
      <c r="RBS81" s="828"/>
      <c r="RBT81" s="828"/>
      <c r="RBU81" s="828"/>
      <c r="RBV81" s="828"/>
      <c r="RBW81" s="828"/>
      <c r="RBX81" s="828"/>
      <c r="RBY81" s="828"/>
      <c r="RBZ81" s="828"/>
      <c r="RCA81" s="828"/>
      <c r="RCB81" s="828"/>
      <c r="RCC81" s="828"/>
      <c r="RCD81" s="828"/>
      <c r="RCE81" s="828"/>
      <c r="RCF81" s="828"/>
      <c r="RCG81" s="828"/>
      <c r="RCH81" s="828"/>
      <c r="RCI81" s="828"/>
      <c r="RCJ81" s="828"/>
      <c r="RCK81" s="828"/>
      <c r="RCL81" s="828"/>
      <c r="RCM81" s="828"/>
      <c r="RCN81" s="828"/>
      <c r="RCO81" s="828"/>
      <c r="RCP81" s="828"/>
      <c r="RCQ81" s="828"/>
      <c r="RCR81" s="828"/>
      <c r="RCS81" s="828"/>
      <c r="RCT81" s="828"/>
      <c r="RCU81" s="828"/>
      <c r="RCV81" s="828"/>
      <c r="RCW81" s="828"/>
      <c r="RCX81" s="828"/>
      <c r="RCY81" s="828"/>
      <c r="RCZ81" s="828"/>
      <c r="RDA81" s="828"/>
      <c r="RDB81" s="828"/>
      <c r="RDC81" s="828"/>
      <c r="RDD81" s="828"/>
      <c r="RDE81" s="828"/>
      <c r="RDF81" s="828"/>
      <c r="RDG81" s="828"/>
      <c r="RDH81" s="828"/>
      <c r="RDI81" s="828"/>
      <c r="RDJ81" s="828"/>
      <c r="RDK81" s="828"/>
      <c r="RDL81" s="828"/>
      <c r="RDM81" s="828"/>
      <c r="RDN81" s="828"/>
      <c r="RDO81" s="828"/>
      <c r="RDP81" s="828"/>
      <c r="RDQ81" s="828"/>
      <c r="RDR81" s="828"/>
      <c r="RDS81" s="828"/>
      <c r="RDT81" s="828"/>
      <c r="RDU81" s="828"/>
      <c r="RDV81" s="828"/>
      <c r="RDW81" s="828"/>
      <c r="RDX81" s="828"/>
      <c r="RDY81" s="828"/>
      <c r="RDZ81" s="828"/>
      <c r="REA81" s="828"/>
      <c r="REB81" s="828"/>
      <c r="REC81" s="828"/>
      <c r="RED81" s="828"/>
      <c r="REE81" s="828"/>
      <c r="REF81" s="828"/>
      <c r="REG81" s="828"/>
      <c r="REH81" s="828"/>
      <c r="REI81" s="828"/>
      <c r="REJ81" s="828"/>
      <c r="REK81" s="828"/>
      <c r="REL81" s="828"/>
      <c r="REM81" s="828"/>
      <c r="REN81" s="828"/>
      <c r="REO81" s="828"/>
      <c r="REP81" s="828"/>
      <c r="REQ81" s="828"/>
      <c r="RER81" s="828"/>
      <c r="RES81" s="828"/>
      <c r="RET81" s="828"/>
      <c r="REU81" s="828"/>
      <c r="REV81" s="828"/>
      <c r="REW81" s="828"/>
      <c r="REX81" s="828"/>
      <c r="REY81" s="828"/>
      <c r="REZ81" s="828"/>
      <c r="RFA81" s="828"/>
      <c r="RFB81" s="828"/>
      <c r="RFC81" s="828"/>
      <c r="RFD81" s="828"/>
      <c r="RFE81" s="828"/>
      <c r="RFF81" s="828"/>
      <c r="RFG81" s="828"/>
      <c r="RFH81" s="828"/>
      <c r="RFI81" s="828"/>
      <c r="RFJ81" s="828"/>
      <c r="RFK81" s="828"/>
      <c r="RFL81" s="828"/>
      <c r="RFM81" s="828"/>
      <c r="RFN81" s="828"/>
      <c r="RFO81" s="828"/>
      <c r="RFP81" s="828"/>
      <c r="RFQ81" s="828"/>
      <c r="RFR81" s="828"/>
      <c r="RFS81" s="828"/>
      <c r="RFT81" s="828"/>
      <c r="RFU81" s="828"/>
      <c r="RFV81" s="828"/>
      <c r="RFW81" s="828"/>
      <c r="RFX81" s="828"/>
      <c r="RFY81" s="828"/>
      <c r="RFZ81" s="828"/>
      <c r="RGA81" s="828"/>
      <c r="RGB81" s="828"/>
      <c r="RGC81" s="828"/>
      <c r="RGD81" s="828"/>
      <c r="RGE81" s="828"/>
      <c r="RGF81" s="828"/>
      <c r="RGG81" s="828"/>
      <c r="RGH81" s="828"/>
      <c r="RGI81" s="828"/>
      <c r="RGJ81" s="828"/>
      <c r="RGK81" s="828"/>
      <c r="RGL81" s="828"/>
      <c r="RGM81" s="828"/>
      <c r="RGN81" s="828"/>
      <c r="RGO81" s="828"/>
      <c r="RGP81" s="828"/>
      <c r="RGQ81" s="828"/>
      <c r="RGR81" s="828"/>
      <c r="RGS81" s="828"/>
      <c r="RGT81" s="828"/>
      <c r="RGU81" s="828"/>
      <c r="RGV81" s="828"/>
      <c r="RGW81" s="828"/>
      <c r="RGX81" s="828"/>
      <c r="RGY81" s="828"/>
      <c r="RGZ81" s="828"/>
      <c r="RHA81" s="828"/>
      <c r="RHB81" s="828"/>
      <c r="RHC81" s="828"/>
      <c r="RHD81" s="828"/>
      <c r="RHE81" s="828"/>
      <c r="RHF81" s="828"/>
      <c r="RHG81" s="828"/>
      <c r="RHH81" s="828"/>
      <c r="RHI81" s="828"/>
      <c r="RHJ81" s="828"/>
      <c r="RHK81" s="828"/>
      <c r="RHL81" s="828"/>
      <c r="RHM81" s="828"/>
      <c r="RHN81" s="828"/>
      <c r="RHO81" s="828"/>
      <c r="RHP81" s="828"/>
      <c r="RHQ81" s="828"/>
      <c r="RHR81" s="828"/>
      <c r="RHS81" s="828"/>
      <c r="RHT81" s="828"/>
      <c r="RHU81" s="828"/>
      <c r="RHV81" s="828"/>
      <c r="RHW81" s="828"/>
      <c r="RHX81" s="828"/>
      <c r="RHY81" s="828"/>
      <c r="RHZ81" s="828"/>
      <c r="RIA81" s="828"/>
      <c r="RIB81" s="828"/>
      <c r="RIC81" s="828"/>
      <c r="RID81" s="828"/>
      <c r="RIE81" s="828"/>
      <c r="RIF81" s="828"/>
      <c r="RIG81" s="828"/>
      <c r="RIH81" s="828"/>
      <c r="RII81" s="828"/>
      <c r="RIJ81" s="828"/>
      <c r="RIK81" s="828"/>
      <c r="RIL81" s="828"/>
      <c r="RIM81" s="828"/>
      <c r="RIN81" s="828"/>
      <c r="RIO81" s="828"/>
      <c r="RIP81" s="828"/>
      <c r="RIQ81" s="828"/>
      <c r="RIR81" s="828"/>
      <c r="RIS81" s="828"/>
      <c r="RIT81" s="828"/>
      <c r="RIU81" s="828"/>
      <c r="RIV81" s="828"/>
      <c r="RIW81" s="828"/>
      <c r="RIX81" s="828"/>
      <c r="RIY81" s="828"/>
      <c r="RIZ81" s="828"/>
      <c r="RJA81" s="828"/>
      <c r="RJB81" s="828"/>
      <c r="RJC81" s="828"/>
      <c r="RJD81" s="828"/>
      <c r="RJE81" s="828"/>
      <c r="RJF81" s="828"/>
      <c r="RJG81" s="828"/>
      <c r="RJH81" s="828"/>
      <c r="RJI81" s="828"/>
      <c r="RJJ81" s="828"/>
      <c r="RJK81" s="828"/>
      <c r="RJL81" s="828"/>
      <c r="RJM81" s="828"/>
      <c r="RJN81" s="828"/>
      <c r="RJO81" s="828"/>
      <c r="RJP81" s="828"/>
      <c r="RJQ81" s="828"/>
      <c r="RJR81" s="828"/>
      <c r="RJS81" s="828"/>
      <c r="RJT81" s="828"/>
      <c r="RJU81" s="828"/>
      <c r="RJV81" s="828"/>
      <c r="RJW81" s="828"/>
      <c r="RJX81" s="828"/>
      <c r="RJY81" s="828"/>
      <c r="RJZ81" s="828"/>
      <c r="RKA81" s="828"/>
      <c r="RKB81" s="828"/>
      <c r="RKC81" s="828"/>
      <c r="RKD81" s="828"/>
      <c r="RKE81" s="828"/>
      <c r="RKF81" s="828"/>
      <c r="RKG81" s="828"/>
      <c r="RKH81" s="828"/>
      <c r="RKI81" s="828"/>
      <c r="RKJ81" s="828"/>
      <c r="RKK81" s="828"/>
      <c r="RKL81" s="828"/>
      <c r="RKM81" s="828"/>
      <c r="RKN81" s="828"/>
      <c r="RKO81" s="828"/>
      <c r="RKP81" s="828"/>
      <c r="RKQ81" s="828"/>
      <c r="RKR81" s="828"/>
      <c r="RKS81" s="828"/>
      <c r="RKT81" s="828"/>
      <c r="RKU81" s="828"/>
      <c r="RKV81" s="828"/>
      <c r="RKW81" s="828"/>
      <c r="RKX81" s="828"/>
      <c r="RKY81" s="828"/>
      <c r="RKZ81" s="828"/>
      <c r="RLA81" s="828"/>
      <c r="RLB81" s="828"/>
      <c r="RLC81" s="828"/>
      <c r="RLD81" s="828"/>
      <c r="RLE81" s="828"/>
      <c r="RLF81" s="828"/>
      <c r="RLG81" s="828"/>
      <c r="RLH81" s="828"/>
      <c r="RLI81" s="828"/>
      <c r="RLJ81" s="828"/>
      <c r="RLK81" s="828"/>
      <c r="RLL81" s="828"/>
      <c r="RLM81" s="828"/>
      <c r="RLN81" s="828"/>
      <c r="RLO81" s="828"/>
      <c r="RLP81" s="828"/>
      <c r="RLQ81" s="828"/>
      <c r="RLR81" s="828"/>
      <c r="RLS81" s="828"/>
      <c r="RLT81" s="828"/>
      <c r="RLU81" s="828"/>
      <c r="RLV81" s="828"/>
      <c r="RLW81" s="828"/>
      <c r="RLX81" s="828"/>
      <c r="RLY81" s="828"/>
      <c r="RLZ81" s="828"/>
      <c r="RMA81" s="828"/>
      <c r="RMB81" s="828"/>
      <c r="RMC81" s="828"/>
      <c r="RMD81" s="828"/>
      <c r="RME81" s="828"/>
      <c r="RMF81" s="828"/>
      <c r="RMG81" s="828"/>
      <c r="RMH81" s="828"/>
      <c r="RMI81" s="828"/>
      <c r="RMJ81" s="828"/>
      <c r="RMK81" s="828"/>
      <c r="RML81" s="828"/>
      <c r="RMM81" s="828"/>
      <c r="RMN81" s="828"/>
      <c r="RMO81" s="828"/>
      <c r="RMP81" s="828"/>
      <c r="RMQ81" s="828"/>
      <c r="RMR81" s="828"/>
      <c r="RMS81" s="828"/>
      <c r="RMT81" s="828"/>
      <c r="RMU81" s="828"/>
      <c r="RMV81" s="828"/>
      <c r="RMW81" s="828"/>
      <c r="RMX81" s="828"/>
      <c r="RMY81" s="828"/>
      <c r="RMZ81" s="828"/>
      <c r="RNA81" s="828"/>
      <c r="RNB81" s="828"/>
      <c r="RNC81" s="828"/>
      <c r="RND81" s="828"/>
      <c r="RNE81" s="828"/>
      <c r="RNF81" s="828"/>
      <c r="RNG81" s="828"/>
      <c r="RNH81" s="828"/>
      <c r="RNI81" s="828"/>
      <c r="RNJ81" s="828"/>
      <c r="RNK81" s="828"/>
      <c r="RNL81" s="828"/>
      <c r="RNM81" s="828"/>
      <c r="RNN81" s="828"/>
      <c r="RNO81" s="828"/>
      <c r="RNP81" s="828"/>
      <c r="RNQ81" s="828"/>
      <c r="RNR81" s="828"/>
      <c r="RNS81" s="828"/>
      <c r="RNT81" s="828"/>
      <c r="RNU81" s="828"/>
      <c r="RNV81" s="828"/>
      <c r="RNW81" s="828"/>
      <c r="RNX81" s="828"/>
      <c r="RNY81" s="828"/>
      <c r="RNZ81" s="828"/>
      <c r="ROA81" s="828"/>
      <c r="ROB81" s="828"/>
      <c r="ROC81" s="828"/>
      <c r="ROD81" s="828"/>
      <c r="ROE81" s="828"/>
      <c r="ROF81" s="828"/>
      <c r="ROG81" s="828"/>
      <c r="ROH81" s="828"/>
      <c r="ROI81" s="828"/>
      <c r="ROJ81" s="828"/>
      <c r="ROK81" s="828"/>
      <c r="ROL81" s="828"/>
      <c r="ROM81" s="828"/>
      <c r="RON81" s="828"/>
      <c r="ROO81" s="828"/>
      <c r="ROP81" s="828"/>
      <c r="ROQ81" s="828"/>
      <c r="ROR81" s="828"/>
      <c r="ROS81" s="828"/>
      <c r="ROT81" s="828"/>
      <c r="ROU81" s="828"/>
      <c r="ROV81" s="828"/>
      <c r="ROW81" s="828"/>
      <c r="ROX81" s="828"/>
      <c r="ROY81" s="828"/>
      <c r="ROZ81" s="828"/>
      <c r="RPA81" s="828"/>
      <c r="RPB81" s="828"/>
      <c r="RPC81" s="828"/>
      <c r="RPD81" s="828"/>
      <c r="RPE81" s="828"/>
      <c r="RPF81" s="828"/>
      <c r="RPG81" s="828"/>
      <c r="RPH81" s="828"/>
      <c r="RPI81" s="828"/>
      <c r="RPJ81" s="828"/>
      <c r="RPK81" s="828"/>
      <c r="RPL81" s="828"/>
      <c r="RPM81" s="828"/>
      <c r="RPN81" s="828"/>
      <c r="RPO81" s="828"/>
      <c r="RPP81" s="828"/>
      <c r="RPQ81" s="828"/>
      <c r="RPR81" s="828"/>
      <c r="RPS81" s="828"/>
      <c r="RPT81" s="828"/>
      <c r="RPU81" s="828"/>
      <c r="RPV81" s="828"/>
      <c r="RPW81" s="828"/>
      <c r="RPX81" s="828"/>
      <c r="RPY81" s="828"/>
      <c r="RPZ81" s="828"/>
      <c r="RQA81" s="828"/>
      <c r="RQB81" s="828"/>
      <c r="RQC81" s="828"/>
      <c r="RQD81" s="828"/>
      <c r="RQE81" s="828"/>
      <c r="RQF81" s="828"/>
      <c r="RQG81" s="828"/>
      <c r="RQH81" s="828"/>
      <c r="RQI81" s="828"/>
      <c r="RQJ81" s="828"/>
      <c r="RQK81" s="828"/>
      <c r="RQL81" s="828"/>
      <c r="RQM81" s="828"/>
      <c r="RQN81" s="828"/>
      <c r="RQO81" s="828"/>
      <c r="RQP81" s="828"/>
      <c r="RQQ81" s="828"/>
      <c r="RQR81" s="828"/>
      <c r="RQS81" s="828"/>
      <c r="RQT81" s="828"/>
      <c r="RQU81" s="828"/>
      <c r="RQV81" s="828"/>
      <c r="RQW81" s="828"/>
      <c r="RQX81" s="828"/>
      <c r="RQY81" s="828"/>
      <c r="RQZ81" s="828"/>
      <c r="RRA81" s="828"/>
      <c r="RRB81" s="828"/>
      <c r="RRC81" s="828"/>
      <c r="RRD81" s="828"/>
      <c r="RRE81" s="828"/>
      <c r="RRF81" s="828"/>
      <c r="RRG81" s="828"/>
      <c r="RRH81" s="828"/>
      <c r="RRI81" s="828"/>
      <c r="RRJ81" s="828"/>
      <c r="RRK81" s="828"/>
      <c r="RRL81" s="828"/>
      <c r="RRM81" s="828"/>
      <c r="RRN81" s="828"/>
      <c r="RRO81" s="828"/>
      <c r="RRP81" s="828"/>
      <c r="RRQ81" s="828"/>
      <c r="RRR81" s="828"/>
      <c r="RRS81" s="828"/>
      <c r="RRT81" s="828"/>
      <c r="RRU81" s="828"/>
      <c r="RRV81" s="828"/>
      <c r="RRW81" s="828"/>
      <c r="RRX81" s="828"/>
      <c r="RRY81" s="828"/>
      <c r="RRZ81" s="828"/>
      <c r="RSA81" s="828"/>
      <c r="RSB81" s="828"/>
      <c r="RSC81" s="828"/>
      <c r="RSD81" s="828"/>
      <c r="RSE81" s="828"/>
      <c r="RSF81" s="828"/>
      <c r="RSG81" s="828"/>
      <c r="RSH81" s="828"/>
      <c r="RSI81" s="828"/>
      <c r="RSJ81" s="828"/>
      <c r="RSK81" s="828"/>
      <c r="RSL81" s="828"/>
      <c r="RSM81" s="828"/>
      <c r="RSN81" s="828"/>
      <c r="RSO81" s="828"/>
      <c r="RSP81" s="828"/>
      <c r="RSQ81" s="828"/>
      <c r="RSR81" s="828"/>
      <c r="RSS81" s="828"/>
      <c r="RST81" s="828"/>
      <c r="RSU81" s="828"/>
      <c r="RSV81" s="828"/>
      <c r="RSW81" s="828"/>
      <c r="RSX81" s="828"/>
      <c r="RSY81" s="828"/>
      <c r="RSZ81" s="828"/>
      <c r="RTA81" s="828"/>
      <c r="RTB81" s="828"/>
      <c r="RTC81" s="828"/>
      <c r="RTD81" s="828"/>
      <c r="RTE81" s="828"/>
      <c r="RTF81" s="828"/>
      <c r="RTG81" s="828"/>
      <c r="RTH81" s="828"/>
      <c r="RTI81" s="828"/>
      <c r="RTJ81" s="828"/>
      <c r="RTK81" s="828"/>
      <c r="RTL81" s="828"/>
      <c r="RTM81" s="828"/>
      <c r="RTN81" s="828"/>
      <c r="RTO81" s="828"/>
      <c r="RTP81" s="828"/>
      <c r="RTQ81" s="828"/>
      <c r="RTR81" s="828"/>
      <c r="RTS81" s="828"/>
      <c r="RTT81" s="828"/>
      <c r="RTU81" s="828"/>
      <c r="RTV81" s="828"/>
      <c r="RTW81" s="828"/>
      <c r="RTX81" s="828"/>
      <c r="RTY81" s="828"/>
      <c r="RTZ81" s="828"/>
      <c r="RUA81" s="828"/>
      <c r="RUB81" s="828"/>
      <c r="RUC81" s="828"/>
      <c r="RUD81" s="828"/>
      <c r="RUE81" s="828"/>
      <c r="RUF81" s="828"/>
      <c r="RUG81" s="828"/>
      <c r="RUH81" s="828"/>
      <c r="RUI81" s="828"/>
      <c r="RUJ81" s="828"/>
      <c r="RUK81" s="828"/>
      <c r="RUL81" s="828"/>
      <c r="RUM81" s="828"/>
      <c r="RUN81" s="828"/>
      <c r="RUO81" s="828"/>
      <c r="RUP81" s="828"/>
      <c r="RUQ81" s="828"/>
      <c r="RUR81" s="828"/>
      <c r="RUS81" s="828"/>
      <c r="RUT81" s="828"/>
      <c r="RUU81" s="828"/>
      <c r="RUV81" s="828"/>
      <c r="RUW81" s="828"/>
      <c r="RUX81" s="828"/>
      <c r="RUY81" s="828"/>
      <c r="RUZ81" s="828"/>
      <c r="RVA81" s="828"/>
      <c r="RVB81" s="828"/>
      <c r="RVC81" s="828"/>
      <c r="RVD81" s="828"/>
      <c r="RVE81" s="828"/>
      <c r="RVF81" s="828"/>
      <c r="RVG81" s="828"/>
      <c r="RVH81" s="828"/>
      <c r="RVI81" s="828"/>
      <c r="RVJ81" s="828"/>
      <c r="RVK81" s="828"/>
      <c r="RVL81" s="828"/>
      <c r="RVM81" s="828"/>
      <c r="RVN81" s="828"/>
      <c r="RVO81" s="828"/>
      <c r="RVP81" s="828"/>
      <c r="RVQ81" s="828"/>
      <c r="RVR81" s="828"/>
      <c r="RVS81" s="828"/>
      <c r="RVT81" s="828"/>
      <c r="RVU81" s="828"/>
      <c r="RVV81" s="828"/>
      <c r="RVW81" s="828"/>
      <c r="RVX81" s="828"/>
      <c r="RVY81" s="828"/>
      <c r="RVZ81" s="828"/>
      <c r="RWA81" s="828"/>
      <c r="RWB81" s="828"/>
      <c r="RWC81" s="828"/>
      <c r="RWD81" s="828"/>
      <c r="RWE81" s="828"/>
      <c r="RWF81" s="828"/>
      <c r="RWG81" s="828"/>
      <c r="RWH81" s="828"/>
      <c r="RWI81" s="828"/>
      <c r="RWJ81" s="828"/>
      <c r="RWK81" s="828"/>
      <c r="RWL81" s="828"/>
      <c r="RWM81" s="828"/>
      <c r="RWN81" s="828"/>
      <c r="RWO81" s="828"/>
      <c r="RWP81" s="828"/>
      <c r="RWQ81" s="828"/>
      <c r="RWR81" s="828"/>
      <c r="RWS81" s="828"/>
      <c r="RWT81" s="828"/>
      <c r="RWU81" s="828"/>
      <c r="RWV81" s="828"/>
      <c r="RWW81" s="828"/>
      <c r="RWX81" s="828"/>
      <c r="RWY81" s="828"/>
      <c r="RWZ81" s="828"/>
      <c r="RXA81" s="828"/>
      <c r="RXB81" s="828"/>
      <c r="RXC81" s="828"/>
      <c r="RXD81" s="828"/>
      <c r="RXE81" s="828"/>
      <c r="RXF81" s="828"/>
      <c r="RXG81" s="828"/>
      <c r="RXH81" s="828"/>
      <c r="RXI81" s="828"/>
      <c r="RXJ81" s="828"/>
      <c r="RXK81" s="828"/>
      <c r="RXL81" s="828"/>
      <c r="RXM81" s="828"/>
      <c r="RXN81" s="828"/>
      <c r="RXO81" s="828"/>
      <c r="RXP81" s="828"/>
      <c r="RXQ81" s="828"/>
      <c r="RXR81" s="828"/>
      <c r="RXS81" s="828"/>
      <c r="RXT81" s="828"/>
      <c r="RXU81" s="828"/>
      <c r="RXV81" s="828"/>
      <c r="RXW81" s="828"/>
      <c r="RXX81" s="828"/>
      <c r="RXY81" s="828"/>
      <c r="RXZ81" s="828"/>
      <c r="RYA81" s="828"/>
      <c r="RYB81" s="828"/>
      <c r="RYC81" s="828"/>
      <c r="RYD81" s="828"/>
      <c r="RYE81" s="828"/>
      <c r="RYF81" s="828"/>
      <c r="RYG81" s="828"/>
      <c r="RYH81" s="828"/>
      <c r="RYI81" s="828"/>
      <c r="RYJ81" s="828"/>
      <c r="RYK81" s="828"/>
      <c r="RYL81" s="828"/>
      <c r="RYM81" s="828"/>
      <c r="RYN81" s="828"/>
      <c r="RYO81" s="828"/>
      <c r="RYP81" s="828"/>
      <c r="RYQ81" s="828"/>
      <c r="RYR81" s="828"/>
      <c r="RYS81" s="828"/>
      <c r="RYT81" s="828"/>
      <c r="RYU81" s="828"/>
      <c r="RYV81" s="828"/>
      <c r="RYW81" s="828"/>
      <c r="RYX81" s="828"/>
      <c r="RYY81" s="828"/>
      <c r="RYZ81" s="828"/>
      <c r="RZA81" s="828"/>
      <c r="RZB81" s="828"/>
      <c r="RZC81" s="828"/>
      <c r="RZD81" s="828"/>
      <c r="RZE81" s="828"/>
      <c r="RZF81" s="828"/>
      <c r="RZG81" s="828"/>
      <c r="RZH81" s="828"/>
      <c r="RZI81" s="828"/>
      <c r="RZJ81" s="828"/>
      <c r="RZK81" s="828"/>
      <c r="RZL81" s="828"/>
      <c r="RZM81" s="828"/>
      <c r="RZN81" s="828"/>
      <c r="RZO81" s="828"/>
      <c r="RZP81" s="828"/>
      <c r="RZQ81" s="828"/>
      <c r="RZR81" s="828"/>
      <c r="RZS81" s="828"/>
      <c r="RZT81" s="828"/>
      <c r="RZU81" s="828"/>
      <c r="RZV81" s="828"/>
      <c r="RZW81" s="828"/>
      <c r="RZX81" s="828"/>
      <c r="RZY81" s="828"/>
      <c r="RZZ81" s="828"/>
      <c r="SAA81" s="828"/>
      <c r="SAB81" s="828"/>
      <c r="SAC81" s="828"/>
      <c r="SAD81" s="828"/>
      <c r="SAE81" s="828"/>
      <c r="SAF81" s="828"/>
      <c r="SAG81" s="828"/>
      <c r="SAH81" s="828"/>
      <c r="SAI81" s="828"/>
      <c r="SAJ81" s="828"/>
      <c r="SAK81" s="828"/>
      <c r="SAL81" s="828"/>
      <c r="SAM81" s="828"/>
      <c r="SAN81" s="828"/>
      <c r="SAO81" s="828"/>
      <c r="SAP81" s="828"/>
      <c r="SAQ81" s="828"/>
      <c r="SAR81" s="828"/>
      <c r="SAS81" s="828"/>
      <c r="SAT81" s="828"/>
      <c r="SAU81" s="828"/>
      <c r="SAV81" s="828"/>
      <c r="SAW81" s="828"/>
      <c r="SAX81" s="828"/>
      <c r="SAY81" s="828"/>
      <c r="SAZ81" s="828"/>
      <c r="SBA81" s="828"/>
      <c r="SBB81" s="828"/>
      <c r="SBC81" s="828"/>
      <c r="SBD81" s="828"/>
      <c r="SBE81" s="828"/>
      <c r="SBF81" s="828"/>
      <c r="SBG81" s="828"/>
      <c r="SBH81" s="828"/>
      <c r="SBI81" s="828"/>
      <c r="SBJ81" s="828"/>
      <c r="SBK81" s="828"/>
      <c r="SBL81" s="828"/>
      <c r="SBM81" s="828"/>
      <c r="SBN81" s="828"/>
      <c r="SBO81" s="828"/>
      <c r="SBP81" s="828"/>
      <c r="SBQ81" s="828"/>
      <c r="SBR81" s="828"/>
      <c r="SBS81" s="828"/>
      <c r="SBT81" s="828"/>
      <c r="SBU81" s="828"/>
      <c r="SBV81" s="828"/>
      <c r="SBW81" s="828"/>
      <c r="SBX81" s="828"/>
      <c r="SBY81" s="828"/>
      <c r="SBZ81" s="828"/>
      <c r="SCA81" s="828"/>
      <c r="SCB81" s="828"/>
      <c r="SCC81" s="828"/>
      <c r="SCD81" s="828"/>
      <c r="SCE81" s="828"/>
      <c r="SCF81" s="828"/>
      <c r="SCG81" s="828"/>
      <c r="SCH81" s="828"/>
      <c r="SCI81" s="828"/>
      <c r="SCJ81" s="828"/>
      <c r="SCK81" s="828"/>
      <c r="SCL81" s="828"/>
      <c r="SCM81" s="828"/>
      <c r="SCN81" s="828"/>
      <c r="SCO81" s="828"/>
      <c r="SCP81" s="828"/>
      <c r="SCQ81" s="828"/>
      <c r="SCR81" s="828"/>
      <c r="SCS81" s="828"/>
      <c r="SCT81" s="828"/>
      <c r="SCU81" s="828"/>
      <c r="SCV81" s="828"/>
      <c r="SCW81" s="828"/>
      <c r="SCX81" s="828"/>
      <c r="SCY81" s="828"/>
      <c r="SCZ81" s="828"/>
      <c r="SDA81" s="828"/>
      <c r="SDB81" s="828"/>
      <c r="SDC81" s="828"/>
      <c r="SDD81" s="828"/>
      <c r="SDE81" s="828"/>
      <c r="SDF81" s="828"/>
      <c r="SDG81" s="828"/>
      <c r="SDH81" s="828"/>
      <c r="SDI81" s="828"/>
      <c r="SDJ81" s="828"/>
      <c r="SDK81" s="828"/>
      <c r="SDL81" s="828"/>
      <c r="SDM81" s="828"/>
      <c r="SDN81" s="828"/>
      <c r="SDO81" s="828"/>
      <c r="SDP81" s="828"/>
      <c r="SDQ81" s="828"/>
      <c r="SDR81" s="828"/>
      <c r="SDS81" s="828"/>
      <c r="SDT81" s="828"/>
      <c r="SDU81" s="828"/>
      <c r="SDV81" s="828"/>
      <c r="SDW81" s="828"/>
      <c r="SDX81" s="828"/>
      <c r="SDY81" s="828"/>
      <c r="SDZ81" s="828"/>
      <c r="SEA81" s="828"/>
      <c r="SEB81" s="828"/>
      <c r="SEC81" s="828"/>
      <c r="SED81" s="828"/>
      <c r="SEE81" s="828"/>
      <c r="SEF81" s="828"/>
      <c r="SEG81" s="828"/>
      <c r="SEH81" s="828"/>
      <c r="SEI81" s="828"/>
      <c r="SEJ81" s="828"/>
      <c r="SEK81" s="828"/>
      <c r="SEL81" s="828"/>
      <c r="SEM81" s="828"/>
      <c r="SEN81" s="828"/>
      <c r="SEO81" s="828"/>
      <c r="SEP81" s="828"/>
      <c r="SEQ81" s="828"/>
      <c r="SER81" s="828"/>
      <c r="SES81" s="828"/>
      <c r="SET81" s="828"/>
      <c r="SEU81" s="828"/>
      <c r="SEV81" s="828"/>
      <c r="SEW81" s="828"/>
      <c r="SEX81" s="828"/>
      <c r="SEY81" s="828"/>
      <c r="SEZ81" s="828"/>
      <c r="SFA81" s="828"/>
      <c r="SFB81" s="828"/>
      <c r="SFC81" s="828"/>
      <c r="SFD81" s="828"/>
      <c r="SFE81" s="828"/>
      <c r="SFF81" s="828"/>
      <c r="SFG81" s="828"/>
      <c r="SFH81" s="828"/>
      <c r="SFI81" s="828"/>
      <c r="SFJ81" s="828"/>
      <c r="SFK81" s="828"/>
      <c r="SFL81" s="828"/>
      <c r="SFM81" s="828"/>
      <c r="SFN81" s="828"/>
      <c r="SFO81" s="828"/>
      <c r="SFP81" s="828"/>
      <c r="SFQ81" s="828"/>
      <c r="SFR81" s="828"/>
      <c r="SFS81" s="828"/>
      <c r="SFT81" s="828"/>
      <c r="SFU81" s="828"/>
      <c r="SFV81" s="828"/>
      <c r="SFW81" s="828"/>
      <c r="SFX81" s="828"/>
      <c r="SFY81" s="828"/>
      <c r="SFZ81" s="828"/>
      <c r="SGA81" s="828"/>
      <c r="SGB81" s="828"/>
      <c r="SGC81" s="828"/>
      <c r="SGD81" s="828"/>
      <c r="SGE81" s="828"/>
      <c r="SGF81" s="828"/>
      <c r="SGG81" s="828"/>
      <c r="SGH81" s="828"/>
      <c r="SGI81" s="828"/>
      <c r="SGJ81" s="828"/>
      <c r="SGK81" s="828"/>
      <c r="SGL81" s="828"/>
      <c r="SGM81" s="828"/>
      <c r="SGN81" s="828"/>
      <c r="SGO81" s="828"/>
      <c r="SGP81" s="828"/>
      <c r="SGQ81" s="828"/>
      <c r="SGR81" s="828"/>
      <c r="SGS81" s="828"/>
      <c r="SGT81" s="828"/>
      <c r="SGU81" s="828"/>
      <c r="SGV81" s="828"/>
      <c r="SGW81" s="828"/>
      <c r="SGX81" s="828"/>
      <c r="SGY81" s="828"/>
      <c r="SGZ81" s="828"/>
      <c r="SHA81" s="828"/>
      <c r="SHB81" s="828"/>
      <c r="SHC81" s="828"/>
      <c r="SHD81" s="828"/>
      <c r="SHE81" s="828"/>
      <c r="SHF81" s="828"/>
      <c r="SHG81" s="828"/>
      <c r="SHH81" s="828"/>
      <c r="SHI81" s="828"/>
      <c r="SHJ81" s="828"/>
      <c r="SHK81" s="828"/>
      <c r="SHL81" s="828"/>
      <c r="SHM81" s="828"/>
      <c r="SHN81" s="828"/>
      <c r="SHO81" s="828"/>
      <c r="SHP81" s="828"/>
      <c r="SHQ81" s="828"/>
      <c r="SHR81" s="828"/>
      <c r="SHS81" s="828"/>
      <c r="SHT81" s="828"/>
      <c r="SHU81" s="828"/>
      <c r="SHV81" s="828"/>
      <c r="SHW81" s="828"/>
      <c r="SHX81" s="828"/>
      <c r="SHY81" s="828"/>
      <c r="SHZ81" s="828"/>
      <c r="SIA81" s="828"/>
      <c r="SIB81" s="828"/>
      <c r="SIC81" s="828"/>
      <c r="SID81" s="828"/>
      <c r="SIE81" s="828"/>
      <c r="SIF81" s="828"/>
      <c r="SIG81" s="828"/>
      <c r="SIH81" s="828"/>
      <c r="SII81" s="828"/>
      <c r="SIJ81" s="828"/>
      <c r="SIK81" s="828"/>
      <c r="SIL81" s="828"/>
      <c r="SIM81" s="828"/>
      <c r="SIN81" s="828"/>
      <c r="SIO81" s="828"/>
      <c r="SIP81" s="828"/>
      <c r="SIQ81" s="828"/>
      <c r="SIR81" s="828"/>
      <c r="SIS81" s="828"/>
      <c r="SIT81" s="828"/>
      <c r="SIU81" s="828"/>
      <c r="SIV81" s="828"/>
      <c r="SIW81" s="828"/>
      <c r="SIX81" s="828"/>
      <c r="SIY81" s="828"/>
      <c r="SIZ81" s="828"/>
      <c r="SJA81" s="828"/>
      <c r="SJB81" s="828"/>
      <c r="SJC81" s="828"/>
      <c r="SJD81" s="828"/>
      <c r="SJE81" s="828"/>
      <c r="SJF81" s="828"/>
      <c r="SJG81" s="828"/>
      <c r="SJH81" s="828"/>
      <c r="SJI81" s="828"/>
      <c r="SJJ81" s="828"/>
      <c r="SJK81" s="828"/>
      <c r="SJL81" s="828"/>
      <c r="SJM81" s="828"/>
      <c r="SJN81" s="828"/>
      <c r="SJO81" s="828"/>
      <c r="SJP81" s="828"/>
      <c r="SJQ81" s="828"/>
      <c r="SJR81" s="828"/>
      <c r="SJS81" s="828"/>
      <c r="SJT81" s="828"/>
      <c r="SJU81" s="828"/>
      <c r="SJV81" s="828"/>
      <c r="SJW81" s="828"/>
      <c r="SJX81" s="828"/>
      <c r="SJY81" s="828"/>
      <c r="SJZ81" s="828"/>
      <c r="SKA81" s="828"/>
      <c r="SKB81" s="828"/>
      <c r="SKC81" s="828"/>
      <c r="SKD81" s="828"/>
      <c r="SKE81" s="828"/>
      <c r="SKF81" s="828"/>
      <c r="SKG81" s="828"/>
      <c r="SKH81" s="828"/>
      <c r="SKI81" s="828"/>
      <c r="SKJ81" s="828"/>
      <c r="SKK81" s="828"/>
      <c r="SKL81" s="828"/>
      <c r="SKM81" s="828"/>
      <c r="SKN81" s="828"/>
      <c r="SKO81" s="828"/>
      <c r="SKP81" s="828"/>
      <c r="SKQ81" s="828"/>
      <c r="SKR81" s="828"/>
      <c r="SKS81" s="828"/>
      <c r="SKT81" s="828"/>
      <c r="SKU81" s="828"/>
      <c r="SKV81" s="828"/>
      <c r="SKW81" s="828"/>
      <c r="SKX81" s="828"/>
      <c r="SKY81" s="828"/>
      <c r="SKZ81" s="828"/>
      <c r="SLA81" s="828"/>
      <c r="SLB81" s="828"/>
      <c r="SLC81" s="828"/>
      <c r="SLD81" s="828"/>
      <c r="SLE81" s="828"/>
      <c r="SLF81" s="828"/>
      <c r="SLG81" s="828"/>
      <c r="SLH81" s="828"/>
      <c r="SLI81" s="828"/>
      <c r="SLJ81" s="828"/>
      <c r="SLK81" s="828"/>
      <c r="SLL81" s="828"/>
      <c r="SLM81" s="828"/>
      <c r="SLN81" s="828"/>
      <c r="SLO81" s="828"/>
      <c r="SLP81" s="828"/>
      <c r="SLQ81" s="828"/>
      <c r="SLR81" s="828"/>
      <c r="SLS81" s="828"/>
      <c r="SLT81" s="828"/>
      <c r="SLU81" s="828"/>
      <c r="SLV81" s="828"/>
      <c r="SLW81" s="828"/>
      <c r="SLX81" s="828"/>
      <c r="SLY81" s="828"/>
      <c r="SLZ81" s="828"/>
      <c r="SMA81" s="828"/>
      <c r="SMB81" s="828"/>
      <c r="SMC81" s="828"/>
      <c r="SMD81" s="828"/>
      <c r="SME81" s="828"/>
      <c r="SMF81" s="828"/>
      <c r="SMG81" s="828"/>
      <c r="SMH81" s="828"/>
      <c r="SMI81" s="828"/>
      <c r="SMJ81" s="828"/>
      <c r="SMK81" s="828"/>
      <c r="SML81" s="828"/>
      <c r="SMM81" s="828"/>
      <c r="SMN81" s="828"/>
      <c r="SMO81" s="828"/>
      <c r="SMP81" s="828"/>
      <c r="SMQ81" s="828"/>
      <c r="SMR81" s="828"/>
      <c r="SMS81" s="828"/>
      <c r="SMT81" s="828"/>
      <c r="SMU81" s="828"/>
      <c r="SMV81" s="828"/>
      <c r="SMW81" s="828"/>
      <c r="SMX81" s="828"/>
      <c r="SMY81" s="828"/>
      <c r="SMZ81" s="828"/>
      <c r="SNA81" s="828"/>
      <c r="SNB81" s="828"/>
      <c r="SNC81" s="828"/>
      <c r="SND81" s="828"/>
      <c r="SNE81" s="828"/>
      <c r="SNF81" s="828"/>
      <c r="SNG81" s="828"/>
      <c r="SNH81" s="828"/>
      <c r="SNI81" s="828"/>
      <c r="SNJ81" s="828"/>
      <c r="SNK81" s="828"/>
      <c r="SNL81" s="828"/>
      <c r="SNM81" s="828"/>
      <c r="SNN81" s="828"/>
      <c r="SNO81" s="828"/>
      <c r="SNP81" s="828"/>
      <c r="SNQ81" s="828"/>
      <c r="SNR81" s="828"/>
      <c r="SNS81" s="828"/>
      <c r="SNT81" s="828"/>
      <c r="SNU81" s="828"/>
      <c r="SNV81" s="828"/>
      <c r="SNW81" s="828"/>
      <c r="SNX81" s="828"/>
      <c r="SNY81" s="828"/>
      <c r="SNZ81" s="828"/>
      <c r="SOA81" s="828"/>
      <c r="SOB81" s="828"/>
      <c r="SOC81" s="828"/>
      <c r="SOD81" s="828"/>
      <c r="SOE81" s="828"/>
      <c r="SOF81" s="828"/>
      <c r="SOG81" s="828"/>
      <c r="SOH81" s="828"/>
      <c r="SOI81" s="828"/>
      <c r="SOJ81" s="828"/>
      <c r="SOK81" s="828"/>
      <c r="SOL81" s="828"/>
      <c r="SOM81" s="828"/>
      <c r="SON81" s="828"/>
      <c r="SOO81" s="828"/>
      <c r="SOP81" s="828"/>
      <c r="SOQ81" s="828"/>
      <c r="SOR81" s="828"/>
      <c r="SOS81" s="828"/>
      <c r="SOT81" s="828"/>
      <c r="SOU81" s="828"/>
      <c r="SOV81" s="828"/>
      <c r="SOW81" s="828"/>
      <c r="SOX81" s="828"/>
      <c r="SOY81" s="828"/>
      <c r="SOZ81" s="828"/>
      <c r="SPA81" s="828"/>
      <c r="SPB81" s="828"/>
      <c r="SPC81" s="828"/>
      <c r="SPD81" s="828"/>
      <c r="SPE81" s="828"/>
      <c r="SPF81" s="828"/>
      <c r="SPG81" s="828"/>
      <c r="SPH81" s="828"/>
      <c r="SPI81" s="828"/>
      <c r="SPJ81" s="828"/>
      <c r="SPK81" s="828"/>
      <c r="SPL81" s="828"/>
      <c r="SPM81" s="828"/>
      <c r="SPN81" s="828"/>
      <c r="SPO81" s="828"/>
      <c r="SPP81" s="828"/>
      <c r="SPQ81" s="828"/>
      <c r="SPR81" s="828"/>
      <c r="SPS81" s="828"/>
      <c r="SPT81" s="828"/>
      <c r="SPU81" s="828"/>
      <c r="SPV81" s="828"/>
      <c r="SPW81" s="828"/>
      <c r="SPX81" s="828"/>
      <c r="SPY81" s="828"/>
      <c r="SPZ81" s="828"/>
      <c r="SQA81" s="828"/>
      <c r="SQB81" s="828"/>
      <c r="SQC81" s="828"/>
      <c r="SQD81" s="828"/>
      <c r="SQE81" s="828"/>
      <c r="SQF81" s="828"/>
      <c r="SQG81" s="828"/>
      <c r="SQH81" s="828"/>
      <c r="SQI81" s="828"/>
      <c r="SQJ81" s="828"/>
      <c r="SQK81" s="828"/>
      <c r="SQL81" s="828"/>
      <c r="SQM81" s="828"/>
      <c r="SQN81" s="828"/>
      <c r="SQO81" s="828"/>
      <c r="SQP81" s="828"/>
      <c r="SQQ81" s="828"/>
      <c r="SQR81" s="828"/>
      <c r="SQS81" s="828"/>
      <c r="SQT81" s="828"/>
      <c r="SQU81" s="828"/>
      <c r="SQV81" s="828"/>
      <c r="SQW81" s="828"/>
      <c r="SQX81" s="828"/>
      <c r="SQY81" s="828"/>
      <c r="SQZ81" s="828"/>
      <c r="SRA81" s="828"/>
      <c r="SRB81" s="828"/>
      <c r="SRC81" s="828"/>
      <c r="SRD81" s="828"/>
      <c r="SRE81" s="828"/>
      <c r="SRF81" s="828"/>
      <c r="SRG81" s="828"/>
      <c r="SRH81" s="828"/>
      <c r="SRI81" s="828"/>
      <c r="SRJ81" s="828"/>
      <c r="SRK81" s="828"/>
      <c r="SRL81" s="828"/>
      <c r="SRM81" s="828"/>
      <c r="SRN81" s="828"/>
      <c r="SRO81" s="828"/>
      <c r="SRP81" s="828"/>
      <c r="SRQ81" s="828"/>
      <c r="SRR81" s="828"/>
      <c r="SRS81" s="828"/>
      <c r="SRT81" s="828"/>
      <c r="SRU81" s="828"/>
      <c r="SRV81" s="828"/>
      <c r="SRW81" s="828"/>
      <c r="SRX81" s="828"/>
      <c r="SRY81" s="828"/>
      <c r="SRZ81" s="828"/>
      <c r="SSA81" s="828"/>
      <c r="SSB81" s="828"/>
      <c r="SSC81" s="828"/>
      <c r="SSD81" s="828"/>
      <c r="SSE81" s="828"/>
      <c r="SSF81" s="828"/>
      <c r="SSG81" s="828"/>
      <c r="SSH81" s="828"/>
      <c r="SSI81" s="828"/>
      <c r="SSJ81" s="828"/>
      <c r="SSK81" s="828"/>
      <c r="SSL81" s="828"/>
      <c r="SSM81" s="828"/>
      <c r="SSN81" s="828"/>
      <c r="SSO81" s="828"/>
      <c r="SSP81" s="828"/>
      <c r="SSQ81" s="828"/>
      <c r="SSR81" s="828"/>
      <c r="SSS81" s="828"/>
      <c r="SST81" s="828"/>
      <c r="SSU81" s="828"/>
      <c r="SSV81" s="828"/>
      <c r="SSW81" s="828"/>
      <c r="SSX81" s="828"/>
      <c r="SSY81" s="828"/>
      <c r="SSZ81" s="828"/>
      <c r="STA81" s="828"/>
      <c r="STB81" s="828"/>
      <c r="STC81" s="828"/>
      <c r="STD81" s="828"/>
      <c r="STE81" s="828"/>
      <c r="STF81" s="828"/>
      <c r="STG81" s="828"/>
      <c r="STH81" s="828"/>
      <c r="STI81" s="828"/>
      <c r="STJ81" s="828"/>
      <c r="STK81" s="828"/>
      <c r="STL81" s="828"/>
      <c r="STM81" s="828"/>
      <c r="STN81" s="828"/>
      <c r="STO81" s="828"/>
      <c r="STP81" s="828"/>
      <c r="STQ81" s="828"/>
      <c r="STR81" s="828"/>
      <c r="STS81" s="828"/>
      <c r="STT81" s="828"/>
      <c r="STU81" s="828"/>
      <c r="STV81" s="828"/>
      <c r="STW81" s="828"/>
      <c r="STX81" s="828"/>
      <c r="STY81" s="828"/>
      <c r="STZ81" s="828"/>
      <c r="SUA81" s="828"/>
      <c r="SUB81" s="828"/>
      <c r="SUC81" s="828"/>
      <c r="SUD81" s="828"/>
      <c r="SUE81" s="828"/>
      <c r="SUF81" s="828"/>
      <c r="SUG81" s="828"/>
      <c r="SUH81" s="828"/>
      <c r="SUI81" s="828"/>
      <c r="SUJ81" s="828"/>
      <c r="SUK81" s="828"/>
      <c r="SUL81" s="828"/>
      <c r="SUM81" s="828"/>
      <c r="SUN81" s="828"/>
      <c r="SUO81" s="828"/>
      <c r="SUP81" s="828"/>
      <c r="SUQ81" s="828"/>
      <c r="SUR81" s="828"/>
      <c r="SUS81" s="828"/>
      <c r="SUT81" s="828"/>
      <c r="SUU81" s="828"/>
      <c r="SUV81" s="828"/>
      <c r="SUW81" s="828"/>
      <c r="SUX81" s="828"/>
      <c r="SUY81" s="828"/>
      <c r="SUZ81" s="828"/>
      <c r="SVA81" s="828"/>
      <c r="SVB81" s="828"/>
      <c r="SVC81" s="828"/>
      <c r="SVD81" s="828"/>
      <c r="SVE81" s="828"/>
      <c r="SVF81" s="828"/>
      <c r="SVG81" s="828"/>
      <c r="SVH81" s="828"/>
      <c r="SVI81" s="828"/>
      <c r="SVJ81" s="828"/>
      <c r="SVK81" s="828"/>
      <c r="SVL81" s="828"/>
      <c r="SVM81" s="828"/>
      <c r="SVN81" s="828"/>
      <c r="SVO81" s="828"/>
      <c r="SVP81" s="828"/>
      <c r="SVQ81" s="828"/>
      <c r="SVR81" s="828"/>
      <c r="SVS81" s="828"/>
      <c r="SVT81" s="828"/>
      <c r="SVU81" s="828"/>
      <c r="SVV81" s="828"/>
      <c r="SVW81" s="828"/>
      <c r="SVX81" s="828"/>
      <c r="SVY81" s="828"/>
      <c r="SVZ81" s="828"/>
      <c r="SWA81" s="828"/>
      <c r="SWB81" s="828"/>
      <c r="SWC81" s="828"/>
      <c r="SWD81" s="828"/>
      <c r="SWE81" s="828"/>
      <c r="SWF81" s="828"/>
      <c r="SWG81" s="828"/>
      <c r="SWH81" s="828"/>
      <c r="SWI81" s="828"/>
      <c r="SWJ81" s="828"/>
      <c r="SWK81" s="828"/>
      <c r="SWL81" s="828"/>
      <c r="SWM81" s="828"/>
      <c r="SWN81" s="828"/>
      <c r="SWO81" s="828"/>
      <c r="SWP81" s="828"/>
      <c r="SWQ81" s="828"/>
      <c r="SWR81" s="828"/>
      <c r="SWS81" s="828"/>
      <c r="SWT81" s="828"/>
      <c r="SWU81" s="828"/>
      <c r="SWV81" s="828"/>
      <c r="SWW81" s="828"/>
      <c r="SWX81" s="828"/>
      <c r="SWY81" s="828"/>
      <c r="SWZ81" s="828"/>
      <c r="SXA81" s="828"/>
      <c r="SXB81" s="828"/>
      <c r="SXC81" s="828"/>
      <c r="SXD81" s="828"/>
      <c r="SXE81" s="828"/>
      <c r="SXF81" s="828"/>
      <c r="SXG81" s="828"/>
      <c r="SXH81" s="828"/>
      <c r="SXI81" s="828"/>
      <c r="SXJ81" s="828"/>
      <c r="SXK81" s="828"/>
      <c r="SXL81" s="828"/>
      <c r="SXM81" s="828"/>
      <c r="SXN81" s="828"/>
      <c r="SXO81" s="828"/>
      <c r="SXP81" s="828"/>
      <c r="SXQ81" s="828"/>
      <c r="SXR81" s="828"/>
      <c r="SXS81" s="828"/>
      <c r="SXT81" s="828"/>
      <c r="SXU81" s="828"/>
      <c r="SXV81" s="828"/>
      <c r="SXW81" s="828"/>
      <c r="SXX81" s="828"/>
      <c r="SXY81" s="828"/>
      <c r="SXZ81" s="828"/>
      <c r="SYA81" s="828"/>
      <c r="SYB81" s="828"/>
      <c r="SYC81" s="828"/>
      <c r="SYD81" s="828"/>
      <c r="SYE81" s="828"/>
      <c r="SYF81" s="828"/>
      <c r="SYG81" s="828"/>
      <c r="SYH81" s="828"/>
      <c r="SYI81" s="828"/>
      <c r="SYJ81" s="828"/>
      <c r="SYK81" s="828"/>
      <c r="SYL81" s="828"/>
      <c r="SYM81" s="828"/>
      <c r="SYN81" s="828"/>
      <c r="SYO81" s="828"/>
      <c r="SYP81" s="828"/>
      <c r="SYQ81" s="828"/>
      <c r="SYR81" s="828"/>
      <c r="SYS81" s="828"/>
      <c r="SYT81" s="828"/>
      <c r="SYU81" s="828"/>
      <c r="SYV81" s="828"/>
      <c r="SYW81" s="828"/>
      <c r="SYX81" s="828"/>
      <c r="SYY81" s="828"/>
      <c r="SYZ81" s="828"/>
      <c r="SZA81" s="828"/>
      <c r="SZB81" s="828"/>
      <c r="SZC81" s="828"/>
      <c r="SZD81" s="828"/>
      <c r="SZE81" s="828"/>
      <c r="SZF81" s="828"/>
      <c r="SZG81" s="828"/>
      <c r="SZH81" s="828"/>
      <c r="SZI81" s="828"/>
      <c r="SZJ81" s="828"/>
      <c r="SZK81" s="828"/>
      <c r="SZL81" s="828"/>
      <c r="SZM81" s="828"/>
      <c r="SZN81" s="828"/>
      <c r="SZO81" s="828"/>
      <c r="SZP81" s="828"/>
      <c r="SZQ81" s="828"/>
      <c r="SZR81" s="828"/>
      <c r="SZS81" s="828"/>
      <c r="SZT81" s="828"/>
      <c r="SZU81" s="828"/>
      <c r="SZV81" s="828"/>
      <c r="SZW81" s="828"/>
      <c r="SZX81" s="828"/>
      <c r="SZY81" s="828"/>
      <c r="SZZ81" s="828"/>
      <c r="TAA81" s="828"/>
      <c r="TAB81" s="828"/>
      <c r="TAC81" s="828"/>
      <c r="TAD81" s="828"/>
      <c r="TAE81" s="828"/>
      <c r="TAF81" s="828"/>
      <c r="TAG81" s="828"/>
      <c r="TAH81" s="828"/>
      <c r="TAI81" s="828"/>
      <c r="TAJ81" s="828"/>
      <c r="TAK81" s="828"/>
      <c r="TAL81" s="828"/>
      <c r="TAM81" s="828"/>
      <c r="TAN81" s="828"/>
      <c r="TAO81" s="828"/>
      <c r="TAP81" s="828"/>
      <c r="TAQ81" s="828"/>
      <c r="TAR81" s="828"/>
      <c r="TAS81" s="828"/>
      <c r="TAT81" s="828"/>
      <c r="TAU81" s="828"/>
      <c r="TAV81" s="828"/>
      <c r="TAW81" s="828"/>
      <c r="TAX81" s="828"/>
      <c r="TAY81" s="828"/>
      <c r="TAZ81" s="828"/>
      <c r="TBA81" s="828"/>
      <c r="TBB81" s="828"/>
      <c r="TBC81" s="828"/>
      <c r="TBD81" s="828"/>
      <c r="TBE81" s="828"/>
      <c r="TBF81" s="828"/>
      <c r="TBG81" s="828"/>
      <c r="TBH81" s="828"/>
      <c r="TBI81" s="828"/>
      <c r="TBJ81" s="828"/>
      <c r="TBK81" s="828"/>
      <c r="TBL81" s="828"/>
      <c r="TBM81" s="828"/>
      <c r="TBN81" s="828"/>
      <c r="TBO81" s="828"/>
      <c r="TBP81" s="828"/>
      <c r="TBQ81" s="828"/>
      <c r="TBR81" s="828"/>
      <c r="TBS81" s="828"/>
      <c r="TBT81" s="828"/>
      <c r="TBU81" s="828"/>
      <c r="TBV81" s="828"/>
      <c r="TBW81" s="828"/>
      <c r="TBX81" s="828"/>
      <c r="TBY81" s="828"/>
      <c r="TBZ81" s="828"/>
      <c r="TCA81" s="828"/>
      <c r="TCB81" s="828"/>
      <c r="TCC81" s="828"/>
      <c r="TCD81" s="828"/>
      <c r="TCE81" s="828"/>
      <c r="TCF81" s="828"/>
      <c r="TCG81" s="828"/>
      <c r="TCH81" s="828"/>
      <c r="TCI81" s="828"/>
      <c r="TCJ81" s="828"/>
      <c r="TCK81" s="828"/>
      <c r="TCL81" s="828"/>
      <c r="TCM81" s="828"/>
      <c r="TCN81" s="828"/>
      <c r="TCO81" s="828"/>
      <c r="TCP81" s="828"/>
      <c r="TCQ81" s="828"/>
      <c r="TCR81" s="828"/>
      <c r="TCS81" s="828"/>
      <c r="TCT81" s="828"/>
      <c r="TCU81" s="828"/>
      <c r="TCV81" s="828"/>
      <c r="TCW81" s="828"/>
      <c r="TCX81" s="828"/>
      <c r="TCY81" s="828"/>
      <c r="TCZ81" s="828"/>
      <c r="TDA81" s="828"/>
      <c r="TDB81" s="828"/>
      <c r="TDC81" s="828"/>
      <c r="TDD81" s="828"/>
      <c r="TDE81" s="828"/>
      <c r="TDF81" s="828"/>
      <c r="TDG81" s="828"/>
      <c r="TDH81" s="828"/>
      <c r="TDI81" s="828"/>
      <c r="TDJ81" s="828"/>
      <c r="TDK81" s="828"/>
      <c r="TDL81" s="828"/>
      <c r="TDM81" s="828"/>
      <c r="TDN81" s="828"/>
      <c r="TDO81" s="828"/>
      <c r="TDP81" s="828"/>
      <c r="TDQ81" s="828"/>
      <c r="TDR81" s="828"/>
      <c r="TDS81" s="828"/>
      <c r="TDT81" s="828"/>
      <c r="TDU81" s="828"/>
      <c r="TDV81" s="828"/>
      <c r="TDW81" s="828"/>
      <c r="TDX81" s="828"/>
      <c r="TDY81" s="828"/>
      <c r="TDZ81" s="828"/>
      <c r="TEA81" s="828"/>
      <c r="TEB81" s="828"/>
      <c r="TEC81" s="828"/>
      <c r="TED81" s="828"/>
      <c r="TEE81" s="828"/>
      <c r="TEF81" s="828"/>
      <c r="TEG81" s="828"/>
      <c r="TEH81" s="828"/>
      <c r="TEI81" s="828"/>
      <c r="TEJ81" s="828"/>
      <c r="TEK81" s="828"/>
      <c r="TEL81" s="828"/>
      <c r="TEM81" s="828"/>
      <c r="TEN81" s="828"/>
      <c r="TEO81" s="828"/>
      <c r="TEP81" s="828"/>
      <c r="TEQ81" s="828"/>
      <c r="TER81" s="828"/>
      <c r="TES81" s="828"/>
      <c r="TET81" s="828"/>
      <c r="TEU81" s="828"/>
      <c r="TEV81" s="828"/>
      <c r="TEW81" s="828"/>
      <c r="TEX81" s="828"/>
      <c r="TEY81" s="828"/>
      <c r="TEZ81" s="828"/>
      <c r="TFA81" s="828"/>
      <c r="TFB81" s="828"/>
      <c r="TFC81" s="828"/>
      <c r="TFD81" s="828"/>
      <c r="TFE81" s="828"/>
      <c r="TFF81" s="828"/>
      <c r="TFG81" s="828"/>
      <c r="TFH81" s="828"/>
      <c r="TFI81" s="828"/>
      <c r="TFJ81" s="828"/>
      <c r="TFK81" s="828"/>
      <c r="TFL81" s="828"/>
      <c r="TFM81" s="828"/>
      <c r="TFN81" s="828"/>
      <c r="TFO81" s="828"/>
      <c r="TFP81" s="828"/>
      <c r="TFQ81" s="828"/>
      <c r="TFR81" s="828"/>
      <c r="TFS81" s="828"/>
      <c r="TFT81" s="828"/>
      <c r="TFU81" s="828"/>
      <c r="TFV81" s="828"/>
      <c r="TFW81" s="828"/>
      <c r="TFX81" s="828"/>
      <c r="TFY81" s="828"/>
      <c r="TFZ81" s="828"/>
      <c r="TGA81" s="828"/>
      <c r="TGB81" s="828"/>
      <c r="TGC81" s="828"/>
      <c r="TGD81" s="828"/>
      <c r="TGE81" s="828"/>
      <c r="TGF81" s="828"/>
      <c r="TGG81" s="828"/>
      <c r="TGH81" s="828"/>
      <c r="TGI81" s="828"/>
      <c r="TGJ81" s="828"/>
      <c r="TGK81" s="828"/>
      <c r="TGL81" s="828"/>
      <c r="TGM81" s="828"/>
      <c r="TGN81" s="828"/>
      <c r="TGO81" s="828"/>
      <c r="TGP81" s="828"/>
      <c r="TGQ81" s="828"/>
      <c r="TGR81" s="828"/>
      <c r="TGS81" s="828"/>
      <c r="TGT81" s="828"/>
      <c r="TGU81" s="828"/>
      <c r="TGV81" s="828"/>
      <c r="TGW81" s="828"/>
      <c r="TGX81" s="828"/>
      <c r="TGY81" s="828"/>
      <c r="TGZ81" s="828"/>
      <c r="THA81" s="828"/>
      <c r="THB81" s="828"/>
      <c r="THC81" s="828"/>
      <c r="THD81" s="828"/>
      <c r="THE81" s="828"/>
      <c r="THF81" s="828"/>
      <c r="THG81" s="828"/>
      <c r="THH81" s="828"/>
      <c r="THI81" s="828"/>
      <c r="THJ81" s="828"/>
      <c r="THK81" s="828"/>
      <c r="THL81" s="828"/>
      <c r="THM81" s="828"/>
      <c r="THN81" s="828"/>
      <c r="THO81" s="828"/>
      <c r="THP81" s="828"/>
      <c r="THQ81" s="828"/>
      <c r="THR81" s="828"/>
      <c r="THS81" s="828"/>
      <c r="THT81" s="828"/>
      <c r="THU81" s="828"/>
      <c r="THV81" s="828"/>
      <c r="THW81" s="828"/>
      <c r="THX81" s="828"/>
      <c r="THY81" s="828"/>
      <c r="THZ81" s="828"/>
      <c r="TIA81" s="828"/>
      <c r="TIB81" s="828"/>
      <c r="TIC81" s="828"/>
      <c r="TID81" s="828"/>
      <c r="TIE81" s="828"/>
      <c r="TIF81" s="828"/>
      <c r="TIG81" s="828"/>
      <c r="TIH81" s="828"/>
      <c r="TII81" s="828"/>
      <c r="TIJ81" s="828"/>
      <c r="TIK81" s="828"/>
      <c r="TIL81" s="828"/>
      <c r="TIM81" s="828"/>
      <c r="TIN81" s="828"/>
      <c r="TIO81" s="828"/>
      <c r="TIP81" s="828"/>
      <c r="TIQ81" s="828"/>
      <c r="TIR81" s="828"/>
      <c r="TIS81" s="828"/>
      <c r="TIT81" s="828"/>
      <c r="TIU81" s="828"/>
      <c r="TIV81" s="828"/>
      <c r="TIW81" s="828"/>
      <c r="TIX81" s="828"/>
      <c r="TIY81" s="828"/>
      <c r="TIZ81" s="828"/>
      <c r="TJA81" s="828"/>
      <c r="TJB81" s="828"/>
      <c r="TJC81" s="828"/>
      <c r="TJD81" s="828"/>
      <c r="TJE81" s="828"/>
      <c r="TJF81" s="828"/>
      <c r="TJG81" s="828"/>
      <c r="TJH81" s="828"/>
      <c r="TJI81" s="828"/>
      <c r="TJJ81" s="828"/>
      <c r="TJK81" s="828"/>
      <c r="TJL81" s="828"/>
      <c r="TJM81" s="828"/>
      <c r="TJN81" s="828"/>
      <c r="TJO81" s="828"/>
      <c r="TJP81" s="828"/>
      <c r="TJQ81" s="828"/>
      <c r="TJR81" s="828"/>
      <c r="TJS81" s="828"/>
      <c r="TJT81" s="828"/>
      <c r="TJU81" s="828"/>
      <c r="TJV81" s="828"/>
      <c r="TJW81" s="828"/>
      <c r="TJX81" s="828"/>
      <c r="TJY81" s="828"/>
      <c r="TJZ81" s="828"/>
      <c r="TKA81" s="828"/>
      <c r="TKB81" s="828"/>
      <c r="TKC81" s="828"/>
      <c r="TKD81" s="828"/>
      <c r="TKE81" s="828"/>
      <c r="TKF81" s="828"/>
      <c r="TKG81" s="828"/>
      <c r="TKH81" s="828"/>
      <c r="TKI81" s="828"/>
      <c r="TKJ81" s="828"/>
      <c r="TKK81" s="828"/>
      <c r="TKL81" s="828"/>
      <c r="TKM81" s="828"/>
      <c r="TKN81" s="828"/>
      <c r="TKO81" s="828"/>
      <c r="TKP81" s="828"/>
      <c r="TKQ81" s="828"/>
      <c r="TKR81" s="828"/>
      <c r="TKS81" s="828"/>
      <c r="TKT81" s="828"/>
      <c r="TKU81" s="828"/>
      <c r="TKV81" s="828"/>
      <c r="TKW81" s="828"/>
      <c r="TKX81" s="828"/>
      <c r="TKY81" s="828"/>
      <c r="TKZ81" s="828"/>
      <c r="TLA81" s="828"/>
      <c r="TLB81" s="828"/>
      <c r="TLC81" s="828"/>
      <c r="TLD81" s="828"/>
      <c r="TLE81" s="828"/>
      <c r="TLF81" s="828"/>
      <c r="TLG81" s="828"/>
      <c r="TLH81" s="828"/>
      <c r="TLI81" s="828"/>
      <c r="TLJ81" s="828"/>
      <c r="TLK81" s="828"/>
      <c r="TLL81" s="828"/>
      <c r="TLM81" s="828"/>
      <c r="TLN81" s="828"/>
      <c r="TLO81" s="828"/>
      <c r="TLP81" s="828"/>
      <c r="TLQ81" s="828"/>
      <c r="TLR81" s="828"/>
      <c r="TLS81" s="828"/>
      <c r="TLT81" s="828"/>
      <c r="TLU81" s="828"/>
      <c r="TLV81" s="828"/>
      <c r="TLW81" s="828"/>
      <c r="TLX81" s="828"/>
      <c r="TLY81" s="828"/>
      <c r="TLZ81" s="828"/>
      <c r="TMA81" s="828"/>
      <c r="TMB81" s="828"/>
      <c r="TMC81" s="828"/>
      <c r="TMD81" s="828"/>
      <c r="TME81" s="828"/>
      <c r="TMF81" s="828"/>
      <c r="TMG81" s="828"/>
      <c r="TMH81" s="828"/>
      <c r="TMI81" s="828"/>
      <c r="TMJ81" s="828"/>
      <c r="TMK81" s="828"/>
      <c r="TML81" s="828"/>
      <c r="TMM81" s="828"/>
      <c r="TMN81" s="828"/>
      <c r="TMO81" s="828"/>
      <c r="TMP81" s="828"/>
      <c r="TMQ81" s="828"/>
      <c r="TMR81" s="828"/>
      <c r="TMS81" s="828"/>
      <c r="TMT81" s="828"/>
      <c r="TMU81" s="828"/>
      <c r="TMV81" s="828"/>
      <c r="TMW81" s="828"/>
      <c r="TMX81" s="828"/>
      <c r="TMY81" s="828"/>
      <c r="TMZ81" s="828"/>
      <c r="TNA81" s="828"/>
      <c r="TNB81" s="828"/>
      <c r="TNC81" s="828"/>
      <c r="TND81" s="828"/>
      <c r="TNE81" s="828"/>
      <c r="TNF81" s="828"/>
      <c r="TNG81" s="828"/>
      <c r="TNH81" s="828"/>
      <c r="TNI81" s="828"/>
      <c r="TNJ81" s="828"/>
      <c r="TNK81" s="828"/>
      <c r="TNL81" s="828"/>
      <c r="TNM81" s="828"/>
      <c r="TNN81" s="828"/>
      <c r="TNO81" s="828"/>
      <c r="TNP81" s="828"/>
      <c r="TNQ81" s="828"/>
      <c r="TNR81" s="828"/>
      <c r="TNS81" s="828"/>
      <c r="TNT81" s="828"/>
      <c r="TNU81" s="828"/>
      <c r="TNV81" s="828"/>
      <c r="TNW81" s="828"/>
      <c r="TNX81" s="828"/>
      <c r="TNY81" s="828"/>
      <c r="TNZ81" s="828"/>
      <c r="TOA81" s="828"/>
      <c r="TOB81" s="828"/>
      <c r="TOC81" s="828"/>
      <c r="TOD81" s="828"/>
      <c r="TOE81" s="828"/>
      <c r="TOF81" s="828"/>
      <c r="TOG81" s="828"/>
      <c r="TOH81" s="828"/>
      <c r="TOI81" s="828"/>
      <c r="TOJ81" s="828"/>
      <c r="TOK81" s="828"/>
      <c r="TOL81" s="828"/>
      <c r="TOM81" s="828"/>
      <c r="TON81" s="828"/>
      <c r="TOO81" s="828"/>
      <c r="TOP81" s="828"/>
      <c r="TOQ81" s="828"/>
      <c r="TOR81" s="828"/>
      <c r="TOS81" s="828"/>
      <c r="TOT81" s="828"/>
      <c r="TOU81" s="828"/>
      <c r="TOV81" s="828"/>
      <c r="TOW81" s="828"/>
      <c r="TOX81" s="828"/>
      <c r="TOY81" s="828"/>
      <c r="TOZ81" s="828"/>
      <c r="TPA81" s="828"/>
      <c r="TPB81" s="828"/>
      <c r="TPC81" s="828"/>
      <c r="TPD81" s="828"/>
      <c r="TPE81" s="828"/>
      <c r="TPF81" s="828"/>
      <c r="TPG81" s="828"/>
      <c r="TPH81" s="828"/>
      <c r="TPI81" s="828"/>
      <c r="TPJ81" s="828"/>
      <c r="TPK81" s="828"/>
      <c r="TPL81" s="828"/>
      <c r="TPM81" s="828"/>
      <c r="TPN81" s="828"/>
      <c r="TPO81" s="828"/>
      <c r="TPP81" s="828"/>
      <c r="TPQ81" s="828"/>
      <c r="TPR81" s="828"/>
      <c r="TPS81" s="828"/>
      <c r="TPT81" s="828"/>
      <c r="TPU81" s="828"/>
      <c r="TPV81" s="828"/>
      <c r="TPW81" s="828"/>
      <c r="TPX81" s="828"/>
      <c r="TPY81" s="828"/>
      <c r="TPZ81" s="828"/>
      <c r="TQA81" s="828"/>
      <c r="TQB81" s="828"/>
      <c r="TQC81" s="828"/>
      <c r="TQD81" s="828"/>
      <c r="TQE81" s="828"/>
      <c r="TQF81" s="828"/>
      <c r="TQG81" s="828"/>
      <c r="TQH81" s="828"/>
      <c r="TQI81" s="828"/>
      <c r="TQJ81" s="828"/>
      <c r="TQK81" s="828"/>
      <c r="TQL81" s="828"/>
      <c r="TQM81" s="828"/>
      <c r="TQN81" s="828"/>
      <c r="TQO81" s="828"/>
      <c r="TQP81" s="828"/>
      <c r="TQQ81" s="828"/>
      <c r="TQR81" s="828"/>
      <c r="TQS81" s="828"/>
      <c r="TQT81" s="828"/>
      <c r="TQU81" s="828"/>
      <c r="TQV81" s="828"/>
      <c r="TQW81" s="828"/>
      <c r="TQX81" s="828"/>
      <c r="TQY81" s="828"/>
      <c r="TQZ81" s="828"/>
      <c r="TRA81" s="828"/>
      <c r="TRB81" s="828"/>
      <c r="TRC81" s="828"/>
      <c r="TRD81" s="828"/>
      <c r="TRE81" s="828"/>
      <c r="TRF81" s="828"/>
      <c r="TRG81" s="828"/>
      <c r="TRH81" s="828"/>
      <c r="TRI81" s="828"/>
      <c r="TRJ81" s="828"/>
      <c r="TRK81" s="828"/>
      <c r="TRL81" s="828"/>
      <c r="TRM81" s="828"/>
      <c r="TRN81" s="828"/>
      <c r="TRO81" s="828"/>
      <c r="TRP81" s="828"/>
      <c r="TRQ81" s="828"/>
      <c r="TRR81" s="828"/>
      <c r="TRS81" s="828"/>
      <c r="TRT81" s="828"/>
      <c r="TRU81" s="828"/>
      <c r="TRV81" s="828"/>
      <c r="TRW81" s="828"/>
      <c r="TRX81" s="828"/>
      <c r="TRY81" s="828"/>
      <c r="TRZ81" s="828"/>
      <c r="TSA81" s="828"/>
      <c r="TSB81" s="828"/>
      <c r="TSC81" s="828"/>
      <c r="TSD81" s="828"/>
      <c r="TSE81" s="828"/>
      <c r="TSF81" s="828"/>
      <c r="TSG81" s="828"/>
      <c r="TSH81" s="828"/>
      <c r="TSI81" s="828"/>
      <c r="TSJ81" s="828"/>
      <c r="TSK81" s="828"/>
      <c r="TSL81" s="828"/>
      <c r="TSM81" s="828"/>
      <c r="TSN81" s="828"/>
      <c r="TSO81" s="828"/>
      <c r="TSP81" s="828"/>
      <c r="TSQ81" s="828"/>
      <c r="TSR81" s="828"/>
      <c r="TSS81" s="828"/>
      <c r="TST81" s="828"/>
      <c r="TSU81" s="828"/>
      <c r="TSV81" s="828"/>
      <c r="TSW81" s="828"/>
      <c r="TSX81" s="828"/>
      <c r="TSY81" s="828"/>
      <c r="TSZ81" s="828"/>
      <c r="TTA81" s="828"/>
      <c r="TTB81" s="828"/>
      <c r="TTC81" s="828"/>
      <c r="TTD81" s="828"/>
      <c r="TTE81" s="828"/>
      <c r="TTF81" s="828"/>
      <c r="TTG81" s="828"/>
      <c r="TTH81" s="828"/>
      <c r="TTI81" s="828"/>
      <c r="TTJ81" s="828"/>
      <c r="TTK81" s="828"/>
      <c r="TTL81" s="828"/>
      <c r="TTM81" s="828"/>
      <c r="TTN81" s="828"/>
      <c r="TTO81" s="828"/>
      <c r="TTP81" s="828"/>
      <c r="TTQ81" s="828"/>
      <c r="TTR81" s="828"/>
      <c r="TTS81" s="828"/>
      <c r="TTT81" s="828"/>
      <c r="TTU81" s="828"/>
      <c r="TTV81" s="828"/>
      <c r="TTW81" s="828"/>
      <c r="TTX81" s="828"/>
      <c r="TTY81" s="828"/>
      <c r="TTZ81" s="828"/>
      <c r="TUA81" s="828"/>
      <c r="TUB81" s="828"/>
      <c r="TUC81" s="828"/>
      <c r="TUD81" s="828"/>
      <c r="TUE81" s="828"/>
      <c r="TUF81" s="828"/>
      <c r="TUG81" s="828"/>
      <c r="TUH81" s="828"/>
      <c r="TUI81" s="828"/>
      <c r="TUJ81" s="828"/>
      <c r="TUK81" s="828"/>
      <c r="TUL81" s="828"/>
      <c r="TUM81" s="828"/>
      <c r="TUN81" s="828"/>
      <c r="TUO81" s="828"/>
      <c r="TUP81" s="828"/>
      <c r="TUQ81" s="828"/>
      <c r="TUR81" s="828"/>
      <c r="TUS81" s="828"/>
      <c r="TUT81" s="828"/>
      <c r="TUU81" s="828"/>
      <c r="TUV81" s="828"/>
      <c r="TUW81" s="828"/>
      <c r="TUX81" s="828"/>
      <c r="TUY81" s="828"/>
      <c r="TUZ81" s="828"/>
      <c r="TVA81" s="828"/>
      <c r="TVB81" s="828"/>
      <c r="TVC81" s="828"/>
      <c r="TVD81" s="828"/>
      <c r="TVE81" s="828"/>
      <c r="TVF81" s="828"/>
      <c r="TVG81" s="828"/>
      <c r="TVH81" s="828"/>
      <c r="TVI81" s="828"/>
      <c r="TVJ81" s="828"/>
      <c r="TVK81" s="828"/>
      <c r="TVL81" s="828"/>
      <c r="TVM81" s="828"/>
      <c r="TVN81" s="828"/>
      <c r="TVO81" s="828"/>
      <c r="TVP81" s="828"/>
      <c r="TVQ81" s="828"/>
      <c r="TVR81" s="828"/>
      <c r="TVS81" s="828"/>
      <c r="TVT81" s="828"/>
      <c r="TVU81" s="828"/>
      <c r="TVV81" s="828"/>
      <c r="TVW81" s="828"/>
      <c r="TVX81" s="828"/>
      <c r="TVY81" s="828"/>
      <c r="TVZ81" s="828"/>
      <c r="TWA81" s="828"/>
      <c r="TWB81" s="828"/>
      <c r="TWC81" s="828"/>
      <c r="TWD81" s="828"/>
      <c r="TWE81" s="828"/>
      <c r="TWF81" s="828"/>
      <c r="TWG81" s="828"/>
      <c r="TWH81" s="828"/>
      <c r="TWI81" s="828"/>
      <c r="TWJ81" s="828"/>
      <c r="TWK81" s="828"/>
      <c r="TWL81" s="828"/>
      <c r="TWM81" s="828"/>
      <c r="TWN81" s="828"/>
      <c r="TWO81" s="828"/>
      <c r="TWP81" s="828"/>
      <c r="TWQ81" s="828"/>
      <c r="TWR81" s="828"/>
      <c r="TWS81" s="828"/>
      <c r="TWT81" s="828"/>
      <c r="TWU81" s="828"/>
      <c r="TWV81" s="828"/>
      <c r="TWW81" s="828"/>
      <c r="TWX81" s="828"/>
      <c r="TWY81" s="828"/>
      <c r="TWZ81" s="828"/>
      <c r="TXA81" s="828"/>
      <c r="TXB81" s="828"/>
      <c r="TXC81" s="828"/>
      <c r="TXD81" s="828"/>
      <c r="TXE81" s="828"/>
      <c r="TXF81" s="828"/>
      <c r="TXG81" s="828"/>
      <c r="TXH81" s="828"/>
      <c r="TXI81" s="828"/>
      <c r="TXJ81" s="828"/>
      <c r="TXK81" s="828"/>
      <c r="TXL81" s="828"/>
      <c r="TXM81" s="828"/>
      <c r="TXN81" s="828"/>
      <c r="TXO81" s="828"/>
      <c r="TXP81" s="828"/>
      <c r="TXQ81" s="828"/>
      <c r="TXR81" s="828"/>
      <c r="TXS81" s="828"/>
      <c r="TXT81" s="828"/>
      <c r="TXU81" s="828"/>
      <c r="TXV81" s="828"/>
      <c r="TXW81" s="828"/>
      <c r="TXX81" s="828"/>
      <c r="TXY81" s="828"/>
      <c r="TXZ81" s="828"/>
      <c r="TYA81" s="828"/>
      <c r="TYB81" s="828"/>
      <c r="TYC81" s="828"/>
      <c r="TYD81" s="828"/>
      <c r="TYE81" s="828"/>
      <c r="TYF81" s="828"/>
      <c r="TYG81" s="828"/>
      <c r="TYH81" s="828"/>
      <c r="TYI81" s="828"/>
      <c r="TYJ81" s="828"/>
      <c r="TYK81" s="828"/>
      <c r="TYL81" s="828"/>
      <c r="TYM81" s="828"/>
      <c r="TYN81" s="828"/>
      <c r="TYO81" s="828"/>
      <c r="TYP81" s="828"/>
      <c r="TYQ81" s="828"/>
      <c r="TYR81" s="828"/>
      <c r="TYS81" s="828"/>
      <c r="TYT81" s="828"/>
      <c r="TYU81" s="828"/>
      <c r="TYV81" s="828"/>
      <c r="TYW81" s="828"/>
      <c r="TYX81" s="828"/>
      <c r="TYY81" s="828"/>
      <c r="TYZ81" s="828"/>
      <c r="TZA81" s="828"/>
      <c r="TZB81" s="828"/>
      <c r="TZC81" s="828"/>
      <c r="TZD81" s="828"/>
      <c r="TZE81" s="828"/>
      <c r="TZF81" s="828"/>
      <c r="TZG81" s="828"/>
      <c r="TZH81" s="828"/>
      <c r="TZI81" s="828"/>
      <c r="TZJ81" s="828"/>
      <c r="TZK81" s="828"/>
      <c r="TZL81" s="828"/>
      <c r="TZM81" s="828"/>
      <c r="TZN81" s="828"/>
      <c r="TZO81" s="828"/>
      <c r="TZP81" s="828"/>
      <c r="TZQ81" s="828"/>
      <c r="TZR81" s="828"/>
      <c r="TZS81" s="828"/>
      <c r="TZT81" s="828"/>
      <c r="TZU81" s="828"/>
      <c r="TZV81" s="828"/>
      <c r="TZW81" s="828"/>
      <c r="TZX81" s="828"/>
      <c r="TZY81" s="828"/>
      <c r="TZZ81" s="828"/>
      <c r="UAA81" s="828"/>
      <c r="UAB81" s="828"/>
      <c r="UAC81" s="828"/>
      <c r="UAD81" s="828"/>
      <c r="UAE81" s="828"/>
      <c r="UAF81" s="828"/>
      <c r="UAG81" s="828"/>
      <c r="UAH81" s="828"/>
      <c r="UAI81" s="828"/>
      <c r="UAJ81" s="828"/>
      <c r="UAK81" s="828"/>
      <c r="UAL81" s="828"/>
      <c r="UAM81" s="828"/>
      <c r="UAN81" s="828"/>
      <c r="UAO81" s="828"/>
      <c r="UAP81" s="828"/>
      <c r="UAQ81" s="828"/>
      <c r="UAR81" s="828"/>
      <c r="UAS81" s="828"/>
      <c r="UAT81" s="828"/>
      <c r="UAU81" s="828"/>
      <c r="UAV81" s="828"/>
      <c r="UAW81" s="828"/>
      <c r="UAX81" s="828"/>
      <c r="UAY81" s="828"/>
      <c r="UAZ81" s="828"/>
      <c r="UBA81" s="828"/>
      <c r="UBB81" s="828"/>
      <c r="UBC81" s="828"/>
      <c r="UBD81" s="828"/>
      <c r="UBE81" s="828"/>
      <c r="UBF81" s="828"/>
      <c r="UBG81" s="828"/>
      <c r="UBH81" s="828"/>
      <c r="UBI81" s="828"/>
      <c r="UBJ81" s="828"/>
      <c r="UBK81" s="828"/>
      <c r="UBL81" s="828"/>
      <c r="UBM81" s="828"/>
      <c r="UBN81" s="828"/>
      <c r="UBO81" s="828"/>
      <c r="UBP81" s="828"/>
      <c r="UBQ81" s="828"/>
      <c r="UBR81" s="828"/>
      <c r="UBS81" s="828"/>
      <c r="UBT81" s="828"/>
      <c r="UBU81" s="828"/>
      <c r="UBV81" s="828"/>
      <c r="UBW81" s="828"/>
      <c r="UBX81" s="828"/>
      <c r="UBY81" s="828"/>
      <c r="UBZ81" s="828"/>
      <c r="UCA81" s="828"/>
      <c r="UCB81" s="828"/>
      <c r="UCC81" s="828"/>
      <c r="UCD81" s="828"/>
      <c r="UCE81" s="828"/>
      <c r="UCF81" s="828"/>
      <c r="UCG81" s="828"/>
      <c r="UCH81" s="828"/>
      <c r="UCI81" s="828"/>
      <c r="UCJ81" s="828"/>
      <c r="UCK81" s="828"/>
      <c r="UCL81" s="828"/>
      <c r="UCM81" s="828"/>
      <c r="UCN81" s="828"/>
      <c r="UCO81" s="828"/>
      <c r="UCP81" s="828"/>
      <c r="UCQ81" s="828"/>
      <c r="UCR81" s="828"/>
      <c r="UCS81" s="828"/>
      <c r="UCT81" s="828"/>
      <c r="UCU81" s="828"/>
      <c r="UCV81" s="828"/>
      <c r="UCW81" s="828"/>
      <c r="UCX81" s="828"/>
      <c r="UCY81" s="828"/>
      <c r="UCZ81" s="828"/>
      <c r="UDA81" s="828"/>
      <c r="UDB81" s="828"/>
      <c r="UDC81" s="828"/>
      <c r="UDD81" s="828"/>
      <c r="UDE81" s="828"/>
      <c r="UDF81" s="828"/>
      <c r="UDG81" s="828"/>
      <c r="UDH81" s="828"/>
      <c r="UDI81" s="828"/>
      <c r="UDJ81" s="828"/>
      <c r="UDK81" s="828"/>
      <c r="UDL81" s="828"/>
      <c r="UDM81" s="828"/>
      <c r="UDN81" s="828"/>
      <c r="UDO81" s="828"/>
      <c r="UDP81" s="828"/>
      <c r="UDQ81" s="828"/>
      <c r="UDR81" s="828"/>
      <c r="UDS81" s="828"/>
      <c r="UDT81" s="828"/>
      <c r="UDU81" s="828"/>
      <c r="UDV81" s="828"/>
      <c r="UDW81" s="828"/>
      <c r="UDX81" s="828"/>
      <c r="UDY81" s="828"/>
      <c r="UDZ81" s="828"/>
      <c r="UEA81" s="828"/>
      <c r="UEB81" s="828"/>
      <c r="UEC81" s="828"/>
      <c r="UED81" s="828"/>
      <c r="UEE81" s="828"/>
      <c r="UEF81" s="828"/>
      <c r="UEG81" s="828"/>
      <c r="UEH81" s="828"/>
      <c r="UEI81" s="828"/>
      <c r="UEJ81" s="828"/>
      <c r="UEK81" s="828"/>
      <c r="UEL81" s="828"/>
      <c r="UEM81" s="828"/>
      <c r="UEN81" s="828"/>
      <c r="UEO81" s="828"/>
      <c r="UEP81" s="828"/>
      <c r="UEQ81" s="828"/>
      <c r="UER81" s="828"/>
      <c r="UES81" s="828"/>
      <c r="UET81" s="828"/>
      <c r="UEU81" s="828"/>
      <c r="UEV81" s="828"/>
      <c r="UEW81" s="828"/>
      <c r="UEX81" s="828"/>
      <c r="UEY81" s="828"/>
      <c r="UEZ81" s="828"/>
      <c r="UFA81" s="828"/>
      <c r="UFB81" s="828"/>
      <c r="UFC81" s="828"/>
      <c r="UFD81" s="828"/>
      <c r="UFE81" s="828"/>
      <c r="UFF81" s="828"/>
      <c r="UFG81" s="828"/>
      <c r="UFH81" s="828"/>
      <c r="UFI81" s="828"/>
      <c r="UFJ81" s="828"/>
      <c r="UFK81" s="828"/>
      <c r="UFL81" s="828"/>
      <c r="UFM81" s="828"/>
      <c r="UFN81" s="828"/>
      <c r="UFO81" s="828"/>
      <c r="UFP81" s="828"/>
      <c r="UFQ81" s="828"/>
      <c r="UFR81" s="828"/>
      <c r="UFS81" s="828"/>
      <c r="UFT81" s="828"/>
      <c r="UFU81" s="828"/>
      <c r="UFV81" s="828"/>
      <c r="UFW81" s="828"/>
      <c r="UFX81" s="828"/>
      <c r="UFY81" s="828"/>
      <c r="UFZ81" s="828"/>
      <c r="UGA81" s="828"/>
      <c r="UGB81" s="828"/>
      <c r="UGC81" s="828"/>
      <c r="UGD81" s="828"/>
      <c r="UGE81" s="828"/>
      <c r="UGF81" s="828"/>
      <c r="UGG81" s="828"/>
      <c r="UGH81" s="828"/>
      <c r="UGI81" s="828"/>
      <c r="UGJ81" s="828"/>
      <c r="UGK81" s="828"/>
      <c r="UGL81" s="828"/>
      <c r="UGM81" s="828"/>
      <c r="UGN81" s="828"/>
      <c r="UGO81" s="828"/>
      <c r="UGP81" s="828"/>
      <c r="UGQ81" s="828"/>
      <c r="UGR81" s="828"/>
      <c r="UGS81" s="828"/>
      <c r="UGT81" s="828"/>
      <c r="UGU81" s="828"/>
      <c r="UGV81" s="828"/>
      <c r="UGW81" s="828"/>
      <c r="UGX81" s="828"/>
      <c r="UGY81" s="828"/>
      <c r="UGZ81" s="828"/>
      <c r="UHA81" s="828"/>
      <c r="UHB81" s="828"/>
      <c r="UHC81" s="828"/>
      <c r="UHD81" s="828"/>
      <c r="UHE81" s="828"/>
      <c r="UHF81" s="828"/>
      <c r="UHG81" s="828"/>
      <c r="UHH81" s="828"/>
      <c r="UHI81" s="828"/>
      <c r="UHJ81" s="828"/>
      <c r="UHK81" s="828"/>
      <c r="UHL81" s="828"/>
      <c r="UHM81" s="828"/>
      <c r="UHN81" s="828"/>
      <c r="UHO81" s="828"/>
      <c r="UHP81" s="828"/>
      <c r="UHQ81" s="828"/>
      <c r="UHR81" s="828"/>
      <c r="UHS81" s="828"/>
      <c r="UHT81" s="828"/>
      <c r="UHU81" s="828"/>
      <c r="UHV81" s="828"/>
      <c r="UHW81" s="828"/>
      <c r="UHX81" s="828"/>
      <c r="UHY81" s="828"/>
      <c r="UHZ81" s="828"/>
      <c r="UIA81" s="828"/>
      <c r="UIB81" s="828"/>
      <c r="UIC81" s="828"/>
      <c r="UID81" s="828"/>
      <c r="UIE81" s="828"/>
      <c r="UIF81" s="828"/>
      <c r="UIG81" s="828"/>
      <c r="UIH81" s="828"/>
      <c r="UII81" s="828"/>
      <c r="UIJ81" s="828"/>
      <c r="UIK81" s="828"/>
      <c r="UIL81" s="828"/>
      <c r="UIM81" s="828"/>
      <c r="UIN81" s="828"/>
      <c r="UIO81" s="828"/>
      <c r="UIP81" s="828"/>
      <c r="UIQ81" s="828"/>
      <c r="UIR81" s="828"/>
      <c r="UIS81" s="828"/>
      <c r="UIT81" s="828"/>
      <c r="UIU81" s="828"/>
      <c r="UIV81" s="828"/>
      <c r="UIW81" s="828"/>
      <c r="UIX81" s="828"/>
      <c r="UIY81" s="828"/>
      <c r="UIZ81" s="828"/>
      <c r="UJA81" s="828"/>
      <c r="UJB81" s="828"/>
      <c r="UJC81" s="828"/>
      <c r="UJD81" s="828"/>
      <c r="UJE81" s="828"/>
      <c r="UJF81" s="828"/>
      <c r="UJG81" s="828"/>
      <c r="UJH81" s="828"/>
      <c r="UJI81" s="828"/>
      <c r="UJJ81" s="828"/>
      <c r="UJK81" s="828"/>
      <c r="UJL81" s="828"/>
      <c r="UJM81" s="828"/>
      <c r="UJN81" s="828"/>
      <c r="UJO81" s="828"/>
      <c r="UJP81" s="828"/>
      <c r="UJQ81" s="828"/>
      <c r="UJR81" s="828"/>
      <c r="UJS81" s="828"/>
      <c r="UJT81" s="828"/>
      <c r="UJU81" s="828"/>
      <c r="UJV81" s="828"/>
      <c r="UJW81" s="828"/>
      <c r="UJX81" s="828"/>
      <c r="UJY81" s="828"/>
      <c r="UJZ81" s="828"/>
      <c r="UKA81" s="828"/>
      <c r="UKB81" s="828"/>
      <c r="UKC81" s="828"/>
      <c r="UKD81" s="828"/>
      <c r="UKE81" s="828"/>
      <c r="UKF81" s="828"/>
      <c r="UKG81" s="828"/>
      <c r="UKH81" s="828"/>
      <c r="UKI81" s="828"/>
      <c r="UKJ81" s="828"/>
      <c r="UKK81" s="828"/>
      <c r="UKL81" s="828"/>
      <c r="UKM81" s="828"/>
      <c r="UKN81" s="828"/>
      <c r="UKO81" s="828"/>
      <c r="UKP81" s="828"/>
      <c r="UKQ81" s="828"/>
      <c r="UKR81" s="828"/>
      <c r="UKS81" s="828"/>
      <c r="UKT81" s="828"/>
      <c r="UKU81" s="828"/>
      <c r="UKV81" s="828"/>
      <c r="UKW81" s="828"/>
      <c r="UKX81" s="828"/>
      <c r="UKY81" s="828"/>
      <c r="UKZ81" s="828"/>
      <c r="ULA81" s="828"/>
      <c r="ULB81" s="828"/>
      <c r="ULC81" s="828"/>
      <c r="ULD81" s="828"/>
      <c r="ULE81" s="828"/>
      <c r="ULF81" s="828"/>
      <c r="ULG81" s="828"/>
      <c r="ULH81" s="828"/>
      <c r="ULI81" s="828"/>
      <c r="ULJ81" s="828"/>
      <c r="ULK81" s="828"/>
      <c r="ULL81" s="828"/>
      <c r="ULM81" s="828"/>
      <c r="ULN81" s="828"/>
      <c r="ULO81" s="828"/>
      <c r="ULP81" s="828"/>
      <c r="ULQ81" s="828"/>
      <c r="ULR81" s="828"/>
      <c r="ULS81" s="828"/>
      <c r="ULT81" s="828"/>
      <c r="ULU81" s="828"/>
      <c r="ULV81" s="828"/>
      <c r="ULW81" s="828"/>
      <c r="ULX81" s="828"/>
      <c r="ULY81" s="828"/>
      <c r="ULZ81" s="828"/>
      <c r="UMA81" s="828"/>
      <c r="UMB81" s="828"/>
      <c r="UMC81" s="828"/>
      <c r="UMD81" s="828"/>
      <c r="UME81" s="828"/>
      <c r="UMF81" s="828"/>
      <c r="UMG81" s="828"/>
      <c r="UMH81" s="828"/>
      <c r="UMI81" s="828"/>
      <c r="UMJ81" s="828"/>
      <c r="UMK81" s="828"/>
      <c r="UML81" s="828"/>
      <c r="UMM81" s="828"/>
      <c r="UMN81" s="828"/>
      <c r="UMO81" s="828"/>
      <c r="UMP81" s="828"/>
      <c r="UMQ81" s="828"/>
      <c r="UMR81" s="828"/>
      <c r="UMS81" s="828"/>
      <c r="UMT81" s="828"/>
      <c r="UMU81" s="828"/>
      <c r="UMV81" s="828"/>
      <c r="UMW81" s="828"/>
      <c r="UMX81" s="828"/>
      <c r="UMY81" s="828"/>
      <c r="UMZ81" s="828"/>
      <c r="UNA81" s="828"/>
      <c r="UNB81" s="828"/>
      <c r="UNC81" s="828"/>
      <c r="UND81" s="828"/>
      <c r="UNE81" s="828"/>
      <c r="UNF81" s="828"/>
      <c r="UNG81" s="828"/>
      <c r="UNH81" s="828"/>
      <c r="UNI81" s="828"/>
      <c r="UNJ81" s="828"/>
      <c r="UNK81" s="828"/>
      <c r="UNL81" s="828"/>
      <c r="UNM81" s="828"/>
      <c r="UNN81" s="828"/>
      <c r="UNO81" s="828"/>
      <c r="UNP81" s="828"/>
      <c r="UNQ81" s="828"/>
      <c r="UNR81" s="828"/>
      <c r="UNS81" s="828"/>
      <c r="UNT81" s="828"/>
      <c r="UNU81" s="828"/>
      <c r="UNV81" s="828"/>
      <c r="UNW81" s="828"/>
      <c r="UNX81" s="828"/>
      <c r="UNY81" s="828"/>
      <c r="UNZ81" s="828"/>
      <c r="UOA81" s="828"/>
      <c r="UOB81" s="828"/>
      <c r="UOC81" s="828"/>
      <c r="UOD81" s="828"/>
      <c r="UOE81" s="828"/>
      <c r="UOF81" s="828"/>
      <c r="UOG81" s="828"/>
      <c r="UOH81" s="828"/>
      <c r="UOI81" s="828"/>
      <c r="UOJ81" s="828"/>
      <c r="UOK81" s="828"/>
      <c r="UOL81" s="828"/>
      <c r="UOM81" s="828"/>
      <c r="UON81" s="828"/>
      <c r="UOO81" s="828"/>
      <c r="UOP81" s="828"/>
      <c r="UOQ81" s="828"/>
      <c r="UOR81" s="828"/>
      <c r="UOS81" s="828"/>
      <c r="UOT81" s="828"/>
      <c r="UOU81" s="828"/>
      <c r="UOV81" s="828"/>
      <c r="UOW81" s="828"/>
      <c r="UOX81" s="828"/>
      <c r="UOY81" s="828"/>
      <c r="UOZ81" s="828"/>
      <c r="UPA81" s="828"/>
      <c r="UPB81" s="828"/>
      <c r="UPC81" s="828"/>
      <c r="UPD81" s="828"/>
      <c r="UPE81" s="828"/>
      <c r="UPF81" s="828"/>
      <c r="UPG81" s="828"/>
      <c r="UPH81" s="828"/>
      <c r="UPI81" s="828"/>
      <c r="UPJ81" s="828"/>
      <c r="UPK81" s="828"/>
      <c r="UPL81" s="828"/>
      <c r="UPM81" s="828"/>
      <c r="UPN81" s="828"/>
      <c r="UPO81" s="828"/>
      <c r="UPP81" s="828"/>
      <c r="UPQ81" s="828"/>
      <c r="UPR81" s="828"/>
      <c r="UPS81" s="828"/>
      <c r="UPT81" s="828"/>
      <c r="UPU81" s="828"/>
      <c r="UPV81" s="828"/>
      <c r="UPW81" s="828"/>
      <c r="UPX81" s="828"/>
      <c r="UPY81" s="828"/>
      <c r="UPZ81" s="828"/>
      <c r="UQA81" s="828"/>
      <c r="UQB81" s="828"/>
      <c r="UQC81" s="828"/>
      <c r="UQD81" s="828"/>
      <c r="UQE81" s="828"/>
      <c r="UQF81" s="828"/>
      <c r="UQG81" s="828"/>
      <c r="UQH81" s="828"/>
      <c r="UQI81" s="828"/>
      <c r="UQJ81" s="828"/>
      <c r="UQK81" s="828"/>
      <c r="UQL81" s="828"/>
      <c r="UQM81" s="828"/>
      <c r="UQN81" s="828"/>
      <c r="UQO81" s="828"/>
      <c r="UQP81" s="828"/>
      <c r="UQQ81" s="828"/>
      <c r="UQR81" s="828"/>
      <c r="UQS81" s="828"/>
      <c r="UQT81" s="828"/>
      <c r="UQU81" s="828"/>
      <c r="UQV81" s="828"/>
      <c r="UQW81" s="828"/>
      <c r="UQX81" s="828"/>
      <c r="UQY81" s="828"/>
      <c r="UQZ81" s="828"/>
      <c r="URA81" s="828"/>
      <c r="URB81" s="828"/>
      <c r="URC81" s="828"/>
      <c r="URD81" s="828"/>
      <c r="URE81" s="828"/>
      <c r="URF81" s="828"/>
      <c r="URG81" s="828"/>
      <c r="URH81" s="828"/>
      <c r="URI81" s="828"/>
      <c r="URJ81" s="828"/>
      <c r="URK81" s="828"/>
      <c r="URL81" s="828"/>
      <c r="URM81" s="828"/>
      <c r="URN81" s="828"/>
      <c r="URO81" s="828"/>
      <c r="URP81" s="828"/>
      <c r="URQ81" s="828"/>
      <c r="URR81" s="828"/>
      <c r="URS81" s="828"/>
      <c r="URT81" s="828"/>
      <c r="URU81" s="828"/>
      <c r="URV81" s="828"/>
      <c r="URW81" s="828"/>
      <c r="URX81" s="828"/>
      <c r="URY81" s="828"/>
      <c r="URZ81" s="828"/>
      <c r="USA81" s="828"/>
      <c r="USB81" s="828"/>
      <c r="USC81" s="828"/>
      <c r="USD81" s="828"/>
      <c r="USE81" s="828"/>
      <c r="USF81" s="828"/>
      <c r="USG81" s="828"/>
      <c r="USH81" s="828"/>
      <c r="USI81" s="828"/>
      <c r="USJ81" s="828"/>
      <c r="USK81" s="828"/>
      <c r="USL81" s="828"/>
      <c r="USM81" s="828"/>
      <c r="USN81" s="828"/>
      <c r="USO81" s="828"/>
      <c r="USP81" s="828"/>
      <c r="USQ81" s="828"/>
      <c r="USR81" s="828"/>
      <c r="USS81" s="828"/>
      <c r="UST81" s="828"/>
      <c r="USU81" s="828"/>
      <c r="USV81" s="828"/>
      <c r="USW81" s="828"/>
      <c r="USX81" s="828"/>
      <c r="USY81" s="828"/>
      <c r="USZ81" s="828"/>
      <c r="UTA81" s="828"/>
      <c r="UTB81" s="828"/>
      <c r="UTC81" s="828"/>
      <c r="UTD81" s="828"/>
      <c r="UTE81" s="828"/>
      <c r="UTF81" s="828"/>
      <c r="UTG81" s="828"/>
      <c r="UTH81" s="828"/>
      <c r="UTI81" s="828"/>
      <c r="UTJ81" s="828"/>
      <c r="UTK81" s="828"/>
      <c r="UTL81" s="828"/>
      <c r="UTM81" s="828"/>
      <c r="UTN81" s="828"/>
      <c r="UTO81" s="828"/>
      <c r="UTP81" s="828"/>
      <c r="UTQ81" s="828"/>
      <c r="UTR81" s="828"/>
      <c r="UTS81" s="828"/>
      <c r="UTT81" s="828"/>
      <c r="UTU81" s="828"/>
      <c r="UTV81" s="828"/>
      <c r="UTW81" s="828"/>
      <c r="UTX81" s="828"/>
      <c r="UTY81" s="828"/>
      <c r="UTZ81" s="828"/>
      <c r="UUA81" s="828"/>
      <c r="UUB81" s="828"/>
      <c r="UUC81" s="828"/>
      <c r="UUD81" s="828"/>
      <c r="UUE81" s="828"/>
      <c r="UUF81" s="828"/>
      <c r="UUG81" s="828"/>
      <c r="UUH81" s="828"/>
      <c r="UUI81" s="828"/>
      <c r="UUJ81" s="828"/>
      <c r="UUK81" s="828"/>
      <c r="UUL81" s="828"/>
      <c r="UUM81" s="828"/>
      <c r="UUN81" s="828"/>
      <c r="UUO81" s="828"/>
      <c r="UUP81" s="828"/>
      <c r="UUQ81" s="828"/>
      <c r="UUR81" s="828"/>
      <c r="UUS81" s="828"/>
      <c r="UUT81" s="828"/>
      <c r="UUU81" s="828"/>
      <c r="UUV81" s="828"/>
      <c r="UUW81" s="828"/>
      <c r="UUX81" s="828"/>
      <c r="UUY81" s="828"/>
      <c r="UUZ81" s="828"/>
      <c r="UVA81" s="828"/>
      <c r="UVB81" s="828"/>
      <c r="UVC81" s="828"/>
      <c r="UVD81" s="828"/>
      <c r="UVE81" s="828"/>
      <c r="UVF81" s="828"/>
      <c r="UVG81" s="828"/>
      <c r="UVH81" s="828"/>
      <c r="UVI81" s="828"/>
      <c r="UVJ81" s="828"/>
      <c r="UVK81" s="828"/>
      <c r="UVL81" s="828"/>
      <c r="UVM81" s="828"/>
      <c r="UVN81" s="828"/>
      <c r="UVO81" s="828"/>
      <c r="UVP81" s="828"/>
      <c r="UVQ81" s="828"/>
      <c r="UVR81" s="828"/>
      <c r="UVS81" s="828"/>
      <c r="UVT81" s="828"/>
      <c r="UVU81" s="828"/>
      <c r="UVV81" s="828"/>
      <c r="UVW81" s="828"/>
      <c r="UVX81" s="828"/>
      <c r="UVY81" s="828"/>
      <c r="UVZ81" s="828"/>
      <c r="UWA81" s="828"/>
      <c r="UWB81" s="828"/>
      <c r="UWC81" s="828"/>
      <c r="UWD81" s="828"/>
      <c r="UWE81" s="828"/>
      <c r="UWF81" s="828"/>
      <c r="UWG81" s="828"/>
      <c r="UWH81" s="828"/>
      <c r="UWI81" s="828"/>
      <c r="UWJ81" s="828"/>
      <c r="UWK81" s="828"/>
      <c r="UWL81" s="828"/>
      <c r="UWM81" s="828"/>
      <c r="UWN81" s="828"/>
      <c r="UWO81" s="828"/>
      <c r="UWP81" s="828"/>
      <c r="UWQ81" s="828"/>
      <c r="UWR81" s="828"/>
      <c r="UWS81" s="828"/>
      <c r="UWT81" s="828"/>
      <c r="UWU81" s="828"/>
      <c r="UWV81" s="828"/>
      <c r="UWW81" s="828"/>
      <c r="UWX81" s="828"/>
      <c r="UWY81" s="828"/>
      <c r="UWZ81" s="828"/>
      <c r="UXA81" s="828"/>
      <c r="UXB81" s="828"/>
      <c r="UXC81" s="828"/>
      <c r="UXD81" s="828"/>
      <c r="UXE81" s="828"/>
      <c r="UXF81" s="828"/>
      <c r="UXG81" s="828"/>
      <c r="UXH81" s="828"/>
      <c r="UXI81" s="828"/>
      <c r="UXJ81" s="828"/>
      <c r="UXK81" s="828"/>
      <c r="UXL81" s="828"/>
      <c r="UXM81" s="828"/>
      <c r="UXN81" s="828"/>
      <c r="UXO81" s="828"/>
      <c r="UXP81" s="828"/>
      <c r="UXQ81" s="828"/>
      <c r="UXR81" s="828"/>
      <c r="UXS81" s="828"/>
      <c r="UXT81" s="828"/>
      <c r="UXU81" s="828"/>
      <c r="UXV81" s="828"/>
      <c r="UXW81" s="828"/>
      <c r="UXX81" s="828"/>
      <c r="UXY81" s="828"/>
      <c r="UXZ81" s="828"/>
      <c r="UYA81" s="828"/>
      <c r="UYB81" s="828"/>
      <c r="UYC81" s="828"/>
      <c r="UYD81" s="828"/>
      <c r="UYE81" s="828"/>
      <c r="UYF81" s="828"/>
      <c r="UYG81" s="828"/>
      <c r="UYH81" s="828"/>
      <c r="UYI81" s="828"/>
      <c r="UYJ81" s="828"/>
      <c r="UYK81" s="828"/>
      <c r="UYL81" s="828"/>
      <c r="UYM81" s="828"/>
      <c r="UYN81" s="828"/>
      <c r="UYO81" s="828"/>
      <c r="UYP81" s="828"/>
      <c r="UYQ81" s="828"/>
      <c r="UYR81" s="828"/>
      <c r="UYS81" s="828"/>
      <c r="UYT81" s="828"/>
      <c r="UYU81" s="828"/>
      <c r="UYV81" s="828"/>
      <c r="UYW81" s="828"/>
      <c r="UYX81" s="828"/>
      <c r="UYY81" s="828"/>
      <c r="UYZ81" s="828"/>
      <c r="UZA81" s="828"/>
      <c r="UZB81" s="828"/>
      <c r="UZC81" s="828"/>
      <c r="UZD81" s="828"/>
      <c r="UZE81" s="828"/>
      <c r="UZF81" s="828"/>
      <c r="UZG81" s="828"/>
      <c r="UZH81" s="828"/>
      <c r="UZI81" s="828"/>
      <c r="UZJ81" s="828"/>
      <c r="UZK81" s="828"/>
      <c r="UZL81" s="828"/>
      <c r="UZM81" s="828"/>
      <c r="UZN81" s="828"/>
      <c r="UZO81" s="828"/>
      <c r="UZP81" s="828"/>
      <c r="UZQ81" s="828"/>
      <c r="UZR81" s="828"/>
      <c r="UZS81" s="828"/>
      <c r="UZT81" s="828"/>
      <c r="UZU81" s="828"/>
      <c r="UZV81" s="828"/>
      <c r="UZW81" s="828"/>
      <c r="UZX81" s="828"/>
      <c r="UZY81" s="828"/>
      <c r="UZZ81" s="828"/>
      <c r="VAA81" s="828"/>
      <c r="VAB81" s="828"/>
      <c r="VAC81" s="828"/>
      <c r="VAD81" s="828"/>
      <c r="VAE81" s="828"/>
      <c r="VAF81" s="828"/>
      <c r="VAG81" s="828"/>
      <c r="VAH81" s="828"/>
      <c r="VAI81" s="828"/>
      <c r="VAJ81" s="828"/>
      <c r="VAK81" s="828"/>
      <c r="VAL81" s="828"/>
      <c r="VAM81" s="828"/>
      <c r="VAN81" s="828"/>
      <c r="VAO81" s="828"/>
      <c r="VAP81" s="828"/>
      <c r="VAQ81" s="828"/>
      <c r="VAR81" s="828"/>
      <c r="VAS81" s="828"/>
      <c r="VAT81" s="828"/>
      <c r="VAU81" s="828"/>
      <c r="VAV81" s="828"/>
      <c r="VAW81" s="828"/>
      <c r="VAX81" s="828"/>
      <c r="VAY81" s="828"/>
      <c r="VAZ81" s="828"/>
      <c r="VBA81" s="828"/>
      <c r="VBB81" s="828"/>
      <c r="VBC81" s="828"/>
      <c r="VBD81" s="828"/>
      <c r="VBE81" s="828"/>
      <c r="VBF81" s="828"/>
      <c r="VBG81" s="828"/>
      <c r="VBH81" s="828"/>
      <c r="VBI81" s="828"/>
      <c r="VBJ81" s="828"/>
      <c r="VBK81" s="828"/>
      <c r="VBL81" s="828"/>
      <c r="VBM81" s="828"/>
      <c r="VBN81" s="828"/>
      <c r="VBO81" s="828"/>
      <c r="VBP81" s="828"/>
      <c r="VBQ81" s="828"/>
      <c r="VBR81" s="828"/>
      <c r="VBS81" s="828"/>
      <c r="VBT81" s="828"/>
      <c r="VBU81" s="828"/>
      <c r="VBV81" s="828"/>
      <c r="VBW81" s="828"/>
      <c r="VBX81" s="828"/>
      <c r="VBY81" s="828"/>
      <c r="VBZ81" s="828"/>
      <c r="VCA81" s="828"/>
      <c r="VCB81" s="828"/>
      <c r="VCC81" s="828"/>
      <c r="VCD81" s="828"/>
      <c r="VCE81" s="828"/>
      <c r="VCF81" s="828"/>
      <c r="VCG81" s="828"/>
      <c r="VCH81" s="828"/>
      <c r="VCI81" s="828"/>
      <c r="VCJ81" s="828"/>
      <c r="VCK81" s="828"/>
      <c r="VCL81" s="828"/>
      <c r="VCM81" s="828"/>
      <c r="VCN81" s="828"/>
      <c r="VCO81" s="828"/>
      <c r="VCP81" s="828"/>
      <c r="VCQ81" s="828"/>
      <c r="VCR81" s="828"/>
      <c r="VCS81" s="828"/>
      <c r="VCT81" s="828"/>
      <c r="VCU81" s="828"/>
      <c r="VCV81" s="828"/>
      <c r="VCW81" s="828"/>
      <c r="VCX81" s="828"/>
      <c r="VCY81" s="828"/>
      <c r="VCZ81" s="828"/>
      <c r="VDA81" s="828"/>
      <c r="VDB81" s="828"/>
      <c r="VDC81" s="828"/>
      <c r="VDD81" s="828"/>
      <c r="VDE81" s="828"/>
      <c r="VDF81" s="828"/>
      <c r="VDG81" s="828"/>
      <c r="VDH81" s="828"/>
      <c r="VDI81" s="828"/>
      <c r="VDJ81" s="828"/>
      <c r="VDK81" s="828"/>
      <c r="VDL81" s="828"/>
      <c r="VDM81" s="828"/>
      <c r="VDN81" s="828"/>
      <c r="VDO81" s="828"/>
      <c r="VDP81" s="828"/>
      <c r="VDQ81" s="828"/>
      <c r="VDR81" s="828"/>
      <c r="VDS81" s="828"/>
      <c r="VDT81" s="828"/>
      <c r="VDU81" s="828"/>
      <c r="VDV81" s="828"/>
      <c r="VDW81" s="828"/>
      <c r="VDX81" s="828"/>
      <c r="VDY81" s="828"/>
      <c r="VDZ81" s="828"/>
      <c r="VEA81" s="828"/>
      <c r="VEB81" s="828"/>
      <c r="VEC81" s="828"/>
      <c r="VED81" s="828"/>
      <c r="VEE81" s="828"/>
      <c r="VEF81" s="828"/>
      <c r="VEG81" s="828"/>
      <c r="VEH81" s="828"/>
      <c r="VEI81" s="828"/>
      <c r="VEJ81" s="828"/>
      <c r="VEK81" s="828"/>
      <c r="VEL81" s="828"/>
      <c r="VEM81" s="828"/>
      <c r="VEN81" s="828"/>
      <c r="VEO81" s="828"/>
      <c r="VEP81" s="828"/>
      <c r="VEQ81" s="828"/>
      <c r="VER81" s="828"/>
      <c r="VES81" s="828"/>
      <c r="VET81" s="828"/>
      <c r="VEU81" s="828"/>
      <c r="VEV81" s="828"/>
      <c r="VEW81" s="828"/>
      <c r="VEX81" s="828"/>
      <c r="VEY81" s="828"/>
      <c r="VEZ81" s="828"/>
      <c r="VFA81" s="828"/>
      <c r="VFB81" s="828"/>
      <c r="VFC81" s="828"/>
      <c r="VFD81" s="828"/>
      <c r="VFE81" s="828"/>
      <c r="VFF81" s="828"/>
      <c r="VFG81" s="828"/>
      <c r="VFH81" s="828"/>
      <c r="VFI81" s="828"/>
      <c r="VFJ81" s="828"/>
      <c r="VFK81" s="828"/>
      <c r="VFL81" s="828"/>
      <c r="VFM81" s="828"/>
      <c r="VFN81" s="828"/>
      <c r="VFO81" s="828"/>
      <c r="VFP81" s="828"/>
      <c r="VFQ81" s="828"/>
      <c r="VFR81" s="828"/>
      <c r="VFS81" s="828"/>
      <c r="VFT81" s="828"/>
      <c r="VFU81" s="828"/>
      <c r="VFV81" s="828"/>
      <c r="VFW81" s="828"/>
      <c r="VFX81" s="828"/>
      <c r="VFY81" s="828"/>
      <c r="VFZ81" s="828"/>
      <c r="VGA81" s="828"/>
      <c r="VGB81" s="828"/>
      <c r="VGC81" s="828"/>
      <c r="VGD81" s="828"/>
      <c r="VGE81" s="828"/>
      <c r="VGF81" s="828"/>
      <c r="VGG81" s="828"/>
      <c r="VGH81" s="828"/>
      <c r="VGI81" s="828"/>
      <c r="VGJ81" s="828"/>
      <c r="VGK81" s="828"/>
      <c r="VGL81" s="828"/>
      <c r="VGM81" s="828"/>
      <c r="VGN81" s="828"/>
      <c r="VGO81" s="828"/>
      <c r="VGP81" s="828"/>
      <c r="VGQ81" s="828"/>
      <c r="VGR81" s="828"/>
      <c r="VGS81" s="828"/>
      <c r="VGT81" s="828"/>
      <c r="VGU81" s="828"/>
      <c r="VGV81" s="828"/>
      <c r="VGW81" s="828"/>
      <c r="VGX81" s="828"/>
      <c r="VGY81" s="828"/>
      <c r="VGZ81" s="828"/>
      <c r="VHA81" s="828"/>
      <c r="VHB81" s="828"/>
      <c r="VHC81" s="828"/>
      <c r="VHD81" s="828"/>
      <c r="VHE81" s="828"/>
      <c r="VHF81" s="828"/>
      <c r="VHG81" s="828"/>
      <c r="VHH81" s="828"/>
      <c r="VHI81" s="828"/>
      <c r="VHJ81" s="828"/>
      <c r="VHK81" s="828"/>
      <c r="VHL81" s="828"/>
      <c r="VHM81" s="828"/>
      <c r="VHN81" s="828"/>
      <c r="VHO81" s="828"/>
      <c r="VHP81" s="828"/>
      <c r="VHQ81" s="828"/>
      <c r="VHR81" s="828"/>
      <c r="VHS81" s="828"/>
      <c r="VHT81" s="828"/>
      <c r="VHU81" s="828"/>
      <c r="VHV81" s="828"/>
      <c r="VHW81" s="828"/>
      <c r="VHX81" s="828"/>
      <c r="VHY81" s="828"/>
      <c r="VHZ81" s="828"/>
      <c r="VIA81" s="828"/>
      <c r="VIB81" s="828"/>
      <c r="VIC81" s="828"/>
      <c r="VID81" s="828"/>
      <c r="VIE81" s="828"/>
      <c r="VIF81" s="828"/>
      <c r="VIG81" s="828"/>
      <c r="VIH81" s="828"/>
      <c r="VII81" s="828"/>
      <c r="VIJ81" s="828"/>
      <c r="VIK81" s="828"/>
      <c r="VIL81" s="828"/>
      <c r="VIM81" s="828"/>
      <c r="VIN81" s="828"/>
      <c r="VIO81" s="828"/>
      <c r="VIP81" s="828"/>
      <c r="VIQ81" s="828"/>
      <c r="VIR81" s="828"/>
      <c r="VIS81" s="828"/>
      <c r="VIT81" s="828"/>
      <c r="VIU81" s="828"/>
      <c r="VIV81" s="828"/>
      <c r="VIW81" s="828"/>
      <c r="VIX81" s="828"/>
      <c r="VIY81" s="828"/>
      <c r="VIZ81" s="828"/>
      <c r="VJA81" s="828"/>
      <c r="VJB81" s="828"/>
      <c r="VJC81" s="828"/>
      <c r="VJD81" s="828"/>
      <c r="VJE81" s="828"/>
      <c r="VJF81" s="828"/>
      <c r="VJG81" s="828"/>
      <c r="VJH81" s="828"/>
      <c r="VJI81" s="828"/>
      <c r="VJJ81" s="828"/>
      <c r="VJK81" s="828"/>
      <c r="VJL81" s="828"/>
      <c r="VJM81" s="828"/>
      <c r="VJN81" s="828"/>
      <c r="VJO81" s="828"/>
      <c r="VJP81" s="828"/>
      <c r="VJQ81" s="828"/>
      <c r="VJR81" s="828"/>
      <c r="VJS81" s="828"/>
      <c r="VJT81" s="828"/>
      <c r="VJU81" s="828"/>
      <c r="VJV81" s="828"/>
      <c r="VJW81" s="828"/>
      <c r="VJX81" s="828"/>
      <c r="VJY81" s="828"/>
      <c r="VJZ81" s="828"/>
      <c r="VKA81" s="828"/>
      <c r="VKB81" s="828"/>
      <c r="VKC81" s="828"/>
      <c r="VKD81" s="828"/>
      <c r="VKE81" s="828"/>
      <c r="VKF81" s="828"/>
      <c r="VKG81" s="828"/>
      <c r="VKH81" s="828"/>
      <c r="VKI81" s="828"/>
      <c r="VKJ81" s="828"/>
      <c r="VKK81" s="828"/>
      <c r="VKL81" s="828"/>
      <c r="VKM81" s="828"/>
      <c r="VKN81" s="828"/>
      <c r="VKO81" s="828"/>
      <c r="VKP81" s="828"/>
      <c r="VKQ81" s="828"/>
      <c r="VKR81" s="828"/>
      <c r="VKS81" s="828"/>
      <c r="VKT81" s="828"/>
      <c r="VKU81" s="828"/>
      <c r="VKV81" s="828"/>
      <c r="VKW81" s="828"/>
      <c r="VKX81" s="828"/>
      <c r="VKY81" s="828"/>
      <c r="VKZ81" s="828"/>
      <c r="VLA81" s="828"/>
      <c r="VLB81" s="828"/>
      <c r="VLC81" s="828"/>
      <c r="VLD81" s="828"/>
      <c r="VLE81" s="828"/>
      <c r="VLF81" s="828"/>
      <c r="VLG81" s="828"/>
      <c r="VLH81" s="828"/>
      <c r="VLI81" s="828"/>
      <c r="VLJ81" s="828"/>
      <c r="VLK81" s="828"/>
      <c r="VLL81" s="828"/>
      <c r="VLM81" s="828"/>
      <c r="VLN81" s="828"/>
      <c r="VLO81" s="828"/>
      <c r="VLP81" s="828"/>
      <c r="VLQ81" s="828"/>
      <c r="VLR81" s="828"/>
      <c r="VLS81" s="828"/>
      <c r="VLT81" s="828"/>
      <c r="VLU81" s="828"/>
      <c r="VLV81" s="828"/>
      <c r="VLW81" s="828"/>
      <c r="VLX81" s="828"/>
      <c r="VLY81" s="828"/>
      <c r="VLZ81" s="828"/>
      <c r="VMA81" s="828"/>
      <c r="VMB81" s="828"/>
      <c r="VMC81" s="828"/>
      <c r="VMD81" s="828"/>
      <c r="VME81" s="828"/>
      <c r="VMF81" s="828"/>
      <c r="VMG81" s="828"/>
      <c r="VMH81" s="828"/>
      <c r="VMI81" s="828"/>
      <c r="VMJ81" s="828"/>
      <c r="VMK81" s="828"/>
      <c r="VML81" s="828"/>
      <c r="VMM81" s="828"/>
      <c r="VMN81" s="828"/>
      <c r="VMO81" s="828"/>
      <c r="VMP81" s="828"/>
      <c r="VMQ81" s="828"/>
      <c r="VMR81" s="828"/>
      <c r="VMS81" s="828"/>
      <c r="VMT81" s="828"/>
      <c r="VMU81" s="828"/>
      <c r="VMV81" s="828"/>
      <c r="VMW81" s="828"/>
      <c r="VMX81" s="828"/>
      <c r="VMY81" s="828"/>
      <c r="VMZ81" s="828"/>
      <c r="VNA81" s="828"/>
      <c r="VNB81" s="828"/>
      <c r="VNC81" s="828"/>
      <c r="VND81" s="828"/>
      <c r="VNE81" s="828"/>
      <c r="VNF81" s="828"/>
      <c r="VNG81" s="828"/>
      <c r="VNH81" s="828"/>
      <c r="VNI81" s="828"/>
      <c r="VNJ81" s="828"/>
      <c r="VNK81" s="828"/>
      <c r="VNL81" s="828"/>
      <c r="VNM81" s="828"/>
      <c r="VNN81" s="828"/>
      <c r="VNO81" s="828"/>
      <c r="VNP81" s="828"/>
      <c r="VNQ81" s="828"/>
      <c r="VNR81" s="828"/>
      <c r="VNS81" s="828"/>
      <c r="VNT81" s="828"/>
      <c r="VNU81" s="828"/>
      <c r="VNV81" s="828"/>
      <c r="VNW81" s="828"/>
      <c r="VNX81" s="828"/>
      <c r="VNY81" s="828"/>
      <c r="VNZ81" s="828"/>
      <c r="VOA81" s="828"/>
      <c r="VOB81" s="828"/>
      <c r="VOC81" s="828"/>
      <c r="VOD81" s="828"/>
      <c r="VOE81" s="828"/>
      <c r="VOF81" s="828"/>
      <c r="VOG81" s="828"/>
      <c r="VOH81" s="828"/>
      <c r="VOI81" s="828"/>
      <c r="VOJ81" s="828"/>
      <c r="VOK81" s="828"/>
      <c r="VOL81" s="828"/>
      <c r="VOM81" s="828"/>
      <c r="VON81" s="828"/>
      <c r="VOO81" s="828"/>
      <c r="VOP81" s="828"/>
      <c r="VOQ81" s="828"/>
      <c r="VOR81" s="828"/>
      <c r="VOS81" s="828"/>
      <c r="VOT81" s="828"/>
      <c r="VOU81" s="828"/>
      <c r="VOV81" s="828"/>
      <c r="VOW81" s="828"/>
      <c r="VOX81" s="828"/>
      <c r="VOY81" s="828"/>
      <c r="VOZ81" s="828"/>
      <c r="VPA81" s="828"/>
      <c r="VPB81" s="828"/>
      <c r="VPC81" s="828"/>
      <c r="VPD81" s="828"/>
      <c r="VPE81" s="828"/>
      <c r="VPF81" s="828"/>
      <c r="VPG81" s="828"/>
      <c r="VPH81" s="828"/>
      <c r="VPI81" s="828"/>
      <c r="VPJ81" s="828"/>
      <c r="VPK81" s="828"/>
      <c r="VPL81" s="828"/>
      <c r="VPM81" s="828"/>
      <c r="VPN81" s="828"/>
      <c r="VPO81" s="828"/>
      <c r="VPP81" s="828"/>
      <c r="VPQ81" s="828"/>
      <c r="VPR81" s="828"/>
      <c r="VPS81" s="828"/>
      <c r="VPT81" s="828"/>
      <c r="VPU81" s="828"/>
      <c r="VPV81" s="828"/>
      <c r="VPW81" s="828"/>
      <c r="VPX81" s="828"/>
      <c r="VPY81" s="828"/>
      <c r="VPZ81" s="828"/>
      <c r="VQA81" s="828"/>
      <c r="VQB81" s="828"/>
      <c r="VQC81" s="828"/>
      <c r="VQD81" s="828"/>
      <c r="VQE81" s="828"/>
      <c r="VQF81" s="828"/>
      <c r="VQG81" s="828"/>
      <c r="VQH81" s="828"/>
      <c r="VQI81" s="828"/>
      <c r="VQJ81" s="828"/>
      <c r="VQK81" s="828"/>
      <c r="VQL81" s="828"/>
      <c r="VQM81" s="828"/>
      <c r="VQN81" s="828"/>
      <c r="VQO81" s="828"/>
      <c r="VQP81" s="828"/>
      <c r="VQQ81" s="828"/>
      <c r="VQR81" s="828"/>
      <c r="VQS81" s="828"/>
      <c r="VQT81" s="828"/>
      <c r="VQU81" s="828"/>
      <c r="VQV81" s="828"/>
      <c r="VQW81" s="828"/>
      <c r="VQX81" s="828"/>
      <c r="VQY81" s="828"/>
      <c r="VQZ81" s="828"/>
      <c r="VRA81" s="828"/>
      <c r="VRB81" s="828"/>
      <c r="VRC81" s="828"/>
      <c r="VRD81" s="828"/>
      <c r="VRE81" s="828"/>
      <c r="VRF81" s="828"/>
      <c r="VRG81" s="828"/>
      <c r="VRH81" s="828"/>
      <c r="VRI81" s="828"/>
      <c r="VRJ81" s="828"/>
      <c r="VRK81" s="828"/>
      <c r="VRL81" s="828"/>
      <c r="VRM81" s="828"/>
      <c r="VRN81" s="828"/>
      <c r="VRO81" s="828"/>
      <c r="VRP81" s="828"/>
      <c r="VRQ81" s="828"/>
      <c r="VRR81" s="828"/>
      <c r="VRS81" s="828"/>
      <c r="VRT81" s="828"/>
      <c r="VRU81" s="828"/>
      <c r="VRV81" s="828"/>
      <c r="VRW81" s="828"/>
      <c r="VRX81" s="828"/>
      <c r="VRY81" s="828"/>
      <c r="VRZ81" s="828"/>
      <c r="VSA81" s="828"/>
      <c r="VSB81" s="828"/>
      <c r="VSC81" s="828"/>
      <c r="VSD81" s="828"/>
      <c r="VSE81" s="828"/>
      <c r="VSF81" s="828"/>
      <c r="VSG81" s="828"/>
      <c r="VSH81" s="828"/>
      <c r="VSI81" s="828"/>
      <c r="VSJ81" s="828"/>
      <c r="VSK81" s="828"/>
      <c r="VSL81" s="828"/>
      <c r="VSM81" s="828"/>
      <c r="VSN81" s="828"/>
      <c r="VSO81" s="828"/>
      <c r="VSP81" s="828"/>
      <c r="VSQ81" s="828"/>
      <c r="VSR81" s="828"/>
      <c r="VSS81" s="828"/>
      <c r="VST81" s="828"/>
      <c r="VSU81" s="828"/>
      <c r="VSV81" s="828"/>
      <c r="VSW81" s="828"/>
      <c r="VSX81" s="828"/>
      <c r="VSY81" s="828"/>
      <c r="VSZ81" s="828"/>
      <c r="VTA81" s="828"/>
      <c r="VTB81" s="828"/>
      <c r="VTC81" s="828"/>
      <c r="VTD81" s="828"/>
      <c r="VTE81" s="828"/>
      <c r="VTF81" s="828"/>
      <c r="VTG81" s="828"/>
      <c r="VTH81" s="828"/>
      <c r="VTI81" s="828"/>
      <c r="VTJ81" s="828"/>
      <c r="VTK81" s="828"/>
      <c r="VTL81" s="828"/>
      <c r="VTM81" s="828"/>
      <c r="VTN81" s="828"/>
      <c r="VTO81" s="828"/>
      <c r="VTP81" s="828"/>
      <c r="VTQ81" s="828"/>
      <c r="VTR81" s="828"/>
      <c r="VTS81" s="828"/>
      <c r="VTT81" s="828"/>
      <c r="VTU81" s="828"/>
      <c r="VTV81" s="828"/>
      <c r="VTW81" s="828"/>
      <c r="VTX81" s="828"/>
      <c r="VTY81" s="828"/>
      <c r="VTZ81" s="828"/>
      <c r="VUA81" s="828"/>
      <c r="VUB81" s="828"/>
      <c r="VUC81" s="828"/>
      <c r="VUD81" s="828"/>
      <c r="VUE81" s="828"/>
      <c r="VUF81" s="828"/>
      <c r="VUG81" s="828"/>
      <c r="VUH81" s="828"/>
      <c r="VUI81" s="828"/>
      <c r="VUJ81" s="828"/>
      <c r="VUK81" s="828"/>
      <c r="VUL81" s="828"/>
      <c r="VUM81" s="828"/>
      <c r="VUN81" s="828"/>
      <c r="VUO81" s="828"/>
      <c r="VUP81" s="828"/>
      <c r="VUQ81" s="828"/>
      <c r="VUR81" s="828"/>
      <c r="VUS81" s="828"/>
      <c r="VUT81" s="828"/>
      <c r="VUU81" s="828"/>
      <c r="VUV81" s="828"/>
      <c r="VUW81" s="828"/>
      <c r="VUX81" s="828"/>
      <c r="VUY81" s="828"/>
      <c r="VUZ81" s="828"/>
      <c r="VVA81" s="828"/>
      <c r="VVB81" s="828"/>
      <c r="VVC81" s="828"/>
      <c r="VVD81" s="828"/>
      <c r="VVE81" s="828"/>
      <c r="VVF81" s="828"/>
      <c r="VVG81" s="828"/>
      <c r="VVH81" s="828"/>
      <c r="VVI81" s="828"/>
      <c r="VVJ81" s="828"/>
      <c r="VVK81" s="828"/>
      <c r="VVL81" s="828"/>
      <c r="VVM81" s="828"/>
      <c r="VVN81" s="828"/>
      <c r="VVO81" s="828"/>
      <c r="VVP81" s="828"/>
      <c r="VVQ81" s="828"/>
      <c r="VVR81" s="828"/>
      <c r="VVS81" s="828"/>
      <c r="VVT81" s="828"/>
      <c r="VVU81" s="828"/>
      <c r="VVV81" s="828"/>
      <c r="VVW81" s="828"/>
      <c r="VVX81" s="828"/>
      <c r="VVY81" s="828"/>
      <c r="VVZ81" s="828"/>
      <c r="VWA81" s="828"/>
      <c r="VWB81" s="828"/>
      <c r="VWC81" s="828"/>
      <c r="VWD81" s="828"/>
      <c r="VWE81" s="828"/>
      <c r="VWF81" s="828"/>
      <c r="VWG81" s="828"/>
      <c r="VWH81" s="828"/>
      <c r="VWI81" s="828"/>
      <c r="VWJ81" s="828"/>
      <c r="VWK81" s="828"/>
      <c r="VWL81" s="828"/>
      <c r="VWM81" s="828"/>
      <c r="VWN81" s="828"/>
      <c r="VWO81" s="828"/>
      <c r="VWP81" s="828"/>
      <c r="VWQ81" s="828"/>
      <c r="VWR81" s="828"/>
      <c r="VWS81" s="828"/>
      <c r="VWT81" s="828"/>
      <c r="VWU81" s="828"/>
      <c r="VWV81" s="828"/>
      <c r="VWW81" s="828"/>
      <c r="VWX81" s="828"/>
      <c r="VWY81" s="828"/>
      <c r="VWZ81" s="828"/>
      <c r="VXA81" s="828"/>
      <c r="VXB81" s="828"/>
      <c r="VXC81" s="828"/>
      <c r="VXD81" s="828"/>
      <c r="VXE81" s="828"/>
      <c r="VXF81" s="828"/>
      <c r="VXG81" s="828"/>
      <c r="VXH81" s="828"/>
      <c r="VXI81" s="828"/>
      <c r="VXJ81" s="828"/>
      <c r="VXK81" s="828"/>
      <c r="VXL81" s="828"/>
      <c r="VXM81" s="828"/>
      <c r="VXN81" s="828"/>
      <c r="VXO81" s="828"/>
      <c r="VXP81" s="828"/>
      <c r="VXQ81" s="828"/>
      <c r="VXR81" s="828"/>
      <c r="VXS81" s="828"/>
      <c r="VXT81" s="828"/>
      <c r="VXU81" s="828"/>
      <c r="VXV81" s="828"/>
      <c r="VXW81" s="828"/>
      <c r="VXX81" s="828"/>
      <c r="VXY81" s="828"/>
      <c r="VXZ81" s="828"/>
      <c r="VYA81" s="828"/>
      <c r="VYB81" s="828"/>
      <c r="VYC81" s="828"/>
      <c r="VYD81" s="828"/>
      <c r="VYE81" s="828"/>
      <c r="VYF81" s="828"/>
      <c r="VYG81" s="828"/>
      <c r="VYH81" s="828"/>
      <c r="VYI81" s="828"/>
      <c r="VYJ81" s="828"/>
      <c r="VYK81" s="828"/>
      <c r="VYL81" s="828"/>
      <c r="VYM81" s="828"/>
      <c r="VYN81" s="828"/>
      <c r="VYO81" s="828"/>
      <c r="VYP81" s="828"/>
      <c r="VYQ81" s="828"/>
      <c r="VYR81" s="828"/>
      <c r="VYS81" s="828"/>
      <c r="VYT81" s="828"/>
      <c r="VYU81" s="828"/>
      <c r="VYV81" s="828"/>
      <c r="VYW81" s="828"/>
      <c r="VYX81" s="828"/>
      <c r="VYY81" s="828"/>
      <c r="VYZ81" s="828"/>
      <c r="VZA81" s="828"/>
      <c r="VZB81" s="828"/>
      <c r="VZC81" s="828"/>
      <c r="VZD81" s="828"/>
      <c r="VZE81" s="828"/>
      <c r="VZF81" s="828"/>
      <c r="VZG81" s="828"/>
      <c r="VZH81" s="828"/>
      <c r="VZI81" s="828"/>
      <c r="VZJ81" s="828"/>
      <c r="VZK81" s="828"/>
      <c r="VZL81" s="828"/>
      <c r="VZM81" s="828"/>
      <c r="VZN81" s="828"/>
      <c r="VZO81" s="828"/>
      <c r="VZP81" s="828"/>
      <c r="VZQ81" s="828"/>
      <c r="VZR81" s="828"/>
      <c r="VZS81" s="828"/>
      <c r="VZT81" s="828"/>
      <c r="VZU81" s="828"/>
      <c r="VZV81" s="828"/>
      <c r="VZW81" s="828"/>
      <c r="VZX81" s="828"/>
      <c r="VZY81" s="828"/>
      <c r="VZZ81" s="828"/>
      <c r="WAA81" s="828"/>
      <c r="WAB81" s="828"/>
      <c r="WAC81" s="828"/>
      <c r="WAD81" s="828"/>
      <c r="WAE81" s="828"/>
      <c r="WAF81" s="828"/>
      <c r="WAG81" s="828"/>
      <c r="WAH81" s="828"/>
      <c r="WAI81" s="828"/>
      <c r="WAJ81" s="828"/>
      <c r="WAK81" s="828"/>
      <c r="WAL81" s="828"/>
      <c r="WAM81" s="828"/>
      <c r="WAN81" s="828"/>
      <c r="WAO81" s="828"/>
      <c r="WAP81" s="828"/>
      <c r="WAQ81" s="828"/>
      <c r="WAR81" s="828"/>
      <c r="WAS81" s="828"/>
      <c r="WAT81" s="828"/>
      <c r="WAU81" s="828"/>
      <c r="WAV81" s="828"/>
      <c r="WAW81" s="828"/>
      <c r="WAX81" s="828"/>
      <c r="WAY81" s="828"/>
      <c r="WAZ81" s="828"/>
      <c r="WBA81" s="828"/>
      <c r="WBB81" s="828"/>
      <c r="WBC81" s="828"/>
      <c r="WBD81" s="828"/>
      <c r="WBE81" s="828"/>
      <c r="WBF81" s="828"/>
      <c r="WBG81" s="828"/>
      <c r="WBH81" s="828"/>
      <c r="WBI81" s="828"/>
      <c r="WBJ81" s="828"/>
      <c r="WBK81" s="828"/>
      <c r="WBL81" s="828"/>
      <c r="WBM81" s="828"/>
      <c r="WBN81" s="828"/>
      <c r="WBO81" s="828"/>
      <c r="WBP81" s="828"/>
      <c r="WBQ81" s="828"/>
      <c r="WBR81" s="828"/>
      <c r="WBS81" s="828"/>
      <c r="WBT81" s="828"/>
      <c r="WBU81" s="828"/>
      <c r="WBV81" s="828"/>
      <c r="WBW81" s="828"/>
      <c r="WBX81" s="828"/>
      <c r="WBY81" s="828"/>
      <c r="WBZ81" s="828"/>
      <c r="WCA81" s="828"/>
      <c r="WCB81" s="828"/>
      <c r="WCC81" s="828"/>
      <c r="WCD81" s="828"/>
      <c r="WCE81" s="828"/>
      <c r="WCF81" s="828"/>
      <c r="WCG81" s="828"/>
      <c r="WCH81" s="828"/>
      <c r="WCI81" s="828"/>
      <c r="WCJ81" s="828"/>
      <c r="WCK81" s="828"/>
      <c r="WCL81" s="828"/>
      <c r="WCM81" s="828"/>
      <c r="WCN81" s="828"/>
      <c r="WCO81" s="828"/>
      <c r="WCP81" s="828"/>
      <c r="WCQ81" s="828"/>
      <c r="WCR81" s="828"/>
      <c r="WCS81" s="828"/>
      <c r="WCT81" s="828"/>
      <c r="WCU81" s="828"/>
      <c r="WCV81" s="828"/>
      <c r="WCW81" s="828"/>
      <c r="WCX81" s="828"/>
      <c r="WCY81" s="828"/>
      <c r="WCZ81" s="828"/>
      <c r="WDA81" s="828"/>
      <c r="WDB81" s="828"/>
      <c r="WDC81" s="828"/>
      <c r="WDD81" s="828"/>
      <c r="WDE81" s="828"/>
      <c r="WDF81" s="828"/>
      <c r="WDG81" s="828"/>
      <c r="WDH81" s="828"/>
      <c r="WDI81" s="828"/>
      <c r="WDJ81" s="828"/>
      <c r="WDK81" s="828"/>
      <c r="WDL81" s="828"/>
      <c r="WDM81" s="828"/>
      <c r="WDN81" s="828"/>
      <c r="WDO81" s="828"/>
      <c r="WDP81" s="828"/>
      <c r="WDQ81" s="828"/>
      <c r="WDR81" s="828"/>
      <c r="WDS81" s="828"/>
      <c r="WDT81" s="828"/>
      <c r="WDU81" s="828"/>
      <c r="WDV81" s="828"/>
      <c r="WDW81" s="828"/>
      <c r="WDX81" s="828"/>
      <c r="WDY81" s="828"/>
      <c r="WDZ81" s="828"/>
      <c r="WEA81" s="828"/>
      <c r="WEB81" s="828"/>
      <c r="WEC81" s="828"/>
      <c r="WED81" s="828"/>
      <c r="WEE81" s="828"/>
      <c r="WEF81" s="828"/>
      <c r="WEG81" s="828"/>
      <c r="WEH81" s="828"/>
      <c r="WEI81" s="828"/>
      <c r="WEJ81" s="828"/>
      <c r="WEK81" s="828"/>
      <c r="WEL81" s="828"/>
      <c r="WEM81" s="828"/>
      <c r="WEN81" s="828"/>
      <c r="WEO81" s="828"/>
      <c r="WEP81" s="828"/>
      <c r="WEQ81" s="828"/>
      <c r="WER81" s="828"/>
      <c r="WES81" s="828"/>
      <c r="WET81" s="828"/>
      <c r="WEU81" s="828"/>
      <c r="WEV81" s="828"/>
      <c r="WEW81" s="828"/>
      <c r="WEX81" s="828"/>
      <c r="WEY81" s="828"/>
      <c r="WEZ81" s="828"/>
      <c r="WFA81" s="828"/>
      <c r="WFB81" s="828"/>
      <c r="WFC81" s="828"/>
      <c r="WFD81" s="828"/>
      <c r="WFE81" s="828"/>
      <c r="WFF81" s="828"/>
      <c r="WFG81" s="828"/>
      <c r="WFH81" s="828"/>
      <c r="WFI81" s="828"/>
      <c r="WFJ81" s="828"/>
      <c r="WFK81" s="828"/>
      <c r="WFL81" s="828"/>
      <c r="WFM81" s="828"/>
      <c r="WFN81" s="828"/>
      <c r="WFO81" s="828"/>
      <c r="WFP81" s="828"/>
      <c r="WFQ81" s="828"/>
      <c r="WFR81" s="828"/>
      <c r="WFS81" s="828"/>
      <c r="WFT81" s="828"/>
      <c r="WFU81" s="828"/>
      <c r="WFV81" s="828"/>
      <c r="WFW81" s="828"/>
      <c r="WFX81" s="828"/>
      <c r="WFY81" s="828"/>
      <c r="WFZ81" s="828"/>
      <c r="WGA81" s="828"/>
      <c r="WGB81" s="828"/>
      <c r="WGC81" s="828"/>
      <c r="WGD81" s="828"/>
      <c r="WGE81" s="828"/>
      <c r="WGF81" s="828"/>
      <c r="WGG81" s="828"/>
      <c r="WGH81" s="828"/>
      <c r="WGI81" s="828"/>
      <c r="WGJ81" s="828"/>
      <c r="WGK81" s="828"/>
      <c r="WGL81" s="828"/>
      <c r="WGM81" s="828"/>
      <c r="WGN81" s="828"/>
      <c r="WGO81" s="828"/>
      <c r="WGP81" s="828"/>
      <c r="WGQ81" s="828"/>
      <c r="WGR81" s="828"/>
      <c r="WGS81" s="828"/>
      <c r="WGT81" s="828"/>
      <c r="WGU81" s="828"/>
      <c r="WGV81" s="828"/>
      <c r="WGW81" s="828"/>
      <c r="WGX81" s="828"/>
      <c r="WGY81" s="828"/>
      <c r="WGZ81" s="828"/>
      <c r="WHA81" s="828"/>
      <c r="WHB81" s="828"/>
      <c r="WHC81" s="828"/>
      <c r="WHD81" s="828"/>
      <c r="WHE81" s="828"/>
      <c r="WHF81" s="828"/>
      <c r="WHG81" s="828"/>
      <c r="WHH81" s="828"/>
      <c r="WHI81" s="828"/>
      <c r="WHJ81" s="828"/>
      <c r="WHK81" s="828"/>
      <c r="WHL81" s="828"/>
      <c r="WHM81" s="828"/>
      <c r="WHN81" s="828"/>
      <c r="WHO81" s="828"/>
      <c r="WHP81" s="828"/>
      <c r="WHQ81" s="828"/>
      <c r="WHR81" s="828"/>
      <c r="WHS81" s="828"/>
      <c r="WHT81" s="828"/>
      <c r="WHU81" s="828"/>
      <c r="WHV81" s="828"/>
      <c r="WHW81" s="828"/>
      <c r="WHX81" s="828"/>
      <c r="WHY81" s="828"/>
      <c r="WHZ81" s="828"/>
      <c r="WIA81" s="828"/>
      <c r="WIB81" s="828"/>
      <c r="WIC81" s="828"/>
      <c r="WID81" s="828"/>
      <c r="WIE81" s="828"/>
      <c r="WIF81" s="828"/>
      <c r="WIG81" s="828"/>
      <c r="WIH81" s="828"/>
      <c r="WII81" s="828"/>
      <c r="WIJ81" s="828"/>
      <c r="WIK81" s="828"/>
      <c r="WIL81" s="828"/>
      <c r="WIM81" s="828"/>
      <c r="WIN81" s="828"/>
      <c r="WIO81" s="828"/>
      <c r="WIP81" s="828"/>
      <c r="WIQ81" s="828"/>
      <c r="WIR81" s="828"/>
      <c r="WIS81" s="828"/>
      <c r="WIT81" s="828"/>
      <c r="WIU81" s="828"/>
      <c r="WIV81" s="828"/>
      <c r="WIW81" s="828"/>
      <c r="WIX81" s="828"/>
      <c r="WIY81" s="828"/>
      <c r="WIZ81" s="828"/>
      <c r="WJA81" s="828"/>
      <c r="WJB81" s="828"/>
      <c r="WJC81" s="828"/>
      <c r="WJD81" s="828"/>
      <c r="WJE81" s="828"/>
      <c r="WJF81" s="828"/>
      <c r="WJG81" s="828"/>
      <c r="WJH81" s="828"/>
      <c r="WJI81" s="828"/>
      <c r="WJJ81" s="828"/>
      <c r="WJK81" s="828"/>
      <c r="WJL81" s="828"/>
      <c r="WJM81" s="828"/>
      <c r="WJN81" s="828"/>
      <c r="WJO81" s="828"/>
      <c r="WJP81" s="828"/>
      <c r="WJQ81" s="828"/>
      <c r="WJR81" s="828"/>
      <c r="WJS81" s="828"/>
      <c r="WJT81" s="828"/>
      <c r="WJU81" s="828"/>
      <c r="WJV81" s="828"/>
      <c r="WJW81" s="828"/>
      <c r="WJX81" s="828"/>
      <c r="WJY81" s="828"/>
      <c r="WJZ81" s="828"/>
      <c r="WKA81" s="828"/>
      <c r="WKB81" s="828"/>
      <c r="WKC81" s="828"/>
      <c r="WKD81" s="828"/>
      <c r="WKE81" s="828"/>
      <c r="WKF81" s="828"/>
      <c r="WKG81" s="828"/>
      <c r="WKH81" s="828"/>
      <c r="WKI81" s="828"/>
      <c r="WKJ81" s="828"/>
      <c r="WKK81" s="828"/>
      <c r="WKL81" s="828"/>
      <c r="WKM81" s="828"/>
      <c r="WKN81" s="828"/>
      <c r="WKO81" s="828"/>
      <c r="WKP81" s="828"/>
      <c r="WKQ81" s="828"/>
      <c r="WKR81" s="828"/>
      <c r="WKS81" s="828"/>
      <c r="WKT81" s="828"/>
      <c r="WKU81" s="828"/>
      <c r="WKV81" s="828"/>
      <c r="WKW81" s="828"/>
      <c r="WKX81" s="828"/>
      <c r="WKY81" s="828"/>
      <c r="WKZ81" s="828"/>
      <c r="WLA81" s="828"/>
      <c r="WLB81" s="828"/>
      <c r="WLC81" s="828"/>
      <c r="WLD81" s="828"/>
      <c r="WLE81" s="828"/>
      <c r="WLF81" s="828"/>
      <c r="WLG81" s="828"/>
      <c r="WLH81" s="828"/>
      <c r="WLI81" s="828"/>
      <c r="WLJ81" s="828"/>
      <c r="WLK81" s="828"/>
      <c r="WLL81" s="828"/>
      <c r="WLM81" s="828"/>
      <c r="WLN81" s="828"/>
      <c r="WLO81" s="828"/>
      <c r="WLP81" s="828"/>
      <c r="WLQ81" s="828"/>
      <c r="WLR81" s="828"/>
      <c r="WLS81" s="828"/>
      <c r="WLT81" s="828"/>
      <c r="WLU81" s="828"/>
      <c r="WLV81" s="828"/>
      <c r="WLW81" s="828"/>
      <c r="WLX81" s="828"/>
      <c r="WLY81" s="828"/>
      <c r="WLZ81" s="828"/>
      <c r="WMA81" s="828"/>
      <c r="WMB81" s="828"/>
      <c r="WMC81" s="828"/>
      <c r="WMD81" s="828"/>
      <c r="WME81" s="828"/>
      <c r="WMF81" s="828"/>
      <c r="WMG81" s="828"/>
      <c r="WMH81" s="828"/>
      <c r="WMI81" s="828"/>
      <c r="WMJ81" s="828"/>
      <c r="WMK81" s="828"/>
      <c r="WML81" s="828"/>
      <c r="WMM81" s="828"/>
      <c r="WMN81" s="828"/>
      <c r="WMO81" s="828"/>
      <c r="WMP81" s="828"/>
      <c r="WMQ81" s="828"/>
      <c r="WMR81" s="828"/>
      <c r="WMS81" s="828"/>
      <c r="WMT81" s="828"/>
      <c r="WMU81" s="828"/>
      <c r="WMV81" s="828"/>
      <c r="WMW81" s="828"/>
      <c r="WMX81" s="828"/>
      <c r="WMY81" s="828"/>
      <c r="WMZ81" s="828"/>
      <c r="WNA81" s="828"/>
      <c r="WNB81" s="828"/>
      <c r="WNC81" s="828"/>
      <c r="WND81" s="828"/>
      <c r="WNE81" s="828"/>
      <c r="WNF81" s="828"/>
      <c r="WNG81" s="828"/>
      <c r="WNH81" s="828"/>
      <c r="WNI81" s="828"/>
      <c r="WNJ81" s="828"/>
      <c r="WNK81" s="828"/>
      <c r="WNL81" s="828"/>
      <c r="WNM81" s="828"/>
      <c r="WNN81" s="828"/>
      <c r="WNO81" s="828"/>
      <c r="WNP81" s="828"/>
      <c r="WNQ81" s="828"/>
      <c r="WNR81" s="828"/>
      <c r="WNS81" s="828"/>
      <c r="WNT81" s="828"/>
      <c r="WNU81" s="828"/>
      <c r="WNV81" s="828"/>
      <c r="WNW81" s="828"/>
      <c r="WNX81" s="828"/>
      <c r="WNY81" s="828"/>
      <c r="WNZ81" s="828"/>
      <c r="WOA81" s="828"/>
      <c r="WOB81" s="828"/>
      <c r="WOC81" s="828"/>
      <c r="WOD81" s="828"/>
      <c r="WOE81" s="828"/>
      <c r="WOF81" s="828"/>
      <c r="WOG81" s="828"/>
      <c r="WOH81" s="828"/>
      <c r="WOI81" s="828"/>
      <c r="WOJ81" s="828"/>
      <c r="WOK81" s="828"/>
      <c r="WOL81" s="828"/>
      <c r="WOM81" s="828"/>
      <c r="WON81" s="828"/>
      <c r="WOO81" s="828"/>
      <c r="WOP81" s="828"/>
      <c r="WOQ81" s="828"/>
      <c r="WOR81" s="828"/>
      <c r="WOS81" s="828"/>
      <c r="WOT81" s="828"/>
      <c r="WOU81" s="828"/>
      <c r="WOV81" s="828"/>
      <c r="WOW81" s="828"/>
      <c r="WOX81" s="828"/>
      <c r="WOY81" s="828"/>
      <c r="WOZ81" s="828"/>
      <c r="WPA81" s="828"/>
      <c r="WPB81" s="828"/>
      <c r="WPC81" s="828"/>
      <c r="WPD81" s="828"/>
      <c r="WPE81" s="828"/>
      <c r="WPF81" s="828"/>
      <c r="WPG81" s="828"/>
      <c r="WPH81" s="828"/>
      <c r="WPI81" s="828"/>
      <c r="WPJ81" s="828"/>
      <c r="WPK81" s="828"/>
      <c r="WPL81" s="828"/>
      <c r="WPM81" s="828"/>
      <c r="WPN81" s="828"/>
      <c r="WPO81" s="828"/>
      <c r="WPP81" s="828"/>
      <c r="WPQ81" s="828"/>
      <c r="WPR81" s="828"/>
      <c r="WPS81" s="828"/>
      <c r="WPT81" s="828"/>
      <c r="WPU81" s="828"/>
      <c r="WPV81" s="828"/>
      <c r="WPW81" s="828"/>
      <c r="WPX81" s="828"/>
      <c r="WPY81" s="828"/>
      <c r="WPZ81" s="828"/>
      <c r="WQA81" s="828"/>
      <c r="WQB81" s="828"/>
      <c r="WQC81" s="828"/>
      <c r="WQD81" s="828"/>
      <c r="WQE81" s="828"/>
      <c r="WQF81" s="828"/>
      <c r="WQG81" s="828"/>
      <c r="WQH81" s="828"/>
      <c r="WQI81" s="828"/>
      <c r="WQJ81" s="828"/>
      <c r="WQK81" s="828"/>
      <c r="WQL81" s="828"/>
      <c r="WQM81" s="828"/>
      <c r="WQN81" s="828"/>
      <c r="WQO81" s="828"/>
      <c r="WQP81" s="828"/>
      <c r="WQQ81" s="828"/>
      <c r="WQR81" s="828"/>
      <c r="WQS81" s="828"/>
      <c r="WQT81" s="828"/>
      <c r="WQU81" s="828"/>
      <c r="WQV81" s="828"/>
      <c r="WQW81" s="828"/>
      <c r="WQX81" s="828"/>
      <c r="WQY81" s="828"/>
      <c r="WQZ81" s="828"/>
      <c r="WRA81" s="828"/>
      <c r="WRB81" s="828"/>
      <c r="WRC81" s="828"/>
      <c r="WRD81" s="828"/>
      <c r="WRE81" s="828"/>
      <c r="WRF81" s="828"/>
      <c r="WRG81" s="828"/>
      <c r="WRH81" s="828"/>
      <c r="WRI81" s="828"/>
      <c r="WRJ81" s="828"/>
      <c r="WRK81" s="828"/>
      <c r="WRL81" s="828"/>
      <c r="WRM81" s="828"/>
      <c r="WRN81" s="828"/>
      <c r="WRO81" s="828"/>
      <c r="WRP81" s="828"/>
      <c r="WRQ81" s="828"/>
      <c r="WRR81" s="828"/>
      <c r="WRS81" s="828"/>
      <c r="WRT81" s="828"/>
      <c r="WRU81" s="828"/>
      <c r="WRV81" s="828"/>
      <c r="WRW81" s="828"/>
      <c r="WRX81" s="828"/>
      <c r="WRY81" s="828"/>
      <c r="WRZ81" s="828"/>
      <c r="WSA81" s="828"/>
      <c r="WSB81" s="828"/>
      <c r="WSC81" s="828"/>
      <c r="WSD81" s="828"/>
      <c r="WSE81" s="828"/>
      <c r="WSF81" s="828"/>
      <c r="WSG81" s="828"/>
      <c r="WSH81" s="828"/>
      <c r="WSI81" s="828"/>
      <c r="WSJ81" s="828"/>
      <c r="WSK81" s="828"/>
      <c r="WSL81" s="828"/>
      <c r="WSM81" s="828"/>
      <c r="WSN81" s="828"/>
      <c r="WSO81" s="828"/>
      <c r="WSP81" s="828"/>
      <c r="WSQ81" s="828"/>
      <c r="WSR81" s="828"/>
      <c r="WSS81" s="828"/>
      <c r="WST81" s="828"/>
      <c r="WSU81" s="828"/>
      <c r="WSV81" s="828"/>
      <c r="WSW81" s="828"/>
      <c r="WSX81" s="828"/>
      <c r="WSY81" s="828"/>
      <c r="WSZ81" s="828"/>
      <c r="WTA81" s="828"/>
      <c r="WTB81" s="828"/>
      <c r="WTC81" s="828"/>
      <c r="WTD81" s="828"/>
      <c r="WTE81" s="828"/>
      <c r="WTF81" s="828"/>
      <c r="WTG81" s="828"/>
      <c r="WTH81" s="828"/>
      <c r="WTI81" s="828"/>
      <c r="WTJ81" s="828"/>
      <c r="WTK81" s="828"/>
      <c r="WTL81" s="828"/>
      <c r="WTM81" s="828"/>
      <c r="WTN81" s="828"/>
      <c r="WTO81" s="828"/>
      <c r="WTP81" s="828"/>
      <c r="WTQ81" s="828"/>
      <c r="WTR81" s="828"/>
      <c r="WTS81" s="828"/>
      <c r="WTT81" s="828"/>
      <c r="WTU81" s="828"/>
      <c r="WTV81" s="828"/>
      <c r="WTW81" s="828"/>
      <c r="WTX81" s="828"/>
      <c r="WTY81" s="828"/>
      <c r="WTZ81" s="828"/>
      <c r="WUA81" s="828"/>
      <c r="WUB81" s="828"/>
      <c r="WUC81" s="828"/>
      <c r="WUD81" s="828"/>
      <c r="WUE81" s="828"/>
      <c r="WUF81" s="828"/>
      <c r="WUG81" s="828"/>
      <c r="WUH81" s="828"/>
      <c r="WUI81" s="828"/>
      <c r="WUJ81" s="828"/>
      <c r="WUK81" s="828"/>
      <c r="WUL81" s="828"/>
      <c r="WUM81" s="828"/>
      <c r="WUN81" s="828"/>
      <c r="WUO81" s="828"/>
      <c r="WUP81" s="828"/>
      <c r="WUQ81" s="828"/>
      <c r="WUR81" s="828"/>
      <c r="WUS81" s="828"/>
      <c r="WUT81" s="828"/>
      <c r="WUU81" s="828"/>
      <c r="WUV81" s="828"/>
      <c r="WUW81" s="828"/>
      <c r="WUX81" s="828"/>
      <c r="WUY81" s="828"/>
      <c r="WUZ81" s="828"/>
      <c r="WVA81" s="828"/>
      <c r="WVB81" s="828"/>
      <c r="WVC81" s="828"/>
      <c r="WVD81" s="828"/>
      <c r="WVE81" s="828"/>
      <c r="WVF81" s="828"/>
      <c r="WVG81" s="828"/>
      <c r="WVH81" s="828"/>
      <c r="WVI81" s="828"/>
      <c r="WVJ81" s="828"/>
    </row>
    <row r="82" spans="2:16130" s="826" customFormat="1" ht="9" hidden="1" customHeight="1">
      <c r="B82" s="827"/>
      <c r="C82" s="828"/>
      <c r="D82" s="828"/>
      <c r="E82" s="828"/>
      <c r="F82" s="828"/>
      <c r="G82" s="828"/>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c r="BC82" s="828"/>
      <c r="BD82" s="828"/>
      <c r="BE82" s="828"/>
      <c r="BF82" s="828"/>
      <c r="BG82" s="828"/>
      <c r="BH82" s="828"/>
      <c r="BI82" s="828"/>
      <c r="BJ82" s="828"/>
      <c r="BK82" s="828"/>
      <c r="BL82" s="828"/>
      <c r="BM82" s="828"/>
      <c r="BN82" s="828"/>
      <c r="BO82" s="828"/>
      <c r="BP82" s="828"/>
      <c r="BQ82" s="828"/>
      <c r="BR82" s="828"/>
      <c r="BS82" s="828"/>
      <c r="BT82" s="828"/>
      <c r="BU82" s="828"/>
      <c r="BV82" s="828"/>
      <c r="BW82" s="828"/>
      <c r="BX82" s="828"/>
      <c r="BY82" s="828"/>
      <c r="BZ82" s="828"/>
      <c r="CA82" s="828"/>
      <c r="CB82" s="828"/>
      <c r="CC82" s="828"/>
      <c r="CD82" s="828"/>
      <c r="CE82" s="828"/>
      <c r="CF82" s="828"/>
      <c r="CG82" s="828"/>
      <c r="CH82" s="828"/>
      <c r="CI82" s="828"/>
      <c r="CJ82" s="828"/>
      <c r="CK82" s="828"/>
      <c r="CL82" s="828"/>
      <c r="CM82" s="828"/>
      <c r="CN82" s="828"/>
      <c r="CO82" s="828"/>
      <c r="CP82" s="828"/>
      <c r="CQ82" s="828"/>
      <c r="CR82" s="828"/>
      <c r="CS82" s="828"/>
      <c r="CT82" s="828"/>
      <c r="CU82" s="828"/>
      <c r="CV82" s="828"/>
      <c r="CW82" s="828"/>
      <c r="CX82" s="828"/>
      <c r="CY82" s="828"/>
      <c r="CZ82" s="828"/>
      <c r="DA82" s="828"/>
      <c r="DB82" s="828"/>
      <c r="DC82" s="828"/>
      <c r="DD82" s="828"/>
      <c r="DE82" s="828"/>
      <c r="DF82" s="828"/>
      <c r="DG82" s="828"/>
      <c r="DH82" s="828"/>
      <c r="DI82" s="828"/>
      <c r="DJ82" s="828"/>
      <c r="DK82" s="828"/>
      <c r="DL82" s="828"/>
      <c r="DM82" s="828"/>
      <c r="DN82" s="828"/>
      <c r="DO82" s="828"/>
      <c r="DP82" s="828"/>
      <c r="DQ82" s="828"/>
      <c r="DR82" s="828"/>
      <c r="DS82" s="828"/>
      <c r="DT82" s="828"/>
      <c r="DU82" s="828"/>
      <c r="DV82" s="828"/>
      <c r="DW82" s="828"/>
      <c r="DX82" s="828"/>
      <c r="DY82" s="828"/>
      <c r="DZ82" s="828"/>
      <c r="EA82" s="828"/>
      <c r="EB82" s="828"/>
      <c r="EC82" s="828"/>
      <c r="ED82" s="828"/>
      <c r="EE82" s="828"/>
      <c r="EF82" s="828"/>
      <c r="EG82" s="828"/>
      <c r="EH82" s="828"/>
      <c r="EI82" s="828"/>
      <c r="EJ82" s="828"/>
      <c r="EK82" s="828"/>
      <c r="EL82" s="828"/>
      <c r="EM82" s="828"/>
      <c r="EN82" s="828"/>
      <c r="EO82" s="828"/>
      <c r="EP82" s="828"/>
      <c r="EQ82" s="828"/>
      <c r="ER82" s="828"/>
      <c r="ES82" s="828"/>
      <c r="ET82" s="828"/>
      <c r="EU82" s="828"/>
      <c r="EV82" s="828"/>
      <c r="EW82" s="828"/>
      <c r="EX82" s="828"/>
      <c r="EY82" s="828"/>
      <c r="EZ82" s="828"/>
      <c r="FA82" s="828"/>
      <c r="FB82" s="828"/>
      <c r="FC82" s="828"/>
      <c r="FD82" s="828"/>
      <c r="FE82" s="828"/>
      <c r="FF82" s="828"/>
      <c r="FG82" s="828"/>
      <c r="FH82" s="828"/>
      <c r="FI82" s="828"/>
      <c r="FJ82" s="828"/>
      <c r="FK82" s="828"/>
      <c r="FL82" s="828"/>
      <c r="FM82" s="828"/>
      <c r="FN82" s="828"/>
      <c r="FO82" s="828"/>
      <c r="FP82" s="828"/>
      <c r="FQ82" s="828"/>
      <c r="FR82" s="828"/>
      <c r="FS82" s="828"/>
      <c r="FT82" s="828"/>
      <c r="FU82" s="828"/>
      <c r="FV82" s="828"/>
      <c r="FW82" s="828"/>
      <c r="FX82" s="828"/>
      <c r="FY82" s="828"/>
      <c r="FZ82" s="828"/>
      <c r="GA82" s="828"/>
      <c r="GB82" s="828"/>
      <c r="GC82" s="828"/>
      <c r="GD82" s="828"/>
      <c r="GE82" s="828"/>
      <c r="GF82" s="828"/>
      <c r="GG82" s="828"/>
      <c r="GH82" s="828"/>
      <c r="GI82" s="828"/>
      <c r="GJ82" s="828"/>
      <c r="GK82" s="828"/>
      <c r="GL82" s="828"/>
      <c r="GM82" s="828"/>
      <c r="GN82" s="828"/>
      <c r="GO82" s="828"/>
      <c r="GP82" s="828"/>
      <c r="GQ82" s="828"/>
      <c r="GR82" s="828"/>
      <c r="GS82" s="828"/>
      <c r="GT82" s="828"/>
      <c r="GU82" s="828"/>
      <c r="GV82" s="828"/>
      <c r="GW82" s="828"/>
      <c r="GX82" s="828"/>
      <c r="GY82" s="828"/>
      <c r="GZ82" s="828"/>
      <c r="HA82" s="828"/>
      <c r="HB82" s="828"/>
      <c r="HC82" s="828"/>
      <c r="HD82" s="828"/>
      <c r="HE82" s="828"/>
      <c r="HF82" s="828"/>
      <c r="HG82" s="828"/>
      <c r="HH82" s="828"/>
      <c r="HI82" s="828"/>
      <c r="HJ82" s="828"/>
      <c r="HK82" s="828"/>
      <c r="HL82" s="828"/>
      <c r="HM82" s="828"/>
      <c r="HN82" s="828"/>
      <c r="HO82" s="828"/>
      <c r="HP82" s="828"/>
      <c r="HQ82" s="828"/>
      <c r="HR82" s="828"/>
      <c r="HS82" s="828"/>
      <c r="HT82" s="828"/>
      <c r="HU82" s="828"/>
      <c r="HV82" s="828"/>
      <c r="HW82" s="828"/>
      <c r="HX82" s="828"/>
      <c r="HY82" s="828"/>
      <c r="HZ82" s="828"/>
      <c r="IA82" s="828"/>
      <c r="IB82" s="828"/>
      <c r="IC82" s="828"/>
      <c r="ID82" s="828"/>
      <c r="IE82" s="828"/>
      <c r="IF82" s="828"/>
      <c r="IG82" s="828"/>
      <c r="IH82" s="828"/>
      <c r="II82" s="828"/>
      <c r="IJ82" s="828"/>
      <c r="IK82" s="828"/>
      <c r="IL82" s="828"/>
      <c r="IM82" s="828"/>
      <c r="IN82" s="828"/>
      <c r="IO82" s="828"/>
      <c r="IP82" s="828"/>
      <c r="IQ82" s="828"/>
      <c r="IR82" s="828"/>
      <c r="IS82" s="828"/>
      <c r="IT82" s="828"/>
      <c r="IU82" s="828"/>
      <c r="IV82" s="828"/>
      <c r="IW82" s="828"/>
      <c r="IX82" s="828"/>
      <c r="IY82" s="828"/>
      <c r="IZ82" s="828"/>
      <c r="JA82" s="828"/>
      <c r="JB82" s="828"/>
      <c r="JC82" s="828"/>
      <c r="JD82" s="828"/>
      <c r="JE82" s="828"/>
      <c r="JF82" s="828"/>
      <c r="JG82" s="828"/>
      <c r="JH82" s="828"/>
      <c r="JI82" s="828"/>
      <c r="JJ82" s="828"/>
      <c r="JK82" s="828"/>
      <c r="JL82" s="828"/>
      <c r="JM82" s="828"/>
      <c r="JN82" s="828"/>
      <c r="JO82" s="828"/>
      <c r="JP82" s="828"/>
      <c r="JQ82" s="828"/>
      <c r="JR82" s="828"/>
      <c r="JS82" s="828"/>
      <c r="JT82" s="828"/>
      <c r="JU82" s="828"/>
      <c r="JV82" s="828"/>
      <c r="JW82" s="828"/>
      <c r="JX82" s="828"/>
      <c r="JY82" s="828"/>
      <c r="JZ82" s="828"/>
      <c r="KA82" s="828"/>
      <c r="KB82" s="828"/>
      <c r="KC82" s="828"/>
      <c r="KD82" s="828"/>
      <c r="KE82" s="828"/>
      <c r="KF82" s="828"/>
      <c r="KG82" s="828"/>
      <c r="KH82" s="828"/>
      <c r="KI82" s="828"/>
      <c r="KJ82" s="828"/>
      <c r="KK82" s="828"/>
      <c r="KL82" s="828"/>
      <c r="KM82" s="828"/>
      <c r="KN82" s="828"/>
      <c r="KO82" s="828"/>
      <c r="KP82" s="828"/>
      <c r="KQ82" s="828"/>
      <c r="KR82" s="828"/>
      <c r="KS82" s="828"/>
      <c r="KT82" s="828"/>
      <c r="KU82" s="828"/>
      <c r="KV82" s="828"/>
      <c r="KW82" s="828"/>
      <c r="KX82" s="828"/>
      <c r="KY82" s="828"/>
      <c r="KZ82" s="828"/>
      <c r="LA82" s="828"/>
      <c r="LB82" s="828"/>
      <c r="LC82" s="828"/>
      <c r="LD82" s="828"/>
      <c r="LE82" s="828"/>
      <c r="LF82" s="828"/>
      <c r="LG82" s="828"/>
      <c r="LH82" s="828"/>
      <c r="LI82" s="828"/>
      <c r="LJ82" s="828"/>
      <c r="LK82" s="828"/>
      <c r="LL82" s="828"/>
      <c r="LM82" s="828"/>
      <c r="LN82" s="828"/>
      <c r="LO82" s="828"/>
      <c r="LP82" s="828"/>
      <c r="LQ82" s="828"/>
      <c r="LR82" s="828"/>
      <c r="LS82" s="828"/>
      <c r="LT82" s="828"/>
      <c r="LU82" s="828"/>
      <c r="LV82" s="828"/>
      <c r="LW82" s="828"/>
      <c r="LX82" s="828"/>
      <c r="LY82" s="828"/>
      <c r="LZ82" s="828"/>
      <c r="MA82" s="828"/>
      <c r="MB82" s="828"/>
      <c r="MC82" s="828"/>
      <c r="MD82" s="828"/>
      <c r="ME82" s="828"/>
      <c r="MF82" s="828"/>
      <c r="MG82" s="828"/>
      <c r="MH82" s="828"/>
      <c r="MI82" s="828"/>
      <c r="MJ82" s="828"/>
      <c r="MK82" s="828"/>
      <c r="ML82" s="828"/>
      <c r="MM82" s="828"/>
      <c r="MN82" s="828"/>
      <c r="MO82" s="828"/>
      <c r="MP82" s="828"/>
      <c r="MQ82" s="828"/>
      <c r="MR82" s="828"/>
      <c r="MS82" s="828"/>
      <c r="MT82" s="828"/>
      <c r="MU82" s="828"/>
      <c r="MV82" s="828"/>
      <c r="MW82" s="828"/>
      <c r="MX82" s="828"/>
      <c r="MY82" s="828"/>
      <c r="MZ82" s="828"/>
      <c r="NA82" s="828"/>
      <c r="NB82" s="828"/>
      <c r="NC82" s="828"/>
      <c r="ND82" s="828"/>
      <c r="NE82" s="828"/>
      <c r="NF82" s="828"/>
      <c r="NG82" s="828"/>
      <c r="NH82" s="828"/>
      <c r="NI82" s="828"/>
      <c r="NJ82" s="828"/>
      <c r="NK82" s="828"/>
      <c r="NL82" s="828"/>
      <c r="NM82" s="828"/>
      <c r="NN82" s="828"/>
      <c r="NO82" s="828"/>
      <c r="NP82" s="828"/>
      <c r="NQ82" s="828"/>
      <c r="NR82" s="828"/>
      <c r="NS82" s="828"/>
      <c r="NT82" s="828"/>
      <c r="NU82" s="828"/>
      <c r="NV82" s="828"/>
      <c r="NW82" s="828"/>
      <c r="NX82" s="828"/>
      <c r="NY82" s="828"/>
      <c r="NZ82" s="828"/>
      <c r="OA82" s="828"/>
      <c r="OB82" s="828"/>
      <c r="OC82" s="828"/>
      <c r="OD82" s="828"/>
      <c r="OE82" s="828"/>
      <c r="OF82" s="828"/>
      <c r="OG82" s="828"/>
      <c r="OH82" s="828"/>
      <c r="OI82" s="828"/>
      <c r="OJ82" s="828"/>
      <c r="OK82" s="828"/>
      <c r="OL82" s="828"/>
      <c r="OM82" s="828"/>
      <c r="ON82" s="828"/>
      <c r="OO82" s="828"/>
      <c r="OP82" s="828"/>
      <c r="OQ82" s="828"/>
      <c r="OR82" s="828"/>
      <c r="OS82" s="828"/>
      <c r="OT82" s="828"/>
      <c r="OU82" s="828"/>
      <c r="OV82" s="828"/>
      <c r="OW82" s="828"/>
      <c r="OX82" s="828"/>
      <c r="OY82" s="828"/>
      <c r="OZ82" s="828"/>
      <c r="PA82" s="828"/>
      <c r="PB82" s="828"/>
      <c r="PC82" s="828"/>
      <c r="PD82" s="828"/>
      <c r="PE82" s="828"/>
      <c r="PF82" s="828"/>
      <c r="PG82" s="828"/>
      <c r="PH82" s="828"/>
      <c r="PI82" s="828"/>
      <c r="PJ82" s="828"/>
      <c r="PK82" s="828"/>
      <c r="PL82" s="828"/>
      <c r="PM82" s="828"/>
      <c r="PN82" s="828"/>
      <c r="PO82" s="828"/>
      <c r="PP82" s="828"/>
      <c r="PQ82" s="828"/>
      <c r="PR82" s="828"/>
      <c r="PS82" s="828"/>
      <c r="PT82" s="828"/>
      <c r="PU82" s="828"/>
      <c r="PV82" s="828"/>
      <c r="PW82" s="828"/>
      <c r="PX82" s="828"/>
      <c r="PY82" s="828"/>
      <c r="PZ82" s="828"/>
      <c r="QA82" s="828"/>
      <c r="QB82" s="828"/>
      <c r="QC82" s="828"/>
      <c r="QD82" s="828"/>
      <c r="QE82" s="828"/>
      <c r="QF82" s="828"/>
      <c r="QG82" s="828"/>
      <c r="QH82" s="828"/>
      <c r="QI82" s="828"/>
      <c r="QJ82" s="828"/>
      <c r="QK82" s="828"/>
      <c r="QL82" s="828"/>
      <c r="QM82" s="828"/>
      <c r="QN82" s="828"/>
      <c r="QO82" s="828"/>
      <c r="QP82" s="828"/>
      <c r="QQ82" s="828"/>
      <c r="QR82" s="828"/>
      <c r="QS82" s="828"/>
      <c r="QT82" s="828"/>
      <c r="QU82" s="828"/>
      <c r="QV82" s="828"/>
      <c r="QW82" s="828"/>
      <c r="QX82" s="828"/>
      <c r="QY82" s="828"/>
      <c r="QZ82" s="828"/>
      <c r="RA82" s="828"/>
      <c r="RB82" s="828"/>
      <c r="RC82" s="828"/>
      <c r="RD82" s="828"/>
      <c r="RE82" s="828"/>
      <c r="RF82" s="828"/>
      <c r="RG82" s="828"/>
      <c r="RH82" s="828"/>
      <c r="RI82" s="828"/>
      <c r="RJ82" s="828"/>
      <c r="RK82" s="828"/>
      <c r="RL82" s="828"/>
      <c r="RM82" s="828"/>
      <c r="RN82" s="828"/>
      <c r="RO82" s="828"/>
      <c r="RP82" s="828"/>
      <c r="RQ82" s="828"/>
      <c r="RR82" s="828"/>
      <c r="RS82" s="828"/>
      <c r="RT82" s="828"/>
      <c r="RU82" s="828"/>
      <c r="RV82" s="828"/>
      <c r="RW82" s="828"/>
      <c r="RX82" s="828"/>
      <c r="RY82" s="828"/>
      <c r="RZ82" s="828"/>
      <c r="SA82" s="828"/>
      <c r="SB82" s="828"/>
      <c r="SC82" s="828"/>
      <c r="SD82" s="828"/>
      <c r="SE82" s="828"/>
      <c r="SF82" s="828"/>
      <c r="SG82" s="828"/>
      <c r="SH82" s="828"/>
      <c r="SI82" s="828"/>
      <c r="SJ82" s="828"/>
      <c r="SK82" s="828"/>
      <c r="SL82" s="828"/>
      <c r="SM82" s="828"/>
      <c r="SN82" s="828"/>
      <c r="SO82" s="828"/>
      <c r="SP82" s="828"/>
      <c r="SQ82" s="828"/>
      <c r="SR82" s="828"/>
      <c r="SS82" s="828"/>
      <c r="ST82" s="828"/>
      <c r="SU82" s="828"/>
      <c r="SV82" s="828"/>
      <c r="SW82" s="828"/>
      <c r="SX82" s="828"/>
      <c r="SY82" s="828"/>
      <c r="SZ82" s="828"/>
      <c r="TA82" s="828"/>
      <c r="TB82" s="828"/>
      <c r="TC82" s="828"/>
      <c r="TD82" s="828"/>
      <c r="TE82" s="828"/>
      <c r="TF82" s="828"/>
      <c r="TG82" s="828"/>
      <c r="TH82" s="828"/>
      <c r="TI82" s="828"/>
      <c r="TJ82" s="828"/>
      <c r="TK82" s="828"/>
      <c r="TL82" s="828"/>
      <c r="TM82" s="828"/>
      <c r="TN82" s="828"/>
      <c r="TO82" s="828"/>
      <c r="TP82" s="828"/>
      <c r="TQ82" s="828"/>
      <c r="TR82" s="828"/>
      <c r="TS82" s="828"/>
      <c r="TT82" s="828"/>
      <c r="TU82" s="828"/>
      <c r="TV82" s="828"/>
      <c r="TW82" s="828"/>
      <c r="TX82" s="828"/>
      <c r="TY82" s="828"/>
      <c r="TZ82" s="828"/>
      <c r="UA82" s="828"/>
      <c r="UB82" s="828"/>
      <c r="UC82" s="828"/>
      <c r="UD82" s="828"/>
      <c r="UE82" s="828"/>
      <c r="UF82" s="828"/>
      <c r="UG82" s="828"/>
      <c r="UH82" s="828"/>
      <c r="UI82" s="828"/>
      <c r="UJ82" s="828"/>
      <c r="UK82" s="828"/>
      <c r="UL82" s="828"/>
      <c r="UM82" s="828"/>
      <c r="UN82" s="828"/>
      <c r="UO82" s="828"/>
      <c r="UP82" s="828"/>
      <c r="UQ82" s="828"/>
      <c r="UR82" s="828"/>
      <c r="US82" s="828"/>
      <c r="UT82" s="828"/>
      <c r="UU82" s="828"/>
      <c r="UV82" s="828"/>
      <c r="UW82" s="828"/>
      <c r="UX82" s="828"/>
      <c r="UY82" s="828"/>
      <c r="UZ82" s="828"/>
      <c r="VA82" s="828"/>
      <c r="VB82" s="828"/>
      <c r="VC82" s="828"/>
      <c r="VD82" s="828"/>
      <c r="VE82" s="828"/>
      <c r="VF82" s="828"/>
      <c r="VG82" s="828"/>
      <c r="VH82" s="828"/>
      <c r="VI82" s="828"/>
      <c r="VJ82" s="828"/>
      <c r="VK82" s="828"/>
      <c r="VL82" s="828"/>
      <c r="VM82" s="828"/>
      <c r="VN82" s="828"/>
      <c r="VO82" s="828"/>
      <c r="VP82" s="828"/>
      <c r="VQ82" s="828"/>
      <c r="VR82" s="828"/>
      <c r="VS82" s="828"/>
      <c r="VT82" s="828"/>
      <c r="VU82" s="828"/>
      <c r="VV82" s="828"/>
      <c r="VW82" s="828"/>
      <c r="VX82" s="828"/>
      <c r="VY82" s="828"/>
      <c r="VZ82" s="828"/>
      <c r="WA82" s="828"/>
      <c r="WB82" s="828"/>
      <c r="WC82" s="828"/>
      <c r="WD82" s="828"/>
      <c r="WE82" s="828"/>
      <c r="WF82" s="828"/>
      <c r="WG82" s="828"/>
      <c r="WH82" s="828"/>
      <c r="WI82" s="828"/>
      <c r="WJ82" s="828"/>
      <c r="WK82" s="828"/>
      <c r="WL82" s="828"/>
      <c r="WM82" s="828"/>
      <c r="WN82" s="828"/>
      <c r="WO82" s="828"/>
      <c r="WP82" s="828"/>
      <c r="WQ82" s="828"/>
      <c r="WR82" s="828"/>
      <c r="WS82" s="828"/>
      <c r="WT82" s="828"/>
      <c r="WU82" s="828"/>
      <c r="WV82" s="828"/>
      <c r="WW82" s="828"/>
      <c r="WX82" s="828"/>
      <c r="WY82" s="828"/>
      <c r="WZ82" s="828"/>
      <c r="XA82" s="828"/>
      <c r="XB82" s="828"/>
      <c r="XC82" s="828"/>
      <c r="XD82" s="828"/>
      <c r="XE82" s="828"/>
      <c r="XF82" s="828"/>
      <c r="XG82" s="828"/>
      <c r="XH82" s="828"/>
      <c r="XI82" s="828"/>
      <c r="XJ82" s="828"/>
      <c r="XK82" s="828"/>
      <c r="XL82" s="828"/>
      <c r="XM82" s="828"/>
      <c r="XN82" s="828"/>
      <c r="XO82" s="828"/>
      <c r="XP82" s="828"/>
      <c r="XQ82" s="828"/>
      <c r="XR82" s="828"/>
      <c r="XS82" s="828"/>
      <c r="XT82" s="828"/>
      <c r="XU82" s="828"/>
      <c r="XV82" s="828"/>
      <c r="XW82" s="828"/>
      <c r="XX82" s="828"/>
      <c r="XY82" s="828"/>
      <c r="XZ82" s="828"/>
      <c r="YA82" s="828"/>
      <c r="YB82" s="828"/>
      <c r="YC82" s="828"/>
      <c r="YD82" s="828"/>
      <c r="YE82" s="828"/>
      <c r="YF82" s="828"/>
      <c r="YG82" s="828"/>
      <c r="YH82" s="828"/>
      <c r="YI82" s="828"/>
      <c r="YJ82" s="828"/>
      <c r="YK82" s="828"/>
      <c r="YL82" s="828"/>
      <c r="YM82" s="828"/>
      <c r="YN82" s="828"/>
      <c r="YO82" s="828"/>
      <c r="YP82" s="828"/>
      <c r="YQ82" s="828"/>
      <c r="YR82" s="828"/>
      <c r="YS82" s="828"/>
      <c r="YT82" s="828"/>
      <c r="YU82" s="828"/>
      <c r="YV82" s="828"/>
      <c r="YW82" s="828"/>
      <c r="YX82" s="828"/>
      <c r="YY82" s="828"/>
      <c r="YZ82" s="828"/>
      <c r="ZA82" s="828"/>
      <c r="ZB82" s="828"/>
      <c r="ZC82" s="828"/>
      <c r="ZD82" s="828"/>
      <c r="ZE82" s="828"/>
      <c r="ZF82" s="828"/>
      <c r="ZG82" s="828"/>
      <c r="ZH82" s="828"/>
      <c r="ZI82" s="828"/>
      <c r="ZJ82" s="828"/>
      <c r="ZK82" s="828"/>
      <c r="ZL82" s="828"/>
      <c r="ZM82" s="828"/>
      <c r="ZN82" s="828"/>
      <c r="ZO82" s="828"/>
      <c r="ZP82" s="828"/>
      <c r="ZQ82" s="828"/>
      <c r="ZR82" s="828"/>
      <c r="ZS82" s="828"/>
      <c r="ZT82" s="828"/>
      <c r="ZU82" s="828"/>
      <c r="ZV82" s="828"/>
      <c r="ZW82" s="828"/>
      <c r="ZX82" s="828"/>
      <c r="ZY82" s="828"/>
      <c r="ZZ82" s="828"/>
      <c r="AAA82" s="828"/>
      <c r="AAB82" s="828"/>
      <c r="AAC82" s="828"/>
      <c r="AAD82" s="828"/>
      <c r="AAE82" s="828"/>
      <c r="AAF82" s="828"/>
      <c r="AAG82" s="828"/>
      <c r="AAH82" s="828"/>
      <c r="AAI82" s="828"/>
      <c r="AAJ82" s="828"/>
      <c r="AAK82" s="828"/>
      <c r="AAL82" s="828"/>
      <c r="AAM82" s="828"/>
      <c r="AAN82" s="828"/>
      <c r="AAO82" s="828"/>
      <c r="AAP82" s="828"/>
      <c r="AAQ82" s="828"/>
      <c r="AAR82" s="828"/>
      <c r="AAS82" s="828"/>
      <c r="AAT82" s="828"/>
      <c r="AAU82" s="828"/>
      <c r="AAV82" s="828"/>
      <c r="AAW82" s="828"/>
      <c r="AAX82" s="828"/>
      <c r="AAY82" s="828"/>
      <c r="AAZ82" s="828"/>
      <c r="ABA82" s="828"/>
      <c r="ABB82" s="828"/>
      <c r="ABC82" s="828"/>
      <c r="ABD82" s="828"/>
      <c r="ABE82" s="828"/>
      <c r="ABF82" s="828"/>
      <c r="ABG82" s="828"/>
      <c r="ABH82" s="828"/>
      <c r="ABI82" s="828"/>
      <c r="ABJ82" s="828"/>
      <c r="ABK82" s="828"/>
      <c r="ABL82" s="828"/>
      <c r="ABM82" s="828"/>
      <c r="ABN82" s="828"/>
      <c r="ABO82" s="828"/>
      <c r="ABP82" s="828"/>
      <c r="ABQ82" s="828"/>
      <c r="ABR82" s="828"/>
      <c r="ABS82" s="828"/>
      <c r="ABT82" s="828"/>
      <c r="ABU82" s="828"/>
      <c r="ABV82" s="828"/>
      <c r="ABW82" s="828"/>
      <c r="ABX82" s="828"/>
      <c r="ABY82" s="828"/>
      <c r="ABZ82" s="828"/>
      <c r="ACA82" s="828"/>
      <c r="ACB82" s="828"/>
      <c r="ACC82" s="828"/>
      <c r="ACD82" s="828"/>
      <c r="ACE82" s="828"/>
      <c r="ACF82" s="828"/>
      <c r="ACG82" s="828"/>
      <c r="ACH82" s="828"/>
      <c r="ACI82" s="828"/>
      <c r="ACJ82" s="828"/>
      <c r="ACK82" s="828"/>
      <c r="ACL82" s="828"/>
      <c r="ACM82" s="828"/>
      <c r="ACN82" s="828"/>
      <c r="ACO82" s="828"/>
      <c r="ACP82" s="828"/>
      <c r="ACQ82" s="828"/>
      <c r="ACR82" s="828"/>
      <c r="ACS82" s="828"/>
      <c r="ACT82" s="828"/>
      <c r="ACU82" s="828"/>
      <c r="ACV82" s="828"/>
      <c r="ACW82" s="828"/>
      <c r="ACX82" s="828"/>
      <c r="ACY82" s="828"/>
      <c r="ACZ82" s="828"/>
      <c r="ADA82" s="828"/>
      <c r="ADB82" s="828"/>
      <c r="ADC82" s="828"/>
      <c r="ADD82" s="828"/>
      <c r="ADE82" s="828"/>
      <c r="ADF82" s="828"/>
      <c r="ADG82" s="828"/>
      <c r="ADH82" s="828"/>
      <c r="ADI82" s="828"/>
      <c r="ADJ82" s="828"/>
      <c r="ADK82" s="828"/>
      <c r="ADL82" s="828"/>
      <c r="ADM82" s="828"/>
      <c r="ADN82" s="828"/>
      <c r="ADO82" s="828"/>
      <c r="ADP82" s="828"/>
      <c r="ADQ82" s="828"/>
      <c r="ADR82" s="828"/>
      <c r="ADS82" s="828"/>
      <c r="ADT82" s="828"/>
      <c r="ADU82" s="828"/>
      <c r="ADV82" s="828"/>
      <c r="ADW82" s="828"/>
      <c r="ADX82" s="828"/>
      <c r="ADY82" s="828"/>
      <c r="ADZ82" s="828"/>
      <c r="AEA82" s="828"/>
      <c r="AEB82" s="828"/>
      <c r="AEC82" s="828"/>
      <c r="AED82" s="828"/>
      <c r="AEE82" s="828"/>
      <c r="AEF82" s="828"/>
      <c r="AEG82" s="828"/>
      <c r="AEH82" s="828"/>
      <c r="AEI82" s="828"/>
      <c r="AEJ82" s="828"/>
      <c r="AEK82" s="828"/>
      <c r="AEL82" s="828"/>
      <c r="AEM82" s="828"/>
      <c r="AEN82" s="828"/>
      <c r="AEO82" s="828"/>
      <c r="AEP82" s="828"/>
      <c r="AEQ82" s="828"/>
      <c r="AER82" s="828"/>
      <c r="AES82" s="828"/>
      <c r="AET82" s="828"/>
      <c r="AEU82" s="828"/>
      <c r="AEV82" s="828"/>
      <c r="AEW82" s="828"/>
      <c r="AEX82" s="828"/>
      <c r="AEY82" s="828"/>
      <c r="AEZ82" s="828"/>
      <c r="AFA82" s="828"/>
      <c r="AFB82" s="828"/>
      <c r="AFC82" s="828"/>
      <c r="AFD82" s="828"/>
      <c r="AFE82" s="828"/>
      <c r="AFF82" s="828"/>
      <c r="AFG82" s="828"/>
      <c r="AFH82" s="828"/>
      <c r="AFI82" s="828"/>
      <c r="AFJ82" s="828"/>
      <c r="AFK82" s="828"/>
      <c r="AFL82" s="828"/>
      <c r="AFM82" s="828"/>
      <c r="AFN82" s="828"/>
      <c r="AFO82" s="828"/>
      <c r="AFP82" s="828"/>
      <c r="AFQ82" s="828"/>
      <c r="AFR82" s="828"/>
      <c r="AFS82" s="828"/>
      <c r="AFT82" s="828"/>
      <c r="AFU82" s="828"/>
      <c r="AFV82" s="828"/>
      <c r="AFW82" s="828"/>
      <c r="AFX82" s="828"/>
      <c r="AFY82" s="828"/>
      <c r="AFZ82" s="828"/>
      <c r="AGA82" s="828"/>
      <c r="AGB82" s="828"/>
      <c r="AGC82" s="828"/>
      <c r="AGD82" s="828"/>
      <c r="AGE82" s="828"/>
      <c r="AGF82" s="828"/>
      <c r="AGG82" s="828"/>
      <c r="AGH82" s="828"/>
      <c r="AGI82" s="828"/>
      <c r="AGJ82" s="828"/>
      <c r="AGK82" s="828"/>
      <c r="AGL82" s="828"/>
      <c r="AGM82" s="828"/>
      <c r="AGN82" s="828"/>
      <c r="AGO82" s="828"/>
      <c r="AGP82" s="828"/>
      <c r="AGQ82" s="828"/>
      <c r="AGR82" s="828"/>
      <c r="AGS82" s="828"/>
      <c r="AGT82" s="828"/>
      <c r="AGU82" s="828"/>
      <c r="AGV82" s="828"/>
      <c r="AGW82" s="828"/>
      <c r="AGX82" s="828"/>
      <c r="AGY82" s="828"/>
      <c r="AGZ82" s="828"/>
      <c r="AHA82" s="828"/>
      <c r="AHB82" s="828"/>
      <c r="AHC82" s="828"/>
      <c r="AHD82" s="828"/>
      <c r="AHE82" s="828"/>
      <c r="AHF82" s="828"/>
      <c r="AHG82" s="828"/>
      <c r="AHH82" s="828"/>
      <c r="AHI82" s="828"/>
      <c r="AHJ82" s="828"/>
      <c r="AHK82" s="828"/>
      <c r="AHL82" s="828"/>
      <c r="AHM82" s="828"/>
      <c r="AHN82" s="828"/>
      <c r="AHO82" s="828"/>
      <c r="AHP82" s="828"/>
      <c r="AHQ82" s="828"/>
      <c r="AHR82" s="828"/>
      <c r="AHS82" s="828"/>
      <c r="AHT82" s="828"/>
      <c r="AHU82" s="828"/>
      <c r="AHV82" s="828"/>
      <c r="AHW82" s="828"/>
      <c r="AHX82" s="828"/>
      <c r="AHY82" s="828"/>
      <c r="AHZ82" s="828"/>
      <c r="AIA82" s="828"/>
      <c r="AIB82" s="828"/>
      <c r="AIC82" s="828"/>
      <c r="AID82" s="828"/>
      <c r="AIE82" s="828"/>
      <c r="AIF82" s="828"/>
      <c r="AIG82" s="828"/>
      <c r="AIH82" s="828"/>
      <c r="AII82" s="828"/>
      <c r="AIJ82" s="828"/>
      <c r="AIK82" s="828"/>
      <c r="AIL82" s="828"/>
      <c r="AIM82" s="828"/>
      <c r="AIN82" s="828"/>
      <c r="AIO82" s="828"/>
      <c r="AIP82" s="828"/>
      <c r="AIQ82" s="828"/>
      <c r="AIR82" s="828"/>
      <c r="AIS82" s="828"/>
      <c r="AIT82" s="828"/>
      <c r="AIU82" s="828"/>
      <c r="AIV82" s="828"/>
      <c r="AIW82" s="828"/>
      <c r="AIX82" s="828"/>
      <c r="AIY82" s="828"/>
      <c r="AIZ82" s="828"/>
      <c r="AJA82" s="828"/>
      <c r="AJB82" s="828"/>
      <c r="AJC82" s="828"/>
      <c r="AJD82" s="828"/>
      <c r="AJE82" s="828"/>
      <c r="AJF82" s="828"/>
      <c r="AJG82" s="828"/>
      <c r="AJH82" s="828"/>
      <c r="AJI82" s="828"/>
      <c r="AJJ82" s="828"/>
      <c r="AJK82" s="828"/>
      <c r="AJL82" s="828"/>
      <c r="AJM82" s="828"/>
      <c r="AJN82" s="828"/>
      <c r="AJO82" s="828"/>
      <c r="AJP82" s="828"/>
      <c r="AJQ82" s="828"/>
      <c r="AJR82" s="828"/>
      <c r="AJS82" s="828"/>
      <c r="AJT82" s="828"/>
      <c r="AJU82" s="828"/>
      <c r="AJV82" s="828"/>
      <c r="AJW82" s="828"/>
      <c r="AJX82" s="828"/>
      <c r="AJY82" s="828"/>
      <c r="AJZ82" s="828"/>
      <c r="AKA82" s="828"/>
      <c r="AKB82" s="828"/>
      <c r="AKC82" s="828"/>
      <c r="AKD82" s="828"/>
      <c r="AKE82" s="828"/>
      <c r="AKF82" s="828"/>
      <c r="AKG82" s="828"/>
      <c r="AKH82" s="828"/>
      <c r="AKI82" s="828"/>
      <c r="AKJ82" s="828"/>
      <c r="AKK82" s="828"/>
      <c r="AKL82" s="828"/>
      <c r="AKM82" s="828"/>
      <c r="AKN82" s="828"/>
      <c r="AKO82" s="828"/>
      <c r="AKP82" s="828"/>
      <c r="AKQ82" s="828"/>
      <c r="AKR82" s="828"/>
      <c r="AKS82" s="828"/>
      <c r="AKT82" s="828"/>
      <c r="AKU82" s="828"/>
      <c r="AKV82" s="828"/>
      <c r="AKW82" s="828"/>
      <c r="AKX82" s="828"/>
      <c r="AKY82" s="828"/>
      <c r="AKZ82" s="828"/>
      <c r="ALA82" s="828"/>
      <c r="ALB82" s="828"/>
      <c r="ALC82" s="828"/>
      <c r="ALD82" s="828"/>
      <c r="ALE82" s="828"/>
      <c r="ALF82" s="828"/>
      <c r="ALG82" s="828"/>
      <c r="ALH82" s="828"/>
      <c r="ALI82" s="828"/>
      <c r="ALJ82" s="828"/>
      <c r="ALK82" s="828"/>
      <c r="ALL82" s="828"/>
      <c r="ALM82" s="828"/>
      <c r="ALN82" s="828"/>
      <c r="ALO82" s="828"/>
      <c r="ALP82" s="828"/>
      <c r="ALQ82" s="828"/>
      <c r="ALR82" s="828"/>
      <c r="ALS82" s="828"/>
      <c r="ALT82" s="828"/>
      <c r="ALU82" s="828"/>
      <c r="ALV82" s="828"/>
      <c r="ALW82" s="828"/>
      <c r="ALX82" s="828"/>
      <c r="ALY82" s="828"/>
      <c r="ALZ82" s="828"/>
      <c r="AMA82" s="828"/>
      <c r="AMB82" s="828"/>
      <c r="AMC82" s="828"/>
      <c r="AMD82" s="828"/>
      <c r="AME82" s="828"/>
      <c r="AMF82" s="828"/>
      <c r="AMG82" s="828"/>
      <c r="AMH82" s="828"/>
      <c r="AMI82" s="828"/>
      <c r="AMJ82" s="828"/>
      <c r="AMK82" s="828"/>
      <c r="AML82" s="828"/>
      <c r="AMM82" s="828"/>
      <c r="AMN82" s="828"/>
      <c r="AMO82" s="828"/>
      <c r="AMP82" s="828"/>
      <c r="AMQ82" s="828"/>
      <c r="AMR82" s="828"/>
      <c r="AMS82" s="828"/>
      <c r="AMT82" s="828"/>
      <c r="AMU82" s="828"/>
      <c r="AMV82" s="828"/>
      <c r="AMW82" s="828"/>
      <c r="AMX82" s="828"/>
      <c r="AMY82" s="828"/>
      <c r="AMZ82" s="828"/>
      <c r="ANA82" s="828"/>
      <c r="ANB82" s="828"/>
      <c r="ANC82" s="828"/>
      <c r="AND82" s="828"/>
      <c r="ANE82" s="828"/>
      <c r="ANF82" s="828"/>
      <c r="ANG82" s="828"/>
      <c r="ANH82" s="828"/>
      <c r="ANI82" s="828"/>
      <c r="ANJ82" s="828"/>
      <c r="ANK82" s="828"/>
      <c r="ANL82" s="828"/>
      <c r="ANM82" s="828"/>
      <c r="ANN82" s="828"/>
      <c r="ANO82" s="828"/>
      <c r="ANP82" s="828"/>
      <c r="ANQ82" s="828"/>
      <c r="ANR82" s="828"/>
      <c r="ANS82" s="828"/>
      <c r="ANT82" s="828"/>
      <c r="ANU82" s="828"/>
      <c r="ANV82" s="828"/>
      <c r="ANW82" s="828"/>
      <c r="ANX82" s="828"/>
      <c r="ANY82" s="828"/>
      <c r="ANZ82" s="828"/>
      <c r="AOA82" s="828"/>
      <c r="AOB82" s="828"/>
      <c r="AOC82" s="828"/>
      <c r="AOD82" s="828"/>
      <c r="AOE82" s="828"/>
      <c r="AOF82" s="828"/>
      <c r="AOG82" s="828"/>
      <c r="AOH82" s="828"/>
      <c r="AOI82" s="828"/>
      <c r="AOJ82" s="828"/>
      <c r="AOK82" s="828"/>
      <c r="AOL82" s="828"/>
      <c r="AOM82" s="828"/>
      <c r="AON82" s="828"/>
      <c r="AOO82" s="828"/>
      <c r="AOP82" s="828"/>
      <c r="AOQ82" s="828"/>
      <c r="AOR82" s="828"/>
      <c r="AOS82" s="828"/>
      <c r="AOT82" s="828"/>
      <c r="AOU82" s="828"/>
      <c r="AOV82" s="828"/>
      <c r="AOW82" s="828"/>
      <c r="AOX82" s="828"/>
      <c r="AOY82" s="828"/>
      <c r="AOZ82" s="828"/>
      <c r="APA82" s="828"/>
      <c r="APB82" s="828"/>
      <c r="APC82" s="828"/>
      <c r="APD82" s="828"/>
      <c r="APE82" s="828"/>
      <c r="APF82" s="828"/>
      <c r="APG82" s="828"/>
      <c r="APH82" s="828"/>
      <c r="API82" s="828"/>
      <c r="APJ82" s="828"/>
      <c r="APK82" s="828"/>
      <c r="APL82" s="828"/>
      <c r="APM82" s="828"/>
      <c r="APN82" s="828"/>
      <c r="APO82" s="828"/>
      <c r="APP82" s="828"/>
      <c r="APQ82" s="828"/>
      <c r="APR82" s="828"/>
      <c r="APS82" s="828"/>
      <c r="APT82" s="828"/>
      <c r="APU82" s="828"/>
      <c r="APV82" s="828"/>
      <c r="APW82" s="828"/>
      <c r="APX82" s="828"/>
      <c r="APY82" s="828"/>
      <c r="APZ82" s="828"/>
      <c r="AQA82" s="828"/>
      <c r="AQB82" s="828"/>
      <c r="AQC82" s="828"/>
      <c r="AQD82" s="828"/>
      <c r="AQE82" s="828"/>
      <c r="AQF82" s="828"/>
      <c r="AQG82" s="828"/>
      <c r="AQH82" s="828"/>
      <c r="AQI82" s="828"/>
      <c r="AQJ82" s="828"/>
      <c r="AQK82" s="828"/>
      <c r="AQL82" s="828"/>
      <c r="AQM82" s="828"/>
      <c r="AQN82" s="828"/>
      <c r="AQO82" s="828"/>
      <c r="AQP82" s="828"/>
      <c r="AQQ82" s="828"/>
      <c r="AQR82" s="828"/>
      <c r="AQS82" s="828"/>
      <c r="AQT82" s="828"/>
      <c r="AQU82" s="828"/>
      <c r="AQV82" s="828"/>
      <c r="AQW82" s="828"/>
      <c r="AQX82" s="828"/>
      <c r="AQY82" s="828"/>
      <c r="AQZ82" s="828"/>
      <c r="ARA82" s="828"/>
      <c r="ARB82" s="828"/>
      <c r="ARC82" s="828"/>
      <c r="ARD82" s="828"/>
      <c r="ARE82" s="828"/>
      <c r="ARF82" s="828"/>
      <c r="ARG82" s="828"/>
      <c r="ARH82" s="828"/>
      <c r="ARI82" s="828"/>
      <c r="ARJ82" s="828"/>
      <c r="ARK82" s="828"/>
      <c r="ARL82" s="828"/>
      <c r="ARM82" s="828"/>
      <c r="ARN82" s="828"/>
      <c r="ARO82" s="828"/>
      <c r="ARP82" s="828"/>
      <c r="ARQ82" s="828"/>
      <c r="ARR82" s="828"/>
      <c r="ARS82" s="828"/>
      <c r="ART82" s="828"/>
      <c r="ARU82" s="828"/>
      <c r="ARV82" s="828"/>
      <c r="ARW82" s="828"/>
      <c r="ARX82" s="828"/>
      <c r="ARY82" s="828"/>
      <c r="ARZ82" s="828"/>
      <c r="ASA82" s="828"/>
      <c r="ASB82" s="828"/>
      <c r="ASC82" s="828"/>
      <c r="ASD82" s="828"/>
      <c r="ASE82" s="828"/>
      <c r="ASF82" s="828"/>
      <c r="ASG82" s="828"/>
      <c r="ASH82" s="828"/>
      <c r="ASI82" s="828"/>
      <c r="ASJ82" s="828"/>
      <c r="ASK82" s="828"/>
      <c r="ASL82" s="828"/>
      <c r="ASM82" s="828"/>
      <c r="ASN82" s="828"/>
      <c r="ASO82" s="828"/>
      <c r="ASP82" s="828"/>
      <c r="ASQ82" s="828"/>
      <c r="ASR82" s="828"/>
      <c r="ASS82" s="828"/>
      <c r="AST82" s="828"/>
      <c r="ASU82" s="828"/>
      <c r="ASV82" s="828"/>
      <c r="ASW82" s="828"/>
      <c r="ASX82" s="828"/>
      <c r="ASY82" s="828"/>
      <c r="ASZ82" s="828"/>
      <c r="ATA82" s="828"/>
      <c r="ATB82" s="828"/>
      <c r="ATC82" s="828"/>
      <c r="ATD82" s="828"/>
      <c r="ATE82" s="828"/>
      <c r="ATF82" s="828"/>
      <c r="ATG82" s="828"/>
      <c r="ATH82" s="828"/>
      <c r="ATI82" s="828"/>
      <c r="ATJ82" s="828"/>
      <c r="ATK82" s="828"/>
      <c r="ATL82" s="828"/>
      <c r="ATM82" s="828"/>
      <c r="ATN82" s="828"/>
      <c r="ATO82" s="828"/>
      <c r="ATP82" s="828"/>
      <c r="ATQ82" s="828"/>
      <c r="ATR82" s="828"/>
      <c r="ATS82" s="828"/>
      <c r="ATT82" s="828"/>
      <c r="ATU82" s="828"/>
      <c r="ATV82" s="828"/>
      <c r="ATW82" s="828"/>
      <c r="ATX82" s="828"/>
      <c r="ATY82" s="828"/>
      <c r="ATZ82" s="828"/>
      <c r="AUA82" s="828"/>
      <c r="AUB82" s="828"/>
      <c r="AUC82" s="828"/>
      <c r="AUD82" s="828"/>
      <c r="AUE82" s="828"/>
      <c r="AUF82" s="828"/>
      <c r="AUG82" s="828"/>
      <c r="AUH82" s="828"/>
      <c r="AUI82" s="828"/>
      <c r="AUJ82" s="828"/>
      <c r="AUK82" s="828"/>
      <c r="AUL82" s="828"/>
      <c r="AUM82" s="828"/>
      <c r="AUN82" s="828"/>
      <c r="AUO82" s="828"/>
      <c r="AUP82" s="828"/>
      <c r="AUQ82" s="828"/>
      <c r="AUR82" s="828"/>
      <c r="AUS82" s="828"/>
      <c r="AUT82" s="828"/>
      <c r="AUU82" s="828"/>
      <c r="AUV82" s="828"/>
      <c r="AUW82" s="828"/>
      <c r="AUX82" s="828"/>
      <c r="AUY82" s="828"/>
      <c r="AUZ82" s="828"/>
      <c r="AVA82" s="828"/>
      <c r="AVB82" s="828"/>
      <c r="AVC82" s="828"/>
      <c r="AVD82" s="828"/>
      <c r="AVE82" s="828"/>
      <c r="AVF82" s="828"/>
      <c r="AVG82" s="828"/>
      <c r="AVH82" s="828"/>
      <c r="AVI82" s="828"/>
      <c r="AVJ82" s="828"/>
      <c r="AVK82" s="828"/>
      <c r="AVL82" s="828"/>
      <c r="AVM82" s="828"/>
      <c r="AVN82" s="828"/>
      <c r="AVO82" s="828"/>
      <c r="AVP82" s="828"/>
      <c r="AVQ82" s="828"/>
      <c r="AVR82" s="828"/>
      <c r="AVS82" s="828"/>
      <c r="AVT82" s="828"/>
      <c r="AVU82" s="828"/>
      <c r="AVV82" s="828"/>
      <c r="AVW82" s="828"/>
      <c r="AVX82" s="828"/>
      <c r="AVY82" s="828"/>
      <c r="AVZ82" s="828"/>
      <c r="AWA82" s="828"/>
      <c r="AWB82" s="828"/>
      <c r="AWC82" s="828"/>
      <c r="AWD82" s="828"/>
      <c r="AWE82" s="828"/>
      <c r="AWF82" s="828"/>
      <c r="AWG82" s="828"/>
      <c r="AWH82" s="828"/>
      <c r="AWI82" s="828"/>
      <c r="AWJ82" s="828"/>
      <c r="AWK82" s="828"/>
      <c r="AWL82" s="828"/>
      <c r="AWM82" s="828"/>
      <c r="AWN82" s="828"/>
      <c r="AWO82" s="828"/>
      <c r="AWP82" s="828"/>
      <c r="AWQ82" s="828"/>
      <c r="AWR82" s="828"/>
      <c r="AWS82" s="828"/>
      <c r="AWT82" s="828"/>
      <c r="AWU82" s="828"/>
      <c r="AWV82" s="828"/>
      <c r="AWW82" s="828"/>
      <c r="AWX82" s="828"/>
      <c r="AWY82" s="828"/>
      <c r="AWZ82" s="828"/>
      <c r="AXA82" s="828"/>
      <c r="AXB82" s="828"/>
      <c r="AXC82" s="828"/>
      <c r="AXD82" s="828"/>
      <c r="AXE82" s="828"/>
      <c r="AXF82" s="828"/>
      <c r="AXG82" s="828"/>
      <c r="AXH82" s="828"/>
      <c r="AXI82" s="828"/>
      <c r="AXJ82" s="828"/>
      <c r="AXK82" s="828"/>
      <c r="AXL82" s="828"/>
      <c r="AXM82" s="828"/>
      <c r="AXN82" s="828"/>
      <c r="AXO82" s="828"/>
      <c r="AXP82" s="828"/>
      <c r="AXQ82" s="828"/>
      <c r="AXR82" s="828"/>
      <c r="AXS82" s="828"/>
      <c r="AXT82" s="828"/>
      <c r="AXU82" s="828"/>
      <c r="AXV82" s="828"/>
      <c r="AXW82" s="828"/>
      <c r="AXX82" s="828"/>
      <c r="AXY82" s="828"/>
      <c r="AXZ82" s="828"/>
      <c r="AYA82" s="828"/>
      <c r="AYB82" s="828"/>
      <c r="AYC82" s="828"/>
      <c r="AYD82" s="828"/>
      <c r="AYE82" s="828"/>
      <c r="AYF82" s="828"/>
      <c r="AYG82" s="828"/>
      <c r="AYH82" s="828"/>
      <c r="AYI82" s="828"/>
      <c r="AYJ82" s="828"/>
      <c r="AYK82" s="828"/>
      <c r="AYL82" s="828"/>
      <c r="AYM82" s="828"/>
      <c r="AYN82" s="828"/>
      <c r="AYO82" s="828"/>
      <c r="AYP82" s="828"/>
      <c r="AYQ82" s="828"/>
      <c r="AYR82" s="828"/>
      <c r="AYS82" s="828"/>
      <c r="AYT82" s="828"/>
      <c r="AYU82" s="828"/>
      <c r="AYV82" s="828"/>
      <c r="AYW82" s="828"/>
      <c r="AYX82" s="828"/>
      <c r="AYY82" s="828"/>
      <c r="AYZ82" s="828"/>
      <c r="AZA82" s="828"/>
      <c r="AZB82" s="828"/>
      <c r="AZC82" s="828"/>
      <c r="AZD82" s="828"/>
      <c r="AZE82" s="828"/>
      <c r="AZF82" s="828"/>
      <c r="AZG82" s="828"/>
      <c r="AZH82" s="828"/>
      <c r="AZI82" s="828"/>
      <c r="AZJ82" s="828"/>
      <c r="AZK82" s="828"/>
      <c r="AZL82" s="828"/>
      <c r="AZM82" s="828"/>
      <c r="AZN82" s="828"/>
      <c r="AZO82" s="828"/>
      <c r="AZP82" s="828"/>
      <c r="AZQ82" s="828"/>
      <c r="AZR82" s="828"/>
      <c r="AZS82" s="828"/>
      <c r="AZT82" s="828"/>
      <c r="AZU82" s="828"/>
      <c r="AZV82" s="828"/>
      <c r="AZW82" s="828"/>
      <c r="AZX82" s="828"/>
      <c r="AZY82" s="828"/>
      <c r="AZZ82" s="828"/>
      <c r="BAA82" s="828"/>
      <c r="BAB82" s="828"/>
      <c r="BAC82" s="828"/>
      <c r="BAD82" s="828"/>
      <c r="BAE82" s="828"/>
      <c r="BAF82" s="828"/>
      <c r="BAG82" s="828"/>
      <c r="BAH82" s="828"/>
      <c r="BAI82" s="828"/>
      <c r="BAJ82" s="828"/>
      <c r="BAK82" s="828"/>
      <c r="BAL82" s="828"/>
      <c r="BAM82" s="828"/>
      <c r="BAN82" s="828"/>
      <c r="BAO82" s="828"/>
      <c r="BAP82" s="828"/>
      <c r="BAQ82" s="828"/>
      <c r="BAR82" s="828"/>
      <c r="BAS82" s="828"/>
      <c r="BAT82" s="828"/>
      <c r="BAU82" s="828"/>
      <c r="BAV82" s="828"/>
      <c r="BAW82" s="828"/>
      <c r="BAX82" s="828"/>
      <c r="BAY82" s="828"/>
      <c r="BAZ82" s="828"/>
      <c r="BBA82" s="828"/>
      <c r="BBB82" s="828"/>
      <c r="BBC82" s="828"/>
      <c r="BBD82" s="828"/>
      <c r="BBE82" s="828"/>
      <c r="BBF82" s="828"/>
      <c r="BBG82" s="828"/>
      <c r="BBH82" s="828"/>
      <c r="BBI82" s="828"/>
      <c r="BBJ82" s="828"/>
      <c r="BBK82" s="828"/>
      <c r="BBL82" s="828"/>
      <c r="BBM82" s="828"/>
      <c r="BBN82" s="828"/>
      <c r="BBO82" s="828"/>
      <c r="BBP82" s="828"/>
      <c r="BBQ82" s="828"/>
      <c r="BBR82" s="828"/>
      <c r="BBS82" s="828"/>
      <c r="BBT82" s="828"/>
      <c r="BBU82" s="828"/>
      <c r="BBV82" s="828"/>
      <c r="BBW82" s="828"/>
      <c r="BBX82" s="828"/>
      <c r="BBY82" s="828"/>
      <c r="BBZ82" s="828"/>
      <c r="BCA82" s="828"/>
      <c r="BCB82" s="828"/>
      <c r="BCC82" s="828"/>
      <c r="BCD82" s="828"/>
      <c r="BCE82" s="828"/>
      <c r="BCF82" s="828"/>
      <c r="BCG82" s="828"/>
      <c r="BCH82" s="828"/>
      <c r="BCI82" s="828"/>
      <c r="BCJ82" s="828"/>
      <c r="BCK82" s="828"/>
      <c r="BCL82" s="828"/>
      <c r="BCM82" s="828"/>
      <c r="BCN82" s="828"/>
      <c r="BCO82" s="828"/>
      <c r="BCP82" s="828"/>
      <c r="BCQ82" s="828"/>
      <c r="BCR82" s="828"/>
      <c r="BCS82" s="828"/>
      <c r="BCT82" s="828"/>
      <c r="BCU82" s="828"/>
      <c r="BCV82" s="828"/>
      <c r="BCW82" s="828"/>
      <c r="BCX82" s="828"/>
      <c r="BCY82" s="828"/>
      <c r="BCZ82" s="828"/>
      <c r="BDA82" s="828"/>
      <c r="BDB82" s="828"/>
      <c r="BDC82" s="828"/>
      <c r="BDD82" s="828"/>
      <c r="BDE82" s="828"/>
      <c r="BDF82" s="828"/>
      <c r="BDG82" s="828"/>
      <c r="BDH82" s="828"/>
      <c r="BDI82" s="828"/>
      <c r="BDJ82" s="828"/>
      <c r="BDK82" s="828"/>
      <c r="BDL82" s="828"/>
      <c r="BDM82" s="828"/>
      <c r="BDN82" s="828"/>
      <c r="BDO82" s="828"/>
      <c r="BDP82" s="828"/>
      <c r="BDQ82" s="828"/>
      <c r="BDR82" s="828"/>
      <c r="BDS82" s="828"/>
      <c r="BDT82" s="828"/>
      <c r="BDU82" s="828"/>
      <c r="BDV82" s="828"/>
      <c r="BDW82" s="828"/>
      <c r="BDX82" s="828"/>
      <c r="BDY82" s="828"/>
      <c r="BDZ82" s="828"/>
      <c r="BEA82" s="828"/>
      <c r="BEB82" s="828"/>
      <c r="BEC82" s="828"/>
      <c r="BED82" s="828"/>
      <c r="BEE82" s="828"/>
      <c r="BEF82" s="828"/>
      <c r="BEG82" s="828"/>
      <c r="BEH82" s="828"/>
      <c r="BEI82" s="828"/>
      <c r="BEJ82" s="828"/>
      <c r="BEK82" s="828"/>
      <c r="BEL82" s="828"/>
      <c r="BEM82" s="828"/>
      <c r="BEN82" s="828"/>
      <c r="BEO82" s="828"/>
      <c r="BEP82" s="828"/>
      <c r="BEQ82" s="828"/>
      <c r="BER82" s="828"/>
      <c r="BES82" s="828"/>
      <c r="BET82" s="828"/>
      <c r="BEU82" s="828"/>
      <c r="BEV82" s="828"/>
      <c r="BEW82" s="828"/>
      <c r="BEX82" s="828"/>
      <c r="BEY82" s="828"/>
      <c r="BEZ82" s="828"/>
      <c r="BFA82" s="828"/>
      <c r="BFB82" s="828"/>
      <c r="BFC82" s="828"/>
      <c r="BFD82" s="828"/>
      <c r="BFE82" s="828"/>
      <c r="BFF82" s="828"/>
      <c r="BFG82" s="828"/>
      <c r="BFH82" s="828"/>
      <c r="BFI82" s="828"/>
      <c r="BFJ82" s="828"/>
      <c r="BFK82" s="828"/>
      <c r="BFL82" s="828"/>
      <c r="BFM82" s="828"/>
      <c r="BFN82" s="828"/>
      <c r="BFO82" s="828"/>
      <c r="BFP82" s="828"/>
      <c r="BFQ82" s="828"/>
      <c r="BFR82" s="828"/>
      <c r="BFS82" s="828"/>
      <c r="BFT82" s="828"/>
      <c r="BFU82" s="828"/>
      <c r="BFV82" s="828"/>
      <c r="BFW82" s="828"/>
      <c r="BFX82" s="828"/>
      <c r="BFY82" s="828"/>
      <c r="BFZ82" s="828"/>
      <c r="BGA82" s="828"/>
      <c r="BGB82" s="828"/>
      <c r="BGC82" s="828"/>
      <c r="BGD82" s="828"/>
      <c r="BGE82" s="828"/>
      <c r="BGF82" s="828"/>
      <c r="BGG82" s="828"/>
      <c r="BGH82" s="828"/>
      <c r="BGI82" s="828"/>
      <c r="BGJ82" s="828"/>
      <c r="BGK82" s="828"/>
      <c r="BGL82" s="828"/>
      <c r="BGM82" s="828"/>
      <c r="BGN82" s="828"/>
      <c r="BGO82" s="828"/>
      <c r="BGP82" s="828"/>
      <c r="BGQ82" s="828"/>
      <c r="BGR82" s="828"/>
      <c r="BGS82" s="828"/>
      <c r="BGT82" s="828"/>
      <c r="BGU82" s="828"/>
      <c r="BGV82" s="828"/>
      <c r="BGW82" s="828"/>
      <c r="BGX82" s="828"/>
      <c r="BGY82" s="828"/>
      <c r="BGZ82" s="828"/>
      <c r="BHA82" s="828"/>
      <c r="BHB82" s="828"/>
      <c r="BHC82" s="828"/>
      <c r="BHD82" s="828"/>
      <c r="BHE82" s="828"/>
      <c r="BHF82" s="828"/>
      <c r="BHG82" s="828"/>
      <c r="BHH82" s="828"/>
      <c r="BHI82" s="828"/>
      <c r="BHJ82" s="828"/>
      <c r="BHK82" s="828"/>
      <c r="BHL82" s="828"/>
      <c r="BHM82" s="828"/>
      <c r="BHN82" s="828"/>
      <c r="BHO82" s="828"/>
      <c r="BHP82" s="828"/>
      <c r="BHQ82" s="828"/>
      <c r="BHR82" s="828"/>
      <c r="BHS82" s="828"/>
      <c r="BHT82" s="828"/>
      <c r="BHU82" s="828"/>
      <c r="BHV82" s="828"/>
      <c r="BHW82" s="828"/>
      <c r="BHX82" s="828"/>
      <c r="BHY82" s="828"/>
      <c r="BHZ82" s="828"/>
      <c r="BIA82" s="828"/>
      <c r="BIB82" s="828"/>
      <c r="BIC82" s="828"/>
      <c r="BID82" s="828"/>
      <c r="BIE82" s="828"/>
      <c r="BIF82" s="828"/>
      <c r="BIG82" s="828"/>
      <c r="BIH82" s="828"/>
      <c r="BII82" s="828"/>
      <c r="BIJ82" s="828"/>
      <c r="BIK82" s="828"/>
      <c r="BIL82" s="828"/>
      <c r="BIM82" s="828"/>
      <c r="BIN82" s="828"/>
      <c r="BIO82" s="828"/>
      <c r="BIP82" s="828"/>
      <c r="BIQ82" s="828"/>
      <c r="BIR82" s="828"/>
      <c r="BIS82" s="828"/>
      <c r="BIT82" s="828"/>
      <c r="BIU82" s="828"/>
      <c r="BIV82" s="828"/>
      <c r="BIW82" s="828"/>
      <c r="BIX82" s="828"/>
      <c r="BIY82" s="828"/>
      <c r="BIZ82" s="828"/>
      <c r="BJA82" s="828"/>
      <c r="BJB82" s="828"/>
      <c r="BJC82" s="828"/>
      <c r="BJD82" s="828"/>
      <c r="BJE82" s="828"/>
      <c r="BJF82" s="828"/>
      <c r="BJG82" s="828"/>
      <c r="BJH82" s="828"/>
      <c r="BJI82" s="828"/>
      <c r="BJJ82" s="828"/>
      <c r="BJK82" s="828"/>
      <c r="BJL82" s="828"/>
      <c r="BJM82" s="828"/>
      <c r="BJN82" s="828"/>
      <c r="BJO82" s="828"/>
      <c r="BJP82" s="828"/>
      <c r="BJQ82" s="828"/>
      <c r="BJR82" s="828"/>
      <c r="BJS82" s="828"/>
      <c r="BJT82" s="828"/>
      <c r="BJU82" s="828"/>
      <c r="BJV82" s="828"/>
      <c r="BJW82" s="828"/>
      <c r="BJX82" s="828"/>
      <c r="BJY82" s="828"/>
      <c r="BJZ82" s="828"/>
      <c r="BKA82" s="828"/>
      <c r="BKB82" s="828"/>
      <c r="BKC82" s="828"/>
      <c r="BKD82" s="828"/>
      <c r="BKE82" s="828"/>
      <c r="BKF82" s="828"/>
      <c r="BKG82" s="828"/>
      <c r="BKH82" s="828"/>
      <c r="BKI82" s="828"/>
      <c r="BKJ82" s="828"/>
      <c r="BKK82" s="828"/>
      <c r="BKL82" s="828"/>
      <c r="BKM82" s="828"/>
      <c r="BKN82" s="828"/>
      <c r="BKO82" s="828"/>
      <c r="BKP82" s="828"/>
      <c r="BKQ82" s="828"/>
      <c r="BKR82" s="828"/>
      <c r="BKS82" s="828"/>
      <c r="BKT82" s="828"/>
      <c r="BKU82" s="828"/>
      <c r="BKV82" s="828"/>
      <c r="BKW82" s="828"/>
      <c r="BKX82" s="828"/>
      <c r="BKY82" s="828"/>
      <c r="BKZ82" s="828"/>
      <c r="BLA82" s="828"/>
      <c r="BLB82" s="828"/>
      <c r="BLC82" s="828"/>
      <c r="BLD82" s="828"/>
      <c r="BLE82" s="828"/>
      <c r="BLF82" s="828"/>
      <c r="BLG82" s="828"/>
      <c r="BLH82" s="828"/>
      <c r="BLI82" s="828"/>
      <c r="BLJ82" s="828"/>
      <c r="BLK82" s="828"/>
      <c r="BLL82" s="828"/>
      <c r="BLM82" s="828"/>
      <c r="BLN82" s="828"/>
      <c r="BLO82" s="828"/>
      <c r="BLP82" s="828"/>
      <c r="BLQ82" s="828"/>
      <c r="BLR82" s="828"/>
      <c r="BLS82" s="828"/>
      <c r="BLT82" s="828"/>
      <c r="BLU82" s="828"/>
      <c r="BLV82" s="828"/>
      <c r="BLW82" s="828"/>
      <c r="BLX82" s="828"/>
      <c r="BLY82" s="828"/>
      <c r="BLZ82" s="828"/>
      <c r="BMA82" s="828"/>
      <c r="BMB82" s="828"/>
      <c r="BMC82" s="828"/>
      <c r="BMD82" s="828"/>
      <c r="BME82" s="828"/>
      <c r="BMF82" s="828"/>
      <c r="BMG82" s="828"/>
      <c r="BMH82" s="828"/>
      <c r="BMI82" s="828"/>
      <c r="BMJ82" s="828"/>
      <c r="BMK82" s="828"/>
      <c r="BML82" s="828"/>
      <c r="BMM82" s="828"/>
      <c r="BMN82" s="828"/>
      <c r="BMO82" s="828"/>
      <c r="BMP82" s="828"/>
      <c r="BMQ82" s="828"/>
      <c r="BMR82" s="828"/>
      <c r="BMS82" s="828"/>
      <c r="BMT82" s="828"/>
      <c r="BMU82" s="828"/>
      <c r="BMV82" s="828"/>
      <c r="BMW82" s="828"/>
      <c r="BMX82" s="828"/>
      <c r="BMY82" s="828"/>
      <c r="BMZ82" s="828"/>
      <c r="BNA82" s="828"/>
      <c r="BNB82" s="828"/>
      <c r="BNC82" s="828"/>
      <c r="BND82" s="828"/>
      <c r="BNE82" s="828"/>
      <c r="BNF82" s="828"/>
      <c r="BNG82" s="828"/>
      <c r="BNH82" s="828"/>
      <c r="BNI82" s="828"/>
      <c r="BNJ82" s="828"/>
      <c r="BNK82" s="828"/>
      <c r="BNL82" s="828"/>
      <c r="BNM82" s="828"/>
      <c r="BNN82" s="828"/>
      <c r="BNO82" s="828"/>
      <c r="BNP82" s="828"/>
      <c r="BNQ82" s="828"/>
      <c r="BNR82" s="828"/>
      <c r="BNS82" s="828"/>
      <c r="BNT82" s="828"/>
      <c r="BNU82" s="828"/>
      <c r="BNV82" s="828"/>
      <c r="BNW82" s="828"/>
      <c r="BNX82" s="828"/>
      <c r="BNY82" s="828"/>
      <c r="BNZ82" s="828"/>
      <c r="BOA82" s="828"/>
      <c r="BOB82" s="828"/>
      <c r="BOC82" s="828"/>
      <c r="BOD82" s="828"/>
      <c r="BOE82" s="828"/>
      <c r="BOF82" s="828"/>
      <c r="BOG82" s="828"/>
      <c r="BOH82" s="828"/>
      <c r="BOI82" s="828"/>
      <c r="BOJ82" s="828"/>
      <c r="BOK82" s="828"/>
      <c r="BOL82" s="828"/>
      <c r="BOM82" s="828"/>
      <c r="BON82" s="828"/>
      <c r="BOO82" s="828"/>
      <c r="BOP82" s="828"/>
      <c r="BOQ82" s="828"/>
      <c r="BOR82" s="828"/>
      <c r="BOS82" s="828"/>
      <c r="BOT82" s="828"/>
      <c r="BOU82" s="828"/>
      <c r="BOV82" s="828"/>
      <c r="BOW82" s="828"/>
      <c r="BOX82" s="828"/>
      <c r="BOY82" s="828"/>
      <c r="BOZ82" s="828"/>
      <c r="BPA82" s="828"/>
      <c r="BPB82" s="828"/>
      <c r="BPC82" s="828"/>
      <c r="BPD82" s="828"/>
      <c r="BPE82" s="828"/>
      <c r="BPF82" s="828"/>
      <c r="BPG82" s="828"/>
      <c r="BPH82" s="828"/>
      <c r="BPI82" s="828"/>
      <c r="BPJ82" s="828"/>
      <c r="BPK82" s="828"/>
      <c r="BPL82" s="828"/>
      <c r="BPM82" s="828"/>
      <c r="BPN82" s="828"/>
      <c r="BPO82" s="828"/>
      <c r="BPP82" s="828"/>
      <c r="BPQ82" s="828"/>
      <c r="BPR82" s="828"/>
      <c r="BPS82" s="828"/>
      <c r="BPT82" s="828"/>
      <c r="BPU82" s="828"/>
      <c r="BPV82" s="828"/>
      <c r="BPW82" s="828"/>
      <c r="BPX82" s="828"/>
      <c r="BPY82" s="828"/>
      <c r="BPZ82" s="828"/>
      <c r="BQA82" s="828"/>
      <c r="BQB82" s="828"/>
      <c r="BQC82" s="828"/>
      <c r="BQD82" s="828"/>
      <c r="BQE82" s="828"/>
      <c r="BQF82" s="828"/>
      <c r="BQG82" s="828"/>
      <c r="BQH82" s="828"/>
      <c r="BQI82" s="828"/>
      <c r="BQJ82" s="828"/>
      <c r="BQK82" s="828"/>
      <c r="BQL82" s="828"/>
      <c r="BQM82" s="828"/>
      <c r="BQN82" s="828"/>
      <c r="BQO82" s="828"/>
      <c r="BQP82" s="828"/>
      <c r="BQQ82" s="828"/>
      <c r="BQR82" s="828"/>
      <c r="BQS82" s="828"/>
      <c r="BQT82" s="828"/>
      <c r="BQU82" s="828"/>
      <c r="BQV82" s="828"/>
      <c r="BQW82" s="828"/>
      <c r="BQX82" s="828"/>
      <c r="BQY82" s="828"/>
      <c r="BQZ82" s="828"/>
      <c r="BRA82" s="828"/>
      <c r="BRB82" s="828"/>
      <c r="BRC82" s="828"/>
      <c r="BRD82" s="828"/>
      <c r="BRE82" s="828"/>
      <c r="BRF82" s="828"/>
      <c r="BRG82" s="828"/>
      <c r="BRH82" s="828"/>
      <c r="BRI82" s="828"/>
      <c r="BRJ82" s="828"/>
      <c r="BRK82" s="828"/>
      <c r="BRL82" s="828"/>
      <c r="BRM82" s="828"/>
      <c r="BRN82" s="828"/>
      <c r="BRO82" s="828"/>
      <c r="BRP82" s="828"/>
      <c r="BRQ82" s="828"/>
      <c r="BRR82" s="828"/>
      <c r="BRS82" s="828"/>
      <c r="BRT82" s="828"/>
      <c r="BRU82" s="828"/>
      <c r="BRV82" s="828"/>
      <c r="BRW82" s="828"/>
      <c r="BRX82" s="828"/>
      <c r="BRY82" s="828"/>
      <c r="BRZ82" s="828"/>
      <c r="BSA82" s="828"/>
      <c r="BSB82" s="828"/>
      <c r="BSC82" s="828"/>
      <c r="BSD82" s="828"/>
      <c r="BSE82" s="828"/>
      <c r="BSF82" s="828"/>
      <c r="BSG82" s="828"/>
      <c r="BSH82" s="828"/>
      <c r="BSI82" s="828"/>
      <c r="BSJ82" s="828"/>
      <c r="BSK82" s="828"/>
      <c r="BSL82" s="828"/>
      <c r="BSM82" s="828"/>
      <c r="BSN82" s="828"/>
      <c r="BSO82" s="828"/>
      <c r="BSP82" s="828"/>
      <c r="BSQ82" s="828"/>
      <c r="BSR82" s="828"/>
      <c r="BSS82" s="828"/>
      <c r="BST82" s="828"/>
      <c r="BSU82" s="828"/>
      <c r="BSV82" s="828"/>
      <c r="BSW82" s="828"/>
      <c r="BSX82" s="828"/>
      <c r="BSY82" s="828"/>
      <c r="BSZ82" s="828"/>
      <c r="BTA82" s="828"/>
      <c r="BTB82" s="828"/>
      <c r="BTC82" s="828"/>
      <c r="BTD82" s="828"/>
      <c r="BTE82" s="828"/>
      <c r="BTF82" s="828"/>
      <c r="BTG82" s="828"/>
      <c r="BTH82" s="828"/>
      <c r="BTI82" s="828"/>
      <c r="BTJ82" s="828"/>
      <c r="BTK82" s="828"/>
      <c r="BTL82" s="828"/>
      <c r="BTM82" s="828"/>
      <c r="BTN82" s="828"/>
      <c r="BTO82" s="828"/>
      <c r="BTP82" s="828"/>
      <c r="BTQ82" s="828"/>
      <c r="BTR82" s="828"/>
      <c r="BTS82" s="828"/>
      <c r="BTT82" s="828"/>
      <c r="BTU82" s="828"/>
      <c r="BTV82" s="828"/>
      <c r="BTW82" s="828"/>
      <c r="BTX82" s="828"/>
      <c r="BTY82" s="828"/>
      <c r="BTZ82" s="828"/>
      <c r="BUA82" s="828"/>
      <c r="BUB82" s="828"/>
      <c r="BUC82" s="828"/>
      <c r="BUD82" s="828"/>
      <c r="BUE82" s="828"/>
      <c r="BUF82" s="828"/>
      <c r="BUG82" s="828"/>
      <c r="BUH82" s="828"/>
      <c r="BUI82" s="828"/>
      <c r="BUJ82" s="828"/>
      <c r="BUK82" s="828"/>
      <c r="BUL82" s="828"/>
      <c r="BUM82" s="828"/>
      <c r="BUN82" s="828"/>
      <c r="BUO82" s="828"/>
      <c r="BUP82" s="828"/>
      <c r="BUQ82" s="828"/>
      <c r="BUR82" s="828"/>
      <c r="BUS82" s="828"/>
      <c r="BUT82" s="828"/>
      <c r="BUU82" s="828"/>
      <c r="BUV82" s="828"/>
      <c r="BUW82" s="828"/>
      <c r="BUX82" s="828"/>
      <c r="BUY82" s="828"/>
      <c r="BUZ82" s="828"/>
      <c r="BVA82" s="828"/>
      <c r="BVB82" s="828"/>
      <c r="BVC82" s="828"/>
      <c r="BVD82" s="828"/>
      <c r="BVE82" s="828"/>
      <c r="BVF82" s="828"/>
      <c r="BVG82" s="828"/>
      <c r="BVH82" s="828"/>
      <c r="BVI82" s="828"/>
      <c r="BVJ82" s="828"/>
      <c r="BVK82" s="828"/>
      <c r="BVL82" s="828"/>
      <c r="BVM82" s="828"/>
      <c r="BVN82" s="828"/>
      <c r="BVO82" s="828"/>
      <c r="BVP82" s="828"/>
      <c r="BVQ82" s="828"/>
      <c r="BVR82" s="828"/>
      <c r="BVS82" s="828"/>
      <c r="BVT82" s="828"/>
      <c r="BVU82" s="828"/>
      <c r="BVV82" s="828"/>
      <c r="BVW82" s="828"/>
      <c r="BVX82" s="828"/>
      <c r="BVY82" s="828"/>
      <c r="BVZ82" s="828"/>
      <c r="BWA82" s="828"/>
      <c r="BWB82" s="828"/>
      <c r="BWC82" s="828"/>
      <c r="BWD82" s="828"/>
      <c r="BWE82" s="828"/>
      <c r="BWF82" s="828"/>
      <c r="BWG82" s="828"/>
      <c r="BWH82" s="828"/>
      <c r="BWI82" s="828"/>
      <c r="BWJ82" s="828"/>
      <c r="BWK82" s="828"/>
      <c r="BWL82" s="828"/>
      <c r="BWM82" s="828"/>
      <c r="BWN82" s="828"/>
      <c r="BWO82" s="828"/>
      <c r="BWP82" s="828"/>
      <c r="BWQ82" s="828"/>
      <c r="BWR82" s="828"/>
      <c r="BWS82" s="828"/>
      <c r="BWT82" s="828"/>
      <c r="BWU82" s="828"/>
      <c r="BWV82" s="828"/>
      <c r="BWW82" s="828"/>
      <c r="BWX82" s="828"/>
      <c r="BWY82" s="828"/>
      <c r="BWZ82" s="828"/>
      <c r="BXA82" s="828"/>
      <c r="BXB82" s="828"/>
      <c r="BXC82" s="828"/>
      <c r="BXD82" s="828"/>
      <c r="BXE82" s="828"/>
      <c r="BXF82" s="828"/>
      <c r="BXG82" s="828"/>
      <c r="BXH82" s="828"/>
      <c r="BXI82" s="828"/>
      <c r="BXJ82" s="828"/>
      <c r="BXK82" s="828"/>
      <c r="BXL82" s="828"/>
      <c r="BXM82" s="828"/>
      <c r="BXN82" s="828"/>
      <c r="BXO82" s="828"/>
      <c r="BXP82" s="828"/>
      <c r="BXQ82" s="828"/>
      <c r="BXR82" s="828"/>
      <c r="BXS82" s="828"/>
      <c r="BXT82" s="828"/>
      <c r="BXU82" s="828"/>
      <c r="BXV82" s="828"/>
      <c r="BXW82" s="828"/>
      <c r="BXX82" s="828"/>
      <c r="BXY82" s="828"/>
      <c r="BXZ82" s="828"/>
      <c r="BYA82" s="828"/>
      <c r="BYB82" s="828"/>
      <c r="BYC82" s="828"/>
      <c r="BYD82" s="828"/>
      <c r="BYE82" s="828"/>
      <c r="BYF82" s="828"/>
      <c r="BYG82" s="828"/>
      <c r="BYH82" s="828"/>
      <c r="BYI82" s="828"/>
      <c r="BYJ82" s="828"/>
      <c r="BYK82" s="828"/>
      <c r="BYL82" s="828"/>
      <c r="BYM82" s="828"/>
      <c r="BYN82" s="828"/>
      <c r="BYO82" s="828"/>
      <c r="BYP82" s="828"/>
      <c r="BYQ82" s="828"/>
      <c r="BYR82" s="828"/>
      <c r="BYS82" s="828"/>
      <c r="BYT82" s="828"/>
      <c r="BYU82" s="828"/>
      <c r="BYV82" s="828"/>
      <c r="BYW82" s="828"/>
      <c r="BYX82" s="828"/>
      <c r="BYY82" s="828"/>
      <c r="BYZ82" s="828"/>
      <c r="BZA82" s="828"/>
      <c r="BZB82" s="828"/>
      <c r="BZC82" s="828"/>
      <c r="BZD82" s="828"/>
      <c r="BZE82" s="828"/>
      <c r="BZF82" s="828"/>
      <c r="BZG82" s="828"/>
      <c r="BZH82" s="828"/>
      <c r="BZI82" s="828"/>
      <c r="BZJ82" s="828"/>
      <c r="BZK82" s="828"/>
      <c r="BZL82" s="828"/>
      <c r="BZM82" s="828"/>
      <c r="BZN82" s="828"/>
      <c r="BZO82" s="828"/>
      <c r="BZP82" s="828"/>
      <c r="BZQ82" s="828"/>
      <c r="BZR82" s="828"/>
      <c r="BZS82" s="828"/>
      <c r="BZT82" s="828"/>
      <c r="BZU82" s="828"/>
      <c r="BZV82" s="828"/>
      <c r="BZW82" s="828"/>
      <c r="BZX82" s="828"/>
      <c r="BZY82" s="828"/>
      <c r="BZZ82" s="828"/>
      <c r="CAA82" s="828"/>
      <c r="CAB82" s="828"/>
      <c r="CAC82" s="828"/>
      <c r="CAD82" s="828"/>
      <c r="CAE82" s="828"/>
      <c r="CAF82" s="828"/>
      <c r="CAG82" s="828"/>
      <c r="CAH82" s="828"/>
      <c r="CAI82" s="828"/>
      <c r="CAJ82" s="828"/>
      <c r="CAK82" s="828"/>
      <c r="CAL82" s="828"/>
      <c r="CAM82" s="828"/>
      <c r="CAN82" s="828"/>
      <c r="CAO82" s="828"/>
      <c r="CAP82" s="828"/>
      <c r="CAQ82" s="828"/>
      <c r="CAR82" s="828"/>
      <c r="CAS82" s="828"/>
      <c r="CAT82" s="828"/>
      <c r="CAU82" s="828"/>
      <c r="CAV82" s="828"/>
      <c r="CAW82" s="828"/>
      <c r="CAX82" s="828"/>
      <c r="CAY82" s="828"/>
      <c r="CAZ82" s="828"/>
      <c r="CBA82" s="828"/>
      <c r="CBB82" s="828"/>
      <c r="CBC82" s="828"/>
      <c r="CBD82" s="828"/>
      <c r="CBE82" s="828"/>
      <c r="CBF82" s="828"/>
      <c r="CBG82" s="828"/>
      <c r="CBH82" s="828"/>
      <c r="CBI82" s="828"/>
      <c r="CBJ82" s="828"/>
      <c r="CBK82" s="828"/>
      <c r="CBL82" s="828"/>
      <c r="CBM82" s="828"/>
      <c r="CBN82" s="828"/>
      <c r="CBO82" s="828"/>
      <c r="CBP82" s="828"/>
      <c r="CBQ82" s="828"/>
      <c r="CBR82" s="828"/>
      <c r="CBS82" s="828"/>
      <c r="CBT82" s="828"/>
      <c r="CBU82" s="828"/>
      <c r="CBV82" s="828"/>
      <c r="CBW82" s="828"/>
      <c r="CBX82" s="828"/>
      <c r="CBY82" s="828"/>
      <c r="CBZ82" s="828"/>
      <c r="CCA82" s="828"/>
      <c r="CCB82" s="828"/>
      <c r="CCC82" s="828"/>
      <c r="CCD82" s="828"/>
      <c r="CCE82" s="828"/>
      <c r="CCF82" s="828"/>
      <c r="CCG82" s="828"/>
      <c r="CCH82" s="828"/>
      <c r="CCI82" s="828"/>
      <c r="CCJ82" s="828"/>
      <c r="CCK82" s="828"/>
      <c r="CCL82" s="828"/>
      <c r="CCM82" s="828"/>
      <c r="CCN82" s="828"/>
      <c r="CCO82" s="828"/>
      <c r="CCP82" s="828"/>
      <c r="CCQ82" s="828"/>
      <c r="CCR82" s="828"/>
      <c r="CCS82" s="828"/>
      <c r="CCT82" s="828"/>
      <c r="CCU82" s="828"/>
      <c r="CCV82" s="828"/>
      <c r="CCW82" s="828"/>
      <c r="CCX82" s="828"/>
      <c r="CCY82" s="828"/>
      <c r="CCZ82" s="828"/>
      <c r="CDA82" s="828"/>
      <c r="CDB82" s="828"/>
      <c r="CDC82" s="828"/>
      <c r="CDD82" s="828"/>
      <c r="CDE82" s="828"/>
      <c r="CDF82" s="828"/>
      <c r="CDG82" s="828"/>
      <c r="CDH82" s="828"/>
      <c r="CDI82" s="828"/>
      <c r="CDJ82" s="828"/>
      <c r="CDK82" s="828"/>
      <c r="CDL82" s="828"/>
      <c r="CDM82" s="828"/>
      <c r="CDN82" s="828"/>
      <c r="CDO82" s="828"/>
      <c r="CDP82" s="828"/>
      <c r="CDQ82" s="828"/>
      <c r="CDR82" s="828"/>
      <c r="CDS82" s="828"/>
      <c r="CDT82" s="828"/>
      <c r="CDU82" s="828"/>
      <c r="CDV82" s="828"/>
      <c r="CDW82" s="828"/>
      <c r="CDX82" s="828"/>
      <c r="CDY82" s="828"/>
      <c r="CDZ82" s="828"/>
      <c r="CEA82" s="828"/>
      <c r="CEB82" s="828"/>
      <c r="CEC82" s="828"/>
      <c r="CED82" s="828"/>
      <c r="CEE82" s="828"/>
      <c r="CEF82" s="828"/>
      <c r="CEG82" s="828"/>
      <c r="CEH82" s="828"/>
      <c r="CEI82" s="828"/>
      <c r="CEJ82" s="828"/>
      <c r="CEK82" s="828"/>
      <c r="CEL82" s="828"/>
      <c r="CEM82" s="828"/>
      <c r="CEN82" s="828"/>
      <c r="CEO82" s="828"/>
      <c r="CEP82" s="828"/>
      <c r="CEQ82" s="828"/>
      <c r="CER82" s="828"/>
      <c r="CES82" s="828"/>
      <c r="CET82" s="828"/>
      <c r="CEU82" s="828"/>
      <c r="CEV82" s="828"/>
      <c r="CEW82" s="828"/>
      <c r="CEX82" s="828"/>
      <c r="CEY82" s="828"/>
      <c r="CEZ82" s="828"/>
      <c r="CFA82" s="828"/>
      <c r="CFB82" s="828"/>
      <c r="CFC82" s="828"/>
      <c r="CFD82" s="828"/>
      <c r="CFE82" s="828"/>
      <c r="CFF82" s="828"/>
      <c r="CFG82" s="828"/>
      <c r="CFH82" s="828"/>
      <c r="CFI82" s="828"/>
      <c r="CFJ82" s="828"/>
      <c r="CFK82" s="828"/>
      <c r="CFL82" s="828"/>
      <c r="CFM82" s="828"/>
      <c r="CFN82" s="828"/>
      <c r="CFO82" s="828"/>
      <c r="CFP82" s="828"/>
      <c r="CFQ82" s="828"/>
      <c r="CFR82" s="828"/>
      <c r="CFS82" s="828"/>
      <c r="CFT82" s="828"/>
      <c r="CFU82" s="828"/>
      <c r="CFV82" s="828"/>
      <c r="CFW82" s="828"/>
      <c r="CFX82" s="828"/>
      <c r="CFY82" s="828"/>
      <c r="CFZ82" s="828"/>
      <c r="CGA82" s="828"/>
      <c r="CGB82" s="828"/>
      <c r="CGC82" s="828"/>
      <c r="CGD82" s="828"/>
      <c r="CGE82" s="828"/>
      <c r="CGF82" s="828"/>
      <c r="CGG82" s="828"/>
      <c r="CGH82" s="828"/>
      <c r="CGI82" s="828"/>
      <c r="CGJ82" s="828"/>
      <c r="CGK82" s="828"/>
      <c r="CGL82" s="828"/>
      <c r="CGM82" s="828"/>
      <c r="CGN82" s="828"/>
      <c r="CGO82" s="828"/>
      <c r="CGP82" s="828"/>
      <c r="CGQ82" s="828"/>
      <c r="CGR82" s="828"/>
      <c r="CGS82" s="828"/>
      <c r="CGT82" s="828"/>
      <c r="CGU82" s="828"/>
      <c r="CGV82" s="828"/>
      <c r="CGW82" s="828"/>
      <c r="CGX82" s="828"/>
      <c r="CGY82" s="828"/>
      <c r="CGZ82" s="828"/>
      <c r="CHA82" s="828"/>
      <c r="CHB82" s="828"/>
      <c r="CHC82" s="828"/>
      <c r="CHD82" s="828"/>
      <c r="CHE82" s="828"/>
      <c r="CHF82" s="828"/>
      <c r="CHG82" s="828"/>
      <c r="CHH82" s="828"/>
      <c r="CHI82" s="828"/>
      <c r="CHJ82" s="828"/>
      <c r="CHK82" s="828"/>
      <c r="CHL82" s="828"/>
      <c r="CHM82" s="828"/>
      <c r="CHN82" s="828"/>
      <c r="CHO82" s="828"/>
      <c r="CHP82" s="828"/>
      <c r="CHQ82" s="828"/>
      <c r="CHR82" s="828"/>
      <c r="CHS82" s="828"/>
      <c r="CHT82" s="828"/>
      <c r="CHU82" s="828"/>
      <c r="CHV82" s="828"/>
      <c r="CHW82" s="828"/>
      <c r="CHX82" s="828"/>
      <c r="CHY82" s="828"/>
      <c r="CHZ82" s="828"/>
      <c r="CIA82" s="828"/>
      <c r="CIB82" s="828"/>
      <c r="CIC82" s="828"/>
      <c r="CID82" s="828"/>
      <c r="CIE82" s="828"/>
      <c r="CIF82" s="828"/>
      <c r="CIG82" s="828"/>
      <c r="CIH82" s="828"/>
      <c r="CII82" s="828"/>
      <c r="CIJ82" s="828"/>
      <c r="CIK82" s="828"/>
      <c r="CIL82" s="828"/>
      <c r="CIM82" s="828"/>
      <c r="CIN82" s="828"/>
      <c r="CIO82" s="828"/>
      <c r="CIP82" s="828"/>
      <c r="CIQ82" s="828"/>
      <c r="CIR82" s="828"/>
      <c r="CIS82" s="828"/>
      <c r="CIT82" s="828"/>
      <c r="CIU82" s="828"/>
      <c r="CIV82" s="828"/>
      <c r="CIW82" s="828"/>
      <c r="CIX82" s="828"/>
      <c r="CIY82" s="828"/>
      <c r="CIZ82" s="828"/>
      <c r="CJA82" s="828"/>
      <c r="CJB82" s="828"/>
      <c r="CJC82" s="828"/>
      <c r="CJD82" s="828"/>
      <c r="CJE82" s="828"/>
      <c r="CJF82" s="828"/>
      <c r="CJG82" s="828"/>
      <c r="CJH82" s="828"/>
      <c r="CJI82" s="828"/>
      <c r="CJJ82" s="828"/>
      <c r="CJK82" s="828"/>
      <c r="CJL82" s="828"/>
      <c r="CJM82" s="828"/>
      <c r="CJN82" s="828"/>
      <c r="CJO82" s="828"/>
      <c r="CJP82" s="828"/>
      <c r="CJQ82" s="828"/>
      <c r="CJR82" s="828"/>
      <c r="CJS82" s="828"/>
      <c r="CJT82" s="828"/>
      <c r="CJU82" s="828"/>
      <c r="CJV82" s="828"/>
      <c r="CJW82" s="828"/>
      <c r="CJX82" s="828"/>
      <c r="CJY82" s="828"/>
      <c r="CJZ82" s="828"/>
      <c r="CKA82" s="828"/>
      <c r="CKB82" s="828"/>
      <c r="CKC82" s="828"/>
      <c r="CKD82" s="828"/>
      <c r="CKE82" s="828"/>
      <c r="CKF82" s="828"/>
      <c r="CKG82" s="828"/>
      <c r="CKH82" s="828"/>
      <c r="CKI82" s="828"/>
      <c r="CKJ82" s="828"/>
      <c r="CKK82" s="828"/>
      <c r="CKL82" s="828"/>
      <c r="CKM82" s="828"/>
      <c r="CKN82" s="828"/>
      <c r="CKO82" s="828"/>
      <c r="CKP82" s="828"/>
      <c r="CKQ82" s="828"/>
      <c r="CKR82" s="828"/>
      <c r="CKS82" s="828"/>
      <c r="CKT82" s="828"/>
      <c r="CKU82" s="828"/>
      <c r="CKV82" s="828"/>
      <c r="CKW82" s="828"/>
      <c r="CKX82" s="828"/>
      <c r="CKY82" s="828"/>
      <c r="CKZ82" s="828"/>
      <c r="CLA82" s="828"/>
      <c r="CLB82" s="828"/>
      <c r="CLC82" s="828"/>
      <c r="CLD82" s="828"/>
      <c r="CLE82" s="828"/>
      <c r="CLF82" s="828"/>
      <c r="CLG82" s="828"/>
      <c r="CLH82" s="828"/>
      <c r="CLI82" s="828"/>
      <c r="CLJ82" s="828"/>
      <c r="CLK82" s="828"/>
      <c r="CLL82" s="828"/>
      <c r="CLM82" s="828"/>
      <c r="CLN82" s="828"/>
      <c r="CLO82" s="828"/>
      <c r="CLP82" s="828"/>
      <c r="CLQ82" s="828"/>
      <c r="CLR82" s="828"/>
      <c r="CLS82" s="828"/>
      <c r="CLT82" s="828"/>
      <c r="CLU82" s="828"/>
      <c r="CLV82" s="828"/>
      <c r="CLW82" s="828"/>
      <c r="CLX82" s="828"/>
      <c r="CLY82" s="828"/>
      <c r="CLZ82" s="828"/>
      <c r="CMA82" s="828"/>
      <c r="CMB82" s="828"/>
      <c r="CMC82" s="828"/>
      <c r="CMD82" s="828"/>
      <c r="CME82" s="828"/>
      <c r="CMF82" s="828"/>
      <c r="CMG82" s="828"/>
      <c r="CMH82" s="828"/>
      <c r="CMI82" s="828"/>
      <c r="CMJ82" s="828"/>
      <c r="CMK82" s="828"/>
      <c r="CML82" s="828"/>
      <c r="CMM82" s="828"/>
      <c r="CMN82" s="828"/>
      <c r="CMO82" s="828"/>
      <c r="CMP82" s="828"/>
      <c r="CMQ82" s="828"/>
      <c r="CMR82" s="828"/>
      <c r="CMS82" s="828"/>
      <c r="CMT82" s="828"/>
      <c r="CMU82" s="828"/>
      <c r="CMV82" s="828"/>
      <c r="CMW82" s="828"/>
      <c r="CMX82" s="828"/>
      <c r="CMY82" s="828"/>
      <c r="CMZ82" s="828"/>
      <c r="CNA82" s="828"/>
      <c r="CNB82" s="828"/>
      <c r="CNC82" s="828"/>
      <c r="CND82" s="828"/>
      <c r="CNE82" s="828"/>
      <c r="CNF82" s="828"/>
      <c r="CNG82" s="828"/>
      <c r="CNH82" s="828"/>
      <c r="CNI82" s="828"/>
      <c r="CNJ82" s="828"/>
      <c r="CNK82" s="828"/>
      <c r="CNL82" s="828"/>
      <c r="CNM82" s="828"/>
      <c r="CNN82" s="828"/>
      <c r="CNO82" s="828"/>
      <c r="CNP82" s="828"/>
      <c r="CNQ82" s="828"/>
      <c r="CNR82" s="828"/>
      <c r="CNS82" s="828"/>
      <c r="CNT82" s="828"/>
      <c r="CNU82" s="828"/>
      <c r="CNV82" s="828"/>
      <c r="CNW82" s="828"/>
      <c r="CNX82" s="828"/>
      <c r="CNY82" s="828"/>
      <c r="CNZ82" s="828"/>
      <c r="COA82" s="828"/>
      <c r="COB82" s="828"/>
      <c r="COC82" s="828"/>
      <c r="COD82" s="828"/>
      <c r="COE82" s="828"/>
      <c r="COF82" s="828"/>
      <c r="COG82" s="828"/>
      <c r="COH82" s="828"/>
      <c r="COI82" s="828"/>
      <c r="COJ82" s="828"/>
      <c r="COK82" s="828"/>
      <c r="COL82" s="828"/>
      <c r="COM82" s="828"/>
      <c r="CON82" s="828"/>
      <c r="COO82" s="828"/>
      <c r="COP82" s="828"/>
      <c r="COQ82" s="828"/>
      <c r="COR82" s="828"/>
      <c r="COS82" s="828"/>
      <c r="COT82" s="828"/>
      <c r="COU82" s="828"/>
      <c r="COV82" s="828"/>
      <c r="COW82" s="828"/>
      <c r="COX82" s="828"/>
      <c r="COY82" s="828"/>
      <c r="COZ82" s="828"/>
      <c r="CPA82" s="828"/>
      <c r="CPB82" s="828"/>
      <c r="CPC82" s="828"/>
      <c r="CPD82" s="828"/>
      <c r="CPE82" s="828"/>
      <c r="CPF82" s="828"/>
      <c r="CPG82" s="828"/>
      <c r="CPH82" s="828"/>
      <c r="CPI82" s="828"/>
      <c r="CPJ82" s="828"/>
      <c r="CPK82" s="828"/>
      <c r="CPL82" s="828"/>
      <c r="CPM82" s="828"/>
      <c r="CPN82" s="828"/>
      <c r="CPO82" s="828"/>
      <c r="CPP82" s="828"/>
      <c r="CPQ82" s="828"/>
      <c r="CPR82" s="828"/>
      <c r="CPS82" s="828"/>
      <c r="CPT82" s="828"/>
      <c r="CPU82" s="828"/>
      <c r="CPV82" s="828"/>
      <c r="CPW82" s="828"/>
      <c r="CPX82" s="828"/>
      <c r="CPY82" s="828"/>
      <c r="CPZ82" s="828"/>
      <c r="CQA82" s="828"/>
      <c r="CQB82" s="828"/>
      <c r="CQC82" s="828"/>
      <c r="CQD82" s="828"/>
      <c r="CQE82" s="828"/>
      <c r="CQF82" s="828"/>
      <c r="CQG82" s="828"/>
      <c r="CQH82" s="828"/>
      <c r="CQI82" s="828"/>
      <c r="CQJ82" s="828"/>
      <c r="CQK82" s="828"/>
      <c r="CQL82" s="828"/>
      <c r="CQM82" s="828"/>
      <c r="CQN82" s="828"/>
      <c r="CQO82" s="828"/>
      <c r="CQP82" s="828"/>
      <c r="CQQ82" s="828"/>
      <c r="CQR82" s="828"/>
      <c r="CQS82" s="828"/>
      <c r="CQT82" s="828"/>
      <c r="CQU82" s="828"/>
      <c r="CQV82" s="828"/>
      <c r="CQW82" s="828"/>
      <c r="CQX82" s="828"/>
      <c r="CQY82" s="828"/>
      <c r="CQZ82" s="828"/>
      <c r="CRA82" s="828"/>
      <c r="CRB82" s="828"/>
      <c r="CRC82" s="828"/>
      <c r="CRD82" s="828"/>
      <c r="CRE82" s="828"/>
      <c r="CRF82" s="828"/>
      <c r="CRG82" s="828"/>
      <c r="CRH82" s="828"/>
      <c r="CRI82" s="828"/>
      <c r="CRJ82" s="828"/>
      <c r="CRK82" s="828"/>
      <c r="CRL82" s="828"/>
      <c r="CRM82" s="828"/>
      <c r="CRN82" s="828"/>
      <c r="CRO82" s="828"/>
      <c r="CRP82" s="828"/>
      <c r="CRQ82" s="828"/>
      <c r="CRR82" s="828"/>
      <c r="CRS82" s="828"/>
      <c r="CRT82" s="828"/>
      <c r="CRU82" s="828"/>
      <c r="CRV82" s="828"/>
      <c r="CRW82" s="828"/>
      <c r="CRX82" s="828"/>
      <c r="CRY82" s="828"/>
      <c r="CRZ82" s="828"/>
      <c r="CSA82" s="828"/>
      <c r="CSB82" s="828"/>
      <c r="CSC82" s="828"/>
      <c r="CSD82" s="828"/>
      <c r="CSE82" s="828"/>
      <c r="CSF82" s="828"/>
      <c r="CSG82" s="828"/>
      <c r="CSH82" s="828"/>
      <c r="CSI82" s="828"/>
      <c r="CSJ82" s="828"/>
      <c r="CSK82" s="828"/>
      <c r="CSL82" s="828"/>
      <c r="CSM82" s="828"/>
      <c r="CSN82" s="828"/>
      <c r="CSO82" s="828"/>
      <c r="CSP82" s="828"/>
      <c r="CSQ82" s="828"/>
      <c r="CSR82" s="828"/>
      <c r="CSS82" s="828"/>
      <c r="CST82" s="828"/>
      <c r="CSU82" s="828"/>
      <c r="CSV82" s="828"/>
      <c r="CSW82" s="828"/>
      <c r="CSX82" s="828"/>
      <c r="CSY82" s="828"/>
      <c r="CSZ82" s="828"/>
      <c r="CTA82" s="828"/>
      <c r="CTB82" s="828"/>
      <c r="CTC82" s="828"/>
      <c r="CTD82" s="828"/>
      <c r="CTE82" s="828"/>
      <c r="CTF82" s="828"/>
      <c r="CTG82" s="828"/>
      <c r="CTH82" s="828"/>
      <c r="CTI82" s="828"/>
      <c r="CTJ82" s="828"/>
      <c r="CTK82" s="828"/>
      <c r="CTL82" s="828"/>
      <c r="CTM82" s="828"/>
      <c r="CTN82" s="828"/>
      <c r="CTO82" s="828"/>
      <c r="CTP82" s="828"/>
      <c r="CTQ82" s="828"/>
      <c r="CTR82" s="828"/>
      <c r="CTS82" s="828"/>
      <c r="CTT82" s="828"/>
      <c r="CTU82" s="828"/>
      <c r="CTV82" s="828"/>
      <c r="CTW82" s="828"/>
      <c r="CTX82" s="828"/>
      <c r="CTY82" s="828"/>
      <c r="CTZ82" s="828"/>
      <c r="CUA82" s="828"/>
      <c r="CUB82" s="828"/>
      <c r="CUC82" s="828"/>
      <c r="CUD82" s="828"/>
      <c r="CUE82" s="828"/>
      <c r="CUF82" s="828"/>
      <c r="CUG82" s="828"/>
      <c r="CUH82" s="828"/>
      <c r="CUI82" s="828"/>
      <c r="CUJ82" s="828"/>
      <c r="CUK82" s="828"/>
      <c r="CUL82" s="828"/>
      <c r="CUM82" s="828"/>
      <c r="CUN82" s="828"/>
      <c r="CUO82" s="828"/>
      <c r="CUP82" s="828"/>
      <c r="CUQ82" s="828"/>
      <c r="CUR82" s="828"/>
      <c r="CUS82" s="828"/>
      <c r="CUT82" s="828"/>
      <c r="CUU82" s="828"/>
      <c r="CUV82" s="828"/>
      <c r="CUW82" s="828"/>
      <c r="CUX82" s="828"/>
      <c r="CUY82" s="828"/>
      <c r="CUZ82" s="828"/>
      <c r="CVA82" s="828"/>
      <c r="CVB82" s="828"/>
      <c r="CVC82" s="828"/>
      <c r="CVD82" s="828"/>
      <c r="CVE82" s="828"/>
      <c r="CVF82" s="828"/>
      <c r="CVG82" s="828"/>
      <c r="CVH82" s="828"/>
      <c r="CVI82" s="828"/>
      <c r="CVJ82" s="828"/>
      <c r="CVK82" s="828"/>
      <c r="CVL82" s="828"/>
      <c r="CVM82" s="828"/>
      <c r="CVN82" s="828"/>
      <c r="CVO82" s="828"/>
      <c r="CVP82" s="828"/>
      <c r="CVQ82" s="828"/>
      <c r="CVR82" s="828"/>
      <c r="CVS82" s="828"/>
      <c r="CVT82" s="828"/>
      <c r="CVU82" s="828"/>
      <c r="CVV82" s="828"/>
      <c r="CVW82" s="828"/>
      <c r="CVX82" s="828"/>
      <c r="CVY82" s="828"/>
      <c r="CVZ82" s="828"/>
      <c r="CWA82" s="828"/>
      <c r="CWB82" s="828"/>
      <c r="CWC82" s="828"/>
      <c r="CWD82" s="828"/>
      <c r="CWE82" s="828"/>
      <c r="CWF82" s="828"/>
      <c r="CWG82" s="828"/>
      <c r="CWH82" s="828"/>
      <c r="CWI82" s="828"/>
      <c r="CWJ82" s="828"/>
      <c r="CWK82" s="828"/>
      <c r="CWL82" s="828"/>
      <c r="CWM82" s="828"/>
      <c r="CWN82" s="828"/>
      <c r="CWO82" s="828"/>
      <c r="CWP82" s="828"/>
      <c r="CWQ82" s="828"/>
      <c r="CWR82" s="828"/>
      <c r="CWS82" s="828"/>
      <c r="CWT82" s="828"/>
      <c r="CWU82" s="828"/>
      <c r="CWV82" s="828"/>
      <c r="CWW82" s="828"/>
      <c r="CWX82" s="828"/>
      <c r="CWY82" s="828"/>
      <c r="CWZ82" s="828"/>
      <c r="CXA82" s="828"/>
      <c r="CXB82" s="828"/>
      <c r="CXC82" s="828"/>
      <c r="CXD82" s="828"/>
      <c r="CXE82" s="828"/>
      <c r="CXF82" s="828"/>
      <c r="CXG82" s="828"/>
      <c r="CXH82" s="828"/>
      <c r="CXI82" s="828"/>
      <c r="CXJ82" s="828"/>
      <c r="CXK82" s="828"/>
      <c r="CXL82" s="828"/>
      <c r="CXM82" s="828"/>
      <c r="CXN82" s="828"/>
      <c r="CXO82" s="828"/>
      <c r="CXP82" s="828"/>
      <c r="CXQ82" s="828"/>
      <c r="CXR82" s="828"/>
      <c r="CXS82" s="828"/>
      <c r="CXT82" s="828"/>
      <c r="CXU82" s="828"/>
      <c r="CXV82" s="828"/>
      <c r="CXW82" s="828"/>
      <c r="CXX82" s="828"/>
      <c r="CXY82" s="828"/>
      <c r="CXZ82" s="828"/>
      <c r="CYA82" s="828"/>
      <c r="CYB82" s="828"/>
      <c r="CYC82" s="828"/>
      <c r="CYD82" s="828"/>
      <c r="CYE82" s="828"/>
      <c r="CYF82" s="828"/>
      <c r="CYG82" s="828"/>
      <c r="CYH82" s="828"/>
      <c r="CYI82" s="828"/>
      <c r="CYJ82" s="828"/>
      <c r="CYK82" s="828"/>
      <c r="CYL82" s="828"/>
      <c r="CYM82" s="828"/>
      <c r="CYN82" s="828"/>
      <c r="CYO82" s="828"/>
      <c r="CYP82" s="828"/>
      <c r="CYQ82" s="828"/>
      <c r="CYR82" s="828"/>
      <c r="CYS82" s="828"/>
      <c r="CYT82" s="828"/>
      <c r="CYU82" s="828"/>
      <c r="CYV82" s="828"/>
      <c r="CYW82" s="828"/>
      <c r="CYX82" s="828"/>
      <c r="CYY82" s="828"/>
      <c r="CYZ82" s="828"/>
      <c r="CZA82" s="828"/>
      <c r="CZB82" s="828"/>
      <c r="CZC82" s="828"/>
      <c r="CZD82" s="828"/>
      <c r="CZE82" s="828"/>
      <c r="CZF82" s="828"/>
      <c r="CZG82" s="828"/>
      <c r="CZH82" s="828"/>
      <c r="CZI82" s="828"/>
      <c r="CZJ82" s="828"/>
      <c r="CZK82" s="828"/>
      <c r="CZL82" s="828"/>
      <c r="CZM82" s="828"/>
      <c r="CZN82" s="828"/>
      <c r="CZO82" s="828"/>
      <c r="CZP82" s="828"/>
      <c r="CZQ82" s="828"/>
      <c r="CZR82" s="828"/>
      <c r="CZS82" s="828"/>
      <c r="CZT82" s="828"/>
      <c r="CZU82" s="828"/>
      <c r="CZV82" s="828"/>
      <c r="CZW82" s="828"/>
      <c r="CZX82" s="828"/>
      <c r="CZY82" s="828"/>
      <c r="CZZ82" s="828"/>
      <c r="DAA82" s="828"/>
      <c r="DAB82" s="828"/>
      <c r="DAC82" s="828"/>
      <c r="DAD82" s="828"/>
      <c r="DAE82" s="828"/>
      <c r="DAF82" s="828"/>
      <c r="DAG82" s="828"/>
      <c r="DAH82" s="828"/>
      <c r="DAI82" s="828"/>
      <c r="DAJ82" s="828"/>
      <c r="DAK82" s="828"/>
      <c r="DAL82" s="828"/>
      <c r="DAM82" s="828"/>
      <c r="DAN82" s="828"/>
      <c r="DAO82" s="828"/>
      <c r="DAP82" s="828"/>
      <c r="DAQ82" s="828"/>
      <c r="DAR82" s="828"/>
      <c r="DAS82" s="828"/>
      <c r="DAT82" s="828"/>
      <c r="DAU82" s="828"/>
      <c r="DAV82" s="828"/>
      <c r="DAW82" s="828"/>
      <c r="DAX82" s="828"/>
      <c r="DAY82" s="828"/>
      <c r="DAZ82" s="828"/>
      <c r="DBA82" s="828"/>
      <c r="DBB82" s="828"/>
      <c r="DBC82" s="828"/>
      <c r="DBD82" s="828"/>
      <c r="DBE82" s="828"/>
      <c r="DBF82" s="828"/>
      <c r="DBG82" s="828"/>
      <c r="DBH82" s="828"/>
      <c r="DBI82" s="828"/>
      <c r="DBJ82" s="828"/>
      <c r="DBK82" s="828"/>
      <c r="DBL82" s="828"/>
      <c r="DBM82" s="828"/>
      <c r="DBN82" s="828"/>
      <c r="DBO82" s="828"/>
      <c r="DBP82" s="828"/>
      <c r="DBQ82" s="828"/>
      <c r="DBR82" s="828"/>
      <c r="DBS82" s="828"/>
      <c r="DBT82" s="828"/>
      <c r="DBU82" s="828"/>
      <c r="DBV82" s="828"/>
      <c r="DBW82" s="828"/>
      <c r="DBX82" s="828"/>
      <c r="DBY82" s="828"/>
      <c r="DBZ82" s="828"/>
      <c r="DCA82" s="828"/>
      <c r="DCB82" s="828"/>
      <c r="DCC82" s="828"/>
      <c r="DCD82" s="828"/>
      <c r="DCE82" s="828"/>
      <c r="DCF82" s="828"/>
      <c r="DCG82" s="828"/>
      <c r="DCH82" s="828"/>
      <c r="DCI82" s="828"/>
      <c r="DCJ82" s="828"/>
      <c r="DCK82" s="828"/>
      <c r="DCL82" s="828"/>
      <c r="DCM82" s="828"/>
      <c r="DCN82" s="828"/>
      <c r="DCO82" s="828"/>
      <c r="DCP82" s="828"/>
      <c r="DCQ82" s="828"/>
      <c r="DCR82" s="828"/>
      <c r="DCS82" s="828"/>
      <c r="DCT82" s="828"/>
      <c r="DCU82" s="828"/>
      <c r="DCV82" s="828"/>
      <c r="DCW82" s="828"/>
      <c r="DCX82" s="828"/>
      <c r="DCY82" s="828"/>
      <c r="DCZ82" s="828"/>
      <c r="DDA82" s="828"/>
      <c r="DDB82" s="828"/>
      <c r="DDC82" s="828"/>
      <c r="DDD82" s="828"/>
      <c r="DDE82" s="828"/>
      <c r="DDF82" s="828"/>
      <c r="DDG82" s="828"/>
      <c r="DDH82" s="828"/>
      <c r="DDI82" s="828"/>
      <c r="DDJ82" s="828"/>
      <c r="DDK82" s="828"/>
      <c r="DDL82" s="828"/>
      <c r="DDM82" s="828"/>
      <c r="DDN82" s="828"/>
      <c r="DDO82" s="828"/>
      <c r="DDP82" s="828"/>
      <c r="DDQ82" s="828"/>
      <c r="DDR82" s="828"/>
      <c r="DDS82" s="828"/>
      <c r="DDT82" s="828"/>
      <c r="DDU82" s="828"/>
      <c r="DDV82" s="828"/>
      <c r="DDW82" s="828"/>
      <c r="DDX82" s="828"/>
      <c r="DDY82" s="828"/>
      <c r="DDZ82" s="828"/>
      <c r="DEA82" s="828"/>
      <c r="DEB82" s="828"/>
      <c r="DEC82" s="828"/>
      <c r="DED82" s="828"/>
      <c r="DEE82" s="828"/>
      <c r="DEF82" s="828"/>
      <c r="DEG82" s="828"/>
      <c r="DEH82" s="828"/>
      <c r="DEI82" s="828"/>
      <c r="DEJ82" s="828"/>
      <c r="DEK82" s="828"/>
      <c r="DEL82" s="828"/>
      <c r="DEM82" s="828"/>
      <c r="DEN82" s="828"/>
      <c r="DEO82" s="828"/>
      <c r="DEP82" s="828"/>
      <c r="DEQ82" s="828"/>
      <c r="DER82" s="828"/>
      <c r="DES82" s="828"/>
      <c r="DET82" s="828"/>
      <c r="DEU82" s="828"/>
      <c r="DEV82" s="828"/>
      <c r="DEW82" s="828"/>
      <c r="DEX82" s="828"/>
      <c r="DEY82" s="828"/>
      <c r="DEZ82" s="828"/>
      <c r="DFA82" s="828"/>
      <c r="DFB82" s="828"/>
      <c r="DFC82" s="828"/>
      <c r="DFD82" s="828"/>
      <c r="DFE82" s="828"/>
      <c r="DFF82" s="828"/>
      <c r="DFG82" s="828"/>
      <c r="DFH82" s="828"/>
      <c r="DFI82" s="828"/>
      <c r="DFJ82" s="828"/>
      <c r="DFK82" s="828"/>
      <c r="DFL82" s="828"/>
      <c r="DFM82" s="828"/>
      <c r="DFN82" s="828"/>
      <c r="DFO82" s="828"/>
      <c r="DFP82" s="828"/>
      <c r="DFQ82" s="828"/>
      <c r="DFR82" s="828"/>
      <c r="DFS82" s="828"/>
      <c r="DFT82" s="828"/>
      <c r="DFU82" s="828"/>
      <c r="DFV82" s="828"/>
      <c r="DFW82" s="828"/>
      <c r="DFX82" s="828"/>
      <c r="DFY82" s="828"/>
      <c r="DFZ82" s="828"/>
      <c r="DGA82" s="828"/>
      <c r="DGB82" s="828"/>
      <c r="DGC82" s="828"/>
      <c r="DGD82" s="828"/>
      <c r="DGE82" s="828"/>
      <c r="DGF82" s="828"/>
      <c r="DGG82" s="828"/>
      <c r="DGH82" s="828"/>
      <c r="DGI82" s="828"/>
      <c r="DGJ82" s="828"/>
      <c r="DGK82" s="828"/>
      <c r="DGL82" s="828"/>
      <c r="DGM82" s="828"/>
      <c r="DGN82" s="828"/>
      <c r="DGO82" s="828"/>
      <c r="DGP82" s="828"/>
      <c r="DGQ82" s="828"/>
      <c r="DGR82" s="828"/>
      <c r="DGS82" s="828"/>
      <c r="DGT82" s="828"/>
      <c r="DGU82" s="828"/>
      <c r="DGV82" s="828"/>
      <c r="DGW82" s="828"/>
      <c r="DGX82" s="828"/>
      <c r="DGY82" s="828"/>
      <c r="DGZ82" s="828"/>
      <c r="DHA82" s="828"/>
      <c r="DHB82" s="828"/>
      <c r="DHC82" s="828"/>
      <c r="DHD82" s="828"/>
      <c r="DHE82" s="828"/>
      <c r="DHF82" s="828"/>
      <c r="DHG82" s="828"/>
      <c r="DHH82" s="828"/>
      <c r="DHI82" s="828"/>
      <c r="DHJ82" s="828"/>
      <c r="DHK82" s="828"/>
      <c r="DHL82" s="828"/>
      <c r="DHM82" s="828"/>
      <c r="DHN82" s="828"/>
      <c r="DHO82" s="828"/>
      <c r="DHP82" s="828"/>
      <c r="DHQ82" s="828"/>
      <c r="DHR82" s="828"/>
      <c r="DHS82" s="828"/>
      <c r="DHT82" s="828"/>
      <c r="DHU82" s="828"/>
      <c r="DHV82" s="828"/>
      <c r="DHW82" s="828"/>
      <c r="DHX82" s="828"/>
      <c r="DHY82" s="828"/>
      <c r="DHZ82" s="828"/>
      <c r="DIA82" s="828"/>
      <c r="DIB82" s="828"/>
      <c r="DIC82" s="828"/>
      <c r="DID82" s="828"/>
      <c r="DIE82" s="828"/>
      <c r="DIF82" s="828"/>
      <c r="DIG82" s="828"/>
      <c r="DIH82" s="828"/>
      <c r="DII82" s="828"/>
      <c r="DIJ82" s="828"/>
      <c r="DIK82" s="828"/>
      <c r="DIL82" s="828"/>
      <c r="DIM82" s="828"/>
      <c r="DIN82" s="828"/>
      <c r="DIO82" s="828"/>
      <c r="DIP82" s="828"/>
      <c r="DIQ82" s="828"/>
      <c r="DIR82" s="828"/>
      <c r="DIS82" s="828"/>
      <c r="DIT82" s="828"/>
      <c r="DIU82" s="828"/>
      <c r="DIV82" s="828"/>
      <c r="DIW82" s="828"/>
      <c r="DIX82" s="828"/>
      <c r="DIY82" s="828"/>
      <c r="DIZ82" s="828"/>
      <c r="DJA82" s="828"/>
      <c r="DJB82" s="828"/>
      <c r="DJC82" s="828"/>
      <c r="DJD82" s="828"/>
      <c r="DJE82" s="828"/>
      <c r="DJF82" s="828"/>
      <c r="DJG82" s="828"/>
      <c r="DJH82" s="828"/>
      <c r="DJI82" s="828"/>
      <c r="DJJ82" s="828"/>
      <c r="DJK82" s="828"/>
      <c r="DJL82" s="828"/>
      <c r="DJM82" s="828"/>
      <c r="DJN82" s="828"/>
      <c r="DJO82" s="828"/>
      <c r="DJP82" s="828"/>
      <c r="DJQ82" s="828"/>
      <c r="DJR82" s="828"/>
      <c r="DJS82" s="828"/>
      <c r="DJT82" s="828"/>
      <c r="DJU82" s="828"/>
      <c r="DJV82" s="828"/>
      <c r="DJW82" s="828"/>
      <c r="DJX82" s="828"/>
      <c r="DJY82" s="828"/>
      <c r="DJZ82" s="828"/>
      <c r="DKA82" s="828"/>
      <c r="DKB82" s="828"/>
      <c r="DKC82" s="828"/>
      <c r="DKD82" s="828"/>
      <c r="DKE82" s="828"/>
      <c r="DKF82" s="828"/>
      <c r="DKG82" s="828"/>
      <c r="DKH82" s="828"/>
      <c r="DKI82" s="828"/>
      <c r="DKJ82" s="828"/>
      <c r="DKK82" s="828"/>
      <c r="DKL82" s="828"/>
      <c r="DKM82" s="828"/>
      <c r="DKN82" s="828"/>
      <c r="DKO82" s="828"/>
      <c r="DKP82" s="828"/>
      <c r="DKQ82" s="828"/>
      <c r="DKR82" s="828"/>
      <c r="DKS82" s="828"/>
      <c r="DKT82" s="828"/>
      <c r="DKU82" s="828"/>
      <c r="DKV82" s="828"/>
      <c r="DKW82" s="828"/>
      <c r="DKX82" s="828"/>
      <c r="DKY82" s="828"/>
      <c r="DKZ82" s="828"/>
      <c r="DLA82" s="828"/>
      <c r="DLB82" s="828"/>
      <c r="DLC82" s="828"/>
      <c r="DLD82" s="828"/>
      <c r="DLE82" s="828"/>
      <c r="DLF82" s="828"/>
      <c r="DLG82" s="828"/>
      <c r="DLH82" s="828"/>
      <c r="DLI82" s="828"/>
      <c r="DLJ82" s="828"/>
      <c r="DLK82" s="828"/>
      <c r="DLL82" s="828"/>
      <c r="DLM82" s="828"/>
      <c r="DLN82" s="828"/>
      <c r="DLO82" s="828"/>
      <c r="DLP82" s="828"/>
      <c r="DLQ82" s="828"/>
      <c r="DLR82" s="828"/>
      <c r="DLS82" s="828"/>
      <c r="DLT82" s="828"/>
      <c r="DLU82" s="828"/>
      <c r="DLV82" s="828"/>
      <c r="DLW82" s="828"/>
      <c r="DLX82" s="828"/>
      <c r="DLY82" s="828"/>
      <c r="DLZ82" s="828"/>
      <c r="DMA82" s="828"/>
      <c r="DMB82" s="828"/>
      <c r="DMC82" s="828"/>
      <c r="DMD82" s="828"/>
      <c r="DME82" s="828"/>
      <c r="DMF82" s="828"/>
      <c r="DMG82" s="828"/>
      <c r="DMH82" s="828"/>
      <c r="DMI82" s="828"/>
      <c r="DMJ82" s="828"/>
      <c r="DMK82" s="828"/>
      <c r="DML82" s="828"/>
      <c r="DMM82" s="828"/>
      <c r="DMN82" s="828"/>
      <c r="DMO82" s="828"/>
      <c r="DMP82" s="828"/>
      <c r="DMQ82" s="828"/>
      <c r="DMR82" s="828"/>
      <c r="DMS82" s="828"/>
      <c r="DMT82" s="828"/>
      <c r="DMU82" s="828"/>
      <c r="DMV82" s="828"/>
      <c r="DMW82" s="828"/>
      <c r="DMX82" s="828"/>
      <c r="DMY82" s="828"/>
      <c r="DMZ82" s="828"/>
      <c r="DNA82" s="828"/>
      <c r="DNB82" s="828"/>
      <c r="DNC82" s="828"/>
      <c r="DND82" s="828"/>
      <c r="DNE82" s="828"/>
      <c r="DNF82" s="828"/>
      <c r="DNG82" s="828"/>
      <c r="DNH82" s="828"/>
      <c r="DNI82" s="828"/>
      <c r="DNJ82" s="828"/>
      <c r="DNK82" s="828"/>
      <c r="DNL82" s="828"/>
      <c r="DNM82" s="828"/>
      <c r="DNN82" s="828"/>
      <c r="DNO82" s="828"/>
      <c r="DNP82" s="828"/>
      <c r="DNQ82" s="828"/>
      <c r="DNR82" s="828"/>
      <c r="DNS82" s="828"/>
      <c r="DNT82" s="828"/>
      <c r="DNU82" s="828"/>
      <c r="DNV82" s="828"/>
      <c r="DNW82" s="828"/>
      <c r="DNX82" s="828"/>
      <c r="DNY82" s="828"/>
      <c r="DNZ82" s="828"/>
      <c r="DOA82" s="828"/>
      <c r="DOB82" s="828"/>
      <c r="DOC82" s="828"/>
      <c r="DOD82" s="828"/>
      <c r="DOE82" s="828"/>
      <c r="DOF82" s="828"/>
      <c r="DOG82" s="828"/>
      <c r="DOH82" s="828"/>
      <c r="DOI82" s="828"/>
      <c r="DOJ82" s="828"/>
      <c r="DOK82" s="828"/>
      <c r="DOL82" s="828"/>
      <c r="DOM82" s="828"/>
      <c r="DON82" s="828"/>
      <c r="DOO82" s="828"/>
      <c r="DOP82" s="828"/>
      <c r="DOQ82" s="828"/>
      <c r="DOR82" s="828"/>
      <c r="DOS82" s="828"/>
      <c r="DOT82" s="828"/>
      <c r="DOU82" s="828"/>
      <c r="DOV82" s="828"/>
      <c r="DOW82" s="828"/>
      <c r="DOX82" s="828"/>
      <c r="DOY82" s="828"/>
      <c r="DOZ82" s="828"/>
      <c r="DPA82" s="828"/>
      <c r="DPB82" s="828"/>
      <c r="DPC82" s="828"/>
      <c r="DPD82" s="828"/>
      <c r="DPE82" s="828"/>
      <c r="DPF82" s="828"/>
      <c r="DPG82" s="828"/>
      <c r="DPH82" s="828"/>
      <c r="DPI82" s="828"/>
      <c r="DPJ82" s="828"/>
      <c r="DPK82" s="828"/>
      <c r="DPL82" s="828"/>
      <c r="DPM82" s="828"/>
      <c r="DPN82" s="828"/>
      <c r="DPO82" s="828"/>
      <c r="DPP82" s="828"/>
      <c r="DPQ82" s="828"/>
      <c r="DPR82" s="828"/>
      <c r="DPS82" s="828"/>
      <c r="DPT82" s="828"/>
      <c r="DPU82" s="828"/>
      <c r="DPV82" s="828"/>
      <c r="DPW82" s="828"/>
      <c r="DPX82" s="828"/>
      <c r="DPY82" s="828"/>
      <c r="DPZ82" s="828"/>
      <c r="DQA82" s="828"/>
      <c r="DQB82" s="828"/>
      <c r="DQC82" s="828"/>
      <c r="DQD82" s="828"/>
      <c r="DQE82" s="828"/>
      <c r="DQF82" s="828"/>
      <c r="DQG82" s="828"/>
      <c r="DQH82" s="828"/>
      <c r="DQI82" s="828"/>
      <c r="DQJ82" s="828"/>
      <c r="DQK82" s="828"/>
      <c r="DQL82" s="828"/>
      <c r="DQM82" s="828"/>
      <c r="DQN82" s="828"/>
      <c r="DQO82" s="828"/>
      <c r="DQP82" s="828"/>
      <c r="DQQ82" s="828"/>
      <c r="DQR82" s="828"/>
      <c r="DQS82" s="828"/>
      <c r="DQT82" s="828"/>
      <c r="DQU82" s="828"/>
      <c r="DQV82" s="828"/>
      <c r="DQW82" s="828"/>
      <c r="DQX82" s="828"/>
      <c r="DQY82" s="828"/>
      <c r="DQZ82" s="828"/>
      <c r="DRA82" s="828"/>
      <c r="DRB82" s="828"/>
      <c r="DRC82" s="828"/>
      <c r="DRD82" s="828"/>
      <c r="DRE82" s="828"/>
      <c r="DRF82" s="828"/>
      <c r="DRG82" s="828"/>
      <c r="DRH82" s="828"/>
      <c r="DRI82" s="828"/>
      <c r="DRJ82" s="828"/>
      <c r="DRK82" s="828"/>
      <c r="DRL82" s="828"/>
      <c r="DRM82" s="828"/>
      <c r="DRN82" s="828"/>
      <c r="DRO82" s="828"/>
      <c r="DRP82" s="828"/>
      <c r="DRQ82" s="828"/>
      <c r="DRR82" s="828"/>
      <c r="DRS82" s="828"/>
      <c r="DRT82" s="828"/>
      <c r="DRU82" s="828"/>
      <c r="DRV82" s="828"/>
      <c r="DRW82" s="828"/>
      <c r="DRX82" s="828"/>
      <c r="DRY82" s="828"/>
      <c r="DRZ82" s="828"/>
      <c r="DSA82" s="828"/>
      <c r="DSB82" s="828"/>
      <c r="DSC82" s="828"/>
      <c r="DSD82" s="828"/>
      <c r="DSE82" s="828"/>
      <c r="DSF82" s="828"/>
      <c r="DSG82" s="828"/>
      <c r="DSH82" s="828"/>
      <c r="DSI82" s="828"/>
      <c r="DSJ82" s="828"/>
      <c r="DSK82" s="828"/>
      <c r="DSL82" s="828"/>
      <c r="DSM82" s="828"/>
      <c r="DSN82" s="828"/>
      <c r="DSO82" s="828"/>
      <c r="DSP82" s="828"/>
      <c r="DSQ82" s="828"/>
      <c r="DSR82" s="828"/>
      <c r="DSS82" s="828"/>
      <c r="DST82" s="828"/>
      <c r="DSU82" s="828"/>
      <c r="DSV82" s="828"/>
      <c r="DSW82" s="828"/>
      <c r="DSX82" s="828"/>
      <c r="DSY82" s="828"/>
      <c r="DSZ82" s="828"/>
      <c r="DTA82" s="828"/>
      <c r="DTB82" s="828"/>
      <c r="DTC82" s="828"/>
      <c r="DTD82" s="828"/>
      <c r="DTE82" s="828"/>
      <c r="DTF82" s="828"/>
      <c r="DTG82" s="828"/>
      <c r="DTH82" s="828"/>
      <c r="DTI82" s="828"/>
      <c r="DTJ82" s="828"/>
      <c r="DTK82" s="828"/>
      <c r="DTL82" s="828"/>
      <c r="DTM82" s="828"/>
      <c r="DTN82" s="828"/>
      <c r="DTO82" s="828"/>
      <c r="DTP82" s="828"/>
      <c r="DTQ82" s="828"/>
      <c r="DTR82" s="828"/>
      <c r="DTS82" s="828"/>
      <c r="DTT82" s="828"/>
      <c r="DTU82" s="828"/>
      <c r="DTV82" s="828"/>
      <c r="DTW82" s="828"/>
      <c r="DTX82" s="828"/>
      <c r="DTY82" s="828"/>
      <c r="DTZ82" s="828"/>
      <c r="DUA82" s="828"/>
      <c r="DUB82" s="828"/>
      <c r="DUC82" s="828"/>
      <c r="DUD82" s="828"/>
      <c r="DUE82" s="828"/>
      <c r="DUF82" s="828"/>
      <c r="DUG82" s="828"/>
      <c r="DUH82" s="828"/>
      <c r="DUI82" s="828"/>
      <c r="DUJ82" s="828"/>
      <c r="DUK82" s="828"/>
      <c r="DUL82" s="828"/>
      <c r="DUM82" s="828"/>
      <c r="DUN82" s="828"/>
      <c r="DUO82" s="828"/>
      <c r="DUP82" s="828"/>
      <c r="DUQ82" s="828"/>
      <c r="DUR82" s="828"/>
      <c r="DUS82" s="828"/>
      <c r="DUT82" s="828"/>
      <c r="DUU82" s="828"/>
      <c r="DUV82" s="828"/>
      <c r="DUW82" s="828"/>
      <c r="DUX82" s="828"/>
      <c r="DUY82" s="828"/>
      <c r="DUZ82" s="828"/>
      <c r="DVA82" s="828"/>
      <c r="DVB82" s="828"/>
      <c r="DVC82" s="828"/>
      <c r="DVD82" s="828"/>
      <c r="DVE82" s="828"/>
      <c r="DVF82" s="828"/>
      <c r="DVG82" s="828"/>
      <c r="DVH82" s="828"/>
      <c r="DVI82" s="828"/>
      <c r="DVJ82" s="828"/>
      <c r="DVK82" s="828"/>
      <c r="DVL82" s="828"/>
      <c r="DVM82" s="828"/>
      <c r="DVN82" s="828"/>
      <c r="DVO82" s="828"/>
      <c r="DVP82" s="828"/>
      <c r="DVQ82" s="828"/>
      <c r="DVR82" s="828"/>
      <c r="DVS82" s="828"/>
      <c r="DVT82" s="828"/>
      <c r="DVU82" s="828"/>
      <c r="DVV82" s="828"/>
      <c r="DVW82" s="828"/>
      <c r="DVX82" s="828"/>
      <c r="DVY82" s="828"/>
      <c r="DVZ82" s="828"/>
      <c r="DWA82" s="828"/>
      <c r="DWB82" s="828"/>
      <c r="DWC82" s="828"/>
      <c r="DWD82" s="828"/>
      <c r="DWE82" s="828"/>
      <c r="DWF82" s="828"/>
      <c r="DWG82" s="828"/>
      <c r="DWH82" s="828"/>
      <c r="DWI82" s="828"/>
      <c r="DWJ82" s="828"/>
      <c r="DWK82" s="828"/>
      <c r="DWL82" s="828"/>
      <c r="DWM82" s="828"/>
      <c r="DWN82" s="828"/>
      <c r="DWO82" s="828"/>
      <c r="DWP82" s="828"/>
      <c r="DWQ82" s="828"/>
      <c r="DWR82" s="828"/>
      <c r="DWS82" s="828"/>
      <c r="DWT82" s="828"/>
      <c r="DWU82" s="828"/>
      <c r="DWV82" s="828"/>
      <c r="DWW82" s="828"/>
      <c r="DWX82" s="828"/>
      <c r="DWY82" s="828"/>
      <c r="DWZ82" s="828"/>
      <c r="DXA82" s="828"/>
      <c r="DXB82" s="828"/>
      <c r="DXC82" s="828"/>
      <c r="DXD82" s="828"/>
      <c r="DXE82" s="828"/>
      <c r="DXF82" s="828"/>
      <c r="DXG82" s="828"/>
      <c r="DXH82" s="828"/>
      <c r="DXI82" s="828"/>
      <c r="DXJ82" s="828"/>
      <c r="DXK82" s="828"/>
      <c r="DXL82" s="828"/>
      <c r="DXM82" s="828"/>
      <c r="DXN82" s="828"/>
      <c r="DXO82" s="828"/>
      <c r="DXP82" s="828"/>
      <c r="DXQ82" s="828"/>
      <c r="DXR82" s="828"/>
      <c r="DXS82" s="828"/>
      <c r="DXT82" s="828"/>
      <c r="DXU82" s="828"/>
      <c r="DXV82" s="828"/>
      <c r="DXW82" s="828"/>
      <c r="DXX82" s="828"/>
      <c r="DXY82" s="828"/>
      <c r="DXZ82" s="828"/>
      <c r="DYA82" s="828"/>
      <c r="DYB82" s="828"/>
      <c r="DYC82" s="828"/>
      <c r="DYD82" s="828"/>
      <c r="DYE82" s="828"/>
      <c r="DYF82" s="828"/>
      <c r="DYG82" s="828"/>
      <c r="DYH82" s="828"/>
      <c r="DYI82" s="828"/>
      <c r="DYJ82" s="828"/>
      <c r="DYK82" s="828"/>
      <c r="DYL82" s="828"/>
      <c r="DYM82" s="828"/>
      <c r="DYN82" s="828"/>
      <c r="DYO82" s="828"/>
      <c r="DYP82" s="828"/>
      <c r="DYQ82" s="828"/>
      <c r="DYR82" s="828"/>
      <c r="DYS82" s="828"/>
      <c r="DYT82" s="828"/>
      <c r="DYU82" s="828"/>
      <c r="DYV82" s="828"/>
      <c r="DYW82" s="828"/>
      <c r="DYX82" s="828"/>
      <c r="DYY82" s="828"/>
      <c r="DYZ82" s="828"/>
      <c r="DZA82" s="828"/>
      <c r="DZB82" s="828"/>
      <c r="DZC82" s="828"/>
      <c r="DZD82" s="828"/>
      <c r="DZE82" s="828"/>
      <c r="DZF82" s="828"/>
      <c r="DZG82" s="828"/>
      <c r="DZH82" s="828"/>
      <c r="DZI82" s="828"/>
      <c r="DZJ82" s="828"/>
      <c r="DZK82" s="828"/>
      <c r="DZL82" s="828"/>
      <c r="DZM82" s="828"/>
      <c r="DZN82" s="828"/>
      <c r="DZO82" s="828"/>
      <c r="DZP82" s="828"/>
      <c r="DZQ82" s="828"/>
      <c r="DZR82" s="828"/>
      <c r="DZS82" s="828"/>
      <c r="DZT82" s="828"/>
      <c r="DZU82" s="828"/>
      <c r="DZV82" s="828"/>
      <c r="DZW82" s="828"/>
      <c r="DZX82" s="828"/>
      <c r="DZY82" s="828"/>
      <c r="DZZ82" s="828"/>
      <c r="EAA82" s="828"/>
      <c r="EAB82" s="828"/>
      <c r="EAC82" s="828"/>
      <c r="EAD82" s="828"/>
      <c r="EAE82" s="828"/>
      <c r="EAF82" s="828"/>
      <c r="EAG82" s="828"/>
      <c r="EAH82" s="828"/>
      <c r="EAI82" s="828"/>
      <c r="EAJ82" s="828"/>
      <c r="EAK82" s="828"/>
      <c r="EAL82" s="828"/>
      <c r="EAM82" s="828"/>
      <c r="EAN82" s="828"/>
      <c r="EAO82" s="828"/>
      <c r="EAP82" s="828"/>
      <c r="EAQ82" s="828"/>
      <c r="EAR82" s="828"/>
      <c r="EAS82" s="828"/>
      <c r="EAT82" s="828"/>
      <c r="EAU82" s="828"/>
      <c r="EAV82" s="828"/>
      <c r="EAW82" s="828"/>
      <c r="EAX82" s="828"/>
      <c r="EAY82" s="828"/>
      <c r="EAZ82" s="828"/>
      <c r="EBA82" s="828"/>
      <c r="EBB82" s="828"/>
      <c r="EBC82" s="828"/>
      <c r="EBD82" s="828"/>
      <c r="EBE82" s="828"/>
      <c r="EBF82" s="828"/>
      <c r="EBG82" s="828"/>
      <c r="EBH82" s="828"/>
      <c r="EBI82" s="828"/>
      <c r="EBJ82" s="828"/>
      <c r="EBK82" s="828"/>
      <c r="EBL82" s="828"/>
      <c r="EBM82" s="828"/>
      <c r="EBN82" s="828"/>
      <c r="EBO82" s="828"/>
      <c r="EBP82" s="828"/>
      <c r="EBQ82" s="828"/>
      <c r="EBR82" s="828"/>
      <c r="EBS82" s="828"/>
      <c r="EBT82" s="828"/>
      <c r="EBU82" s="828"/>
      <c r="EBV82" s="828"/>
      <c r="EBW82" s="828"/>
      <c r="EBX82" s="828"/>
      <c r="EBY82" s="828"/>
      <c r="EBZ82" s="828"/>
      <c r="ECA82" s="828"/>
      <c r="ECB82" s="828"/>
      <c r="ECC82" s="828"/>
      <c r="ECD82" s="828"/>
      <c r="ECE82" s="828"/>
      <c r="ECF82" s="828"/>
      <c r="ECG82" s="828"/>
      <c r="ECH82" s="828"/>
      <c r="ECI82" s="828"/>
      <c r="ECJ82" s="828"/>
      <c r="ECK82" s="828"/>
      <c r="ECL82" s="828"/>
      <c r="ECM82" s="828"/>
      <c r="ECN82" s="828"/>
      <c r="ECO82" s="828"/>
      <c r="ECP82" s="828"/>
      <c r="ECQ82" s="828"/>
      <c r="ECR82" s="828"/>
      <c r="ECS82" s="828"/>
      <c r="ECT82" s="828"/>
      <c r="ECU82" s="828"/>
      <c r="ECV82" s="828"/>
      <c r="ECW82" s="828"/>
      <c r="ECX82" s="828"/>
      <c r="ECY82" s="828"/>
      <c r="ECZ82" s="828"/>
      <c r="EDA82" s="828"/>
      <c r="EDB82" s="828"/>
      <c r="EDC82" s="828"/>
      <c r="EDD82" s="828"/>
      <c r="EDE82" s="828"/>
      <c r="EDF82" s="828"/>
      <c r="EDG82" s="828"/>
      <c r="EDH82" s="828"/>
      <c r="EDI82" s="828"/>
      <c r="EDJ82" s="828"/>
      <c r="EDK82" s="828"/>
      <c r="EDL82" s="828"/>
      <c r="EDM82" s="828"/>
      <c r="EDN82" s="828"/>
      <c r="EDO82" s="828"/>
      <c r="EDP82" s="828"/>
      <c r="EDQ82" s="828"/>
      <c r="EDR82" s="828"/>
      <c r="EDS82" s="828"/>
      <c r="EDT82" s="828"/>
      <c r="EDU82" s="828"/>
      <c r="EDV82" s="828"/>
      <c r="EDW82" s="828"/>
      <c r="EDX82" s="828"/>
      <c r="EDY82" s="828"/>
      <c r="EDZ82" s="828"/>
      <c r="EEA82" s="828"/>
      <c r="EEB82" s="828"/>
      <c r="EEC82" s="828"/>
      <c r="EED82" s="828"/>
      <c r="EEE82" s="828"/>
      <c r="EEF82" s="828"/>
      <c r="EEG82" s="828"/>
      <c r="EEH82" s="828"/>
      <c r="EEI82" s="828"/>
      <c r="EEJ82" s="828"/>
      <c r="EEK82" s="828"/>
      <c r="EEL82" s="828"/>
      <c r="EEM82" s="828"/>
      <c r="EEN82" s="828"/>
      <c r="EEO82" s="828"/>
      <c r="EEP82" s="828"/>
      <c r="EEQ82" s="828"/>
      <c r="EER82" s="828"/>
      <c r="EES82" s="828"/>
      <c r="EET82" s="828"/>
      <c r="EEU82" s="828"/>
      <c r="EEV82" s="828"/>
      <c r="EEW82" s="828"/>
      <c r="EEX82" s="828"/>
      <c r="EEY82" s="828"/>
      <c r="EEZ82" s="828"/>
      <c r="EFA82" s="828"/>
      <c r="EFB82" s="828"/>
      <c r="EFC82" s="828"/>
      <c r="EFD82" s="828"/>
      <c r="EFE82" s="828"/>
      <c r="EFF82" s="828"/>
      <c r="EFG82" s="828"/>
      <c r="EFH82" s="828"/>
      <c r="EFI82" s="828"/>
      <c r="EFJ82" s="828"/>
      <c r="EFK82" s="828"/>
      <c r="EFL82" s="828"/>
      <c r="EFM82" s="828"/>
      <c r="EFN82" s="828"/>
      <c r="EFO82" s="828"/>
      <c r="EFP82" s="828"/>
      <c r="EFQ82" s="828"/>
      <c r="EFR82" s="828"/>
      <c r="EFS82" s="828"/>
      <c r="EFT82" s="828"/>
      <c r="EFU82" s="828"/>
      <c r="EFV82" s="828"/>
      <c r="EFW82" s="828"/>
      <c r="EFX82" s="828"/>
      <c r="EFY82" s="828"/>
      <c r="EFZ82" s="828"/>
      <c r="EGA82" s="828"/>
      <c r="EGB82" s="828"/>
      <c r="EGC82" s="828"/>
      <c r="EGD82" s="828"/>
      <c r="EGE82" s="828"/>
      <c r="EGF82" s="828"/>
      <c r="EGG82" s="828"/>
      <c r="EGH82" s="828"/>
      <c r="EGI82" s="828"/>
      <c r="EGJ82" s="828"/>
      <c r="EGK82" s="828"/>
      <c r="EGL82" s="828"/>
      <c r="EGM82" s="828"/>
      <c r="EGN82" s="828"/>
      <c r="EGO82" s="828"/>
      <c r="EGP82" s="828"/>
      <c r="EGQ82" s="828"/>
      <c r="EGR82" s="828"/>
      <c r="EGS82" s="828"/>
      <c r="EGT82" s="828"/>
      <c r="EGU82" s="828"/>
      <c r="EGV82" s="828"/>
      <c r="EGW82" s="828"/>
      <c r="EGX82" s="828"/>
      <c r="EGY82" s="828"/>
      <c r="EGZ82" s="828"/>
      <c r="EHA82" s="828"/>
      <c r="EHB82" s="828"/>
      <c r="EHC82" s="828"/>
      <c r="EHD82" s="828"/>
      <c r="EHE82" s="828"/>
      <c r="EHF82" s="828"/>
      <c r="EHG82" s="828"/>
      <c r="EHH82" s="828"/>
      <c r="EHI82" s="828"/>
      <c r="EHJ82" s="828"/>
      <c r="EHK82" s="828"/>
      <c r="EHL82" s="828"/>
      <c r="EHM82" s="828"/>
      <c r="EHN82" s="828"/>
      <c r="EHO82" s="828"/>
      <c r="EHP82" s="828"/>
      <c r="EHQ82" s="828"/>
      <c r="EHR82" s="828"/>
      <c r="EHS82" s="828"/>
      <c r="EHT82" s="828"/>
      <c r="EHU82" s="828"/>
      <c r="EHV82" s="828"/>
      <c r="EHW82" s="828"/>
      <c r="EHX82" s="828"/>
      <c r="EHY82" s="828"/>
      <c r="EHZ82" s="828"/>
      <c r="EIA82" s="828"/>
      <c r="EIB82" s="828"/>
      <c r="EIC82" s="828"/>
      <c r="EID82" s="828"/>
      <c r="EIE82" s="828"/>
      <c r="EIF82" s="828"/>
      <c r="EIG82" s="828"/>
      <c r="EIH82" s="828"/>
      <c r="EII82" s="828"/>
      <c r="EIJ82" s="828"/>
      <c r="EIK82" s="828"/>
      <c r="EIL82" s="828"/>
      <c r="EIM82" s="828"/>
      <c r="EIN82" s="828"/>
      <c r="EIO82" s="828"/>
      <c r="EIP82" s="828"/>
      <c r="EIQ82" s="828"/>
      <c r="EIR82" s="828"/>
      <c r="EIS82" s="828"/>
      <c r="EIT82" s="828"/>
      <c r="EIU82" s="828"/>
      <c r="EIV82" s="828"/>
      <c r="EIW82" s="828"/>
      <c r="EIX82" s="828"/>
      <c r="EIY82" s="828"/>
      <c r="EIZ82" s="828"/>
      <c r="EJA82" s="828"/>
      <c r="EJB82" s="828"/>
      <c r="EJC82" s="828"/>
      <c r="EJD82" s="828"/>
      <c r="EJE82" s="828"/>
      <c r="EJF82" s="828"/>
      <c r="EJG82" s="828"/>
      <c r="EJH82" s="828"/>
      <c r="EJI82" s="828"/>
      <c r="EJJ82" s="828"/>
      <c r="EJK82" s="828"/>
      <c r="EJL82" s="828"/>
      <c r="EJM82" s="828"/>
      <c r="EJN82" s="828"/>
      <c r="EJO82" s="828"/>
      <c r="EJP82" s="828"/>
      <c r="EJQ82" s="828"/>
      <c r="EJR82" s="828"/>
      <c r="EJS82" s="828"/>
      <c r="EJT82" s="828"/>
      <c r="EJU82" s="828"/>
      <c r="EJV82" s="828"/>
      <c r="EJW82" s="828"/>
      <c r="EJX82" s="828"/>
      <c r="EJY82" s="828"/>
      <c r="EJZ82" s="828"/>
      <c r="EKA82" s="828"/>
      <c r="EKB82" s="828"/>
      <c r="EKC82" s="828"/>
      <c r="EKD82" s="828"/>
      <c r="EKE82" s="828"/>
      <c r="EKF82" s="828"/>
      <c r="EKG82" s="828"/>
      <c r="EKH82" s="828"/>
      <c r="EKI82" s="828"/>
      <c r="EKJ82" s="828"/>
      <c r="EKK82" s="828"/>
      <c r="EKL82" s="828"/>
      <c r="EKM82" s="828"/>
      <c r="EKN82" s="828"/>
      <c r="EKO82" s="828"/>
      <c r="EKP82" s="828"/>
      <c r="EKQ82" s="828"/>
      <c r="EKR82" s="828"/>
      <c r="EKS82" s="828"/>
      <c r="EKT82" s="828"/>
      <c r="EKU82" s="828"/>
      <c r="EKV82" s="828"/>
      <c r="EKW82" s="828"/>
      <c r="EKX82" s="828"/>
      <c r="EKY82" s="828"/>
      <c r="EKZ82" s="828"/>
      <c r="ELA82" s="828"/>
      <c r="ELB82" s="828"/>
      <c r="ELC82" s="828"/>
      <c r="ELD82" s="828"/>
      <c r="ELE82" s="828"/>
      <c r="ELF82" s="828"/>
      <c r="ELG82" s="828"/>
      <c r="ELH82" s="828"/>
      <c r="ELI82" s="828"/>
      <c r="ELJ82" s="828"/>
      <c r="ELK82" s="828"/>
      <c r="ELL82" s="828"/>
      <c r="ELM82" s="828"/>
      <c r="ELN82" s="828"/>
      <c r="ELO82" s="828"/>
      <c r="ELP82" s="828"/>
      <c r="ELQ82" s="828"/>
      <c r="ELR82" s="828"/>
      <c r="ELS82" s="828"/>
      <c r="ELT82" s="828"/>
      <c r="ELU82" s="828"/>
      <c r="ELV82" s="828"/>
      <c r="ELW82" s="828"/>
      <c r="ELX82" s="828"/>
      <c r="ELY82" s="828"/>
      <c r="ELZ82" s="828"/>
      <c r="EMA82" s="828"/>
      <c r="EMB82" s="828"/>
      <c r="EMC82" s="828"/>
      <c r="EMD82" s="828"/>
      <c r="EME82" s="828"/>
      <c r="EMF82" s="828"/>
      <c r="EMG82" s="828"/>
      <c r="EMH82" s="828"/>
      <c r="EMI82" s="828"/>
      <c r="EMJ82" s="828"/>
      <c r="EMK82" s="828"/>
      <c r="EML82" s="828"/>
      <c r="EMM82" s="828"/>
      <c r="EMN82" s="828"/>
      <c r="EMO82" s="828"/>
      <c r="EMP82" s="828"/>
      <c r="EMQ82" s="828"/>
      <c r="EMR82" s="828"/>
      <c r="EMS82" s="828"/>
      <c r="EMT82" s="828"/>
      <c r="EMU82" s="828"/>
      <c r="EMV82" s="828"/>
      <c r="EMW82" s="828"/>
      <c r="EMX82" s="828"/>
      <c r="EMY82" s="828"/>
      <c r="EMZ82" s="828"/>
      <c r="ENA82" s="828"/>
      <c r="ENB82" s="828"/>
      <c r="ENC82" s="828"/>
      <c r="END82" s="828"/>
      <c r="ENE82" s="828"/>
      <c r="ENF82" s="828"/>
      <c r="ENG82" s="828"/>
      <c r="ENH82" s="828"/>
      <c r="ENI82" s="828"/>
      <c r="ENJ82" s="828"/>
      <c r="ENK82" s="828"/>
      <c r="ENL82" s="828"/>
      <c r="ENM82" s="828"/>
      <c r="ENN82" s="828"/>
      <c r="ENO82" s="828"/>
      <c r="ENP82" s="828"/>
      <c r="ENQ82" s="828"/>
      <c r="ENR82" s="828"/>
      <c r="ENS82" s="828"/>
      <c r="ENT82" s="828"/>
      <c r="ENU82" s="828"/>
      <c r="ENV82" s="828"/>
      <c r="ENW82" s="828"/>
      <c r="ENX82" s="828"/>
      <c r="ENY82" s="828"/>
      <c r="ENZ82" s="828"/>
      <c r="EOA82" s="828"/>
      <c r="EOB82" s="828"/>
      <c r="EOC82" s="828"/>
      <c r="EOD82" s="828"/>
      <c r="EOE82" s="828"/>
      <c r="EOF82" s="828"/>
      <c r="EOG82" s="828"/>
      <c r="EOH82" s="828"/>
      <c r="EOI82" s="828"/>
      <c r="EOJ82" s="828"/>
      <c r="EOK82" s="828"/>
      <c r="EOL82" s="828"/>
      <c r="EOM82" s="828"/>
      <c r="EON82" s="828"/>
      <c r="EOO82" s="828"/>
      <c r="EOP82" s="828"/>
      <c r="EOQ82" s="828"/>
      <c r="EOR82" s="828"/>
      <c r="EOS82" s="828"/>
      <c r="EOT82" s="828"/>
      <c r="EOU82" s="828"/>
      <c r="EOV82" s="828"/>
      <c r="EOW82" s="828"/>
      <c r="EOX82" s="828"/>
      <c r="EOY82" s="828"/>
      <c r="EOZ82" s="828"/>
      <c r="EPA82" s="828"/>
      <c r="EPB82" s="828"/>
      <c r="EPC82" s="828"/>
      <c r="EPD82" s="828"/>
      <c r="EPE82" s="828"/>
      <c r="EPF82" s="828"/>
      <c r="EPG82" s="828"/>
      <c r="EPH82" s="828"/>
      <c r="EPI82" s="828"/>
      <c r="EPJ82" s="828"/>
      <c r="EPK82" s="828"/>
      <c r="EPL82" s="828"/>
      <c r="EPM82" s="828"/>
      <c r="EPN82" s="828"/>
      <c r="EPO82" s="828"/>
      <c r="EPP82" s="828"/>
      <c r="EPQ82" s="828"/>
      <c r="EPR82" s="828"/>
      <c r="EPS82" s="828"/>
      <c r="EPT82" s="828"/>
      <c r="EPU82" s="828"/>
      <c r="EPV82" s="828"/>
      <c r="EPW82" s="828"/>
      <c r="EPX82" s="828"/>
      <c r="EPY82" s="828"/>
      <c r="EPZ82" s="828"/>
      <c r="EQA82" s="828"/>
      <c r="EQB82" s="828"/>
      <c r="EQC82" s="828"/>
      <c r="EQD82" s="828"/>
      <c r="EQE82" s="828"/>
      <c r="EQF82" s="828"/>
      <c r="EQG82" s="828"/>
      <c r="EQH82" s="828"/>
      <c r="EQI82" s="828"/>
      <c r="EQJ82" s="828"/>
      <c r="EQK82" s="828"/>
      <c r="EQL82" s="828"/>
      <c r="EQM82" s="828"/>
      <c r="EQN82" s="828"/>
      <c r="EQO82" s="828"/>
      <c r="EQP82" s="828"/>
      <c r="EQQ82" s="828"/>
      <c r="EQR82" s="828"/>
      <c r="EQS82" s="828"/>
      <c r="EQT82" s="828"/>
      <c r="EQU82" s="828"/>
      <c r="EQV82" s="828"/>
      <c r="EQW82" s="828"/>
      <c r="EQX82" s="828"/>
      <c r="EQY82" s="828"/>
      <c r="EQZ82" s="828"/>
      <c r="ERA82" s="828"/>
      <c r="ERB82" s="828"/>
      <c r="ERC82" s="828"/>
      <c r="ERD82" s="828"/>
      <c r="ERE82" s="828"/>
      <c r="ERF82" s="828"/>
      <c r="ERG82" s="828"/>
      <c r="ERH82" s="828"/>
      <c r="ERI82" s="828"/>
      <c r="ERJ82" s="828"/>
      <c r="ERK82" s="828"/>
      <c r="ERL82" s="828"/>
      <c r="ERM82" s="828"/>
      <c r="ERN82" s="828"/>
      <c r="ERO82" s="828"/>
      <c r="ERP82" s="828"/>
      <c r="ERQ82" s="828"/>
      <c r="ERR82" s="828"/>
      <c r="ERS82" s="828"/>
      <c r="ERT82" s="828"/>
      <c r="ERU82" s="828"/>
      <c r="ERV82" s="828"/>
      <c r="ERW82" s="828"/>
      <c r="ERX82" s="828"/>
      <c r="ERY82" s="828"/>
      <c r="ERZ82" s="828"/>
      <c r="ESA82" s="828"/>
      <c r="ESB82" s="828"/>
      <c r="ESC82" s="828"/>
      <c r="ESD82" s="828"/>
      <c r="ESE82" s="828"/>
      <c r="ESF82" s="828"/>
      <c r="ESG82" s="828"/>
      <c r="ESH82" s="828"/>
      <c r="ESI82" s="828"/>
      <c r="ESJ82" s="828"/>
      <c r="ESK82" s="828"/>
      <c r="ESL82" s="828"/>
      <c r="ESM82" s="828"/>
      <c r="ESN82" s="828"/>
      <c r="ESO82" s="828"/>
      <c r="ESP82" s="828"/>
      <c r="ESQ82" s="828"/>
      <c r="ESR82" s="828"/>
      <c r="ESS82" s="828"/>
      <c r="EST82" s="828"/>
      <c r="ESU82" s="828"/>
      <c r="ESV82" s="828"/>
      <c r="ESW82" s="828"/>
      <c r="ESX82" s="828"/>
      <c r="ESY82" s="828"/>
      <c r="ESZ82" s="828"/>
      <c r="ETA82" s="828"/>
      <c r="ETB82" s="828"/>
      <c r="ETC82" s="828"/>
      <c r="ETD82" s="828"/>
      <c r="ETE82" s="828"/>
      <c r="ETF82" s="828"/>
      <c r="ETG82" s="828"/>
      <c r="ETH82" s="828"/>
      <c r="ETI82" s="828"/>
      <c r="ETJ82" s="828"/>
      <c r="ETK82" s="828"/>
      <c r="ETL82" s="828"/>
      <c r="ETM82" s="828"/>
      <c r="ETN82" s="828"/>
      <c r="ETO82" s="828"/>
      <c r="ETP82" s="828"/>
      <c r="ETQ82" s="828"/>
      <c r="ETR82" s="828"/>
      <c r="ETS82" s="828"/>
      <c r="ETT82" s="828"/>
      <c r="ETU82" s="828"/>
      <c r="ETV82" s="828"/>
      <c r="ETW82" s="828"/>
      <c r="ETX82" s="828"/>
      <c r="ETY82" s="828"/>
      <c r="ETZ82" s="828"/>
      <c r="EUA82" s="828"/>
      <c r="EUB82" s="828"/>
      <c r="EUC82" s="828"/>
      <c r="EUD82" s="828"/>
      <c r="EUE82" s="828"/>
      <c r="EUF82" s="828"/>
      <c r="EUG82" s="828"/>
      <c r="EUH82" s="828"/>
      <c r="EUI82" s="828"/>
      <c r="EUJ82" s="828"/>
      <c r="EUK82" s="828"/>
      <c r="EUL82" s="828"/>
      <c r="EUM82" s="828"/>
      <c r="EUN82" s="828"/>
      <c r="EUO82" s="828"/>
      <c r="EUP82" s="828"/>
      <c r="EUQ82" s="828"/>
      <c r="EUR82" s="828"/>
      <c r="EUS82" s="828"/>
      <c r="EUT82" s="828"/>
      <c r="EUU82" s="828"/>
      <c r="EUV82" s="828"/>
      <c r="EUW82" s="828"/>
      <c r="EUX82" s="828"/>
      <c r="EUY82" s="828"/>
      <c r="EUZ82" s="828"/>
      <c r="EVA82" s="828"/>
      <c r="EVB82" s="828"/>
      <c r="EVC82" s="828"/>
      <c r="EVD82" s="828"/>
      <c r="EVE82" s="828"/>
      <c r="EVF82" s="828"/>
      <c r="EVG82" s="828"/>
      <c r="EVH82" s="828"/>
      <c r="EVI82" s="828"/>
      <c r="EVJ82" s="828"/>
      <c r="EVK82" s="828"/>
      <c r="EVL82" s="828"/>
      <c r="EVM82" s="828"/>
      <c r="EVN82" s="828"/>
      <c r="EVO82" s="828"/>
      <c r="EVP82" s="828"/>
      <c r="EVQ82" s="828"/>
      <c r="EVR82" s="828"/>
      <c r="EVS82" s="828"/>
      <c r="EVT82" s="828"/>
      <c r="EVU82" s="828"/>
      <c r="EVV82" s="828"/>
      <c r="EVW82" s="828"/>
      <c r="EVX82" s="828"/>
      <c r="EVY82" s="828"/>
      <c r="EVZ82" s="828"/>
      <c r="EWA82" s="828"/>
      <c r="EWB82" s="828"/>
      <c r="EWC82" s="828"/>
      <c r="EWD82" s="828"/>
      <c r="EWE82" s="828"/>
      <c r="EWF82" s="828"/>
      <c r="EWG82" s="828"/>
      <c r="EWH82" s="828"/>
      <c r="EWI82" s="828"/>
      <c r="EWJ82" s="828"/>
      <c r="EWK82" s="828"/>
      <c r="EWL82" s="828"/>
      <c r="EWM82" s="828"/>
      <c r="EWN82" s="828"/>
      <c r="EWO82" s="828"/>
      <c r="EWP82" s="828"/>
      <c r="EWQ82" s="828"/>
      <c r="EWR82" s="828"/>
      <c r="EWS82" s="828"/>
      <c r="EWT82" s="828"/>
      <c r="EWU82" s="828"/>
      <c r="EWV82" s="828"/>
      <c r="EWW82" s="828"/>
      <c r="EWX82" s="828"/>
      <c r="EWY82" s="828"/>
      <c r="EWZ82" s="828"/>
      <c r="EXA82" s="828"/>
      <c r="EXB82" s="828"/>
      <c r="EXC82" s="828"/>
      <c r="EXD82" s="828"/>
      <c r="EXE82" s="828"/>
      <c r="EXF82" s="828"/>
      <c r="EXG82" s="828"/>
      <c r="EXH82" s="828"/>
      <c r="EXI82" s="828"/>
      <c r="EXJ82" s="828"/>
      <c r="EXK82" s="828"/>
      <c r="EXL82" s="828"/>
      <c r="EXM82" s="828"/>
      <c r="EXN82" s="828"/>
      <c r="EXO82" s="828"/>
      <c r="EXP82" s="828"/>
      <c r="EXQ82" s="828"/>
      <c r="EXR82" s="828"/>
      <c r="EXS82" s="828"/>
      <c r="EXT82" s="828"/>
      <c r="EXU82" s="828"/>
      <c r="EXV82" s="828"/>
      <c r="EXW82" s="828"/>
      <c r="EXX82" s="828"/>
      <c r="EXY82" s="828"/>
      <c r="EXZ82" s="828"/>
      <c r="EYA82" s="828"/>
      <c r="EYB82" s="828"/>
      <c r="EYC82" s="828"/>
      <c r="EYD82" s="828"/>
      <c r="EYE82" s="828"/>
      <c r="EYF82" s="828"/>
      <c r="EYG82" s="828"/>
      <c r="EYH82" s="828"/>
      <c r="EYI82" s="828"/>
      <c r="EYJ82" s="828"/>
      <c r="EYK82" s="828"/>
      <c r="EYL82" s="828"/>
      <c r="EYM82" s="828"/>
      <c r="EYN82" s="828"/>
      <c r="EYO82" s="828"/>
      <c r="EYP82" s="828"/>
      <c r="EYQ82" s="828"/>
      <c r="EYR82" s="828"/>
      <c r="EYS82" s="828"/>
      <c r="EYT82" s="828"/>
      <c r="EYU82" s="828"/>
      <c r="EYV82" s="828"/>
      <c r="EYW82" s="828"/>
      <c r="EYX82" s="828"/>
      <c r="EYY82" s="828"/>
      <c r="EYZ82" s="828"/>
      <c r="EZA82" s="828"/>
      <c r="EZB82" s="828"/>
      <c r="EZC82" s="828"/>
      <c r="EZD82" s="828"/>
      <c r="EZE82" s="828"/>
      <c r="EZF82" s="828"/>
      <c r="EZG82" s="828"/>
      <c r="EZH82" s="828"/>
      <c r="EZI82" s="828"/>
      <c r="EZJ82" s="828"/>
      <c r="EZK82" s="828"/>
      <c r="EZL82" s="828"/>
      <c r="EZM82" s="828"/>
      <c r="EZN82" s="828"/>
      <c r="EZO82" s="828"/>
      <c r="EZP82" s="828"/>
      <c r="EZQ82" s="828"/>
      <c r="EZR82" s="828"/>
      <c r="EZS82" s="828"/>
      <c r="EZT82" s="828"/>
      <c r="EZU82" s="828"/>
      <c r="EZV82" s="828"/>
      <c r="EZW82" s="828"/>
      <c r="EZX82" s="828"/>
      <c r="EZY82" s="828"/>
      <c r="EZZ82" s="828"/>
      <c r="FAA82" s="828"/>
      <c r="FAB82" s="828"/>
      <c r="FAC82" s="828"/>
      <c r="FAD82" s="828"/>
      <c r="FAE82" s="828"/>
      <c r="FAF82" s="828"/>
      <c r="FAG82" s="828"/>
      <c r="FAH82" s="828"/>
      <c r="FAI82" s="828"/>
      <c r="FAJ82" s="828"/>
      <c r="FAK82" s="828"/>
      <c r="FAL82" s="828"/>
      <c r="FAM82" s="828"/>
      <c r="FAN82" s="828"/>
      <c r="FAO82" s="828"/>
      <c r="FAP82" s="828"/>
      <c r="FAQ82" s="828"/>
      <c r="FAR82" s="828"/>
      <c r="FAS82" s="828"/>
      <c r="FAT82" s="828"/>
      <c r="FAU82" s="828"/>
      <c r="FAV82" s="828"/>
      <c r="FAW82" s="828"/>
      <c r="FAX82" s="828"/>
      <c r="FAY82" s="828"/>
      <c r="FAZ82" s="828"/>
      <c r="FBA82" s="828"/>
      <c r="FBB82" s="828"/>
      <c r="FBC82" s="828"/>
      <c r="FBD82" s="828"/>
      <c r="FBE82" s="828"/>
      <c r="FBF82" s="828"/>
      <c r="FBG82" s="828"/>
      <c r="FBH82" s="828"/>
      <c r="FBI82" s="828"/>
      <c r="FBJ82" s="828"/>
      <c r="FBK82" s="828"/>
      <c r="FBL82" s="828"/>
      <c r="FBM82" s="828"/>
      <c r="FBN82" s="828"/>
      <c r="FBO82" s="828"/>
      <c r="FBP82" s="828"/>
      <c r="FBQ82" s="828"/>
      <c r="FBR82" s="828"/>
      <c r="FBS82" s="828"/>
      <c r="FBT82" s="828"/>
      <c r="FBU82" s="828"/>
      <c r="FBV82" s="828"/>
      <c r="FBW82" s="828"/>
      <c r="FBX82" s="828"/>
      <c r="FBY82" s="828"/>
      <c r="FBZ82" s="828"/>
      <c r="FCA82" s="828"/>
      <c r="FCB82" s="828"/>
      <c r="FCC82" s="828"/>
      <c r="FCD82" s="828"/>
      <c r="FCE82" s="828"/>
      <c r="FCF82" s="828"/>
      <c r="FCG82" s="828"/>
      <c r="FCH82" s="828"/>
      <c r="FCI82" s="828"/>
      <c r="FCJ82" s="828"/>
      <c r="FCK82" s="828"/>
      <c r="FCL82" s="828"/>
      <c r="FCM82" s="828"/>
      <c r="FCN82" s="828"/>
      <c r="FCO82" s="828"/>
      <c r="FCP82" s="828"/>
      <c r="FCQ82" s="828"/>
      <c r="FCR82" s="828"/>
      <c r="FCS82" s="828"/>
      <c r="FCT82" s="828"/>
      <c r="FCU82" s="828"/>
      <c r="FCV82" s="828"/>
      <c r="FCW82" s="828"/>
      <c r="FCX82" s="828"/>
      <c r="FCY82" s="828"/>
      <c r="FCZ82" s="828"/>
      <c r="FDA82" s="828"/>
      <c r="FDB82" s="828"/>
      <c r="FDC82" s="828"/>
      <c r="FDD82" s="828"/>
      <c r="FDE82" s="828"/>
      <c r="FDF82" s="828"/>
      <c r="FDG82" s="828"/>
      <c r="FDH82" s="828"/>
      <c r="FDI82" s="828"/>
      <c r="FDJ82" s="828"/>
      <c r="FDK82" s="828"/>
      <c r="FDL82" s="828"/>
      <c r="FDM82" s="828"/>
      <c r="FDN82" s="828"/>
      <c r="FDO82" s="828"/>
      <c r="FDP82" s="828"/>
      <c r="FDQ82" s="828"/>
      <c r="FDR82" s="828"/>
      <c r="FDS82" s="828"/>
      <c r="FDT82" s="828"/>
      <c r="FDU82" s="828"/>
      <c r="FDV82" s="828"/>
      <c r="FDW82" s="828"/>
      <c r="FDX82" s="828"/>
      <c r="FDY82" s="828"/>
      <c r="FDZ82" s="828"/>
      <c r="FEA82" s="828"/>
      <c r="FEB82" s="828"/>
      <c r="FEC82" s="828"/>
      <c r="FED82" s="828"/>
      <c r="FEE82" s="828"/>
      <c r="FEF82" s="828"/>
      <c r="FEG82" s="828"/>
      <c r="FEH82" s="828"/>
      <c r="FEI82" s="828"/>
      <c r="FEJ82" s="828"/>
      <c r="FEK82" s="828"/>
      <c r="FEL82" s="828"/>
      <c r="FEM82" s="828"/>
      <c r="FEN82" s="828"/>
      <c r="FEO82" s="828"/>
      <c r="FEP82" s="828"/>
      <c r="FEQ82" s="828"/>
      <c r="FER82" s="828"/>
      <c r="FES82" s="828"/>
      <c r="FET82" s="828"/>
      <c r="FEU82" s="828"/>
      <c r="FEV82" s="828"/>
      <c r="FEW82" s="828"/>
      <c r="FEX82" s="828"/>
      <c r="FEY82" s="828"/>
      <c r="FEZ82" s="828"/>
      <c r="FFA82" s="828"/>
      <c r="FFB82" s="828"/>
      <c r="FFC82" s="828"/>
      <c r="FFD82" s="828"/>
      <c r="FFE82" s="828"/>
      <c r="FFF82" s="828"/>
      <c r="FFG82" s="828"/>
      <c r="FFH82" s="828"/>
      <c r="FFI82" s="828"/>
      <c r="FFJ82" s="828"/>
      <c r="FFK82" s="828"/>
      <c r="FFL82" s="828"/>
      <c r="FFM82" s="828"/>
      <c r="FFN82" s="828"/>
      <c r="FFO82" s="828"/>
      <c r="FFP82" s="828"/>
      <c r="FFQ82" s="828"/>
      <c r="FFR82" s="828"/>
      <c r="FFS82" s="828"/>
      <c r="FFT82" s="828"/>
      <c r="FFU82" s="828"/>
      <c r="FFV82" s="828"/>
      <c r="FFW82" s="828"/>
      <c r="FFX82" s="828"/>
      <c r="FFY82" s="828"/>
      <c r="FFZ82" s="828"/>
      <c r="FGA82" s="828"/>
      <c r="FGB82" s="828"/>
      <c r="FGC82" s="828"/>
      <c r="FGD82" s="828"/>
      <c r="FGE82" s="828"/>
      <c r="FGF82" s="828"/>
      <c r="FGG82" s="828"/>
      <c r="FGH82" s="828"/>
      <c r="FGI82" s="828"/>
      <c r="FGJ82" s="828"/>
      <c r="FGK82" s="828"/>
      <c r="FGL82" s="828"/>
      <c r="FGM82" s="828"/>
      <c r="FGN82" s="828"/>
      <c r="FGO82" s="828"/>
      <c r="FGP82" s="828"/>
      <c r="FGQ82" s="828"/>
      <c r="FGR82" s="828"/>
      <c r="FGS82" s="828"/>
      <c r="FGT82" s="828"/>
      <c r="FGU82" s="828"/>
      <c r="FGV82" s="828"/>
      <c r="FGW82" s="828"/>
      <c r="FGX82" s="828"/>
      <c r="FGY82" s="828"/>
      <c r="FGZ82" s="828"/>
      <c r="FHA82" s="828"/>
      <c r="FHB82" s="828"/>
      <c r="FHC82" s="828"/>
      <c r="FHD82" s="828"/>
      <c r="FHE82" s="828"/>
      <c r="FHF82" s="828"/>
      <c r="FHG82" s="828"/>
      <c r="FHH82" s="828"/>
      <c r="FHI82" s="828"/>
      <c r="FHJ82" s="828"/>
      <c r="FHK82" s="828"/>
      <c r="FHL82" s="828"/>
      <c r="FHM82" s="828"/>
      <c r="FHN82" s="828"/>
      <c r="FHO82" s="828"/>
      <c r="FHP82" s="828"/>
      <c r="FHQ82" s="828"/>
      <c r="FHR82" s="828"/>
      <c r="FHS82" s="828"/>
      <c r="FHT82" s="828"/>
      <c r="FHU82" s="828"/>
      <c r="FHV82" s="828"/>
      <c r="FHW82" s="828"/>
      <c r="FHX82" s="828"/>
      <c r="FHY82" s="828"/>
      <c r="FHZ82" s="828"/>
      <c r="FIA82" s="828"/>
      <c r="FIB82" s="828"/>
      <c r="FIC82" s="828"/>
      <c r="FID82" s="828"/>
      <c r="FIE82" s="828"/>
      <c r="FIF82" s="828"/>
      <c r="FIG82" s="828"/>
      <c r="FIH82" s="828"/>
      <c r="FII82" s="828"/>
      <c r="FIJ82" s="828"/>
      <c r="FIK82" s="828"/>
      <c r="FIL82" s="828"/>
      <c r="FIM82" s="828"/>
      <c r="FIN82" s="828"/>
      <c r="FIO82" s="828"/>
      <c r="FIP82" s="828"/>
      <c r="FIQ82" s="828"/>
      <c r="FIR82" s="828"/>
      <c r="FIS82" s="828"/>
      <c r="FIT82" s="828"/>
      <c r="FIU82" s="828"/>
      <c r="FIV82" s="828"/>
      <c r="FIW82" s="828"/>
      <c r="FIX82" s="828"/>
      <c r="FIY82" s="828"/>
      <c r="FIZ82" s="828"/>
      <c r="FJA82" s="828"/>
      <c r="FJB82" s="828"/>
      <c r="FJC82" s="828"/>
      <c r="FJD82" s="828"/>
      <c r="FJE82" s="828"/>
      <c r="FJF82" s="828"/>
      <c r="FJG82" s="828"/>
      <c r="FJH82" s="828"/>
      <c r="FJI82" s="828"/>
      <c r="FJJ82" s="828"/>
      <c r="FJK82" s="828"/>
      <c r="FJL82" s="828"/>
      <c r="FJM82" s="828"/>
      <c r="FJN82" s="828"/>
      <c r="FJO82" s="828"/>
      <c r="FJP82" s="828"/>
      <c r="FJQ82" s="828"/>
      <c r="FJR82" s="828"/>
      <c r="FJS82" s="828"/>
      <c r="FJT82" s="828"/>
      <c r="FJU82" s="828"/>
      <c r="FJV82" s="828"/>
      <c r="FJW82" s="828"/>
      <c r="FJX82" s="828"/>
      <c r="FJY82" s="828"/>
      <c r="FJZ82" s="828"/>
      <c r="FKA82" s="828"/>
      <c r="FKB82" s="828"/>
      <c r="FKC82" s="828"/>
      <c r="FKD82" s="828"/>
      <c r="FKE82" s="828"/>
      <c r="FKF82" s="828"/>
      <c r="FKG82" s="828"/>
      <c r="FKH82" s="828"/>
      <c r="FKI82" s="828"/>
      <c r="FKJ82" s="828"/>
      <c r="FKK82" s="828"/>
      <c r="FKL82" s="828"/>
      <c r="FKM82" s="828"/>
      <c r="FKN82" s="828"/>
      <c r="FKO82" s="828"/>
      <c r="FKP82" s="828"/>
      <c r="FKQ82" s="828"/>
      <c r="FKR82" s="828"/>
      <c r="FKS82" s="828"/>
      <c r="FKT82" s="828"/>
      <c r="FKU82" s="828"/>
      <c r="FKV82" s="828"/>
      <c r="FKW82" s="828"/>
      <c r="FKX82" s="828"/>
      <c r="FKY82" s="828"/>
      <c r="FKZ82" s="828"/>
      <c r="FLA82" s="828"/>
      <c r="FLB82" s="828"/>
      <c r="FLC82" s="828"/>
      <c r="FLD82" s="828"/>
      <c r="FLE82" s="828"/>
      <c r="FLF82" s="828"/>
      <c r="FLG82" s="828"/>
      <c r="FLH82" s="828"/>
      <c r="FLI82" s="828"/>
      <c r="FLJ82" s="828"/>
      <c r="FLK82" s="828"/>
      <c r="FLL82" s="828"/>
      <c r="FLM82" s="828"/>
      <c r="FLN82" s="828"/>
      <c r="FLO82" s="828"/>
      <c r="FLP82" s="828"/>
      <c r="FLQ82" s="828"/>
      <c r="FLR82" s="828"/>
      <c r="FLS82" s="828"/>
      <c r="FLT82" s="828"/>
      <c r="FLU82" s="828"/>
      <c r="FLV82" s="828"/>
      <c r="FLW82" s="828"/>
      <c r="FLX82" s="828"/>
      <c r="FLY82" s="828"/>
      <c r="FLZ82" s="828"/>
      <c r="FMA82" s="828"/>
      <c r="FMB82" s="828"/>
      <c r="FMC82" s="828"/>
      <c r="FMD82" s="828"/>
      <c r="FME82" s="828"/>
      <c r="FMF82" s="828"/>
      <c r="FMG82" s="828"/>
      <c r="FMH82" s="828"/>
      <c r="FMI82" s="828"/>
      <c r="FMJ82" s="828"/>
      <c r="FMK82" s="828"/>
      <c r="FML82" s="828"/>
      <c r="FMM82" s="828"/>
      <c r="FMN82" s="828"/>
      <c r="FMO82" s="828"/>
      <c r="FMP82" s="828"/>
      <c r="FMQ82" s="828"/>
      <c r="FMR82" s="828"/>
      <c r="FMS82" s="828"/>
      <c r="FMT82" s="828"/>
      <c r="FMU82" s="828"/>
      <c r="FMV82" s="828"/>
      <c r="FMW82" s="828"/>
      <c r="FMX82" s="828"/>
      <c r="FMY82" s="828"/>
      <c r="FMZ82" s="828"/>
      <c r="FNA82" s="828"/>
      <c r="FNB82" s="828"/>
      <c r="FNC82" s="828"/>
      <c r="FND82" s="828"/>
      <c r="FNE82" s="828"/>
      <c r="FNF82" s="828"/>
      <c r="FNG82" s="828"/>
      <c r="FNH82" s="828"/>
      <c r="FNI82" s="828"/>
      <c r="FNJ82" s="828"/>
      <c r="FNK82" s="828"/>
      <c r="FNL82" s="828"/>
      <c r="FNM82" s="828"/>
      <c r="FNN82" s="828"/>
      <c r="FNO82" s="828"/>
      <c r="FNP82" s="828"/>
      <c r="FNQ82" s="828"/>
      <c r="FNR82" s="828"/>
      <c r="FNS82" s="828"/>
      <c r="FNT82" s="828"/>
      <c r="FNU82" s="828"/>
      <c r="FNV82" s="828"/>
      <c r="FNW82" s="828"/>
      <c r="FNX82" s="828"/>
      <c r="FNY82" s="828"/>
      <c r="FNZ82" s="828"/>
      <c r="FOA82" s="828"/>
      <c r="FOB82" s="828"/>
      <c r="FOC82" s="828"/>
      <c r="FOD82" s="828"/>
      <c r="FOE82" s="828"/>
      <c r="FOF82" s="828"/>
      <c r="FOG82" s="828"/>
      <c r="FOH82" s="828"/>
      <c r="FOI82" s="828"/>
      <c r="FOJ82" s="828"/>
      <c r="FOK82" s="828"/>
      <c r="FOL82" s="828"/>
      <c r="FOM82" s="828"/>
      <c r="FON82" s="828"/>
      <c r="FOO82" s="828"/>
      <c r="FOP82" s="828"/>
      <c r="FOQ82" s="828"/>
      <c r="FOR82" s="828"/>
      <c r="FOS82" s="828"/>
      <c r="FOT82" s="828"/>
      <c r="FOU82" s="828"/>
      <c r="FOV82" s="828"/>
      <c r="FOW82" s="828"/>
      <c r="FOX82" s="828"/>
      <c r="FOY82" s="828"/>
      <c r="FOZ82" s="828"/>
      <c r="FPA82" s="828"/>
      <c r="FPB82" s="828"/>
      <c r="FPC82" s="828"/>
      <c r="FPD82" s="828"/>
      <c r="FPE82" s="828"/>
      <c r="FPF82" s="828"/>
      <c r="FPG82" s="828"/>
      <c r="FPH82" s="828"/>
      <c r="FPI82" s="828"/>
      <c r="FPJ82" s="828"/>
      <c r="FPK82" s="828"/>
      <c r="FPL82" s="828"/>
      <c r="FPM82" s="828"/>
      <c r="FPN82" s="828"/>
      <c r="FPO82" s="828"/>
      <c r="FPP82" s="828"/>
      <c r="FPQ82" s="828"/>
      <c r="FPR82" s="828"/>
      <c r="FPS82" s="828"/>
      <c r="FPT82" s="828"/>
      <c r="FPU82" s="828"/>
      <c r="FPV82" s="828"/>
      <c r="FPW82" s="828"/>
      <c r="FPX82" s="828"/>
      <c r="FPY82" s="828"/>
      <c r="FPZ82" s="828"/>
      <c r="FQA82" s="828"/>
      <c r="FQB82" s="828"/>
      <c r="FQC82" s="828"/>
      <c r="FQD82" s="828"/>
      <c r="FQE82" s="828"/>
      <c r="FQF82" s="828"/>
      <c r="FQG82" s="828"/>
      <c r="FQH82" s="828"/>
      <c r="FQI82" s="828"/>
      <c r="FQJ82" s="828"/>
      <c r="FQK82" s="828"/>
      <c r="FQL82" s="828"/>
      <c r="FQM82" s="828"/>
      <c r="FQN82" s="828"/>
      <c r="FQO82" s="828"/>
      <c r="FQP82" s="828"/>
      <c r="FQQ82" s="828"/>
      <c r="FQR82" s="828"/>
      <c r="FQS82" s="828"/>
      <c r="FQT82" s="828"/>
      <c r="FQU82" s="828"/>
      <c r="FQV82" s="828"/>
      <c r="FQW82" s="828"/>
      <c r="FQX82" s="828"/>
      <c r="FQY82" s="828"/>
      <c r="FQZ82" s="828"/>
      <c r="FRA82" s="828"/>
      <c r="FRB82" s="828"/>
      <c r="FRC82" s="828"/>
      <c r="FRD82" s="828"/>
      <c r="FRE82" s="828"/>
      <c r="FRF82" s="828"/>
      <c r="FRG82" s="828"/>
      <c r="FRH82" s="828"/>
      <c r="FRI82" s="828"/>
      <c r="FRJ82" s="828"/>
      <c r="FRK82" s="828"/>
      <c r="FRL82" s="828"/>
      <c r="FRM82" s="828"/>
      <c r="FRN82" s="828"/>
      <c r="FRO82" s="828"/>
      <c r="FRP82" s="828"/>
      <c r="FRQ82" s="828"/>
      <c r="FRR82" s="828"/>
      <c r="FRS82" s="828"/>
      <c r="FRT82" s="828"/>
      <c r="FRU82" s="828"/>
      <c r="FRV82" s="828"/>
      <c r="FRW82" s="828"/>
      <c r="FRX82" s="828"/>
      <c r="FRY82" s="828"/>
      <c r="FRZ82" s="828"/>
      <c r="FSA82" s="828"/>
      <c r="FSB82" s="828"/>
      <c r="FSC82" s="828"/>
      <c r="FSD82" s="828"/>
      <c r="FSE82" s="828"/>
      <c r="FSF82" s="828"/>
      <c r="FSG82" s="828"/>
      <c r="FSH82" s="828"/>
      <c r="FSI82" s="828"/>
      <c r="FSJ82" s="828"/>
      <c r="FSK82" s="828"/>
      <c r="FSL82" s="828"/>
      <c r="FSM82" s="828"/>
      <c r="FSN82" s="828"/>
      <c r="FSO82" s="828"/>
      <c r="FSP82" s="828"/>
      <c r="FSQ82" s="828"/>
      <c r="FSR82" s="828"/>
      <c r="FSS82" s="828"/>
      <c r="FST82" s="828"/>
      <c r="FSU82" s="828"/>
      <c r="FSV82" s="828"/>
      <c r="FSW82" s="828"/>
      <c r="FSX82" s="828"/>
      <c r="FSY82" s="828"/>
      <c r="FSZ82" s="828"/>
      <c r="FTA82" s="828"/>
      <c r="FTB82" s="828"/>
      <c r="FTC82" s="828"/>
      <c r="FTD82" s="828"/>
      <c r="FTE82" s="828"/>
      <c r="FTF82" s="828"/>
      <c r="FTG82" s="828"/>
      <c r="FTH82" s="828"/>
      <c r="FTI82" s="828"/>
      <c r="FTJ82" s="828"/>
      <c r="FTK82" s="828"/>
      <c r="FTL82" s="828"/>
      <c r="FTM82" s="828"/>
      <c r="FTN82" s="828"/>
      <c r="FTO82" s="828"/>
      <c r="FTP82" s="828"/>
      <c r="FTQ82" s="828"/>
      <c r="FTR82" s="828"/>
      <c r="FTS82" s="828"/>
      <c r="FTT82" s="828"/>
      <c r="FTU82" s="828"/>
      <c r="FTV82" s="828"/>
      <c r="FTW82" s="828"/>
      <c r="FTX82" s="828"/>
      <c r="FTY82" s="828"/>
      <c r="FTZ82" s="828"/>
      <c r="FUA82" s="828"/>
      <c r="FUB82" s="828"/>
      <c r="FUC82" s="828"/>
      <c r="FUD82" s="828"/>
      <c r="FUE82" s="828"/>
      <c r="FUF82" s="828"/>
      <c r="FUG82" s="828"/>
      <c r="FUH82" s="828"/>
      <c r="FUI82" s="828"/>
      <c r="FUJ82" s="828"/>
      <c r="FUK82" s="828"/>
      <c r="FUL82" s="828"/>
      <c r="FUM82" s="828"/>
      <c r="FUN82" s="828"/>
      <c r="FUO82" s="828"/>
      <c r="FUP82" s="828"/>
      <c r="FUQ82" s="828"/>
      <c r="FUR82" s="828"/>
      <c r="FUS82" s="828"/>
      <c r="FUT82" s="828"/>
      <c r="FUU82" s="828"/>
      <c r="FUV82" s="828"/>
      <c r="FUW82" s="828"/>
      <c r="FUX82" s="828"/>
      <c r="FUY82" s="828"/>
      <c r="FUZ82" s="828"/>
      <c r="FVA82" s="828"/>
      <c r="FVB82" s="828"/>
      <c r="FVC82" s="828"/>
      <c r="FVD82" s="828"/>
      <c r="FVE82" s="828"/>
      <c r="FVF82" s="828"/>
      <c r="FVG82" s="828"/>
      <c r="FVH82" s="828"/>
      <c r="FVI82" s="828"/>
      <c r="FVJ82" s="828"/>
      <c r="FVK82" s="828"/>
      <c r="FVL82" s="828"/>
      <c r="FVM82" s="828"/>
      <c r="FVN82" s="828"/>
      <c r="FVO82" s="828"/>
      <c r="FVP82" s="828"/>
      <c r="FVQ82" s="828"/>
      <c r="FVR82" s="828"/>
      <c r="FVS82" s="828"/>
      <c r="FVT82" s="828"/>
      <c r="FVU82" s="828"/>
      <c r="FVV82" s="828"/>
      <c r="FVW82" s="828"/>
      <c r="FVX82" s="828"/>
      <c r="FVY82" s="828"/>
      <c r="FVZ82" s="828"/>
      <c r="FWA82" s="828"/>
      <c r="FWB82" s="828"/>
      <c r="FWC82" s="828"/>
      <c r="FWD82" s="828"/>
      <c r="FWE82" s="828"/>
      <c r="FWF82" s="828"/>
      <c r="FWG82" s="828"/>
      <c r="FWH82" s="828"/>
      <c r="FWI82" s="828"/>
      <c r="FWJ82" s="828"/>
      <c r="FWK82" s="828"/>
      <c r="FWL82" s="828"/>
      <c r="FWM82" s="828"/>
      <c r="FWN82" s="828"/>
      <c r="FWO82" s="828"/>
      <c r="FWP82" s="828"/>
      <c r="FWQ82" s="828"/>
      <c r="FWR82" s="828"/>
      <c r="FWS82" s="828"/>
      <c r="FWT82" s="828"/>
      <c r="FWU82" s="828"/>
      <c r="FWV82" s="828"/>
      <c r="FWW82" s="828"/>
      <c r="FWX82" s="828"/>
      <c r="FWY82" s="828"/>
      <c r="FWZ82" s="828"/>
      <c r="FXA82" s="828"/>
      <c r="FXB82" s="828"/>
      <c r="FXC82" s="828"/>
      <c r="FXD82" s="828"/>
      <c r="FXE82" s="828"/>
      <c r="FXF82" s="828"/>
      <c r="FXG82" s="828"/>
      <c r="FXH82" s="828"/>
      <c r="FXI82" s="828"/>
      <c r="FXJ82" s="828"/>
      <c r="FXK82" s="828"/>
      <c r="FXL82" s="828"/>
      <c r="FXM82" s="828"/>
      <c r="FXN82" s="828"/>
      <c r="FXO82" s="828"/>
      <c r="FXP82" s="828"/>
      <c r="FXQ82" s="828"/>
      <c r="FXR82" s="828"/>
      <c r="FXS82" s="828"/>
      <c r="FXT82" s="828"/>
      <c r="FXU82" s="828"/>
      <c r="FXV82" s="828"/>
      <c r="FXW82" s="828"/>
      <c r="FXX82" s="828"/>
      <c r="FXY82" s="828"/>
      <c r="FXZ82" s="828"/>
      <c r="FYA82" s="828"/>
      <c r="FYB82" s="828"/>
      <c r="FYC82" s="828"/>
      <c r="FYD82" s="828"/>
      <c r="FYE82" s="828"/>
      <c r="FYF82" s="828"/>
      <c r="FYG82" s="828"/>
      <c r="FYH82" s="828"/>
      <c r="FYI82" s="828"/>
      <c r="FYJ82" s="828"/>
      <c r="FYK82" s="828"/>
      <c r="FYL82" s="828"/>
      <c r="FYM82" s="828"/>
      <c r="FYN82" s="828"/>
      <c r="FYO82" s="828"/>
      <c r="FYP82" s="828"/>
      <c r="FYQ82" s="828"/>
      <c r="FYR82" s="828"/>
      <c r="FYS82" s="828"/>
      <c r="FYT82" s="828"/>
      <c r="FYU82" s="828"/>
      <c r="FYV82" s="828"/>
      <c r="FYW82" s="828"/>
      <c r="FYX82" s="828"/>
      <c r="FYY82" s="828"/>
      <c r="FYZ82" s="828"/>
      <c r="FZA82" s="828"/>
      <c r="FZB82" s="828"/>
      <c r="FZC82" s="828"/>
      <c r="FZD82" s="828"/>
      <c r="FZE82" s="828"/>
      <c r="FZF82" s="828"/>
      <c r="FZG82" s="828"/>
      <c r="FZH82" s="828"/>
      <c r="FZI82" s="828"/>
      <c r="FZJ82" s="828"/>
      <c r="FZK82" s="828"/>
      <c r="FZL82" s="828"/>
      <c r="FZM82" s="828"/>
      <c r="FZN82" s="828"/>
      <c r="FZO82" s="828"/>
      <c r="FZP82" s="828"/>
      <c r="FZQ82" s="828"/>
      <c r="FZR82" s="828"/>
      <c r="FZS82" s="828"/>
      <c r="FZT82" s="828"/>
      <c r="FZU82" s="828"/>
      <c r="FZV82" s="828"/>
      <c r="FZW82" s="828"/>
      <c r="FZX82" s="828"/>
      <c r="FZY82" s="828"/>
      <c r="FZZ82" s="828"/>
      <c r="GAA82" s="828"/>
      <c r="GAB82" s="828"/>
      <c r="GAC82" s="828"/>
      <c r="GAD82" s="828"/>
      <c r="GAE82" s="828"/>
      <c r="GAF82" s="828"/>
      <c r="GAG82" s="828"/>
      <c r="GAH82" s="828"/>
      <c r="GAI82" s="828"/>
      <c r="GAJ82" s="828"/>
      <c r="GAK82" s="828"/>
      <c r="GAL82" s="828"/>
      <c r="GAM82" s="828"/>
      <c r="GAN82" s="828"/>
      <c r="GAO82" s="828"/>
      <c r="GAP82" s="828"/>
      <c r="GAQ82" s="828"/>
      <c r="GAR82" s="828"/>
      <c r="GAS82" s="828"/>
      <c r="GAT82" s="828"/>
      <c r="GAU82" s="828"/>
      <c r="GAV82" s="828"/>
      <c r="GAW82" s="828"/>
      <c r="GAX82" s="828"/>
      <c r="GAY82" s="828"/>
      <c r="GAZ82" s="828"/>
      <c r="GBA82" s="828"/>
      <c r="GBB82" s="828"/>
      <c r="GBC82" s="828"/>
      <c r="GBD82" s="828"/>
      <c r="GBE82" s="828"/>
      <c r="GBF82" s="828"/>
      <c r="GBG82" s="828"/>
      <c r="GBH82" s="828"/>
      <c r="GBI82" s="828"/>
      <c r="GBJ82" s="828"/>
      <c r="GBK82" s="828"/>
      <c r="GBL82" s="828"/>
      <c r="GBM82" s="828"/>
      <c r="GBN82" s="828"/>
      <c r="GBO82" s="828"/>
      <c r="GBP82" s="828"/>
      <c r="GBQ82" s="828"/>
      <c r="GBR82" s="828"/>
      <c r="GBS82" s="828"/>
      <c r="GBT82" s="828"/>
      <c r="GBU82" s="828"/>
      <c r="GBV82" s="828"/>
      <c r="GBW82" s="828"/>
      <c r="GBX82" s="828"/>
      <c r="GBY82" s="828"/>
      <c r="GBZ82" s="828"/>
      <c r="GCA82" s="828"/>
      <c r="GCB82" s="828"/>
      <c r="GCC82" s="828"/>
      <c r="GCD82" s="828"/>
      <c r="GCE82" s="828"/>
      <c r="GCF82" s="828"/>
      <c r="GCG82" s="828"/>
      <c r="GCH82" s="828"/>
      <c r="GCI82" s="828"/>
      <c r="GCJ82" s="828"/>
      <c r="GCK82" s="828"/>
      <c r="GCL82" s="828"/>
      <c r="GCM82" s="828"/>
      <c r="GCN82" s="828"/>
      <c r="GCO82" s="828"/>
      <c r="GCP82" s="828"/>
      <c r="GCQ82" s="828"/>
      <c r="GCR82" s="828"/>
      <c r="GCS82" s="828"/>
      <c r="GCT82" s="828"/>
      <c r="GCU82" s="828"/>
      <c r="GCV82" s="828"/>
      <c r="GCW82" s="828"/>
      <c r="GCX82" s="828"/>
      <c r="GCY82" s="828"/>
      <c r="GCZ82" s="828"/>
      <c r="GDA82" s="828"/>
      <c r="GDB82" s="828"/>
      <c r="GDC82" s="828"/>
      <c r="GDD82" s="828"/>
      <c r="GDE82" s="828"/>
      <c r="GDF82" s="828"/>
      <c r="GDG82" s="828"/>
      <c r="GDH82" s="828"/>
      <c r="GDI82" s="828"/>
      <c r="GDJ82" s="828"/>
      <c r="GDK82" s="828"/>
      <c r="GDL82" s="828"/>
      <c r="GDM82" s="828"/>
      <c r="GDN82" s="828"/>
      <c r="GDO82" s="828"/>
      <c r="GDP82" s="828"/>
      <c r="GDQ82" s="828"/>
      <c r="GDR82" s="828"/>
      <c r="GDS82" s="828"/>
      <c r="GDT82" s="828"/>
      <c r="GDU82" s="828"/>
      <c r="GDV82" s="828"/>
      <c r="GDW82" s="828"/>
      <c r="GDX82" s="828"/>
      <c r="GDY82" s="828"/>
      <c r="GDZ82" s="828"/>
      <c r="GEA82" s="828"/>
      <c r="GEB82" s="828"/>
      <c r="GEC82" s="828"/>
      <c r="GED82" s="828"/>
      <c r="GEE82" s="828"/>
      <c r="GEF82" s="828"/>
      <c r="GEG82" s="828"/>
      <c r="GEH82" s="828"/>
      <c r="GEI82" s="828"/>
      <c r="GEJ82" s="828"/>
      <c r="GEK82" s="828"/>
      <c r="GEL82" s="828"/>
      <c r="GEM82" s="828"/>
      <c r="GEN82" s="828"/>
      <c r="GEO82" s="828"/>
      <c r="GEP82" s="828"/>
      <c r="GEQ82" s="828"/>
      <c r="GER82" s="828"/>
      <c r="GES82" s="828"/>
      <c r="GET82" s="828"/>
      <c r="GEU82" s="828"/>
      <c r="GEV82" s="828"/>
      <c r="GEW82" s="828"/>
      <c r="GEX82" s="828"/>
      <c r="GEY82" s="828"/>
      <c r="GEZ82" s="828"/>
      <c r="GFA82" s="828"/>
      <c r="GFB82" s="828"/>
      <c r="GFC82" s="828"/>
      <c r="GFD82" s="828"/>
      <c r="GFE82" s="828"/>
      <c r="GFF82" s="828"/>
      <c r="GFG82" s="828"/>
      <c r="GFH82" s="828"/>
      <c r="GFI82" s="828"/>
      <c r="GFJ82" s="828"/>
      <c r="GFK82" s="828"/>
      <c r="GFL82" s="828"/>
      <c r="GFM82" s="828"/>
      <c r="GFN82" s="828"/>
      <c r="GFO82" s="828"/>
      <c r="GFP82" s="828"/>
      <c r="GFQ82" s="828"/>
      <c r="GFR82" s="828"/>
      <c r="GFS82" s="828"/>
      <c r="GFT82" s="828"/>
      <c r="GFU82" s="828"/>
      <c r="GFV82" s="828"/>
      <c r="GFW82" s="828"/>
      <c r="GFX82" s="828"/>
      <c r="GFY82" s="828"/>
      <c r="GFZ82" s="828"/>
      <c r="GGA82" s="828"/>
      <c r="GGB82" s="828"/>
      <c r="GGC82" s="828"/>
      <c r="GGD82" s="828"/>
      <c r="GGE82" s="828"/>
      <c r="GGF82" s="828"/>
      <c r="GGG82" s="828"/>
      <c r="GGH82" s="828"/>
      <c r="GGI82" s="828"/>
      <c r="GGJ82" s="828"/>
      <c r="GGK82" s="828"/>
      <c r="GGL82" s="828"/>
      <c r="GGM82" s="828"/>
      <c r="GGN82" s="828"/>
      <c r="GGO82" s="828"/>
      <c r="GGP82" s="828"/>
      <c r="GGQ82" s="828"/>
      <c r="GGR82" s="828"/>
      <c r="GGS82" s="828"/>
      <c r="GGT82" s="828"/>
      <c r="GGU82" s="828"/>
      <c r="GGV82" s="828"/>
      <c r="GGW82" s="828"/>
      <c r="GGX82" s="828"/>
      <c r="GGY82" s="828"/>
      <c r="GGZ82" s="828"/>
      <c r="GHA82" s="828"/>
      <c r="GHB82" s="828"/>
      <c r="GHC82" s="828"/>
      <c r="GHD82" s="828"/>
      <c r="GHE82" s="828"/>
      <c r="GHF82" s="828"/>
      <c r="GHG82" s="828"/>
      <c r="GHH82" s="828"/>
      <c r="GHI82" s="828"/>
      <c r="GHJ82" s="828"/>
      <c r="GHK82" s="828"/>
      <c r="GHL82" s="828"/>
      <c r="GHM82" s="828"/>
      <c r="GHN82" s="828"/>
      <c r="GHO82" s="828"/>
      <c r="GHP82" s="828"/>
      <c r="GHQ82" s="828"/>
      <c r="GHR82" s="828"/>
      <c r="GHS82" s="828"/>
      <c r="GHT82" s="828"/>
      <c r="GHU82" s="828"/>
      <c r="GHV82" s="828"/>
      <c r="GHW82" s="828"/>
      <c r="GHX82" s="828"/>
      <c r="GHY82" s="828"/>
      <c r="GHZ82" s="828"/>
      <c r="GIA82" s="828"/>
      <c r="GIB82" s="828"/>
      <c r="GIC82" s="828"/>
      <c r="GID82" s="828"/>
      <c r="GIE82" s="828"/>
      <c r="GIF82" s="828"/>
      <c r="GIG82" s="828"/>
      <c r="GIH82" s="828"/>
      <c r="GII82" s="828"/>
      <c r="GIJ82" s="828"/>
      <c r="GIK82" s="828"/>
      <c r="GIL82" s="828"/>
      <c r="GIM82" s="828"/>
      <c r="GIN82" s="828"/>
      <c r="GIO82" s="828"/>
      <c r="GIP82" s="828"/>
      <c r="GIQ82" s="828"/>
      <c r="GIR82" s="828"/>
      <c r="GIS82" s="828"/>
      <c r="GIT82" s="828"/>
      <c r="GIU82" s="828"/>
      <c r="GIV82" s="828"/>
      <c r="GIW82" s="828"/>
      <c r="GIX82" s="828"/>
      <c r="GIY82" s="828"/>
      <c r="GIZ82" s="828"/>
      <c r="GJA82" s="828"/>
      <c r="GJB82" s="828"/>
      <c r="GJC82" s="828"/>
      <c r="GJD82" s="828"/>
      <c r="GJE82" s="828"/>
      <c r="GJF82" s="828"/>
      <c r="GJG82" s="828"/>
      <c r="GJH82" s="828"/>
      <c r="GJI82" s="828"/>
      <c r="GJJ82" s="828"/>
      <c r="GJK82" s="828"/>
      <c r="GJL82" s="828"/>
      <c r="GJM82" s="828"/>
      <c r="GJN82" s="828"/>
      <c r="GJO82" s="828"/>
      <c r="GJP82" s="828"/>
      <c r="GJQ82" s="828"/>
      <c r="GJR82" s="828"/>
      <c r="GJS82" s="828"/>
      <c r="GJT82" s="828"/>
      <c r="GJU82" s="828"/>
      <c r="GJV82" s="828"/>
      <c r="GJW82" s="828"/>
      <c r="GJX82" s="828"/>
      <c r="GJY82" s="828"/>
      <c r="GJZ82" s="828"/>
      <c r="GKA82" s="828"/>
      <c r="GKB82" s="828"/>
      <c r="GKC82" s="828"/>
      <c r="GKD82" s="828"/>
      <c r="GKE82" s="828"/>
      <c r="GKF82" s="828"/>
      <c r="GKG82" s="828"/>
      <c r="GKH82" s="828"/>
      <c r="GKI82" s="828"/>
      <c r="GKJ82" s="828"/>
      <c r="GKK82" s="828"/>
      <c r="GKL82" s="828"/>
      <c r="GKM82" s="828"/>
      <c r="GKN82" s="828"/>
      <c r="GKO82" s="828"/>
      <c r="GKP82" s="828"/>
      <c r="GKQ82" s="828"/>
      <c r="GKR82" s="828"/>
      <c r="GKS82" s="828"/>
      <c r="GKT82" s="828"/>
      <c r="GKU82" s="828"/>
      <c r="GKV82" s="828"/>
      <c r="GKW82" s="828"/>
      <c r="GKX82" s="828"/>
      <c r="GKY82" s="828"/>
      <c r="GKZ82" s="828"/>
      <c r="GLA82" s="828"/>
      <c r="GLB82" s="828"/>
      <c r="GLC82" s="828"/>
      <c r="GLD82" s="828"/>
      <c r="GLE82" s="828"/>
      <c r="GLF82" s="828"/>
      <c r="GLG82" s="828"/>
      <c r="GLH82" s="828"/>
      <c r="GLI82" s="828"/>
      <c r="GLJ82" s="828"/>
      <c r="GLK82" s="828"/>
      <c r="GLL82" s="828"/>
      <c r="GLM82" s="828"/>
      <c r="GLN82" s="828"/>
      <c r="GLO82" s="828"/>
      <c r="GLP82" s="828"/>
      <c r="GLQ82" s="828"/>
      <c r="GLR82" s="828"/>
      <c r="GLS82" s="828"/>
      <c r="GLT82" s="828"/>
      <c r="GLU82" s="828"/>
      <c r="GLV82" s="828"/>
      <c r="GLW82" s="828"/>
      <c r="GLX82" s="828"/>
      <c r="GLY82" s="828"/>
      <c r="GLZ82" s="828"/>
      <c r="GMA82" s="828"/>
      <c r="GMB82" s="828"/>
      <c r="GMC82" s="828"/>
      <c r="GMD82" s="828"/>
      <c r="GME82" s="828"/>
      <c r="GMF82" s="828"/>
      <c r="GMG82" s="828"/>
      <c r="GMH82" s="828"/>
      <c r="GMI82" s="828"/>
      <c r="GMJ82" s="828"/>
      <c r="GMK82" s="828"/>
      <c r="GML82" s="828"/>
      <c r="GMM82" s="828"/>
      <c r="GMN82" s="828"/>
      <c r="GMO82" s="828"/>
      <c r="GMP82" s="828"/>
      <c r="GMQ82" s="828"/>
      <c r="GMR82" s="828"/>
      <c r="GMS82" s="828"/>
      <c r="GMT82" s="828"/>
      <c r="GMU82" s="828"/>
      <c r="GMV82" s="828"/>
      <c r="GMW82" s="828"/>
      <c r="GMX82" s="828"/>
      <c r="GMY82" s="828"/>
      <c r="GMZ82" s="828"/>
      <c r="GNA82" s="828"/>
      <c r="GNB82" s="828"/>
      <c r="GNC82" s="828"/>
      <c r="GND82" s="828"/>
      <c r="GNE82" s="828"/>
      <c r="GNF82" s="828"/>
      <c r="GNG82" s="828"/>
      <c r="GNH82" s="828"/>
      <c r="GNI82" s="828"/>
      <c r="GNJ82" s="828"/>
      <c r="GNK82" s="828"/>
      <c r="GNL82" s="828"/>
      <c r="GNM82" s="828"/>
      <c r="GNN82" s="828"/>
      <c r="GNO82" s="828"/>
      <c r="GNP82" s="828"/>
      <c r="GNQ82" s="828"/>
      <c r="GNR82" s="828"/>
      <c r="GNS82" s="828"/>
      <c r="GNT82" s="828"/>
      <c r="GNU82" s="828"/>
      <c r="GNV82" s="828"/>
      <c r="GNW82" s="828"/>
      <c r="GNX82" s="828"/>
      <c r="GNY82" s="828"/>
      <c r="GNZ82" s="828"/>
      <c r="GOA82" s="828"/>
      <c r="GOB82" s="828"/>
      <c r="GOC82" s="828"/>
      <c r="GOD82" s="828"/>
      <c r="GOE82" s="828"/>
      <c r="GOF82" s="828"/>
      <c r="GOG82" s="828"/>
      <c r="GOH82" s="828"/>
      <c r="GOI82" s="828"/>
      <c r="GOJ82" s="828"/>
      <c r="GOK82" s="828"/>
      <c r="GOL82" s="828"/>
      <c r="GOM82" s="828"/>
      <c r="GON82" s="828"/>
      <c r="GOO82" s="828"/>
      <c r="GOP82" s="828"/>
      <c r="GOQ82" s="828"/>
      <c r="GOR82" s="828"/>
      <c r="GOS82" s="828"/>
      <c r="GOT82" s="828"/>
      <c r="GOU82" s="828"/>
      <c r="GOV82" s="828"/>
      <c r="GOW82" s="828"/>
      <c r="GOX82" s="828"/>
      <c r="GOY82" s="828"/>
      <c r="GOZ82" s="828"/>
      <c r="GPA82" s="828"/>
      <c r="GPB82" s="828"/>
      <c r="GPC82" s="828"/>
      <c r="GPD82" s="828"/>
      <c r="GPE82" s="828"/>
      <c r="GPF82" s="828"/>
      <c r="GPG82" s="828"/>
      <c r="GPH82" s="828"/>
      <c r="GPI82" s="828"/>
      <c r="GPJ82" s="828"/>
      <c r="GPK82" s="828"/>
      <c r="GPL82" s="828"/>
      <c r="GPM82" s="828"/>
      <c r="GPN82" s="828"/>
      <c r="GPO82" s="828"/>
      <c r="GPP82" s="828"/>
      <c r="GPQ82" s="828"/>
      <c r="GPR82" s="828"/>
      <c r="GPS82" s="828"/>
      <c r="GPT82" s="828"/>
      <c r="GPU82" s="828"/>
      <c r="GPV82" s="828"/>
      <c r="GPW82" s="828"/>
      <c r="GPX82" s="828"/>
      <c r="GPY82" s="828"/>
      <c r="GPZ82" s="828"/>
      <c r="GQA82" s="828"/>
      <c r="GQB82" s="828"/>
      <c r="GQC82" s="828"/>
      <c r="GQD82" s="828"/>
      <c r="GQE82" s="828"/>
      <c r="GQF82" s="828"/>
      <c r="GQG82" s="828"/>
      <c r="GQH82" s="828"/>
      <c r="GQI82" s="828"/>
      <c r="GQJ82" s="828"/>
      <c r="GQK82" s="828"/>
      <c r="GQL82" s="828"/>
      <c r="GQM82" s="828"/>
      <c r="GQN82" s="828"/>
      <c r="GQO82" s="828"/>
      <c r="GQP82" s="828"/>
      <c r="GQQ82" s="828"/>
      <c r="GQR82" s="828"/>
      <c r="GQS82" s="828"/>
      <c r="GQT82" s="828"/>
      <c r="GQU82" s="828"/>
      <c r="GQV82" s="828"/>
      <c r="GQW82" s="828"/>
      <c r="GQX82" s="828"/>
      <c r="GQY82" s="828"/>
      <c r="GQZ82" s="828"/>
      <c r="GRA82" s="828"/>
      <c r="GRB82" s="828"/>
      <c r="GRC82" s="828"/>
      <c r="GRD82" s="828"/>
      <c r="GRE82" s="828"/>
      <c r="GRF82" s="828"/>
      <c r="GRG82" s="828"/>
      <c r="GRH82" s="828"/>
      <c r="GRI82" s="828"/>
      <c r="GRJ82" s="828"/>
      <c r="GRK82" s="828"/>
      <c r="GRL82" s="828"/>
      <c r="GRM82" s="828"/>
      <c r="GRN82" s="828"/>
      <c r="GRO82" s="828"/>
      <c r="GRP82" s="828"/>
      <c r="GRQ82" s="828"/>
      <c r="GRR82" s="828"/>
      <c r="GRS82" s="828"/>
      <c r="GRT82" s="828"/>
      <c r="GRU82" s="828"/>
      <c r="GRV82" s="828"/>
      <c r="GRW82" s="828"/>
      <c r="GRX82" s="828"/>
      <c r="GRY82" s="828"/>
      <c r="GRZ82" s="828"/>
      <c r="GSA82" s="828"/>
      <c r="GSB82" s="828"/>
      <c r="GSC82" s="828"/>
      <c r="GSD82" s="828"/>
      <c r="GSE82" s="828"/>
      <c r="GSF82" s="828"/>
      <c r="GSG82" s="828"/>
      <c r="GSH82" s="828"/>
      <c r="GSI82" s="828"/>
      <c r="GSJ82" s="828"/>
      <c r="GSK82" s="828"/>
      <c r="GSL82" s="828"/>
      <c r="GSM82" s="828"/>
      <c r="GSN82" s="828"/>
      <c r="GSO82" s="828"/>
      <c r="GSP82" s="828"/>
      <c r="GSQ82" s="828"/>
      <c r="GSR82" s="828"/>
      <c r="GSS82" s="828"/>
      <c r="GST82" s="828"/>
      <c r="GSU82" s="828"/>
      <c r="GSV82" s="828"/>
      <c r="GSW82" s="828"/>
      <c r="GSX82" s="828"/>
      <c r="GSY82" s="828"/>
      <c r="GSZ82" s="828"/>
      <c r="GTA82" s="828"/>
      <c r="GTB82" s="828"/>
      <c r="GTC82" s="828"/>
      <c r="GTD82" s="828"/>
      <c r="GTE82" s="828"/>
      <c r="GTF82" s="828"/>
      <c r="GTG82" s="828"/>
      <c r="GTH82" s="828"/>
      <c r="GTI82" s="828"/>
      <c r="GTJ82" s="828"/>
      <c r="GTK82" s="828"/>
      <c r="GTL82" s="828"/>
      <c r="GTM82" s="828"/>
      <c r="GTN82" s="828"/>
      <c r="GTO82" s="828"/>
      <c r="GTP82" s="828"/>
      <c r="GTQ82" s="828"/>
      <c r="GTR82" s="828"/>
      <c r="GTS82" s="828"/>
      <c r="GTT82" s="828"/>
      <c r="GTU82" s="828"/>
      <c r="GTV82" s="828"/>
      <c r="GTW82" s="828"/>
      <c r="GTX82" s="828"/>
      <c r="GTY82" s="828"/>
      <c r="GTZ82" s="828"/>
      <c r="GUA82" s="828"/>
      <c r="GUB82" s="828"/>
      <c r="GUC82" s="828"/>
      <c r="GUD82" s="828"/>
      <c r="GUE82" s="828"/>
      <c r="GUF82" s="828"/>
      <c r="GUG82" s="828"/>
      <c r="GUH82" s="828"/>
      <c r="GUI82" s="828"/>
      <c r="GUJ82" s="828"/>
      <c r="GUK82" s="828"/>
      <c r="GUL82" s="828"/>
      <c r="GUM82" s="828"/>
      <c r="GUN82" s="828"/>
      <c r="GUO82" s="828"/>
      <c r="GUP82" s="828"/>
      <c r="GUQ82" s="828"/>
      <c r="GUR82" s="828"/>
      <c r="GUS82" s="828"/>
      <c r="GUT82" s="828"/>
      <c r="GUU82" s="828"/>
      <c r="GUV82" s="828"/>
      <c r="GUW82" s="828"/>
      <c r="GUX82" s="828"/>
      <c r="GUY82" s="828"/>
      <c r="GUZ82" s="828"/>
      <c r="GVA82" s="828"/>
      <c r="GVB82" s="828"/>
      <c r="GVC82" s="828"/>
      <c r="GVD82" s="828"/>
      <c r="GVE82" s="828"/>
      <c r="GVF82" s="828"/>
      <c r="GVG82" s="828"/>
      <c r="GVH82" s="828"/>
      <c r="GVI82" s="828"/>
      <c r="GVJ82" s="828"/>
      <c r="GVK82" s="828"/>
      <c r="GVL82" s="828"/>
      <c r="GVM82" s="828"/>
      <c r="GVN82" s="828"/>
      <c r="GVO82" s="828"/>
      <c r="GVP82" s="828"/>
      <c r="GVQ82" s="828"/>
      <c r="GVR82" s="828"/>
      <c r="GVS82" s="828"/>
      <c r="GVT82" s="828"/>
      <c r="GVU82" s="828"/>
      <c r="GVV82" s="828"/>
      <c r="GVW82" s="828"/>
      <c r="GVX82" s="828"/>
      <c r="GVY82" s="828"/>
      <c r="GVZ82" s="828"/>
      <c r="GWA82" s="828"/>
      <c r="GWB82" s="828"/>
      <c r="GWC82" s="828"/>
      <c r="GWD82" s="828"/>
      <c r="GWE82" s="828"/>
      <c r="GWF82" s="828"/>
      <c r="GWG82" s="828"/>
      <c r="GWH82" s="828"/>
      <c r="GWI82" s="828"/>
      <c r="GWJ82" s="828"/>
      <c r="GWK82" s="828"/>
      <c r="GWL82" s="828"/>
      <c r="GWM82" s="828"/>
      <c r="GWN82" s="828"/>
      <c r="GWO82" s="828"/>
      <c r="GWP82" s="828"/>
      <c r="GWQ82" s="828"/>
      <c r="GWR82" s="828"/>
      <c r="GWS82" s="828"/>
      <c r="GWT82" s="828"/>
      <c r="GWU82" s="828"/>
      <c r="GWV82" s="828"/>
      <c r="GWW82" s="828"/>
      <c r="GWX82" s="828"/>
      <c r="GWY82" s="828"/>
      <c r="GWZ82" s="828"/>
      <c r="GXA82" s="828"/>
      <c r="GXB82" s="828"/>
      <c r="GXC82" s="828"/>
      <c r="GXD82" s="828"/>
      <c r="GXE82" s="828"/>
      <c r="GXF82" s="828"/>
      <c r="GXG82" s="828"/>
      <c r="GXH82" s="828"/>
      <c r="GXI82" s="828"/>
      <c r="GXJ82" s="828"/>
      <c r="GXK82" s="828"/>
      <c r="GXL82" s="828"/>
      <c r="GXM82" s="828"/>
      <c r="GXN82" s="828"/>
      <c r="GXO82" s="828"/>
      <c r="GXP82" s="828"/>
      <c r="GXQ82" s="828"/>
      <c r="GXR82" s="828"/>
      <c r="GXS82" s="828"/>
      <c r="GXT82" s="828"/>
      <c r="GXU82" s="828"/>
      <c r="GXV82" s="828"/>
      <c r="GXW82" s="828"/>
      <c r="GXX82" s="828"/>
      <c r="GXY82" s="828"/>
      <c r="GXZ82" s="828"/>
      <c r="GYA82" s="828"/>
      <c r="GYB82" s="828"/>
      <c r="GYC82" s="828"/>
      <c r="GYD82" s="828"/>
      <c r="GYE82" s="828"/>
      <c r="GYF82" s="828"/>
      <c r="GYG82" s="828"/>
      <c r="GYH82" s="828"/>
      <c r="GYI82" s="828"/>
      <c r="GYJ82" s="828"/>
      <c r="GYK82" s="828"/>
      <c r="GYL82" s="828"/>
      <c r="GYM82" s="828"/>
      <c r="GYN82" s="828"/>
      <c r="GYO82" s="828"/>
      <c r="GYP82" s="828"/>
      <c r="GYQ82" s="828"/>
      <c r="GYR82" s="828"/>
      <c r="GYS82" s="828"/>
      <c r="GYT82" s="828"/>
      <c r="GYU82" s="828"/>
      <c r="GYV82" s="828"/>
      <c r="GYW82" s="828"/>
      <c r="GYX82" s="828"/>
      <c r="GYY82" s="828"/>
      <c r="GYZ82" s="828"/>
      <c r="GZA82" s="828"/>
      <c r="GZB82" s="828"/>
      <c r="GZC82" s="828"/>
      <c r="GZD82" s="828"/>
      <c r="GZE82" s="828"/>
      <c r="GZF82" s="828"/>
      <c r="GZG82" s="828"/>
      <c r="GZH82" s="828"/>
      <c r="GZI82" s="828"/>
      <c r="GZJ82" s="828"/>
      <c r="GZK82" s="828"/>
      <c r="GZL82" s="828"/>
      <c r="GZM82" s="828"/>
      <c r="GZN82" s="828"/>
      <c r="GZO82" s="828"/>
      <c r="GZP82" s="828"/>
      <c r="GZQ82" s="828"/>
      <c r="GZR82" s="828"/>
      <c r="GZS82" s="828"/>
      <c r="GZT82" s="828"/>
      <c r="GZU82" s="828"/>
      <c r="GZV82" s="828"/>
      <c r="GZW82" s="828"/>
      <c r="GZX82" s="828"/>
      <c r="GZY82" s="828"/>
      <c r="GZZ82" s="828"/>
      <c r="HAA82" s="828"/>
      <c r="HAB82" s="828"/>
      <c r="HAC82" s="828"/>
      <c r="HAD82" s="828"/>
      <c r="HAE82" s="828"/>
      <c r="HAF82" s="828"/>
      <c r="HAG82" s="828"/>
      <c r="HAH82" s="828"/>
      <c r="HAI82" s="828"/>
      <c r="HAJ82" s="828"/>
      <c r="HAK82" s="828"/>
      <c r="HAL82" s="828"/>
      <c r="HAM82" s="828"/>
      <c r="HAN82" s="828"/>
      <c r="HAO82" s="828"/>
      <c r="HAP82" s="828"/>
      <c r="HAQ82" s="828"/>
      <c r="HAR82" s="828"/>
      <c r="HAS82" s="828"/>
      <c r="HAT82" s="828"/>
      <c r="HAU82" s="828"/>
      <c r="HAV82" s="828"/>
      <c r="HAW82" s="828"/>
      <c r="HAX82" s="828"/>
      <c r="HAY82" s="828"/>
      <c r="HAZ82" s="828"/>
      <c r="HBA82" s="828"/>
      <c r="HBB82" s="828"/>
      <c r="HBC82" s="828"/>
      <c r="HBD82" s="828"/>
      <c r="HBE82" s="828"/>
      <c r="HBF82" s="828"/>
      <c r="HBG82" s="828"/>
      <c r="HBH82" s="828"/>
      <c r="HBI82" s="828"/>
      <c r="HBJ82" s="828"/>
      <c r="HBK82" s="828"/>
      <c r="HBL82" s="828"/>
      <c r="HBM82" s="828"/>
      <c r="HBN82" s="828"/>
      <c r="HBO82" s="828"/>
      <c r="HBP82" s="828"/>
      <c r="HBQ82" s="828"/>
      <c r="HBR82" s="828"/>
      <c r="HBS82" s="828"/>
      <c r="HBT82" s="828"/>
      <c r="HBU82" s="828"/>
      <c r="HBV82" s="828"/>
      <c r="HBW82" s="828"/>
      <c r="HBX82" s="828"/>
      <c r="HBY82" s="828"/>
      <c r="HBZ82" s="828"/>
      <c r="HCA82" s="828"/>
      <c r="HCB82" s="828"/>
      <c r="HCC82" s="828"/>
      <c r="HCD82" s="828"/>
      <c r="HCE82" s="828"/>
      <c r="HCF82" s="828"/>
      <c r="HCG82" s="828"/>
      <c r="HCH82" s="828"/>
      <c r="HCI82" s="828"/>
      <c r="HCJ82" s="828"/>
      <c r="HCK82" s="828"/>
      <c r="HCL82" s="828"/>
      <c r="HCM82" s="828"/>
      <c r="HCN82" s="828"/>
      <c r="HCO82" s="828"/>
      <c r="HCP82" s="828"/>
      <c r="HCQ82" s="828"/>
      <c r="HCR82" s="828"/>
      <c r="HCS82" s="828"/>
      <c r="HCT82" s="828"/>
      <c r="HCU82" s="828"/>
      <c r="HCV82" s="828"/>
      <c r="HCW82" s="828"/>
      <c r="HCX82" s="828"/>
      <c r="HCY82" s="828"/>
      <c r="HCZ82" s="828"/>
      <c r="HDA82" s="828"/>
      <c r="HDB82" s="828"/>
      <c r="HDC82" s="828"/>
      <c r="HDD82" s="828"/>
      <c r="HDE82" s="828"/>
      <c r="HDF82" s="828"/>
      <c r="HDG82" s="828"/>
      <c r="HDH82" s="828"/>
      <c r="HDI82" s="828"/>
      <c r="HDJ82" s="828"/>
      <c r="HDK82" s="828"/>
      <c r="HDL82" s="828"/>
      <c r="HDM82" s="828"/>
      <c r="HDN82" s="828"/>
      <c r="HDO82" s="828"/>
      <c r="HDP82" s="828"/>
      <c r="HDQ82" s="828"/>
      <c r="HDR82" s="828"/>
      <c r="HDS82" s="828"/>
      <c r="HDT82" s="828"/>
      <c r="HDU82" s="828"/>
      <c r="HDV82" s="828"/>
      <c r="HDW82" s="828"/>
      <c r="HDX82" s="828"/>
      <c r="HDY82" s="828"/>
      <c r="HDZ82" s="828"/>
      <c r="HEA82" s="828"/>
      <c r="HEB82" s="828"/>
      <c r="HEC82" s="828"/>
      <c r="HED82" s="828"/>
      <c r="HEE82" s="828"/>
      <c r="HEF82" s="828"/>
      <c r="HEG82" s="828"/>
      <c r="HEH82" s="828"/>
      <c r="HEI82" s="828"/>
      <c r="HEJ82" s="828"/>
      <c r="HEK82" s="828"/>
      <c r="HEL82" s="828"/>
      <c r="HEM82" s="828"/>
      <c r="HEN82" s="828"/>
      <c r="HEO82" s="828"/>
      <c r="HEP82" s="828"/>
      <c r="HEQ82" s="828"/>
      <c r="HER82" s="828"/>
      <c r="HES82" s="828"/>
      <c r="HET82" s="828"/>
      <c r="HEU82" s="828"/>
      <c r="HEV82" s="828"/>
      <c r="HEW82" s="828"/>
      <c r="HEX82" s="828"/>
      <c r="HEY82" s="828"/>
      <c r="HEZ82" s="828"/>
      <c r="HFA82" s="828"/>
      <c r="HFB82" s="828"/>
      <c r="HFC82" s="828"/>
      <c r="HFD82" s="828"/>
      <c r="HFE82" s="828"/>
      <c r="HFF82" s="828"/>
      <c r="HFG82" s="828"/>
      <c r="HFH82" s="828"/>
      <c r="HFI82" s="828"/>
      <c r="HFJ82" s="828"/>
      <c r="HFK82" s="828"/>
      <c r="HFL82" s="828"/>
      <c r="HFM82" s="828"/>
      <c r="HFN82" s="828"/>
      <c r="HFO82" s="828"/>
      <c r="HFP82" s="828"/>
      <c r="HFQ82" s="828"/>
      <c r="HFR82" s="828"/>
      <c r="HFS82" s="828"/>
      <c r="HFT82" s="828"/>
      <c r="HFU82" s="828"/>
      <c r="HFV82" s="828"/>
      <c r="HFW82" s="828"/>
      <c r="HFX82" s="828"/>
      <c r="HFY82" s="828"/>
      <c r="HFZ82" s="828"/>
      <c r="HGA82" s="828"/>
      <c r="HGB82" s="828"/>
      <c r="HGC82" s="828"/>
      <c r="HGD82" s="828"/>
      <c r="HGE82" s="828"/>
      <c r="HGF82" s="828"/>
      <c r="HGG82" s="828"/>
      <c r="HGH82" s="828"/>
      <c r="HGI82" s="828"/>
      <c r="HGJ82" s="828"/>
      <c r="HGK82" s="828"/>
      <c r="HGL82" s="828"/>
      <c r="HGM82" s="828"/>
      <c r="HGN82" s="828"/>
      <c r="HGO82" s="828"/>
      <c r="HGP82" s="828"/>
      <c r="HGQ82" s="828"/>
      <c r="HGR82" s="828"/>
      <c r="HGS82" s="828"/>
      <c r="HGT82" s="828"/>
      <c r="HGU82" s="828"/>
      <c r="HGV82" s="828"/>
      <c r="HGW82" s="828"/>
      <c r="HGX82" s="828"/>
      <c r="HGY82" s="828"/>
      <c r="HGZ82" s="828"/>
      <c r="HHA82" s="828"/>
      <c r="HHB82" s="828"/>
      <c r="HHC82" s="828"/>
      <c r="HHD82" s="828"/>
      <c r="HHE82" s="828"/>
      <c r="HHF82" s="828"/>
      <c r="HHG82" s="828"/>
      <c r="HHH82" s="828"/>
      <c r="HHI82" s="828"/>
      <c r="HHJ82" s="828"/>
      <c r="HHK82" s="828"/>
      <c r="HHL82" s="828"/>
      <c r="HHM82" s="828"/>
      <c r="HHN82" s="828"/>
      <c r="HHO82" s="828"/>
      <c r="HHP82" s="828"/>
      <c r="HHQ82" s="828"/>
      <c r="HHR82" s="828"/>
      <c r="HHS82" s="828"/>
      <c r="HHT82" s="828"/>
      <c r="HHU82" s="828"/>
      <c r="HHV82" s="828"/>
      <c r="HHW82" s="828"/>
      <c r="HHX82" s="828"/>
      <c r="HHY82" s="828"/>
      <c r="HHZ82" s="828"/>
      <c r="HIA82" s="828"/>
      <c r="HIB82" s="828"/>
      <c r="HIC82" s="828"/>
      <c r="HID82" s="828"/>
      <c r="HIE82" s="828"/>
      <c r="HIF82" s="828"/>
      <c r="HIG82" s="828"/>
      <c r="HIH82" s="828"/>
      <c r="HII82" s="828"/>
      <c r="HIJ82" s="828"/>
      <c r="HIK82" s="828"/>
      <c r="HIL82" s="828"/>
      <c r="HIM82" s="828"/>
      <c r="HIN82" s="828"/>
      <c r="HIO82" s="828"/>
      <c r="HIP82" s="828"/>
      <c r="HIQ82" s="828"/>
      <c r="HIR82" s="828"/>
      <c r="HIS82" s="828"/>
      <c r="HIT82" s="828"/>
      <c r="HIU82" s="828"/>
      <c r="HIV82" s="828"/>
      <c r="HIW82" s="828"/>
      <c r="HIX82" s="828"/>
      <c r="HIY82" s="828"/>
      <c r="HIZ82" s="828"/>
      <c r="HJA82" s="828"/>
      <c r="HJB82" s="828"/>
      <c r="HJC82" s="828"/>
      <c r="HJD82" s="828"/>
      <c r="HJE82" s="828"/>
      <c r="HJF82" s="828"/>
      <c r="HJG82" s="828"/>
      <c r="HJH82" s="828"/>
      <c r="HJI82" s="828"/>
      <c r="HJJ82" s="828"/>
      <c r="HJK82" s="828"/>
      <c r="HJL82" s="828"/>
      <c r="HJM82" s="828"/>
      <c r="HJN82" s="828"/>
      <c r="HJO82" s="828"/>
      <c r="HJP82" s="828"/>
      <c r="HJQ82" s="828"/>
      <c r="HJR82" s="828"/>
      <c r="HJS82" s="828"/>
      <c r="HJT82" s="828"/>
      <c r="HJU82" s="828"/>
      <c r="HJV82" s="828"/>
      <c r="HJW82" s="828"/>
      <c r="HJX82" s="828"/>
      <c r="HJY82" s="828"/>
      <c r="HJZ82" s="828"/>
      <c r="HKA82" s="828"/>
      <c r="HKB82" s="828"/>
      <c r="HKC82" s="828"/>
      <c r="HKD82" s="828"/>
      <c r="HKE82" s="828"/>
      <c r="HKF82" s="828"/>
      <c r="HKG82" s="828"/>
      <c r="HKH82" s="828"/>
      <c r="HKI82" s="828"/>
      <c r="HKJ82" s="828"/>
      <c r="HKK82" s="828"/>
      <c r="HKL82" s="828"/>
      <c r="HKM82" s="828"/>
      <c r="HKN82" s="828"/>
      <c r="HKO82" s="828"/>
      <c r="HKP82" s="828"/>
      <c r="HKQ82" s="828"/>
      <c r="HKR82" s="828"/>
      <c r="HKS82" s="828"/>
      <c r="HKT82" s="828"/>
      <c r="HKU82" s="828"/>
      <c r="HKV82" s="828"/>
      <c r="HKW82" s="828"/>
      <c r="HKX82" s="828"/>
      <c r="HKY82" s="828"/>
      <c r="HKZ82" s="828"/>
      <c r="HLA82" s="828"/>
      <c r="HLB82" s="828"/>
      <c r="HLC82" s="828"/>
      <c r="HLD82" s="828"/>
      <c r="HLE82" s="828"/>
      <c r="HLF82" s="828"/>
      <c r="HLG82" s="828"/>
      <c r="HLH82" s="828"/>
      <c r="HLI82" s="828"/>
      <c r="HLJ82" s="828"/>
      <c r="HLK82" s="828"/>
      <c r="HLL82" s="828"/>
      <c r="HLM82" s="828"/>
      <c r="HLN82" s="828"/>
      <c r="HLO82" s="828"/>
      <c r="HLP82" s="828"/>
      <c r="HLQ82" s="828"/>
      <c r="HLR82" s="828"/>
      <c r="HLS82" s="828"/>
      <c r="HLT82" s="828"/>
      <c r="HLU82" s="828"/>
      <c r="HLV82" s="828"/>
      <c r="HLW82" s="828"/>
      <c r="HLX82" s="828"/>
      <c r="HLY82" s="828"/>
      <c r="HLZ82" s="828"/>
      <c r="HMA82" s="828"/>
      <c r="HMB82" s="828"/>
      <c r="HMC82" s="828"/>
      <c r="HMD82" s="828"/>
      <c r="HME82" s="828"/>
      <c r="HMF82" s="828"/>
      <c r="HMG82" s="828"/>
      <c r="HMH82" s="828"/>
      <c r="HMI82" s="828"/>
      <c r="HMJ82" s="828"/>
      <c r="HMK82" s="828"/>
      <c r="HML82" s="828"/>
      <c r="HMM82" s="828"/>
      <c r="HMN82" s="828"/>
      <c r="HMO82" s="828"/>
      <c r="HMP82" s="828"/>
      <c r="HMQ82" s="828"/>
      <c r="HMR82" s="828"/>
      <c r="HMS82" s="828"/>
      <c r="HMT82" s="828"/>
      <c r="HMU82" s="828"/>
      <c r="HMV82" s="828"/>
      <c r="HMW82" s="828"/>
      <c r="HMX82" s="828"/>
      <c r="HMY82" s="828"/>
      <c r="HMZ82" s="828"/>
      <c r="HNA82" s="828"/>
      <c r="HNB82" s="828"/>
      <c r="HNC82" s="828"/>
      <c r="HND82" s="828"/>
      <c r="HNE82" s="828"/>
      <c r="HNF82" s="828"/>
      <c r="HNG82" s="828"/>
      <c r="HNH82" s="828"/>
      <c r="HNI82" s="828"/>
      <c r="HNJ82" s="828"/>
      <c r="HNK82" s="828"/>
      <c r="HNL82" s="828"/>
      <c r="HNM82" s="828"/>
      <c r="HNN82" s="828"/>
      <c r="HNO82" s="828"/>
      <c r="HNP82" s="828"/>
      <c r="HNQ82" s="828"/>
      <c r="HNR82" s="828"/>
      <c r="HNS82" s="828"/>
      <c r="HNT82" s="828"/>
      <c r="HNU82" s="828"/>
      <c r="HNV82" s="828"/>
      <c r="HNW82" s="828"/>
      <c r="HNX82" s="828"/>
      <c r="HNY82" s="828"/>
      <c r="HNZ82" s="828"/>
      <c r="HOA82" s="828"/>
      <c r="HOB82" s="828"/>
      <c r="HOC82" s="828"/>
      <c r="HOD82" s="828"/>
      <c r="HOE82" s="828"/>
      <c r="HOF82" s="828"/>
      <c r="HOG82" s="828"/>
      <c r="HOH82" s="828"/>
      <c r="HOI82" s="828"/>
      <c r="HOJ82" s="828"/>
      <c r="HOK82" s="828"/>
      <c r="HOL82" s="828"/>
      <c r="HOM82" s="828"/>
      <c r="HON82" s="828"/>
      <c r="HOO82" s="828"/>
      <c r="HOP82" s="828"/>
      <c r="HOQ82" s="828"/>
      <c r="HOR82" s="828"/>
      <c r="HOS82" s="828"/>
      <c r="HOT82" s="828"/>
      <c r="HOU82" s="828"/>
      <c r="HOV82" s="828"/>
      <c r="HOW82" s="828"/>
      <c r="HOX82" s="828"/>
      <c r="HOY82" s="828"/>
      <c r="HOZ82" s="828"/>
      <c r="HPA82" s="828"/>
      <c r="HPB82" s="828"/>
      <c r="HPC82" s="828"/>
      <c r="HPD82" s="828"/>
      <c r="HPE82" s="828"/>
      <c r="HPF82" s="828"/>
      <c r="HPG82" s="828"/>
      <c r="HPH82" s="828"/>
      <c r="HPI82" s="828"/>
      <c r="HPJ82" s="828"/>
      <c r="HPK82" s="828"/>
      <c r="HPL82" s="828"/>
      <c r="HPM82" s="828"/>
      <c r="HPN82" s="828"/>
      <c r="HPO82" s="828"/>
      <c r="HPP82" s="828"/>
      <c r="HPQ82" s="828"/>
      <c r="HPR82" s="828"/>
      <c r="HPS82" s="828"/>
      <c r="HPT82" s="828"/>
      <c r="HPU82" s="828"/>
      <c r="HPV82" s="828"/>
      <c r="HPW82" s="828"/>
      <c r="HPX82" s="828"/>
      <c r="HPY82" s="828"/>
      <c r="HPZ82" s="828"/>
      <c r="HQA82" s="828"/>
      <c r="HQB82" s="828"/>
      <c r="HQC82" s="828"/>
      <c r="HQD82" s="828"/>
      <c r="HQE82" s="828"/>
      <c r="HQF82" s="828"/>
      <c r="HQG82" s="828"/>
      <c r="HQH82" s="828"/>
      <c r="HQI82" s="828"/>
      <c r="HQJ82" s="828"/>
      <c r="HQK82" s="828"/>
      <c r="HQL82" s="828"/>
      <c r="HQM82" s="828"/>
      <c r="HQN82" s="828"/>
      <c r="HQO82" s="828"/>
      <c r="HQP82" s="828"/>
      <c r="HQQ82" s="828"/>
      <c r="HQR82" s="828"/>
      <c r="HQS82" s="828"/>
      <c r="HQT82" s="828"/>
      <c r="HQU82" s="828"/>
      <c r="HQV82" s="828"/>
      <c r="HQW82" s="828"/>
      <c r="HQX82" s="828"/>
      <c r="HQY82" s="828"/>
      <c r="HQZ82" s="828"/>
      <c r="HRA82" s="828"/>
      <c r="HRB82" s="828"/>
      <c r="HRC82" s="828"/>
      <c r="HRD82" s="828"/>
      <c r="HRE82" s="828"/>
      <c r="HRF82" s="828"/>
      <c r="HRG82" s="828"/>
      <c r="HRH82" s="828"/>
      <c r="HRI82" s="828"/>
      <c r="HRJ82" s="828"/>
      <c r="HRK82" s="828"/>
      <c r="HRL82" s="828"/>
      <c r="HRM82" s="828"/>
      <c r="HRN82" s="828"/>
      <c r="HRO82" s="828"/>
      <c r="HRP82" s="828"/>
      <c r="HRQ82" s="828"/>
      <c r="HRR82" s="828"/>
      <c r="HRS82" s="828"/>
      <c r="HRT82" s="828"/>
      <c r="HRU82" s="828"/>
      <c r="HRV82" s="828"/>
      <c r="HRW82" s="828"/>
      <c r="HRX82" s="828"/>
      <c r="HRY82" s="828"/>
      <c r="HRZ82" s="828"/>
      <c r="HSA82" s="828"/>
      <c r="HSB82" s="828"/>
      <c r="HSC82" s="828"/>
      <c r="HSD82" s="828"/>
      <c r="HSE82" s="828"/>
      <c r="HSF82" s="828"/>
      <c r="HSG82" s="828"/>
      <c r="HSH82" s="828"/>
      <c r="HSI82" s="828"/>
      <c r="HSJ82" s="828"/>
      <c r="HSK82" s="828"/>
      <c r="HSL82" s="828"/>
      <c r="HSM82" s="828"/>
      <c r="HSN82" s="828"/>
      <c r="HSO82" s="828"/>
      <c r="HSP82" s="828"/>
      <c r="HSQ82" s="828"/>
      <c r="HSR82" s="828"/>
      <c r="HSS82" s="828"/>
      <c r="HST82" s="828"/>
      <c r="HSU82" s="828"/>
      <c r="HSV82" s="828"/>
      <c r="HSW82" s="828"/>
      <c r="HSX82" s="828"/>
      <c r="HSY82" s="828"/>
      <c r="HSZ82" s="828"/>
      <c r="HTA82" s="828"/>
      <c r="HTB82" s="828"/>
      <c r="HTC82" s="828"/>
      <c r="HTD82" s="828"/>
      <c r="HTE82" s="828"/>
      <c r="HTF82" s="828"/>
      <c r="HTG82" s="828"/>
      <c r="HTH82" s="828"/>
      <c r="HTI82" s="828"/>
      <c r="HTJ82" s="828"/>
      <c r="HTK82" s="828"/>
      <c r="HTL82" s="828"/>
      <c r="HTM82" s="828"/>
      <c r="HTN82" s="828"/>
      <c r="HTO82" s="828"/>
      <c r="HTP82" s="828"/>
      <c r="HTQ82" s="828"/>
      <c r="HTR82" s="828"/>
      <c r="HTS82" s="828"/>
      <c r="HTT82" s="828"/>
      <c r="HTU82" s="828"/>
      <c r="HTV82" s="828"/>
      <c r="HTW82" s="828"/>
      <c r="HTX82" s="828"/>
      <c r="HTY82" s="828"/>
      <c r="HTZ82" s="828"/>
      <c r="HUA82" s="828"/>
      <c r="HUB82" s="828"/>
      <c r="HUC82" s="828"/>
      <c r="HUD82" s="828"/>
      <c r="HUE82" s="828"/>
      <c r="HUF82" s="828"/>
      <c r="HUG82" s="828"/>
      <c r="HUH82" s="828"/>
      <c r="HUI82" s="828"/>
      <c r="HUJ82" s="828"/>
      <c r="HUK82" s="828"/>
      <c r="HUL82" s="828"/>
      <c r="HUM82" s="828"/>
      <c r="HUN82" s="828"/>
      <c r="HUO82" s="828"/>
      <c r="HUP82" s="828"/>
      <c r="HUQ82" s="828"/>
      <c r="HUR82" s="828"/>
      <c r="HUS82" s="828"/>
      <c r="HUT82" s="828"/>
      <c r="HUU82" s="828"/>
      <c r="HUV82" s="828"/>
      <c r="HUW82" s="828"/>
      <c r="HUX82" s="828"/>
      <c r="HUY82" s="828"/>
      <c r="HUZ82" s="828"/>
      <c r="HVA82" s="828"/>
      <c r="HVB82" s="828"/>
      <c r="HVC82" s="828"/>
      <c r="HVD82" s="828"/>
      <c r="HVE82" s="828"/>
      <c r="HVF82" s="828"/>
      <c r="HVG82" s="828"/>
      <c r="HVH82" s="828"/>
      <c r="HVI82" s="828"/>
      <c r="HVJ82" s="828"/>
      <c r="HVK82" s="828"/>
      <c r="HVL82" s="828"/>
      <c r="HVM82" s="828"/>
      <c r="HVN82" s="828"/>
      <c r="HVO82" s="828"/>
      <c r="HVP82" s="828"/>
      <c r="HVQ82" s="828"/>
      <c r="HVR82" s="828"/>
      <c r="HVS82" s="828"/>
      <c r="HVT82" s="828"/>
      <c r="HVU82" s="828"/>
      <c r="HVV82" s="828"/>
      <c r="HVW82" s="828"/>
      <c r="HVX82" s="828"/>
      <c r="HVY82" s="828"/>
      <c r="HVZ82" s="828"/>
      <c r="HWA82" s="828"/>
      <c r="HWB82" s="828"/>
      <c r="HWC82" s="828"/>
      <c r="HWD82" s="828"/>
      <c r="HWE82" s="828"/>
      <c r="HWF82" s="828"/>
      <c r="HWG82" s="828"/>
      <c r="HWH82" s="828"/>
      <c r="HWI82" s="828"/>
      <c r="HWJ82" s="828"/>
      <c r="HWK82" s="828"/>
      <c r="HWL82" s="828"/>
      <c r="HWM82" s="828"/>
      <c r="HWN82" s="828"/>
      <c r="HWO82" s="828"/>
      <c r="HWP82" s="828"/>
      <c r="HWQ82" s="828"/>
      <c r="HWR82" s="828"/>
      <c r="HWS82" s="828"/>
      <c r="HWT82" s="828"/>
      <c r="HWU82" s="828"/>
      <c r="HWV82" s="828"/>
      <c r="HWW82" s="828"/>
      <c r="HWX82" s="828"/>
      <c r="HWY82" s="828"/>
      <c r="HWZ82" s="828"/>
      <c r="HXA82" s="828"/>
      <c r="HXB82" s="828"/>
      <c r="HXC82" s="828"/>
      <c r="HXD82" s="828"/>
      <c r="HXE82" s="828"/>
      <c r="HXF82" s="828"/>
      <c r="HXG82" s="828"/>
      <c r="HXH82" s="828"/>
      <c r="HXI82" s="828"/>
      <c r="HXJ82" s="828"/>
      <c r="HXK82" s="828"/>
      <c r="HXL82" s="828"/>
      <c r="HXM82" s="828"/>
      <c r="HXN82" s="828"/>
      <c r="HXO82" s="828"/>
      <c r="HXP82" s="828"/>
      <c r="HXQ82" s="828"/>
      <c r="HXR82" s="828"/>
      <c r="HXS82" s="828"/>
      <c r="HXT82" s="828"/>
      <c r="HXU82" s="828"/>
      <c r="HXV82" s="828"/>
      <c r="HXW82" s="828"/>
      <c r="HXX82" s="828"/>
      <c r="HXY82" s="828"/>
      <c r="HXZ82" s="828"/>
      <c r="HYA82" s="828"/>
      <c r="HYB82" s="828"/>
      <c r="HYC82" s="828"/>
      <c r="HYD82" s="828"/>
      <c r="HYE82" s="828"/>
      <c r="HYF82" s="828"/>
      <c r="HYG82" s="828"/>
      <c r="HYH82" s="828"/>
      <c r="HYI82" s="828"/>
      <c r="HYJ82" s="828"/>
      <c r="HYK82" s="828"/>
      <c r="HYL82" s="828"/>
      <c r="HYM82" s="828"/>
      <c r="HYN82" s="828"/>
      <c r="HYO82" s="828"/>
      <c r="HYP82" s="828"/>
      <c r="HYQ82" s="828"/>
      <c r="HYR82" s="828"/>
      <c r="HYS82" s="828"/>
      <c r="HYT82" s="828"/>
      <c r="HYU82" s="828"/>
      <c r="HYV82" s="828"/>
      <c r="HYW82" s="828"/>
      <c r="HYX82" s="828"/>
      <c r="HYY82" s="828"/>
      <c r="HYZ82" s="828"/>
      <c r="HZA82" s="828"/>
      <c r="HZB82" s="828"/>
      <c r="HZC82" s="828"/>
      <c r="HZD82" s="828"/>
      <c r="HZE82" s="828"/>
      <c r="HZF82" s="828"/>
      <c r="HZG82" s="828"/>
      <c r="HZH82" s="828"/>
      <c r="HZI82" s="828"/>
      <c r="HZJ82" s="828"/>
      <c r="HZK82" s="828"/>
      <c r="HZL82" s="828"/>
      <c r="HZM82" s="828"/>
      <c r="HZN82" s="828"/>
      <c r="HZO82" s="828"/>
      <c r="HZP82" s="828"/>
      <c r="HZQ82" s="828"/>
      <c r="HZR82" s="828"/>
      <c r="HZS82" s="828"/>
      <c r="HZT82" s="828"/>
      <c r="HZU82" s="828"/>
      <c r="HZV82" s="828"/>
      <c r="HZW82" s="828"/>
      <c r="HZX82" s="828"/>
      <c r="HZY82" s="828"/>
      <c r="HZZ82" s="828"/>
      <c r="IAA82" s="828"/>
      <c r="IAB82" s="828"/>
      <c r="IAC82" s="828"/>
      <c r="IAD82" s="828"/>
      <c r="IAE82" s="828"/>
      <c r="IAF82" s="828"/>
      <c r="IAG82" s="828"/>
      <c r="IAH82" s="828"/>
      <c r="IAI82" s="828"/>
      <c r="IAJ82" s="828"/>
      <c r="IAK82" s="828"/>
      <c r="IAL82" s="828"/>
      <c r="IAM82" s="828"/>
      <c r="IAN82" s="828"/>
      <c r="IAO82" s="828"/>
      <c r="IAP82" s="828"/>
      <c r="IAQ82" s="828"/>
      <c r="IAR82" s="828"/>
      <c r="IAS82" s="828"/>
      <c r="IAT82" s="828"/>
      <c r="IAU82" s="828"/>
      <c r="IAV82" s="828"/>
      <c r="IAW82" s="828"/>
      <c r="IAX82" s="828"/>
      <c r="IAY82" s="828"/>
      <c r="IAZ82" s="828"/>
      <c r="IBA82" s="828"/>
      <c r="IBB82" s="828"/>
      <c r="IBC82" s="828"/>
      <c r="IBD82" s="828"/>
      <c r="IBE82" s="828"/>
      <c r="IBF82" s="828"/>
      <c r="IBG82" s="828"/>
      <c r="IBH82" s="828"/>
      <c r="IBI82" s="828"/>
      <c r="IBJ82" s="828"/>
      <c r="IBK82" s="828"/>
      <c r="IBL82" s="828"/>
      <c r="IBM82" s="828"/>
      <c r="IBN82" s="828"/>
      <c r="IBO82" s="828"/>
      <c r="IBP82" s="828"/>
      <c r="IBQ82" s="828"/>
      <c r="IBR82" s="828"/>
      <c r="IBS82" s="828"/>
      <c r="IBT82" s="828"/>
      <c r="IBU82" s="828"/>
      <c r="IBV82" s="828"/>
      <c r="IBW82" s="828"/>
      <c r="IBX82" s="828"/>
      <c r="IBY82" s="828"/>
      <c r="IBZ82" s="828"/>
      <c r="ICA82" s="828"/>
      <c r="ICB82" s="828"/>
      <c r="ICC82" s="828"/>
      <c r="ICD82" s="828"/>
      <c r="ICE82" s="828"/>
      <c r="ICF82" s="828"/>
      <c r="ICG82" s="828"/>
      <c r="ICH82" s="828"/>
      <c r="ICI82" s="828"/>
      <c r="ICJ82" s="828"/>
      <c r="ICK82" s="828"/>
      <c r="ICL82" s="828"/>
      <c r="ICM82" s="828"/>
      <c r="ICN82" s="828"/>
      <c r="ICO82" s="828"/>
      <c r="ICP82" s="828"/>
      <c r="ICQ82" s="828"/>
      <c r="ICR82" s="828"/>
      <c r="ICS82" s="828"/>
      <c r="ICT82" s="828"/>
      <c r="ICU82" s="828"/>
      <c r="ICV82" s="828"/>
      <c r="ICW82" s="828"/>
      <c r="ICX82" s="828"/>
      <c r="ICY82" s="828"/>
      <c r="ICZ82" s="828"/>
      <c r="IDA82" s="828"/>
      <c r="IDB82" s="828"/>
      <c r="IDC82" s="828"/>
      <c r="IDD82" s="828"/>
      <c r="IDE82" s="828"/>
      <c r="IDF82" s="828"/>
      <c r="IDG82" s="828"/>
      <c r="IDH82" s="828"/>
      <c r="IDI82" s="828"/>
      <c r="IDJ82" s="828"/>
      <c r="IDK82" s="828"/>
      <c r="IDL82" s="828"/>
      <c r="IDM82" s="828"/>
      <c r="IDN82" s="828"/>
      <c r="IDO82" s="828"/>
      <c r="IDP82" s="828"/>
      <c r="IDQ82" s="828"/>
      <c r="IDR82" s="828"/>
      <c r="IDS82" s="828"/>
      <c r="IDT82" s="828"/>
      <c r="IDU82" s="828"/>
      <c r="IDV82" s="828"/>
      <c r="IDW82" s="828"/>
      <c r="IDX82" s="828"/>
      <c r="IDY82" s="828"/>
      <c r="IDZ82" s="828"/>
      <c r="IEA82" s="828"/>
      <c r="IEB82" s="828"/>
      <c r="IEC82" s="828"/>
      <c r="IED82" s="828"/>
      <c r="IEE82" s="828"/>
      <c r="IEF82" s="828"/>
      <c r="IEG82" s="828"/>
      <c r="IEH82" s="828"/>
      <c r="IEI82" s="828"/>
      <c r="IEJ82" s="828"/>
      <c r="IEK82" s="828"/>
      <c r="IEL82" s="828"/>
      <c r="IEM82" s="828"/>
      <c r="IEN82" s="828"/>
      <c r="IEO82" s="828"/>
      <c r="IEP82" s="828"/>
      <c r="IEQ82" s="828"/>
      <c r="IER82" s="828"/>
      <c r="IES82" s="828"/>
      <c r="IET82" s="828"/>
      <c r="IEU82" s="828"/>
      <c r="IEV82" s="828"/>
      <c r="IEW82" s="828"/>
      <c r="IEX82" s="828"/>
      <c r="IEY82" s="828"/>
      <c r="IEZ82" s="828"/>
      <c r="IFA82" s="828"/>
      <c r="IFB82" s="828"/>
      <c r="IFC82" s="828"/>
      <c r="IFD82" s="828"/>
      <c r="IFE82" s="828"/>
      <c r="IFF82" s="828"/>
      <c r="IFG82" s="828"/>
      <c r="IFH82" s="828"/>
      <c r="IFI82" s="828"/>
      <c r="IFJ82" s="828"/>
      <c r="IFK82" s="828"/>
      <c r="IFL82" s="828"/>
      <c r="IFM82" s="828"/>
      <c r="IFN82" s="828"/>
      <c r="IFO82" s="828"/>
      <c r="IFP82" s="828"/>
      <c r="IFQ82" s="828"/>
      <c r="IFR82" s="828"/>
      <c r="IFS82" s="828"/>
      <c r="IFT82" s="828"/>
      <c r="IFU82" s="828"/>
      <c r="IFV82" s="828"/>
      <c r="IFW82" s="828"/>
      <c r="IFX82" s="828"/>
      <c r="IFY82" s="828"/>
      <c r="IFZ82" s="828"/>
      <c r="IGA82" s="828"/>
      <c r="IGB82" s="828"/>
      <c r="IGC82" s="828"/>
      <c r="IGD82" s="828"/>
      <c r="IGE82" s="828"/>
      <c r="IGF82" s="828"/>
      <c r="IGG82" s="828"/>
      <c r="IGH82" s="828"/>
      <c r="IGI82" s="828"/>
      <c r="IGJ82" s="828"/>
      <c r="IGK82" s="828"/>
      <c r="IGL82" s="828"/>
      <c r="IGM82" s="828"/>
      <c r="IGN82" s="828"/>
      <c r="IGO82" s="828"/>
      <c r="IGP82" s="828"/>
      <c r="IGQ82" s="828"/>
      <c r="IGR82" s="828"/>
      <c r="IGS82" s="828"/>
      <c r="IGT82" s="828"/>
      <c r="IGU82" s="828"/>
      <c r="IGV82" s="828"/>
      <c r="IGW82" s="828"/>
      <c r="IGX82" s="828"/>
      <c r="IGY82" s="828"/>
      <c r="IGZ82" s="828"/>
      <c r="IHA82" s="828"/>
      <c r="IHB82" s="828"/>
      <c r="IHC82" s="828"/>
      <c r="IHD82" s="828"/>
      <c r="IHE82" s="828"/>
      <c r="IHF82" s="828"/>
      <c r="IHG82" s="828"/>
      <c r="IHH82" s="828"/>
      <c r="IHI82" s="828"/>
      <c r="IHJ82" s="828"/>
      <c r="IHK82" s="828"/>
      <c r="IHL82" s="828"/>
      <c r="IHM82" s="828"/>
      <c r="IHN82" s="828"/>
      <c r="IHO82" s="828"/>
      <c r="IHP82" s="828"/>
      <c r="IHQ82" s="828"/>
      <c r="IHR82" s="828"/>
      <c r="IHS82" s="828"/>
      <c r="IHT82" s="828"/>
      <c r="IHU82" s="828"/>
      <c r="IHV82" s="828"/>
      <c r="IHW82" s="828"/>
      <c r="IHX82" s="828"/>
      <c r="IHY82" s="828"/>
      <c r="IHZ82" s="828"/>
      <c r="IIA82" s="828"/>
      <c r="IIB82" s="828"/>
      <c r="IIC82" s="828"/>
      <c r="IID82" s="828"/>
      <c r="IIE82" s="828"/>
      <c r="IIF82" s="828"/>
      <c r="IIG82" s="828"/>
      <c r="IIH82" s="828"/>
      <c r="III82" s="828"/>
      <c r="IIJ82" s="828"/>
      <c r="IIK82" s="828"/>
      <c r="IIL82" s="828"/>
      <c r="IIM82" s="828"/>
      <c r="IIN82" s="828"/>
      <c r="IIO82" s="828"/>
      <c r="IIP82" s="828"/>
      <c r="IIQ82" s="828"/>
      <c r="IIR82" s="828"/>
      <c r="IIS82" s="828"/>
      <c r="IIT82" s="828"/>
      <c r="IIU82" s="828"/>
      <c r="IIV82" s="828"/>
      <c r="IIW82" s="828"/>
      <c r="IIX82" s="828"/>
      <c r="IIY82" s="828"/>
      <c r="IIZ82" s="828"/>
      <c r="IJA82" s="828"/>
      <c r="IJB82" s="828"/>
      <c r="IJC82" s="828"/>
      <c r="IJD82" s="828"/>
      <c r="IJE82" s="828"/>
      <c r="IJF82" s="828"/>
      <c r="IJG82" s="828"/>
      <c r="IJH82" s="828"/>
      <c r="IJI82" s="828"/>
      <c r="IJJ82" s="828"/>
      <c r="IJK82" s="828"/>
      <c r="IJL82" s="828"/>
      <c r="IJM82" s="828"/>
      <c r="IJN82" s="828"/>
      <c r="IJO82" s="828"/>
      <c r="IJP82" s="828"/>
      <c r="IJQ82" s="828"/>
      <c r="IJR82" s="828"/>
      <c r="IJS82" s="828"/>
      <c r="IJT82" s="828"/>
      <c r="IJU82" s="828"/>
      <c r="IJV82" s="828"/>
      <c r="IJW82" s="828"/>
      <c r="IJX82" s="828"/>
      <c r="IJY82" s="828"/>
      <c r="IJZ82" s="828"/>
      <c r="IKA82" s="828"/>
      <c r="IKB82" s="828"/>
      <c r="IKC82" s="828"/>
      <c r="IKD82" s="828"/>
      <c r="IKE82" s="828"/>
      <c r="IKF82" s="828"/>
      <c r="IKG82" s="828"/>
      <c r="IKH82" s="828"/>
      <c r="IKI82" s="828"/>
      <c r="IKJ82" s="828"/>
      <c r="IKK82" s="828"/>
      <c r="IKL82" s="828"/>
      <c r="IKM82" s="828"/>
      <c r="IKN82" s="828"/>
      <c r="IKO82" s="828"/>
      <c r="IKP82" s="828"/>
      <c r="IKQ82" s="828"/>
      <c r="IKR82" s="828"/>
      <c r="IKS82" s="828"/>
      <c r="IKT82" s="828"/>
      <c r="IKU82" s="828"/>
      <c r="IKV82" s="828"/>
      <c r="IKW82" s="828"/>
      <c r="IKX82" s="828"/>
      <c r="IKY82" s="828"/>
      <c r="IKZ82" s="828"/>
      <c r="ILA82" s="828"/>
      <c r="ILB82" s="828"/>
      <c r="ILC82" s="828"/>
      <c r="ILD82" s="828"/>
      <c r="ILE82" s="828"/>
      <c r="ILF82" s="828"/>
      <c r="ILG82" s="828"/>
      <c r="ILH82" s="828"/>
      <c r="ILI82" s="828"/>
      <c r="ILJ82" s="828"/>
      <c r="ILK82" s="828"/>
      <c r="ILL82" s="828"/>
      <c r="ILM82" s="828"/>
      <c r="ILN82" s="828"/>
      <c r="ILO82" s="828"/>
      <c r="ILP82" s="828"/>
      <c r="ILQ82" s="828"/>
      <c r="ILR82" s="828"/>
      <c r="ILS82" s="828"/>
      <c r="ILT82" s="828"/>
      <c r="ILU82" s="828"/>
      <c r="ILV82" s="828"/>
      <c r="ILW82" s="828"/>
      <c r="ILX82" s="828"/>
      <c r="ILY82" s="828"/>
      <c r="ILZ82" s="828"/>
      <c r="IMA82" s="828"/>
      <c r="IMB82" s="828"/>
      <c r="IMC82" s="828"/>
      <c r="IMD82" s="828"/>
      <c r="IME82" s="828"/>
      <c r="IMF82" s="828"/>
      <c r="IMG82" s="828"/>
      <c r="IMH82" s="828"/>
      <c r="IMI82" s="828"/>
      <c r="IMJ82" s="828"/>
      <c r="IMK82" s="828"/>
      <c r="IML82" s="828"/>
      <c r="IMM82" s="828"/>
      <c r="IMN82" s="828"/>
      <c r="IMO82" s="828"/>
      <c r="IMP82" s="828"/>
      <c r="IMQ82" s="828"/>
      <c r="IMR82" s="828"/>
      <c r="IMS82" s="828"/>
      <c r="IMT82" s="828"/>
      <c r="IMU82" s="828"/>
      <c r="IMV82" s="828"/>
      <c r="IMW82" s="828"/>
      <c r="IMX82" s="828"/>
      <c r="IMY82" s="828"/>
      <c r="IMZ82" s="828"/>
      <c r="INA82" s="828"/>
      <c r="INB82" s="828"/>
      <c r="INC82" s="828"/>
      <c r="IND82" s="828"/>
      <c r="INE82" s="828"/>
      <c r="INF82" s="828"/>
      <c r="ING82" s="828"/>
      <c r="INH82" s="828"/>
      <c r="INI82" s="828"/>
      <c r="INJ82" s="828"/>
      <c r="INK82" s="828"/>
      <c r="INL82" s="828"/>
      <c r="INM82" s="828"/>
      <c r="INN82" s="828"/>
      <c r="INO82" s="828"/>
      <c r="INP82" s="828"/>
      <c r="INQ82" s="828"/>
      <c r="INR82" s="828"/>
      <c r="INS82" s="828"/>
      <c r="INT82" s="828"/>
      <c r="INU82" s="828"/>
      <c r="INV82" s="828"/>
      <c r="INW82" s="828"/>
      <c r="INX82" s="828"/>
      <c r="INY82" s="828"/>
      <c r="INZ82" s="828"/>
      <c r="IOA82" s="828"/>
      <c r="IOB82" s="828"/>
      <c r="IOC82" s="828"/>
      <c r="IOD82" s="828"/>
      <c r="IOE82" s="828"/>
      <c r="IOF82" s="828"/>
      <c r="IOG82" s="828"/>
      <c r="IOH82" s="828"/>
      <c r="IOI82" s="828"/>
      <c r="IOJ82" s="828"/>
      <c r="IOK82" s="828"/>
      <c r="IOL82" s="828"/>
      <c r="IOM82" s="828"/>
      <c r="ION82" s="828"/>
      <c r="IOO82" s="828"/>
      <c r="IOP82" s="828"/>
      <c r="IOQ82" s="828"/>
      <c r="IOR82" s="828"/>
      <c r="IOS82" s="828"/>
      <c r="IOT82" s="828"/>
      <c r="IOU82" s="828"/>
      <c r="IOV82" s="828"/>
      <c r="IOW82" s="828"/>
      <c r="IOX82" s="828"/>
      <c r="IOY82" s="828"/>
      <c r="IOZ82" s="828"/>
      <c r="IPA82" s="828"/>
      <c r="IPB82" s="828"/>
      <c r="IPC82" s="828"/>
      <c r="IPD82" s="828"/>
      <c r="IPE82" s="828"/>
      <c r="IPF82" s="828"/>
      <c r="IPG82" s="828"/>
      <c r="IPH82" s="828"/>
      <c r="IPI82" s="828"/>
      <c r="IPJ82" s="828"/>
      <c r="IPK82" s="828"/>
      <c r="IPL82" s="828"/>
      <c r="IPM82" s="828"/>
      <c r="IPN82" s="828"/>
      <c r="IPO82" s="828"/>
      <c r="IPP82" s="828"/>
      <c r="IPQ82" s="828"/>
      <c r="IPR82" s="828"/>
      <c r="IPS82" s="828"/>
      <c r="IPT82" s="828"/>
      <c r="IPU82" s="828"/>
      <c r="IPV82" s="828"/>
      <c r="IPW82" s="828"/>
      <c r="IPX82" s="828"/>
      <c r="IPY82" s="828"/>
      <c r="IPZ82" s="828"/>
      <c r="IQA82" s="828"/>
      <c r="IQB82" s="828"/>
      <c r="IQC82" s="828"/>
      <c r="IQD82" s="828"/>
      <c r="IQE82" s="828"/>
      <c r="IQF82" s="828"/>
      <c r="IQG82" s="828"/>
      <c r="IQH82" s="828"/>
      <c r="IQI82" s="828"/>
      <c r="IQJ82" s="828"/>
      <c r="IQK82" s="828"/>
      <c r="IQL82" s="828"/>
      <c r="IQM82" s="828"/>
      <c r="IQN82" s="828"/>
      <c r="IQO82" s="828"/>
      <c r="IQP82" s="828"/>
      <c r="IQQ82" s="828"/>
      <c r="IQR82" s="828"/>
      <c r="IQS82" s="828"/>
      <c r="IQT82" s="828"/>
      <c r="IQU82" s="828"/>
      <c r="IQV82" s="828"/>
      <c r="IQW82" s="828"/>
      <c r="IQX82" s="828"/>
      <c r="IQY82" s="828"/>
      <c r="IQZ82" s="828"/>
      <c r="IRA82" s="828"/>
      <c r="IRB82" s="828"/>
      <c r="IRC82" s="828"/>
      <c r="IRD82" s="828"/>
      <c r="IRE82" s="828"/>
      <c r="IRF82" s="828"/>
      <c r="IRG82" s="828"/>
      <c r="IRH82" s="828"/>
      <c r="IRI82" s="828"/>
      <c r="IRJ82" s="828"/>
      <c r="IRK82" s="828"/>
      <c r="IRL82" s="828"/>
      <c r="IRM82" s="828"/>
      <c r="IRN82" s="828"/>
      <c r="IRO82" s="828"/>
      <c r="IRP82" s="828"/>
      <c r="IRQ82" s="828"/>
      <c r="IRR82" s="828"/>
      <c r="IRS82" s="828"/>
      <c r="IRT82" s="828"/>
      <c r="IRU82" s="828"/>
      <c r="IRV82" s="828"/>
      <c r="IRW82" s="828"/>
      <c r="IRX82" s="828"/>
      <c r="IRY82" s="828"/>
      <c r="IRZ82" s="828"/>
      <c r="ISA82" s="828"/>
      <c r="ISB82" s="828"/>
      <c r="ISC82" s="828"/>
      <c r="ISD82" s="828"/>
      <c r="ISE82" s="828"/>
      <c r="ISF82" s="828"/>
      <c r="ISG82" s="828"/>
      <c r="ISH82" s="828"/>
      <c r="ISI82" s="828"/>
      <c r="ISJ82" s="828"/>
      <c r="ISK82" s="828"/>
      <c r="ISL82" s="828"/>
      <c r="ISM82" s="828"/>
      <c r="ISN82" s="828"/>
      <c r="ISO82" s="828"/>
      <c r="ISP82" s="828"/>
      <c r="ISQ82" s="828"/>
      <c r="ISR82" s="828"/>
      <c r="ISS82" s="828"/>
      <c r="IST82" s="828"/>
      <c r="ISU82" s="828"/>
      <c r="ISV82" s="828"/>
      <c r="ISW82" s="828"/>
      <c r="ISX82" s="828"/>
      <c r="ISY82" s="828"/>
      <c r="ISZ82" s="828"/>
      <c r="ITA82" s="828"/>
      <c r="ITB82" s="828"/>
      <c r="ITC82" s="828"/>
      <c r="ITD82" s="828"/>
      <c r="ITE82" s="828"/>
      <c r="ITF82" s="828"/>
      <c r="ITG82" s="828"/>
      <c r="ITH82" s="828"/>
      <c r="ITI82" s="828"/>
      <c r="ITJ82" s="828"/>
      <c r="ITK82" s="828"/>
      <c r="ITL82" s="828"/>
      <c r="ITM82" s="828"/>
      <c r="ITN82" s="828"/>
      <c r="ITO82" s="828"/>
      <c r="ITP82" s="828"/>
      <c r="ITQ82" s="828"/>
      <c r="ITR82" s="828"/>
      <c r="ITS82" s="828"/>
      <c r="ITT82" s="828"/>
      <c r="ITU82" s="828"/>
      <c r="ITV82" s="828"/>
      <c r="ITW82" s="828"/>
      <c r="ITX82" s="828"/>
      <c r="ITY82" s="828"/>
      <c r="ITZ82" s="828"/>
      <c r="IUA82" s="828"/>
      <c r="IUB82" s="828"/>
      <c r="IUC82" s="828"/>
      <c r="IUD82" s="828"/>
      <c r="IUE82" s="828"/>
      <c r="IUF82" s="828"/>
      <c r="IUG82" s="828"/>
      <c r="IUH82" s="828"/>
      <c r="IUI82" s="828"/>
      <c r="IUJ82" s="828"/>
      <c r="IUK82" s="828"/>
      <c r="IUL82" s="828"/>
      <c r="IUM82" s="828"/>
      <c r="IUN82" s="828"/>
      <c r="IUO82" s="828"/>
      <c r="IUP82" s="828"/>
      <c r="IUQ82" s="828"/>
      <c r="IUR82" s="828"/>
      <c r="IUS82" s="828"/>
      <c r="IUT82" s="828"/>
      <c r="IUU82" s="828"/>
      <c r="IUV82" s="828"/>
      <c r="IUW82" s="828"/>
      <c r="IUX82" s="828"/>
      <c r="IUY82" s="828"/>
      <c r="IUZ82" s="828"/>
      <c r="IVA82" s="828"/>
      <c r="IVB82" s="828"/>
      <c r="IVC82" s="828"/>
      <c r="IVD82" s="828"/>
      <c r="IVE82" s="828"/>
      <c r="IVF82" s="828"/>
      <c r="IVG82" s="828"/>
      <c r="IVH82" s="828"/>
      <c r="IVI82" s="828"/>
      <c r="IVJ82" s="828"/>
      <c r="IVK82" s="828"/>
      <c r="IVL82" s="828"/>
      <c r="IVM82" s="828"/>
      <c r="IVN82" s="828"/>
      <c r="IVO82" s="828"/>
      <c r="IVP82" s="828"/>
      <c r="IVQ82" s="828"/>
      <c r="IVR82" s="828"/>
      <c r="IVS82" s="828"/>
      <c r="IVT82" s="828"/>
      <c r="IVU82" s="828"/>
      <c r="IVV82" s="828"/>
      <c r="IVW82" s="828"/>
      <c r="IVX82" s="828"/>
      <c r="IVY82" s="828"/>
      <c r="IVZ82" s="828"/>
      <c r="IWA82" s="828"/>
      <c r="IWB82" s="828"/>
      <c r="IWC82" s="828"/>
      <c r="IWD82" s="828"/>
      <c r="IWE82" s="828"/>
      <c r="IWF82" s="828"/>
      <c r="IWG82" s="828"/>
      <c r="IWH82" s="828"/>
      <c r="IWI82" s="828"/>
      <c r="IWJ82" s="828"/>
      <c r="IWK82" s="828"/>
      <c r="IWL82" s="828"/>
      <c r="IWM82" s="828"/>
      <c r="IWN82" s="828"/>
      <c r="IWO82" s="828"/>
      <c r="IWP82" s="828"/>
      <c r="IWQ82" s="828"/>
      <c r="IWR82" s="828"/>
      <c r="IWS82" s="828"/>
      <c r="IWT82" s="828"/>
      <c r="IWU82" s="828"/>
      <c r="IWV82" s="828"/>
      <c r="IWW82" s="828"/>
      <c r="IWX82" s="828"/>
      <c r="IWY82" s="828"/>
      <c r="IWZ82" s="828"/>
      <c r="IXA82" s="828"/>
      <c r="IXB82" s="828"/>
      <c r="IXC82" s="828"/>
      <c r="IXD82" s="828"/>
      <c r="IXE82" s="828"/>
      <c r="IXF82" s="828"/>
      <c r="IXG82" s="828"/>
      <c r="IXH82" s="828"/>
      <c r="IXI82" s="828"/>
      <c r="IXJ82" s="828"/>
      <c r="IXK82" s="828"/>
      <c r="IXL82" s="828"/>
      <c r="IXM82" s="828"/>
      <c r="IXN82" s="828"/>
      <c r="IXO82" s="828"/>
      <c r="IXP82" s="828"/>
      <c r="IXQ82" s="828"/>
      <c r="IXR82" s="828"/>
      <c r="IXS82" s="828"/>
      <c r="IXT82" s="828"/>
      <c r="IXU82" s="828"/>
      <c r="IXV82" s="828"/>
      <c r="IXW82" s="828"/>
      <c r="IXX82" s="828"/>
      <c r="IXY82" s="828"/>
      <c r="IXZ82" s="828"/>
      <c r="IYA82" s="828"/>
      <c r="IYB82" s="828"/>
      <c r="IYC82" s="828"/>
      <c r="IYD82" s="828"/>
      <c r="IYE82" s="828"/>
      <c r="IYF82" s="828"/>
      <c r="IYG82" s="828"/>
      <c r="IYH82" s="828"/>
      <c r="IYI82" s="828"/>
      <c r="IYJ82" s="828"/>
      <c r="IYK82" s="828"/>
      <c r="IYL82" s="828"/>
      <c r="IYM82" s="828"/>
      <c r="IYN82" s="828"/>
      <c r="IYO82" s="828"/>
      <c r="IYP82" s="828"/>
      <c r="IYQ82" s="828"/>
      <c r="IYR82" s="828"/>
      <c r="IYS82" s="828"/>
      <c r="IYT82" s="828"/>
      <c r="IYU82" s="828"/>
      <c r="IYV82" s="828"/>
      <c r="IYW82" s="828"/>
      <c r="IYX82" s="828"/>
      <c r="IYY82" s="828"/>
      <c r="IYZ82" s="828"/>
      <c r="IZA82" s="828"/>
      <c r="IZB82" s="828"/>
      <c r="IZC82" s="828"/>
      <c r="IZD82" s="828"/>
      <c r="IZE82" s="828"/>
      <c r="IZF82" s="828"/>
      <c r="IZG82" s="828"/>
      <c r="IZH82" s="828"/>
      <c r="IZI82" s="828"/>
      <c r="IZJ82" s="828"/>
      <c r="IZK82" s="828"/>
      <c r="IZL82" s="828"/>
      <c r="IZM82" s="828"/>
      <c r="IZN82" s="828"/>
      <c r="IZO82" s="828"/>
      <c r="IZP82" s="828"/>
      <c r="IZQ82" s="828"/>
      <c r="IZR82" s="828"/>
      <c r="IZS82" s="828"/>
      <c r="IZT82" s="828"/>
      <c r="IZU82" s="828"/>
      <c r="IZV82" s="828"/>
      <c r="IZW82" s="828"/>
      <c r="IZX82" s="828"/>
      <c r="IZY82" s="828"/>
      <c r="IZZ82" s="828"/>
      <c r="JAA82" s="828"/>
      <c r="JAB82" s="828"/>
      <c r="JAC82" s="828"/>
      <c r="JAD82" s="828"/>
      <c r="JAE82" s="828"/>
      <c r="JAF82" s="828"/>
      <c r="JAG82" s="828"/>
      <c r="JAH82" s="828"/>
      <c r="JAI82" s="828"/>
      <c r="JAJ82" s="828"/>
      <c r="JAK82" s="828"/>
      <c r="JAL82" s="828"/>
      <c r="JAM82" s="828"/>
      <c r="JAN82" s="828"/>
      <c r="JAO82" s="828"/>
      <c r="JAP82" s="828"/>
      <c r="JAQ82" s="828"/>
      <c r="JAR82" s="828"/>
      <c r="JAS82" s="828"/>
      <c r="JAT82" s="828"/>
      <c r="JAU82" s="828"/>
      <c r="JAV82" s="828"/>
      <c r="JAW82" s="828"/>
      <c r="JAX82" s="828"/>
      <c r="JAY82" s="828"/>
      <c r="JAZ82" s="828"/>
      <c r="JBA82" s="828"/>
      <c r="JBB82" s="828"/>
      <c r="JBC82" s="828"/>
      <c r="JBD82" s="828"/>
      <c r="JBE82" s="828"/>
      <c r="JBF82" s="828"/>
      <c r="JBG82" s="828"/>
      <c r="JBH82" s="828"/>
      <c r="JBI82" s="828"/>
      <c r="JBJ82" s="828"/>
      <c r="JBK82" s="828"/>
      <c r="JBL82" s="828"/>
      <c r="JBM82" s="828"/>
      <c r="JBN82" s="828"/>
      <c r="JBO82" s="828"/>
      <c r="JBP82" s="828"/>
      <c r="JBQ82" s="828"/>
      <c r="JBR82" s="828"/>
      <c r="JBS82" s="828"/>
      <c r="JBT82" s="828"/>
      <c r="JBU82" s="828"/>
      <c r="JBV82" s="828"/>
      <c r="JBW82" s="828"/>
      <c r="JBX82" s="828"/>
      <c r="JBY82" s="828"/>
      <c r="JBZ82" s="828"/>
      <c r="JCA82" s="828"/>
      <c r="JCB82" s="828"/>
      <c r="JCC82" s="828"/>
      <c r="JCD82" s="828"/>
      <c r="JCE82" s="828"/>
      <c r="JCF82" s="828"/>
      <c r="JCG82" s="828"/>
      <c r="JCH82" s="828"/>
      <c r="JCI82" s="828"/>
      <c r="JCJ82" s="828"/>
      <c r="JCK82" s="828"/>
      <c r="JCL82" s="828"/>
      <c r="JCM82" s="828"/>
      <c r="JCN82" s="828"/>
      <c r="JCO82" s="828"/>
      <c r="JCP82" s="828"/>
      <c r="JCQ82" s="828"/>
      <c r="JCR82" s="828"/>
      <c r="JCS82" s="828"/>
      <c r="JCT82" s="828"/>
      <c r="JCU82" s="828"/>
      <c r="JCV82" s="828"/>
      <c r="JCW82" s="828"/>
      <c r="JCX82" s="828"/>
      <c r="JCY82" s="828"/>
      <c r="JCZ82" s="828"/>
      <c r="JDA82" s="828"/>
      <c r="JDB82" s="828"/>
      <c r="JDC82" s="828"/>
      <c r="JDD82" s="828"/>
      <c r="JDE82" s="828"/>
      <c r="JDF82" s="828"/>
      <c r="JDG82" s="828"/>
      <c r="JDH82" s="828"/>
      <c r="JDI82" s="828"/>
      <c r="JDJ82" s="828"/>
      <c r="JDK82" s="828"/>
      <c r="JDL82" s="828"/>
      <c r="JDM82" s="828"/>
      <c r="JDN82" s="828"/>
      <c r="JDO82" s="828"/>
      <c r="JDP82" s="828"/>
      <c r="JDQ82" s="828"/>
      <c r="JDR82" s="828"/>
      <c r="JDS82" s="828"/>
      <c r="JDT82" s="828"/>
      <c r="JDU82" s="828"/>
      <c r="JDV82" s="828"/>
      <c r="JDW82" s="828"/>
      <c r="JDX82" s="828"/>
      <c r="JDY82" s="828"/>
      <c r="JDZ82" s="828"/>
      <c r="JEA82" s="828"/>
      <c r="JEB82" s="828"/>
      <c r="JEC82" s="828"/>
      <c r="JED82" s="828"/>
      <c r="JEE82" s="828"/>
      <c r="JEF82" s="828"/>
      <c r="JEG82" s="828"/>
      <c r="JEH82" s="828"/>
      <c r="JEI82" s="828"/>
      <c r="JEJ82" s="828"/>
      <c r="JEK82" s="828"/>
      <c r="JEL82" s="828"/>
      <c r="JEM82" s="828"/>
      <c r="JEN82" s="828"/>
      <c r="JEO82" s="828"/>
      <c r="JEP82" s="828"/>
      <c r="JEQ82" s="828"/>
      <c r="JER82" s="828"/>
      <c r="JES82" s="828"/>
      <c r="JET82" s="828"/>
      <c r="JEU82" s="828"/>
      <c r="JEV82" s="828"/>
      <c r="JEW82" s="828"/>
      <c r="JEX82" s="828"/>
      <c r="JEY82" s="828"/>
      <c r="JEZ82" s="828"/>
      <c r="JFA82" s="828"/>
      <c r="JFB82" s="828"/>
      <c r="JFC82" s="828"/>
      <c r="JFD82" s="828"/>
      <c r="JFE82" s="828"/>
      <c r="JFF82" s="828"/>
      <c r="JFG82" s="828"/>
      <c r="JFH82" s="828"/>
      <c r="JFI82" s="828"/>
      <c r="JFJ82" s="828"/>
      <c r="JFK82" s="828"/>
      <c r="JFL82" s="828"/>
      <c r="JFM82" s="828"/>
      <c r="JFN82" s="828"/>
      <c r="JFO82" s="828"/>
      <c r="JFP82" s="828"/>
      <c r="JFQ82" s="828"/>
      <c r="JFR82" s="828"/>
      <c r="JFS82" s="828"/>
      <c r="JFT82" s="828"/>
      <c r="JFU82" s="828"/>
      <c r="JFV82" s="828"/>
      <c r="JFW82" s="828"/>
      <c r="JFX82" s="828"/>
      <c r="JFY82" s="828"/>
      <c r="JFZ82" s="828"/>
      <c r="JGA82" s="828"/>
      <c r="JGB82" s="828"/>
      <c r="JGC82" s="828"/>
      <c r="JGD82" s="828"/>
      <c r="JGE82" s="828"/>
      <c r="JGF82" s="828"/>
      <c r="JGG82" s="828"/>
      <c r="JGH82" s="828"/>
      <c r="JGI82" s="828"/>
      <c r="JGJ82" s="828"/>
      <c r="JGK82" s="828"/>
      <c r="JGL82" s="828"/>
      <c r="JGM82" s="828"/>
      <c r="JGN82" s="828"/>
      <c r="JGO82" s="828"/>
      <c r="JGP82" s="828"/>
      <c r="JGQ82" s="828"/>
      <c r="JGR82" s="828"/>
      <c r="JGS82" s="828"/>
      <c r="JGT82" s="828"/>
      <c r="JGU82" s="828"/>
      <c r="JGV82" s="828"/>
      <c r="JGW82" s="828"/>
      <c r="JGX82" s="828"/>
      <c r="JGY82" s="828"/>
      <c r="JGZ82" s="828"/>
      <c r="JHA82" s="828"/>
      <c r="JHB82" s="828"/>
      <c r="JHC82" s="828"/>
      <c r="JHD82" s="828"/>
      <c r="JHE82" s="828"/>
      <c r="JHF82" s="828"/>
      <c r="JHG82" s="828"/>
      <c r="JHH82" s="828"/>
      <c r="JHI82" s="828"/>
      <c r="JHJ82" s="828"/>
      <c r="JHK82" s="828"/>
      <c r="JHL82" s="828"/>
      <c r="JHM82" s="828"/>
      <c r="JHN82" s="828"/>
      <c r="JHO82" s="828"/>
      <c r="JHP82" s="828"/>
      <c r="JHQ82" s="828"/>
      <c r="JHR82" s="828"/>
      <c r="JHS82" s="828"/>
      <c r="JHT82" s="828"/>
      <c r="JHU82" s="828"/>
      <c r="JHV82" s="828"/>
      <c r="JHW82" s="828"/>
      <c r="JHX82" s="828"/>
      <c r="JHY82" s="828"/>
      <c r="JHZ82" s="828"/>
      <c r="JIA82" s="828"/>
      <c r="JIB82" s="828"/>
      <c r="JIC82" s="828"/>
      <c r="JID82" s="828"/>
      <c r="JIE82" s="828"/>
      <c r="JIF82" s="828"/>
      <c r="JIG82" s="828"/>
      <c r="JIH82" s="828"/>
      <c r="JII82" s="828"/>
      <c r="JIJ82" s="828"/>
      <c r="JIK82" s="828"/>
      <c r="JIL82" s="828"/>
      <c r="JIM82" s="828"/>
      <c r="JIN82" s="828"/>
      <c r="JIO82" s="828"/>
      <c r="JIP82" s="828"/>
      <c r="JIQ82" s="828"/>
      <c r="JIR82" s="828"/>
      <c r="JIS82" s="828"/>
      <c r="JIT82" s="828"/>
      <c r="JIU82" s="828"/>
      <c r="JIV82" s="828"/>
      <c r="JIW82" s="828"/>
      <c r="JIX82" s="828"/>
      <c r="JIY82" s="828"/>
      <c r="JIZ82" s="828"/>
      <c r="JJA82" s="828"/>
      <c r="JJB82" s="828"/>
      <c r="JJC82" s="828"/>
      <c r="JJD82" s="828"/>
      <c r="JJE82" s="828"/>
      <c r="JJF82" s="828"/>
      <c r="JJG82" s="828"/>
      <c r="JJH82" s="828"/>
      <c r="JJI82" s="828"/>
      <c r="JJJ82" s="828"/>
      <c r="JJK82" s="828"/>
      <c r="JJL82" s="828"/>
      <c r="JJM82" s="828"/>
      <c r="JJN82" s="828"/>
      <c r="JJO82" s="828"/>
      <c r="JJP82" s="828"/>
      <c r="JJQ82" s="828"/>
      <c r="JJR82" s="828"/>
      <c r="JJS82" s="828"/>
      <c r="JJT82" s="828"/>
      <c r="JJU82" s="828"/>
      <c r="JJV82" s="828"/>
      <c r="JJW82" s="828"/>
      <c r="JJX82" s="828"/>
      <c r="JJY82" s="828"/>
      <c r="JJZ82" s="828"/>
      <c r="JKA82" s="828"/>
      <c r="JKB82" s="828"/>
      <c r="JKC82" s="828"/>
      <c r="JKD82" s="828"/>
      <c r="JKE82" s="828"/>
      <c r="JKF82" s="828"/>
      <c r="JKG82" s="828"/>
      <c r="JKH82" s="828"/>
      <c r="JKI82" s="828"/>
      <c r="JKJ82" s="828"/>
      <c r="JKK82" s="828"/>
      <c r="JKL82" s="828"/>
      <c r="JKM82" s="828"/>
      <c r="JKN82" s="828"/>
      <c r="JKO82" s="828"/>
      <c r="JKP82" s="828"/>
      <c r="JKQ82" s="828"/>
      <c r="JKR82" s="828"/>
      <c r="JKS82" s="828"/>
      <c r="JKT82" s="828"/>
      <c r="JKU82" s="828"/>
      <c r="JKV82" s="828"/>
      <c r="JKW82" s="828"/>
      <c r="JKX82" s="828"/>
      <c r="JKY82" s="828"/>
      <c r="JKZ82" s="828"/>
      <c r="JLA82" s="828"/>
      <c r="JLB82" s="828"/>
      <c r="JLC82" s="828"/>
      <c r="JLD82" s="828"/>
      <c r="JLE82" s="828"/>
      <c r="JLF82" s="828"/>
      <c r="JLG82" s="828"/>
      <c r="JLH82" s="828"/>
      <c r="JLI82" s="828"/>
      <c r="JLJ82" s="828"/>
      <c r="JLK82" s="828"/>
      <c r="JLL82" s="828"/>
      <c r="JLM82" s="828"/>
      <c r="JLN82" s="828"/>
      <c r="JLO82" s="828"/>
      <c r="JLP82" s="828"/>
      <c r="JLQ82" s="828"/>
      <c r="JLR82" s="828"/>
      <c r="JLS82" s="828"/>
      <c r="JLT82" s="828"/>
      <c r="JLU82" s="828"/>
      <c r="JLV82" s="828"/>
      <c r="JLW82" s="828"/>
      <c r="JLX82" s="828"/>
      <c r="JLY82" s="828"/>
      <c r="JLZ82" s="828"/>
      <c r="JMA82" s="828"/>
      <c r="JMB82" s="828"/>
      <c r="JMC82" s="828"/>
      <c r="JMD82" s="828"/>
      <c r="JME82" s="828"/>
      <c r="JMF82" s="828"/>
      <c r="JMG82" s="828"/>
      <c r="JMH82" s="828"/>
      <c r="JMI82" s="828"/>
      <c r="JMJ82" s="828"/>
      <c r="JMK82" s="828"/>
      <c r="JML82" s="828"/>
      <c r="JMM82" s="828"/>
      <c r="JMN82" s="828"/>
      <c r="JMO82" s="828"/>
      <c r="JMP82" s="828"/>
      <c r="JMQ82" s="828"/>
      <c r="JMR82" s="828"/>
      <c r="JMS82" s="828"/>
      <c r="JMT82" s="828"/>
      <c r="JMU82" s="828"/>
      <c r="JMV82" s="828"/>
      <c r="JMW82" s="828"/>
      <c r="JMX82" s="828"/>
      <c r="JMY82" s="828"/>
      <c r="JMZ82" s="828"/>
      <c r="JNA82" s="828"/>
      <c r="JNB82" s="828"/>
      <c r="JNC82" s="828"/>
      <c r="JND82" s="828"/>
      <c r="JNE82" s="828"/>
      <c r="JNF82" s="828"/>
      <c r="JNG82" s="828"/>
      <c r="JNH82" s="828"/>
      <c r="JNI82" s="828"/>
      <c r="JNJ82" s="828"/>
      <c r="JNK82" s="828"/>
      <c r="JNL82" s="828"/>
      <c r="JNM82" s="828"/>
      <c r="JNN82" s="828"/>
      <c r="JNO82" s="828"/>
      <c r="JNP82" s="828"/>
      <c r="JNQ82" s="828"/>
      <c r="JNR82" s="828"/>
      <c r="JNS82" s="828"/>
      <c r="JNT82" s="828"/>
      <c r="JNU82" s="828"/>
      <c r="JNV82" s="828"/>
      <c r="JNW82" s="828"/>
      <c r="JNX82" s="828"/>
      <c r="JNY82" s="828"/>
      <c r="JNZ82" s="828"/>
      <c r="JOA82" s="828"/>
      <c r="JOB82" s="828"/>
      <c r="JOC82" s="828"/>
      <c r="JOD82" s="828"/>
      <c r="JOE82" s="828"/>
      <c r="JOF82" s="828"/>
      <c r="JOG82" s="828"/>
      <c r="JOH82" s="828"/>
      <c r="JOI82" s="828"/>
      <c r="JOJ82" s="828"/>
      <c r="JOK82" s="828"/>
      <c r="JOL82" s="828"/>
      <c r="JOM82" s="828"/>
      <c r="JON82" s="828"/>
      <c r="JOO82" s="828"/>
      <c r="JOP82" s="828"/>
      <c r="JOQ82" s="828"/>
      <c r="JOR82" s="828"/>
      <c r="JOS82" s="828"/>
      <c r="JOT82" s="828"/>
      <c r="JOU82" s="828"/>
      <c r="JOV82" s="828"/>
      <c r="JOW82" s="828"/>
      <c r="JOX82" s="828"/>
      <c r="JOY82" s="828"/>
      <c r="JOZ82" s="828"/>
      <c r="JPA82" s="828"/>
      <c r="JPB82" s="828"/>
      <c r="JPC82" s="828"/>
      <c r="JPD82" s="828"/>
      <c r="JPE82" s="828"/>
      <c r="JPF82" s="828"/>
      <c r="JPG82" s="828"/>
      <c r="JPH82" s="828"/>
      <c r="JPI82" s="828"/>
      <c r="JPJ82" s="828"/>
      <c r="JPK82" s="828"/>
      <c r="JPL82" s="828"/>
      <c r="JPM82" s="828"/>
      <c r="JPN82" s="828"/>
      <c r="JPO82" s="828"/>
      <c r="JPP82" s="828"/>
      <c r="JPQ82" s="828"/>
      <c r="JPR82" s="828"/>
      <c r="JPS82" s="828"/>
      <c r="JPT82" s="828"/>
      <c r="JPU82" s="828"/>
      <c r="JPV82" s="828"/>
      <c r="JPW82" s="828"/>
      <c r="JPX82" s="828"/>
      <c r="JPY82" s="828"/>
      <c r="JPZ82" s="828"/>
      <c r="JQA82" s="828"/>
      <c r="JQB82" s="828"/>
      <c r="JQC82" s="828"/>
      <c r="JQD82" s="828"/>
      <c r="JQE82" s="828"/>
      <c r="JQF82" s="828"/>
      <c r="JQG82" s="828"/>
      <c r="JQH82" s="828"/>
      <c r="JQI82" s="828"/>
      <c r="JQJ82" s="828"/>
      <c r="JQK82" s="828"/>
      <c r="JQL82" s="828"/>
      <c r="JQM82" s="828"/>
      <c r="JQN82" s="828"/>
      <c r="JQO82" s="828"/>
      <c r="JQP82" s="828"/>
      <c r="JQQ82" s="828"/>
      <c r="JQR82" s="828"/>
      <c r="JQS82" s="828"/>
      <c r="JQT82" s="828"/>
      <c r="JQU82" s="828"/>
      <c r="JQV82" s="828"/>
      <c r="JQW82" s="828"/>
      <c r="JQX82" s="828"/>
      <c r="JQY82" s="828"/>
      <c r="JQZ82" s="828"/>
      <c r="JRA82" s="828"/>
      <c r="JRB82" s="828"/>
      <c r="JRC82" s="828"/>
      <c r="JRD82" s="828"/>
      <c r="JRE82" s="828"/>
      <c r="JRF82" s="828"/>
      <c r="JRG82" s="828"/>
      <c r="JRH82" s="828"/>
      <c r="JRI82" s="828"/>
      <c r="JRJ82" s="828"/>
      <c r="JRK82" s="828"/>
      <c r="JRL82" s="828"/>
      <c r="JRM82" s="828"/>
      <c r="JRN82" s="828"/>
      <c r="JRO82" s="828"/>
      <c r="JRP82" s="828"/>
      <c r="JRQ82" s="828"/>
      <c r="JRR82" s="828"/>
      <c r="JRS82" s="828"/>
      <c r="JRT82" s="828"/>
      <c r="JRU82" s="828"/>
      <c r="JRV82" s="828"/>
      <c r="JRW82" s="828"/>
      <c r="JRX82" s="828"/>
      <c r="JRY82" s="828"/>
      <c r="JRZ82" s="828"/>
      <c r="JSA82" s="828"/>
      <c r="JSB82" s="828"/>
      <c r="JSC82" s="828"/>
      <c r="JSD82" s="828"/>
      <c r="JSE82" s="828"/>
      <c r="JSF82" s="828"/>
      <c r="JSG82" s="828"/>
      <c r="JSH82" s="828"/>
      <c r="JSI82" s="828"/>
      <c r="JSJ82" s="828"/>
      <c r="JSK82" s="828"/>
      <c r="JSL82" s="828"/>
      <c r="JSM82" s="828"/>
      <c r="JSN82" s="828"/>
      <c r="JSO82" s="828"/>
      <c r="JSP82" s="828"/>
      <c r="JSQ82" s="828"/>
      <c r="JSR82" s="828"/>
      <c r="JSS82" s="828"/>
      <c r="JST82" s="828"/>
      <c r="JSU82" s="828"/>
      <c r="JSV82" s="828"/>
      <c r="JSW82" s="828"/>
      <c r="JSX82" s="828"/>
      <c r="JSY82" s="828"/>
      <c r="JSZ82" s="828"/>
      <c r="JTA82" s="828"/>
      <c r="JTB82" s="828"/>
      <c r="JTC82" s="828"/>
      <c r="JTD82" s="828"/>
      <c r="JTE82" s="828"/>
      <c r="JTF82" s="828"/>
      <c r="JTG82" s="828"/>
      <c r="JTH82" s="828"/>
      <c r="JTI82" s="828"/>
      <c r="JTJ82" s="828"/>
      <c r="JTK82" s="828"/>
      <c r="JTL82" s="828"/>
      <c r="JTM82" s="828"/>
      <c r="JTN82" s="828"/>
      <c r="JTO82" s="828"/>
      <c r="JTP82" s="828"/>
      <c r="JTQ82" s="828"/>
      <c r="JTR82" s="828"/>
      <c r="JTS82" s="828"/>
      <c r="JTT82" s="828"/>
      <c r="JTU82" s="828"/>
      <c r="JTV82" s="828"/>
      <c r="JTW82" s="828"/>
      <c r="JTX82" s="828"/>
      <c r="JTY82" s="828"/>
      <c r="JTZ82" s="828"/>
      <c r="JUA82" s="828"/>
      <c r="JUB82" s="828"/>
      <c r="JUC82" s="828"/>
      <c r="JUD82" s="828"/>
      <c r="JUE82" s="828"/>
      <c r="JUF82" s="828"/>
      <c r="JUG82" s="828"/>
      <c r="JUH82" s="828"/>
      <c r="JUI82" s="828"/>
      <c r="JUJ82" s="828"/>
      <c r="JUK82" s="828"/>
      <c r="JUL82" s="828"/>
      <c r="JUM82" s="828"/>
      <c r="JUN82" s="828"/>
      <c r="JUO82" s="828"/>
      <c r="JUP82" s="828"/>
      <c r="JUQ82" s="828"/>
      <c r="JUR82" s="828"/>
      <c r="JUS82" s="828"/>
      <c r="JUT82" s="828"/>
      <c r="JUU82" s="828"/>
      <c r="JUV82" s="828"/>
      <c r="JUW82" s="828"/>
      <c r="JUX82" s="828"/>
      <c r="JUY82" s="828"/>
      <c r="JUZ82" s="828"/>
      <c r="JVA82" s="828"/>
      <c r="JVB82" s="828"/>
      <c r="JVC82" s="828"/>
      <c r="JVD82" s="828"/>
      <c r="JVE82" s="828"/>
      <c r="JVF82" s="828"/>
      <c r="JVG82" s="828"/>
      <c r="JVH82" s="828"/>
      <c r="JVI82" s="828"/>
      <c r="JVJ82" s="828"/>
      <c r="JVK82" s="828"/>
      <c r="JVL82" s="828"/>
      <c r="JVM82" s="828"/>
      <c r="JVN82" s="828"/>
      <c r="JVO82" s="828"/>
      <c r="JVP82" s="828"/>
      <c r="JVQ82" s="828"/>
      <c r="JVR82" s="828"/>
      <c r="JVS82" s="828"/>
      <c r="JVT82" s="828"/>
      <c r="JVU82" s="828"/>
      <c r="JVV82" s="828"/>
      <c r="JVW82" s="828"/>
      <c r="JVX82" s="828"/>
      <c r="JVY82" s="828"/>
      <c r="JVZ82" s="828"/>
      <c r="JWA82" s="828"/>
      <c r="JWB82" s="828"/>
      <c r="JWC82" s="828"/>
      <c r="JWD82" s="828"/>
      <c r="JWE82" s="828"/>
      <c r="JWF82" s="828"/>
      <c r="JWG82" s="828"/>
      <c r="JWH82" s="828"/>
      <c r="JWI82" s="828"/>
      <c r="JWJ82" s="828"/>
      <c r="JWK82" s="828"/>
      <c r="JWL82" s="828"/>
      <c r="JWM82" s="828"/>
      <c r="JWN82" s="828"/>
      <c r="JWO82" s="828"/>
      <c r="JWP82" s="828"/>
      <c r="JWQ82" s="828"/>
      <c r="JWR82" s="828"/>
      <c r="JWS82" s="828"/>
      <c r="JWT82" s="828"/>
      <c r="JWU82" s="828"/>
      <c r="JWV82" s="828"/>
      <c r="JWW82" s="828"/>
      <c r="JWX82" s="828"/>
      <c r="JWY82" s="828"/>
      <c r="JWZ82" s="828"/>
      <c r="JXA82" s="828"/>
      <c r="JXB82" s="828"/>
      <c r="JXC82" s="828"/>
      <c r="JXD82" s="828"/>
      <c r="JXE82" s="828"/>
      <c r="JXF82" s="828"/>
      <c r="JXG82" s="828"/>
      <c r="JXH82" s="828"/>
      <c r="JXI82" s="828"/>
      <c r="JXJ82" s="828"/>
      <c r="JXK82" s="828"/>
      <c r="JXL82" s="828"/>
      <c r="JXM82" s="828"/>
      <c r="JXN82" s="828"/>
      <c r="JXO82" s="828"/>
      <c r="JXP82" s="828"/>
      <c r="JXQ82" s="828"/>
      <c r="JXR82" s="828"/>
      <c r="JXS82" s="828"/>
      <c r="JXT82" s="828"/>
      <c r="JXU82" s="828"/>
      <c r="JXV82" s="828"/>
      <c r="JXW82" s="828"/>
      <c r="JXX82" s="828"/>
      <c r="JXY82" s="828"/>
      <c r="JXZ82" s="828"/>
      <c r="JYA82" s="828"/>
      <c r="JYB82" s="828"/>
      <c r="JYC82" s="828"/>
      <c r="JYD82" s="828"/>
      <c r="JYE82" s="828"/>
      <c r="JYF82" s="828"/>
      <c r="JYG82" s="828"/>
      <c r="JYH82" s="828"/>
      <c r="JYI82" s="828"/>
      <c r="JYJ82" s="828"/>
      <c r="JYK82" s="828"/>
      <c r="JYL82" s="828"/>
      <c r="JYM82" s="828"/>
      <c r="JYN82" s="828"/>
      <c r="JYO82" s="828"/>
      <c r="JYP82" s="828"/>
      <c r="JYQ82" s="828"/>
      <c r="JYR82" s="828"/>
      <c r="JYS82" s="828"/>
      <c r="JYT82" s="828"/>
      <c r="JYU82" s="828"/>
      <c r="JYV82" s="828"/>
      <c r="JYW82" s="828"/>
      <c r="JYX82" s="828"/>
      <c r="JYY82" s="828"/>
      <c r="JYZ82" s="828"/>
      <c r="JZA82" s="828"/>
      <c r="JZB82" s="828"/>
      <c r="JZC82" s="828"/>
      <c r="JZD82" s="828"/>
      <c r="JZE82" s="828"/>
      <c r="JZF82" s="828"/>
      <c r="JZG82" s="828"/>
      <c r="JZH82" s="828"/>
      <c r="JZI82" s="828"/>
      <c r="JZJ82" s="828"/>
      <c r="JZK82" s="828"/>
      <c r="JZL82" s="828"/>
      <c r="JZM82" s="828"/>
      <c r="JZN82" s="828"/>
      <c r="JZO82" s="828"/>
      <c r="JZP82" s="828"/>
      <c r="JZQ82" s="828"/>
      <c r="JZR82" s="828"/>
      <c r="JZS82" s="828"/>
      <c r="JZT82" s="828"/>
      <c r="JZU82" s="828"/>
      <c r="JZV82" s="828"/>
      <c r="JZW82" s="828"/>
      <c r="JZX82" s="828"/>
      <c r="JZY82" s="828"/>
      <c r="JZZ82" s="828"/>
      <c r="KAA82" s="828"/>
      <c r="KAB82" s="828"/>
      <c r="KAC82" s="828"/>
      <c r="KAD82" s="828"/>
      <c r="KAE82" s="828"/>
      <c r="KAF82" s="828"/>
      <c r="KAG82" s="828"/>
      <c r="KAH82" s="828"/>
      <c r="KAI82" s="828"/>
      <c r="KAJ82" s="828"/>
      <c r="KAK82" s="828"/>
      <c r="KAL82" s="828"/>
      <c r="KAM82" s="828"/>
      <c r="KAN82" s="828"/>
      <c r="KAO82" s="828"/>
      <c r="KAP82" s="828"/>
      <c r="KAQ82" s="828"/>
      <c r="KAR82" s="828"/>
      <c r="KAS82" s="828"/>
      <c r="KAT82" s="828"/>
      <c r="KAU82" s="828"/>
      <c r="KAV82" s="828"/>
      <c r="KAW82" s="828"/>
      <c r="KAX82" s="828"/>
      <c r="KAY82" s="828"/>
      <c r="KAZ82" s="828"/>
      <c r="KBA82" s="828"/>
      <c r="KBB82" s="828"/>
      <c r="KBC82" s="828"/>
      <c r="KBD82" s="828"/>
      <c r="KBE82" s="828"/>
      <c r="KBF82" s="828"/>
      <c r="KBG82" s="828"/>
      <c r="KBH82" s="828"/>
      <c r="KBI82" s="828"/>
      <c r="KBJ82" s="828"/>
      <c r="KBK82" s="828"/>
      <c r="KBL82" s="828"/>
      <c r="KBM82" s="828"/>
      <c r="KBN82" s="828"/>
      <c r="KBO82" s="828"/>
      <c r="KBP82" s="828"/>
      <c r="KBQ82" s="828"/>
      <c r="KBR82" s="828"/>
      <c r="KBS82" s="828"/>
      <c r="KBT82" s="828"/>
      <c r="KBU82" s="828"/>
      <c r="KBV82" s="828"/>
      <c r="KBW82" s="828"/>
      <c r="KBX82" s="828"/>
      <c r="KBY82" s="828"/>
      <c r="KBZ82" s="828"/>
      <c r="KCA82" s="828"/>
      <c r="KCB82" s="828"/>
      <c r="KCC82" s="828"/>
      <c r="KCD82" s="828"/>
      <c r="KCE82" s="828"/>
      <c r="KCF82" s="828"/>
      <c r="KCG82" s="828"/>
      <c r="KCH82" s="828"/>
      <c r="KCI82" s="828"/>
      <c r="KCJ82" s="828"/>
      <c r="KCK82" s="828"/>
      <c r="KCL82" s="828"/>
      <c r="KCM82" s="828"/>
      <c r="KCN82" s="828"/>
      <c r="KCO82" s="828"/>
      <c r="KCP82" s="828"/>
      <c r="KCQ82" s="828"/>
      <c r="KCR82" s="828"/>
      <c r="KCS82" s="828"/>
      <c r="KCT82" s="828"/>
      <c r="KCU82" s="828"/>
      <c r="KCV82" s="828"/>
      <c r="KCW82" s="828"/>
      <c r="KCX82" s="828"/>
      <c r="KCY82" s="828"/>
      <c r="KCZ82" s="828"/>
      <c r="KDA82" s="828"/>
      <c r="KDB82" s="828"/>
      <c r="KDC82" s="828"/>
      <c r="KDD82" s="828"/>
      <c r="KDE82" s="828"/>
      <c r="KDF82" s="828"/>
      <c r="KDG82" s="828"/>
      <c r="KDH82" s="828"/>
      <c r="KDI82" s="828"/>
      <c r="KDJ82" s="828"/>
      <c r="KDK82" s="828"/>
      <c r="KDL82" s="828"/>
      <c r="KDM82" s="828"/>
      <c r="KDN82" s="828"/>
      <c r="KDO82" s="828"/>
      <c r="KDP82" s="828"/>
      <c r="KDQ82" s="828"/>
      <c r="KDR82" s="828"/>
      <c r="KDS82" s="828"/>
      <c r="KDT82" s="828"/>
      <c r="KDU82" s="828"/>
      <c r="KDV82" s="828"/>
      <c r="KDW82" s="828"/>
      <c r="KDX82" s="828"/>
      <c r="KDY82" s="828"/>
      <c r="KDZ82" s="828"/>
      <c r="KEA82" s="828"/>
      <c r="KEB82" s="828"/>
      <c r="KEC82" s="828"/>
      <c r="KED82" s="828"/>
      <c r="KEE82" s="828"/>
      <c r="KEF82" s="828"/>
      <c r="KEG82" s="828"/>
      <c r="KEH82" s="828"/>
      <c r="KEI82" s="828"/>
      <c r="KEJ82" s="828"/>
      <c r="KEK82" s="828"/>
      <c r="KEL82" s="828"/>
      <c r="KEM82" s="828"/>
      <c r="KEN82" s="828"/>
      <c r="KEO82" s="828"/>
      <c r="KEP82" s="828"/>
      <c r="KEQ82" s="828"/>
      <c r="KER82" s="828"/>
      <c r="KES82" s="828"/>
      <c r="KET82" s="828"/>
      <c r="KEU82" s="828"/>
      <c r="KEV82" s="828"/>
      <c r="KEW82" s="828"/>
      <c r="KEX82" s="828"/>
      <c r="KEY82" s="828"/>
      <c r="KEZ82" s="828"/>
      <c r="KFA82" s="828"/>
      <c r="KFB82" s="828"/>
      <c r="KFC82" s="828"/>
      <c r="KFD82" s="828"/>
      <c r="KFE82" s="828"/>
      <c r="KFF82" s="828"/>
      <c r="KFG82" s="828"/>
      <c r="KFH82" s="828"/>
      <c r="KFI82" s="828"/>
      <c r="KFJ82" s="828"/>
      <c r="KFK82" s="828"/>
      <c r="KFL82" s="828"/>
      <c r="KFM82" s="828"/>
      <c r="KFN82" s="828"/>
      <c r="KFO82" s="828"/>
      <c r="KFP82" s="828"/>
      <c r="KFQ82" s="828"/>
      <c r="KFR82" s="828"/>
      <c r="KFS82" s="828"/>
      <c r="KFT82" s="828"/>
      <c r="KFU82" s="828"/>
      <c r="KFV82" s="828"/>
      <c r="KFW82" s="828"/>
      <c r="KFX82" s="828"/>
      <c r="KFY82" s="828"/>
      <c r="KFZ82" s="828"/>
      <c r="KGA82" s="828"/>
      <c r="KGB82" s="828"/>
      <c r="KGC82" s="828"/>
      <c r="KGD82" s="828"/>
      <c r="KGE82" s="828"/>
      <c r="KGF82" s="828"/>
      <c r="KGG82" s="828"/>
      <c r="KGH82" s="828"/>
      <c r="KGI82" s="828"/>
      <c r="KGJ82" s="828"/>
      <c r="KGK82" s="828"/>
      <c r="KGL82" s="828"/>
      <c r="KGM82" s="828"/>
      <c r="KGN82" s="828"/>
      <c r="KGO82" s="828"/>
      <c r="KGP82" s="828"/>
      <c r="KGQ82" s="828"/>
      <c r="KGR82" s="828"/>
      <c r="KGS82" s="828"/>
      <c r="KGT82" s="828"/>
      <c r="KGU82" s="828"/>
      <c r="KGV82" s="828"/>
      <c r="KGW82" s="828"/>
      <c r="KGX82" s="828"/>
      <c r="KGY82" s="828"/>
      <c r="KGZ82" s="828"/>
      <c r="KHA82" s="828"/>
      <c r="KHB82" s="828"/>
      <c r="KHC82" s="828"/>
      <c r="KHD82" s="828"/>
      <c r="KHE82" s="828"/>
      <c r="KHF82" s="828"/>
      <c r="KHG82" s="828"/>
      <c r="KHH82" s="828"/>
      <c r="KHI82" s="828"/>
      <c r="KHJ82" s="828"/>
      <c r="KHK82" s="828"/>
      <c r="KHL82" s="828"/>
      <c r="KHM82" s="828"/>
      <c r="KHN82" s="828"/>
      <c r="KHO82" s="828"/>
      <c r="KHP82" s="828"/>
      <c r="KHQ82" s="828"/>
      <c r="KHR82" s="828"/>
      <c r="KHS82" s="828"/>
      <c r="KHT82" s="828"/>
      <c r="KHU82" s="828"/>
      <c r="KHV82" s="828"/>
      <c r="KHW82" s="828"/>
      <c r="KHX82" s="828"/>
      <c r="KHY82" s="828"/>
      <c r="KHZ82" s="828"/>
      <c r="KIA82" s="828"/>
      <c r="KIB82" s="828"/>
      <c r="KIC82" s="828"/>
      <c r="KID82" s="828"/>
      <c r="KIE82" s="828"/>
      <c r="KIF82" s="828"/>
      <c r="KIG82" s="828"/>
      <c r="KIH82" s="828"/>
      <c r="KII82" s="828"/>
      <c r="KIJ82" s="828"/>
      <c r="KIK82" s="828"/>
      <c r="KIL82" s="828"/>
      <c r="KIM82" s="828"/>
      <c r="KIN82" s="828"/>
      <c r="KIO82" s="828"/>
      <c r="KIP82" s="828"/>
      <c r="KIQ82" s="828"/>
      <c r="KIR82" s="828"/>
      <c r="KIS82" s="828"/>
      <c r="KIT82" s="828"/>
      <c r="KIU82" s="828"/>
      <c r="KIV82" s="828"/>
      <c r="KIW82" s="828"/>
      <c r="KIX82" s="828"/>
      <c r="KIY82" s="828"/>
      <c r="KIZ82" s="828"/>
      <c r="KJA82" s="828"/>
      <c r="KJB82" s="828"/>
      <c r="KJC82" s="828"/>
      <c r="KJD82" s="828"/>
      <c r="KJE82" s="828"/>
      <c r="KJF82" s="828"/>
      <c r="KJG82" s="828"/>
      <c r="KJH82" s="828"/>
      <c r="KJI82" s="828"/>
      <c r="KJJ82" s="828"/>
      <c r="KJK82" s="828"/>
      <c r="KJL82" s="828"/>
      <c r="KJM82" s="828"/>
      <c r="KJN82" s="828"/>
      <c r="KJO82" s="828"/>
      <c r="KJP82" s="828"/>
      <c r="KJQ82" s="828"/>
      <c r="KJR82" s="828"/>
      <c r="KJS82" s="828"/>
      <c r="KJT82" s="828"/>
      <c r="KJU82" s="828"/>
      <c r="KJV82" s="828"/>
      <c r="KJW82" s="828"/>
      <c r="KJX82" s="828"/>
      <c r="KJY82" s="828"/>
      <c r="KJZ82" s="828"/>
      <c r="KKA82" s="828"/>
      <c r="KKB82" s="828"/>
      <c r="KKC82" s="828"/>
      <c r="KKD82" s="828"/>
      <c r="KKE82" s="828"/>
      <c r="KKF82" s="828"/>
      <c r="KKG82" s="828"/>
      <c r="KKH82" s="828"/>
      <c r="KKI82" s="828"/>
      <c r="KKJ82" s="828"/>
      <c r="KKK82" s="828"/>
      <c r="KKL82" s="828"/>
      <c r="KKM82" s="828"/>
      <c r="KKN82" s="828"/>
      <c r="KKO82" s="828"/>
      <c r="KKP82" s="828"/>
      <c r="KKQ82" s="828"/>
      <c r="KKR82" s="828"/>
      <c r="KKS82" s="828"/>
      <c r="KKT82" s="828"/>
      <c r="KKU82" s="828"/>
      <c r="KKV82" s="828"/>
      <c r="KKW82" s="828"/>
      <c r="KKX82" s="828"/>
      <c r="KKY82" s="828"/>
      <c r="KKZ82" s="828"/>
      <c r="KLA82" s="828"/>
      <c r="KLB82" s="828"/>
      <c r="KLC82" s="828"/>
      <c r="KLD82" s="828"/>
      <c r="KLE82" s="828"/>
      <c r="KLF82" s="828"/>
      <c r="KLG82" s="828"/>
      <c r="KLH82" s="828"/>
      <c r="KLI82" s="828"/>
      <c r="KLJ82" s="828"/>
      <c r="KLK82" s="828"/>
      <c r="KLL82" s="828"/>
      <c r="KLM82" s="828"/>
      <c r="KLN82" s="828"/>
      <c r="KLO82" s="828"/>
      <c r="KLP82" s="828"/>
      <c r="KLQ82" s="828"/>
      <c r="KLR82" s="828"/>
      <c r="KLS82" s="828"/>
      <c r="KLT82" s="828"/>
      <c r="KLU82" s="828"/>
      <c r="KLV82" s="828"/>
      <c r="KLW82" s="828"/>
      <c r="KLX82" s="828"/>
      <c r="KLY82" s="828"/>
      <c r="KLZ82" s="828"/>
      <c r="KMA82" s="828"/>
      <c r="KMB82" s="828"/>
      <c r="KMC82" s="828"/>
      <c r="KMD82" s="828"/>
      <c r="KME82" s="828"/>
      <c r="KMF82" s="828"/>
      <c r="KMG82" s="828"/>
      <c r="KMH82" s="828"/>
      <c r="KMI82" s="828"/>
      <c r="KMJ82" s="828"/>
      <c r="KMK82" s="828"/>
      <c r="KML82" s="828"/>
      <c r="KMM82" s="828"/>
      <c r="KMN82" s="828"/>
      <c r="KMO82" s="828"/>
      <c r="KMP82" s="828"/>
      <c r="KMQ82" s="828"/>
      <c r="KMR82" s="828"/>
      <c r="KMS82" s="828"/>
      <c r="KMT82" s="828"/>
      <c r="KMU82" s="828"/>
      <c r="KMV82" s="828"/>
      <c r="KMW82" s="828"/>
      <c r="KMX82" s="828"/>
      <c r="KMY82" s="828"/>
      <c r="KMZ82" s="828"/>
      <c r="KNA82" s="828"/>
      <c r="KNB82" s="828"/>
      <c r="KNC82" s="828"/>
      <c r="KND82" s="828"/>
      <c r="KNE82" s="828"/>
      <c r="KNF82" s="828"/>
      <c r="KNG82" s="828"/>
      <c r="KNH82" s="828"/>
      <c r="KNI82" s="828"/>
      <c r="KNJ82" s="828"/>
      <c r="KNK82" s="828"/>
      <c r="KNL82" s="828"/>
      <c r="KNM82" s="828"/>
      <c r="KNN82" s="828"/>
      <c r="KNO82" s="828"/>
      <c r="KNP82" s="828"/>
      <c r="KNQ82" s="828"/>
      <c r="KNR82" s="828"/>
      <c r="KNS82" s="828"/>
      <c r="KNT82" s="828"/>
      <c r="KNU82" s="828"/>
      <c r="KNV82" s="828"/>
      <c r="KNW82" s="828"/>
      <c r="KNX82" s="828"/>
      <c r="KNY82" s="828"/>
      <c r="KNZ82" s="828"/>
      <c r="KOA82" s="828"/>
      <c r="KOB82" s="828"/>
      <c r="KOC82" s="828"/>
      <c r="KOD82" s="828"/>
      <c r="KOE82" s="828"/>
      <c r="KOF82" s="828"/>
      <c r="KOG82" s="828"/>
      <c r="KOH82" s="828"/>
      <c r="KOI82" s="828"/>
      <c r="KOJ82" s="828"/>
      <c r="KOK82" s="828"/>
      <c r="KOL82" s="828"/>
      <c r="KOM82" s="828"/>
      <c r="KON82" s="828"/>
      <c r="KOO82" s="828"/>
      <c r="KOP82" s="828"/>
      <c r="KOQ82" s="828"/>
      <c r="KOR82" s="828"/>
      <c r="KOS82" s="828"/>
      <c r="KOT82" s="828"/>
      <c r="KOU82" s="828"/>
      <c r="KOV82" s="828"/>
      <c r="KOW82" s="828"/>
      <c r="KOX82" s="828"/>
      <c r="KOY82" s="828"/>
      <c r="KOZ82" s="828"/>
      <c r="KPA82" s="828"/>
      <c r="KPB82" s="828"/>
      <c r="KPC82" s="828"/>
      <c r="KPD82" s="828"/>
      <c r="KPE82" s="828"/>
      <c r="KPF82" s="828"/>
      <c r="KPG82" s="828"/>
      <c r="KPH82" s="828"/>
      <c r="KPI82" s="828"/>
      <c r="KPJ82" s="828"/>
      <c r="KPK82" s="828"/>
      <c r="KPL82" s="828"/>
      <c r="KPM82" s="828"/>
      <c r="KPN82" s="828"/>
      <c r="KPO82" s="828"/>
      <c r="KPP82" s="828"/>
      <c r="KPQ82" s="828"/>
      <c r="KPR82" s="828"/>
      <c r="KPS82" s="828"/>
      <c r="KPT82" s="828"/>
      <c r="KPU82" s="828"/>
      <c r="KPV82" s="828"/>
      <c r="KPW82" s="828"/>
      <c r="KPX82" s="828"/>
      <c r="KPY82" s="828"/>
      <c r="KPZ82" s="828"/>
      <c r="KQA82" s="828"/>
      <c r="KQB82" s="828"/>
      <c r="KQC82" s="828"/>
      <c r="KQD82" s="828"/>
      <c r="KQE82" s="828"/>
      <c r="KQF82" s="828"/>
      <c r="KQG82" s="828"/>
      <c r="KQH82" s="828"/>
      <c r="KQI82" s="828"/>
      <c r="KQJ82" s="828"/>
      <c r="KQK82" s="828"/>
      <c r="KQL82" s="828"/>
      <c r="KQM82" s="828"/>
      <c r="KQN82" s="828"/>
      <c r="KQO82" s="828"/>
      <c r="KQP82" s="828"/>
      <c r="KQQ82" s="828"/>
      <c r="KQR82" s="828"/>
      <c r="KQS82" s="828"/>
      <c r="KQT82" s="828"/>
      <c r="KQU82" s="828"/>
      <c r="KQV82" s="828"/>
      <c r="KQW82" s="828"/>
      <c r="KQX82" s="828"/>
      <c r="KQY82" s="828"/>
      <c r="KQZ82" s="828"/>
      <c r="KRA82" s="828"/>
      <c r="KRB82" s="828"/>
      <c r="KRC82" s="828"/>
      <c r="KRD82" s="828"/>
      <c r="KRE82" s="828"/>
      <c r="KRF82" s="828"/>
      <c r="KRG82" s="828"/>
      <c r="KRH82" s="828"/>
      <c r="KRI82" s="828"/>
      <c r="KRJ82" s="828"/>
      <c r="KRK82" s="828"/>
      <c r="KRL82" s="828"/>
      <c r="KRM82" s="828"/>
      <c r="KRN82" s="828"/>
      <c r="KRO82" s="828"/>
      <c r="KRP82" s="828"/>
      <c r="KRQ82" s="828"/>
      <c r="KRR82" s="828"/>
      <c r="KRS82" s="828"/>
      <c r="KRT82" s="828"/>
      <c r="KRU82" s="828"/>
      <c r="KRV82" s="828"/>
      <c r="KRW82" s="828"/>
      <c r="KRX82" s="828"/>
      <c r="KRY82" s="828"/>
      <c r="KRZ82" s="828"/>
      <c r="KSA82" s="828"/>
      <c r="KSB82" s="828"/>
      <c r="KSC82" s="828"/>
      <c r="KSD82" s="828"/>
      <c r="KSE82" s="828"/>
      <c r="KSF82" s="828"/>
      <c r="KSG82" s="828"/>
      <c r="KSH82" s="828"/>
      <c r="KSI82" s="828"/>
      <c r="KSJ82" s="828"/>
      <c r="KSK82" s="828"/>
      <c r="KSL82" s="828"/>
      <c r="KSM82" s="828"/>
      <c r="KSN82" s="828"/>
      <c r="KSO82" s="828"/>
      <c r="KSP82" s="828"/>
      <c r="KSQ82" s="828"/>
      <c r="KSR82" s="828"/>
      <c r="KSS82" s="828"/>
      <c r="KST82" s="828"/>
      <c r="KSU82" s="828"/>
      <c r="KSV82" s="828"/>
      <c r="KSW82" s="828"/>
      <c r="KSX82" s="828"/>
      <c r="KSY82" s="828"/>
      <c r="KSZ82" s="828"/>
      <c r="KTA82" s="828"/>
      <c r="KTB82" s="828"/>
      <c r="KTC82" s="828"/>
      <c r="KTD82" s="828"/>
      <c r="KTE82" s="828"/>
      <c r="KTF82" s="828"/>
      <c r="KTG82" s="828"/>
      <c r="KTH82" s="828"/>
      <c r="KTI82" s="828"/>
      <c r="KTJ82" s="828"/>
      <c r="KTK82" s="828"/>
      <c r="KTL82" s="828"/>
      <c r="KTM82" s="828"/>
      <c r="KTN82" s="828"/>
      <c r="KTO82" s="828"/>
      <c r="KTP82" s="828"/>
      <c r="KTQ82" s="828"/>
      <c r="KTR82" s="828"/>
      <c r="KTS82" s="828"/>
      <c r="KTT82" s="828"/>
      <c r="KTU82" s="828"/>
      <c r="KTV82" s="828"/>
      <c r="KTW82" s="828"/>
      <c r="KTX82" s="828"/>
      <c r="KTY82" s="828"/>
      <c r="KTZ82" s="828"/>
      <c r="KUA82" s="828"/>
      <c r="KUB82" s="828"/>
      <c r="KUC82" s="828"/>
      <c r="KUD82" s="828"/>
      <c r="KUE82" s="828"/>
      <c r="KUF82" s="828"/>
      <c r="KUG82" s="828"/>
      <c r="KUH82" s="828"/>
      <c r="KUI82" s="828"/>
      <c r="KUJ82" s="828"/>
      <c r="KUK82" s="828"/>
      <c r="KUL82" s="828"/>
      <c r="KUM82" s="828"/>
      <c r="KUN82" s="828"/>
      <c r="KUO82" s="828"/>
      <c r="KUP82" s="828"/>
      <c r="KUQ82" s="828"/>
      <c r="KUR82" s="828"/>
      <c r="KUS82" s="828"/>
      <c r="KUT82" s="828"/>
      <c r="KUU82" s="828"/>
      <c r="KUV82" s="828"/>
      <c r="KUW82" s="828"/>
      <c r="KUX82" s="828"/>
      <c r="KUY82" s="828"/>
      <c r="KUZ82" s="828"/>
      <c r="KVA82" s="828"/>
      <c r="KVB82" s="828"/>
      <c r="KVC82" s="828"/>
      <c r="KVD82" s="828"/>
      <c r="KVE82" s="828"/>
      <c r="KVF82" s="828"/>
      <c r="KVG82" s="828"/>
      <c r="KVH82" s="828"/>
      <c r="KVI82" s="828"/>
      <c r="KVJ82" s="828"/>
      <c r="KVK82" s="828"/>
      <c r="KVL82" s="828"/>
      <c r="KVM82" s="828"/>
      <c r="KVN82" s="828"/>
      <c r="KVO82" s="828"/>
      <c r="KVP82" s="828"/>
      <c r="KVQ82" s="828"/>
      <c r="KVR82" s="828"/>
      <c r="KVS82" s="828"/>
      <c r="KVT82" s="828"/>
      <c r="KVU82" s="828"/>
      <c r="KVV82" s="828"/>
      <c r="KVW82" s="828"/>
      <c r="KVX82" s="828"/>
      <c r="KVY82" s="828"/>
      <c r="KVZ82" s="828"/>
      <c r="KWA82" s="828"/>
      <c r="KWB82" s="828"/>
      <c r="KWC82" s="828"/>
      <c r="KWD82" s="828"/>
      <c r="KWE82" s="828"/>
      <c r="KWF82" s="828"/>
      <c r="KWG82" s="828"/>
      <c r="KWH82" s="828"/>
      <c r="KWI82" s="828"/>
      <c r="KWJ82" s="828"/>
      <c r="KWK82" s="828"/>
      <c r="KWL82" s="828"/>
      <c r="KWM82" s="828"/>
      <c r="KWN82" s="828"/>
      <c r="KWO82" s="828"/>
      <c r="KWP82" s="828"/>
      <c r="KWQ82" s="828"/>
      <c r="KWR82" s="828"/>
      <c r="KWS82" s="828"/>
      <c r="KWT82" s="828"/>
      <c r="KWU82" s="828"/>
      <c r="KWV82" s="828"/>
      <c r="KWW82" s="828"/>
      <c r="KWX82" s="828"/>
      <c r="KWY82" s="828"/>
      <c r="KWZ82" s="828"/>
      <c r="KXA82" s="828"/>
      <c r="KXB82" s="828"/>
      <c r="KXC82" s="828"/>
      <c r="KXD82" s="828"/>
      <c r="KXE82" s="828"/>
      <c r="KXF82" s="828"/>
      <c r="KXG82" s="828"/>
      <c r="KXH82" s="828"/>
      <c r="KXI82" s="828"/>
      <c r="KXJ82" s="828"/>
      <c r="KXK82" s="828"/>
      <c r="KXL82" s="828"/>
      <c r="KXM82" s="828"/>
      <c r="KXN82" s="828"/>
      <c r="KXO82" s="828"/>
      <c r="KXP82" s="828"/>
      <c r="KXQ82" s="828"/>
      <c r="KXR82" s="828"/>
      <c r="KXS82" s="828"/>
      <c r="KXT82" s="828"/>
      <c r="KXU82" s="828"/>
      <c r="KXV82" s="828"/>
      <c r="KXW82" s="828"/>
      <c r="KXX82" s="828"/>
      <c r="KXY82" s="828"/>
      <c r="KXZ82" s="828"/>
      <c r="KYA82" s="828"/>
      <c r="KYB82" s="828"/>
      <c r="KYC82" s="828"/>
      <c r="KYD82" s="828"/>
      <c r="KYE82" s="828"/>
      <c r="KYF82" s="828"/>
      <c r="KYG82" s="828"/>
      <c r="KYH82" s="828"/>
      <c r="KYI82" s="828"/>
      <c r="KYJ82" s="828"/>
      <c r="KYK82" s="828"/>
      <c r="KYL82" s="828"/>
      <c r="KYM82" s="828"/>
      <c r="KYN82" s="828"/>
      <c r="KYO82" s="828"/>
      <c r="KYP82" s="828"/>
      <c r="KYQ82" s="828"/>
      <c r="KYR82" s="828"/>
      <c r="KYS82" s="828"/>
      <c r="KYT82" s="828"/>
      <c r="KYU82" s="828"/>
      <c r="KYV82" s="828"/>
      <c r="KYW82" s="828"/>
      <c r="KYX82" s="828"/>
      <c r="KYY82" s="828"/>
      <c r="KYZ82" s="828"/>
      <c r="KZA82" s="828"/>
      <c r="KZB82" s="828"/>
      <c r="KZC82" s="828"/>
      <c r="KZD82" s="828"/>
      <c r="KZE82" s="828"/>
      <c r="KZF82" s="828"/>
      <c r="KZG82" s="828"/>
      <c r="KZH82" s="828"/>
      <c r="KZI82" s="828"/>
      <c r="KZJ82" s="828"/>
      <c r="KZK82" s="828"/>
      <c r="KZL82" s="828"/>
      <c r="KZM82" s="828"/>
      <c r="KZN82" s="828"/>
      <c r="KZO82" s="828"/>
      <c r="KZP82" s="828"/>
      <c r="KZQ82" s="828"/>
      <c r="KZR82" s="828"/>
      <c r="KZS82" s="828"/>
      <c r="KZT82" s="828"/>
      <c r="KZU82" s="828"/>
      <c r="KZV82" s="828"/>
      <c r="KZW82" s="828"/>
      <c r="KZX82" s="828"/>
      <c r="KZY82" s="828"/>
      <c r="KZZ82" s="828"/>
      <c r="LAA82" s="828"/>
      <c r="LAB82" s="828"/>
      <c r="LAC82" s="828"/>
      <c r="LAD82" s="828"/>
      <c r="LAE82" s="828"/>
      <c r="LAF82" s="828"/>
      <c r="LAG82" s="828"/>
      <c r="LAH82" s="828"/>
      <c r="LAI82" s="828"/>
      <c r="LAJ82" s="828"/>
      <c r="LAK82" s="828"/>
      <c r="LAL82" s="828"/>
      <c r="LAM82" s="828"/>
      <c r="LAN82" s="828"/>
      <c r="LAO82" s="828"/>
      <c r="LAP82" s="828"/>
      <c r="LAQ82" s="828"/>
      <c r="LAR82" s="828"/>
      <c r="LAS82" s="828"/>
      <c r="LAT82" s="828"/>
      <c r="LAU82" s="828"/>
      <c r="LAV82" s="828"/>
      <c r="LAW82" s="828"/>
      <c r="LAX82" s="828"/>
      <c r="LAY82" s="828"/>
      <c r="LAZ82" s="828"/>
      <c r="LBA82" s="828"/>
      <c r="LBB82" s="828"/>
      <c r="LBC82" s="828"/>
      <c r="LBD82" s="828"/>
      <c r="LBE82" s="828"/>
      <c r="LBF82" s="828"/>
      <c r="LBG82" s="828"/>
      <c r="LBH82" s="828"/>
      <c r="LBI82" s="828"/>
      <c r="LBJ82" s="828"/>
      <c r="LBK82" s="828"/>
      <c r="LBL82" s="828"/>
      <c r="LBM82" s="828"/>
      <c r="LBN82" s="828"/>
      <c r="LBO82" s="828"/>
      <c r="LBP82" s="828"/>
      <c r="LBQ82" s="828"/>
      <c r="LBR82" s="828"/>
      <c r="LBS82" s="828"/>
      <c r="LBT82" s="828"/>
      <c r="LBU82" s="828"/>
      <c r="LBV82" s="828"/>
      <c r="LBW82" s="828"/>
      <c r="LBX82" s="828"/>
      <c r="LBY82" s="828"/>
      <c r="LBZ82" s="828"/>
      <c r="LCA82" s="828"/>
      <c r="LCB82" s="828"/>
      <c r="LCC82" s="828"/>
      <c r="LCD82" s="828"/>
      <c r="LCE82" s="828"/>
      <c r="LCF82" s="828"/>
      <c r="LCG82" s="828"/>
      <c r="LCH82" s="828"/>
      <c r="LCI82" s="828"/>
      <c r="LCJ82" s="828"/>
      <c r="LCK82" s="828"/>
      <c r="LCL82" s="828"/>
      <c r="LCM82" s="828"/>
      <c r="LCN82" s="828"/>
      <c r="LCO82" s="828"/>
      <c r="LCP82" s="828"/>
      <c r="LCQ82" s="828"/>
      <c r="LCR82" s="828"/>
      <c r="LCS82" s="828"/>
      <c r="LCT82" s="828"/>
      <c r="LCU82" s="828"/>
      <c r="LCV82" s="828"/>
      <c r="LCW82" s="828"/>
      <c r="LCX82" s="828"/>
      <c r="LCY82" s="828"/>
      <c r="LCZ82" s="828"/>
      <c r="LDA82" s="828"/>
      <c r="LDB82" s="828"/>
      <c r="LDC82" s="828"/>
      <c r="LDD82" s="828"/>
      <c r="LDE82" s="828"/>
      <c r="LDF82" s="828"/>
      <c r="LDG82" s="828"/>
      <c r="LDH82" s="828"/>
      <c r="LDI82" s="828"/>
      <c r="LDJ82" s="828"/>
      <c r="LDK82" s="828"/>
      <c r="LDL82" s="828"/>
      <c r="LDM82" s="828"/>
      <c r="LDN82" s="828"/>
      <c r="LDO82" s="828"/>
      <c r="LDP82" s="828"/>
      <c r="LDQ82" s="828"/>
      <c r="LDR82" s="828"/>
      <c r="LDS82" s="828"/>
      <c r="LDT82" s="828"/>
      <c r="LDU82" s="828"/>
      <c r="LDV82" s="828"/>
      <c r="LDW82" s="828"/>
      <c r="LDX82" s="828"/>
      <c r="LDY82" s="828"/>
      <c r="LDZ82" s="828"/>
      <c r="LEA82" s="828"/>
      <c r="LEB82" s="828"/>
      <c r="LEC82" s="828"/>
      <c r="LED82" s="828"/>
      <c r="LEE82" s="828"/>
      <c r="LEF82" s="828"/>
      <c r="LEG82" s="828"/>
      <c r="LEH82" s="828"/>
      <c r="LEI82" s="828"/>
      <c r="LEJ82" s="828"/>
      <c r="LEK82" s="828"/>
      <c r="LEL82" s="828"/>
      <c r="LEM82" s="828"/>
      <c r="LEN82" s="828"/>
      <c r="LEO82" s="828"/>
      <c r="LEP82" s="828"/>
      <c r="LEQ82" s="828"/>
      <c r="LER82" s="828"/>
      <c r="LES82" s="828"/>
      <c r="LET82" s="828"/>
      <c r="LEU82" s="828"/>
      <c r="LEV82" s="828"/>
      <c r="LEW82" s="828"/>
      <c r="LEX82" s="828"/>
      <c r="LEY82" s="828"/>
      <c r="LEZ82" s="828"/>
      <c r="LFA82" s="828"/>
      <c r="LFB82" s="828"/>
      <c r="LFC82" s="828"/>
      <c r="LFD82" s="828"/>
      <c r="LFE82" s="828"/>
      <c r="LFF82" s="828"/>
      <c r="LFG82" s="828"/>
      <c r="LFH82" s="828"/>
      <c r="LFI82" s="828"/>
      <c r="LFJ82" s="828"/>
      <c r="LFK82" s="828"/>
      <c r="LFL82" s="828"/>
      <c r="LFM82" s="828"/>
      <c r="LFN82" s="828"/>
      <c r="LFO82" s="828"/>
      <c r="LFP82" s="828"/>
      <c r="LFQ82" s="828"/>
      <c r="LFR82" s="828"/>
      <c r="LFS82" s="828"/>
      <c r="LFT82" s="828"/>
      <c r="LFU82" s="828"/>
      <c r="LFV82" s="828"/>
      <c r="LFW82" s="828"/>
      <c r="LFX82" s="828"/>
      <c r="LFY82" s="828"/>
      <c r="LFZ82" s="828"/>
      <c r="LGA82" s="828"/>
      <c r="LGB82" s="828"/>
      <c r="LGC82" s="828"/>
      <c r="LGD82" s="828"/>
      <c r="LGE82" s="828"/>
      <c r="LGF82" s="828"/>
      <c r="LGG82" s="828"/>
      <c r="LGH82" s="828"/>
      <c r="LGI82" s="828"/>
      <c r="LGJ82" s="828"/>
      <c r="LGK82" s="828"/>
      <c r="LGL82" s="828"/>
      <c r="LGM82" s="828"/>
      <c r="LGN82" s="828"/>
      <c r="LGO82" s="828"/>
      <c r="LGP82" s="828"/>
      <c r="LGQ82" s="828"/>
      <c r="LGR82" s="828"/>
      <c r="LGS82" s="828"/>
      <c r="LGT82" s="828"/>
      <c r="LGU82" s="828"/>
      <c r="LGV82" s="828"/>
      <c r="LGW82" s="828"/>
      <c r="LGX82" s="828"/>
      <c r="LGY82" s="828"/>
      <c r="LGZ82" s="828"/>
      <c r="LHA82" s="828"/>
      <c r="LHB82" s="828"/>
      <c r="LHC82" s="828"/>
      <c r="LHD82" s="828"/>
      <c r="LHE82" s="828"/>
      <c r="LHF82" s="828"/>
      <c r="LHG82" s="828"/>
      <c r="LHH82" s="828"/>
      <c r="LHI82" s="828"/>
      <c r="LHJ82" s="828"/>
      <c r="LHK82" s="828"/>
      <c r="LHL82" s="828"/>
      <c r="LHM82" s="828"/>
      <c r="LHN82" s="828"/>
      <c r="LHO82" s="828"/>
      <c r="LHP82" s="828"/>
      <c r="LHQ82" s="828"/>
      <c r="LHR82" s="828"/>
      <c r="LHS82" s="828"/>
      <c r="LHT82" s="828"/>
      <c r="LHU82" s="828"/>
      <c r="LHV82" s="828"/>
      <c r="LHW82" s="828"/>
      <c r="LHX82" s="828"/>
      <c r="LHY82" s="828"/>
      <c r="LHZ82" s="828"/>
      <c r="LIA82" s="828"/>
      <c r="LIB82" s="828"/>
      <c r="LIC82" s="828"/>
      <c r="LID82" s="828"/>
      <c r="LIE82" s="828"/>
      <c r="LIF82" s="828"/>
      <c r="LIG82" s="828"/>
      <c r="LIH82" s="828"/>
      <c r="LII82" s="828"/>
      <c r="LIJ82" s="828"/>
      <c r="LIK82" s="828"/>
      <c r="LIL82" s="828"/>
      <c r="LIM82" s="828"/>
      <c r="LIN82" s="828"/>
      <c r="LIO82" s="828"/>
      <c r="LIP82" s="828"/>
      <c r="LIQ82" s="828"/>
      <c r="LIR82" s="828"/>
      <c r="LIS82" s="828"/>
      <c r="LIT82" s="828"/>
      <c r="LIU82" s="828"/>
      <c r="LIV82" s="828"/>
      <c r="LIW82" s="828"/>
      <c r="LIX82" s="828"/>
      <c r="LIY82" s="828"/>
      <c r="LIZ82" s="828"/>
      <c r="LJA82" s="828"/>
      <c r="LJB82" s="828"/>
      <c r="LJC82" s="828"/>
      <c r="LJD82" s="828"/>
      <c r="LJE82" s="828"/>
      <c r="LJF82" s="828"/>
      <c r="LJG82" s="828"/>
      <c r="LJH82" s="828"/>
      <c r="LJI82" s="828"/>
      <c r="LJJ82" s="828"/>
      <c r="LJK82" s="828"/>
      <c r="LJL82" s="828"/>
      <c r="LJM82" s="828"/>
      <c r="LJN82" s="828"/>
      <c r="LJO82" s="828"/>
      <c r="LJP82" s="828"/>
      <c r="LJQ82" s="828"/>
      <c r="LJR82" s="828"/>
      <c r="LJS82" s="828"/>
      <c r="LJT82" s="828"/>
      <c r="LJU82" s="828"/>
      <c r="LJV82" s="828"/>
      <c r="LJW82" s="828"/>
      <c r="LJX82" s="828"/>
      <c r="LJY82" s="828"/>
      <c r="LJZ82" s="828"/>
      <c r="LKA82" s="828"/>
      <c r="LKB82" s="828"/>
      <c r="LKC82" s="828"/>
      <c r="LKD82" s="828"/>
      <c r="LKE82" s="828"/>
      <c r="LKF82" s="828"/>
      <c r="LKG82" s="828"/>
      <c r="LKH82" s="828"/>
      <c r="LKI82" s="828"/>
      <c r="LKJ82" s="828"/>
      <c r="LKK82" s="828"/>
      <c r="LKL82" s="828"/>
      <c r="LKM82" s="828"/>
      <c r="LKN82" s="828"/>
      <c r="LKO82" s="828"/>
      <c r="LKP82" s="828"/>
      <c r="LKQ82" s="828"/>
      <c r="LKR82" s="828"/>
      <c r="LKS82" s="828"/>
      <c r="LKT82" s="828"/>
      <c r="LKU82" s="828"/>
      <c r="LKV82" s="828"/>
      <c r="LKW82" s="828"/>
      <c r="LKX82" s="828"/>
      <c r="LKY82" s="828"/>
      <c r="LKZ82" s="828"/>
      <c r="LLA82" s="828"/>
      <c r="LLB82" s="828"/>
      <c r="LLC82" s="828"/>
      <c r="LLD82" s="828"/>
      <c r="LLE82" s="828"/>
      <c r="LLF82" s="828"/>
      <c r="LLG82" s="828"/>
      <c r="LLH82" s="828"/>
      <c r="LLI82" s="828"/>
      <c r="LLJ82" s="828"/>
      <c r="LLK82" s="828"/>
      <c r="LLL82" s="828"/>
      <c r="LLM82" s="828"/>
      <c r="LLN82" s="828"/>
      <c r="LLO82" s="828"/>
      <c r="LLP82" s="828"/>
      <c r="LLQ82" s="828"/>
      <c r="LLR82" s="828"/>
      <c r="LLS82" s="828"/>
      <c r="LLT82" s="828"/>
      <c r="LLU82" s="828"/>
      <c r="LLV82" s="828"/>
      <c r="LLW82" s="828"/>
      <c r="LLX82" s="828"/>
      <c r="LLY82" s="828"/>
      <c r="LLZ82" s="828"/>
      <c r="LMA82" s="828"/>
      <c r="LMB82" s="828"/>
      <c r="LMC82" s="828"/>
      <c r="LMD82" s="828"/>
      <c r="LME82" s="828"/>
      <c r="LMF82" s="828"/>
      <c r="LMG82" s="828"/>
      <c r="LMH82" s="828"/>
      <c r="LMI82" s="828"/>
      <c r="LMJ82" s="828"/>
      <c r="LMK82" s="828"/>
      <c r="LML82" s="828"/>
      <c r="LMM82" s="828"/>
      <c r="LMN82" s="828"/>
      <c r="LMO82" s="828"/>
      <c r="LMP82" s="828"/>
      <c r="LMQ82" s="828"/>
      <c r="LMR82" s="828"/>
      <c r="LMS82" s="828"/>
      <c r="LMT82" s="828"/>
      <c r="LMU82" s="828"/>
      <c r="LMV82" s="828"/>
      <c r="LMW82" s="828"/>
      <c r="LMX82" s="828"/>
      <c r="LMY82" s="828"/>
      <c r="LMZ82" s="828"/>
      <c r="LNA82" s="828"/>
      <c r="LNB82" s="828"/>
      <c r="LNC82" s="828"/>
      <c r="LND82" s="828"/>
      <c r="LNE82" s="828"/>
      <c r="LNF82" s="828"/>
      <c r="LNG82" s="828"/>
      <c r="LNH82" s="828"/>
      <c r="LNI82" s="828"/>
      <c r="LNJ82" s="828"/>
      <c r="LNK82" s="828"/>
      <c r="LNL82" s="828"/>
      <c r="LNM82" s="828"/>
      <c r="LNN82" s="828"/>
      <c r="LNO82" s="828"/>
      <c r="LNP82" s="828"/>
      <c r="LNQ82" s="828"/>
      <c r="LNR82" s="828"/>
      <c r="LNS82" s="828"/>
      <c r="LNT82" s="828"/>
      <c r="LNU82" s="828"/>
      <c r="LNV82" s="828"/>
      <c r="LNW82" s="828"/>
      <c r="LNX82" s="828"/>
      <c r="LNY82" s="828"/>
      <c r="LNZ82" s="828"/>
      <c r="LOA82" s="828"/>
      <c r="LOB82" s="828"/>
      <c r="LOC82" s="828"/>
      <c r="LOD82" s="828"/>
      <c r="LOE82" s="828"/>
      <c r="LOF82" s="828"/>
      <c r="LOG82" s="828"/>
      <c r="LOH82" s="828"/>
      <c r="LOI82" s="828"/>
      <c r="LOJ82" s="828"/>
      <c r="LOK82" s="828"/>
      <c r="LOL82" s="828"/>
      <c r="LOM82" s="828"/>
      <c r="LON82" s="828"/>
      <c r="LOO82" s="828"/>
      <c r="LOP82" s="828"/>
      <c r="LOQ82" s="828"/>
      <c r="LOR82" s="828"/>
      <c r="LOS82" s="828"/>
      <c r="LOT82" s="828"/>
      <c r="LOU82" s="828"/>
      <c r="LOV82" s="828"/>
      <c r="LOW82" s="828"/>
      <c r="LOX82" s="828"/>
      <c r="LOY82" s="828"/>
      <c r="LOZ82" s="828"/>
      <c r="LPA82" s="828"/>
      <c r="LPB82" s="828"/>
      <c r="LPC82" s="828"/>
      <c r="LPD82" s="828"/>
      <c r="LPE82" s="828"/>
      <c r="LPF82" s="828"/>
      <c r="LPG82" s="828"/>
      <c r="LPH82" s="828"/>
      <c r="LPI82" s="828"/>
      <c r="LPJ82" s="828"/>
      <c r="LPK82" s="828"/>
      <c r="LPL82" s="828"/>
      <c r="LPM82" s="828"/>
      <c r="LPN82" s="828"/>
      <c r="LPO82" s="828"/>
      <c r="LPP82" s="828"/>
      <c r="LPQ82" s="828"/>
      <c r="LPR82" s="828"/>
      <c r="LPS82" s="828"/>
      <c r="LPT82" s="828"/>
      <c r="LPU82" s="828"/>
      <c r="LPV82" s="828"/>
      <c r="LPW82" s="828"/>
      <c r="LPX82" s="828"/>
      <c r="LPY82" s="828"/>
      <c r="LPZ82" s="828"/>
      <c r="LQA82" s="828"/>
      <c r="LQB82" s="828"/>
      <c r="LQC82" s="828"/>
      <c r="LQD82" s="828"/>
      <c r="LQE82" s="828"/>
      <c r="LQF82" s="828"/>
      <c r="LQG82" s="828"/>
      <c r="LQH82" s="828"/>
      <c r="LQI82" s="828"/>
      <c r="LQJ82" s="828"/>
      <c r="LQK82" s="828"/>
      <c r="LQL82" s="828"/>
      <c r="LQM82" s="828"/>
      <c r="LQN82" s="828"/>
      <c r="LQO82" s="828"/>
      <c r="LQP82" s="828"/>
      <c r="LQQ82" s="828"/>
      <c r="LQR82" s="828"/>
      <c r="LQS82" s="828"/>
      <c r="LQT82" s="828"/>
      <c r="LQU82" s="828"/>
      <c r="LQV82" s="828"/>
      <c r="LQW82" s="828"/>
      <c r="LQX82" s="828"/>
      <c r="LQY82" s="828"/>
      <c r="LQZ82" s="828"/>
      <c r="LRA82" s="828"/>
      <c r="LRB82" s="828"/>
      <c r="LRC82" s="828"/>
      <c r="LRD82" s="828"/>
      <c r="LRE82" s="828"/>
      <c r="LRF82" s="828"/>
      <c r="LRG82" s="828"/>
      <c r="LRH82" s="828"/>
      <c r="LRI82" s="828"/>
      <c r="LRJ82" s="828"/>
      <c r="LRK82" s="828"/>
      <c r="LRL82" s="828"/>
      <c r="LRM82" s="828"/>
      <c r="LRN82" s="828"/>
      <c r="LRO82" s="828"/>
      <c r="LRP82" s="828"/>
      <c r="LRQ82" s="828"/>
      <c r="LRR82" s="828"/>
      <c r="LRS82" s="828"/>
      <c r="LRT82" s="828"/>
      <c r="LRU82" s="828"/>
      <c r="LRV82" s="828"/>
      <c r="LRW82" s="828"/>
      <c r="LRX82" s="828"/>
      <c r="LRY82" s="828"/>
      <c r="LRZ82" s="828"/>
      <c r="LSA82" s="828"/>
      <c r="LSB82" s="828"/>
      <c r="LSC82" s="828"/>
      <c r="LSD82" s="828"/>
      <c r="LSE82" s="828"/>
      <c r="LSF82" s="828"/>
      <c r="LSG82" s="828"/>
      <c r="LSH82" s="828"/>
      <c r="LSI82" s="828"/>
      <c r="LSJ82" s="828"/>
      <c r="LSK82" s="828"/>
      <c r="LSL82" s="828"/>
      <c r="LSM82" s="828"/>
      <c r="LSN82" s="828"/>
      <c r="LSO82" s="828"/>
      <c r="LSP82" s="828"/>
      <c r="LSQ82" s="828"/>
      <c r="LSR82" s="828"/>
      <c r="LSS82" s="828"/>
      <c r="LST82" s="828"/>
      <c r="LSU82" s="828"/>
      <c r="LSV82" s="828"/>
      <c r="LSW82" s="828"/>
      <c r="LSX82" s="828"/>
      <c r="LSY82" s="828"/>
      <c r="LSZ82" s="828"/>
      <c r="LTA82" s="828"/>
      <c r="LTB82" s="828"/>
      <c r="LTC82" s="828"/>
      <c r="LTD82" s="828"/>
      <c r="LTE82" s="828"/>
      <c r="LTF82" s="828"/>
      <c r="LTG82" s="828"/>
      <c r="LTH82" s="828"/>
      <c r="LTI82" s="828"/>
      <c r="LTJ82" s="828"/>
      <c r="LTK82" s="828"/>
      <c r="LTL82" s="828"/>
      <c r="LTM82" s="828"/>
      <c r="LTN82" s="828"/>
      <c r="LTO82" s="828"/>
      <c r="LTP82" s="828"/>
      <c r="LTQ82" s="828"/>
      <c r="LTR82" s="828"/>
      <c r="LTS82" s="828"/>
      <c r="LTT82" s="828"/>
      <c r="LTU82" s="828"/>
      <c r="LTV82" s="828"/>
      <c r="LTW82" s="828"/>
      <c r="LTX82" s="828"/>
      <c r="LTY82" s="828"/>
      <c r="LTZ82" s="828"/>
      <c r="LUA82" s="828"/>
      <c r="LUB82" s="828"/>
      <c r="LUC82" s="828"/>
      <c r="LUD82" s="828"/>
      <c r="LUE82" s="828"/>
      <c r="LUF82" s="828"/>
      <c r="LUG82" s="828"/>
      <c r="LUH82" s="828"/>
      <c r="LUI82" s="828"/>
      <c r="LUJ82" s="828"/>
      <c r="LUK82" s="828"/>
      <c r="LUL82" s="828"/>
      <c r="LUM82" s="828"/>
      <c r="LUN82" s="828"/>
      <c r="LUO82" s="828"/>
      <c r="LUP82" s="828"/>
      <c r="LUQ82" s="828"/>
      <c r="LUR82" s="828"/>
      <c r="LUS82" s="828"/>
      <c r="LUT82" s="828"/>
      <c r="LUU82" s="828"/>
      <c r="LUV82" s="828"/>
      <c r="LUW82" s="828"/>
      <c r="LUX82" s="828"/>
      <c r="LUY82" s="828"/>
      <c r="LUZ82" s="828"/>
      <c r="LVA82" s="828"/>
      <c r="LVB82" s="828"/>
      <c r="LVC82" s="828"/>
      <c r="LVD82" s="828"/>
      <c r="LVE82" s="828"/>
      <c r="LVF82" s="828"/>
      <c r="LVG82" s="828"/>
      <c r="LVH82" s="828"/>
      <c r="LVI82" s="828"/>
      <c r="LVJ82" s="828"/>
      <c r="LVK82" s="828"/>
      <c r="LVL82" s="828"/>
      <c r="LVM82" s="828"/>
      <c r="LVN82" s="828"/>
      <c r="LVO82" s="828"/>
      <c r="LVP82" s="828"/>
      <c r="LVQ82" s="828"/>
      <c r="LVR82" s="828"/>
      <c r="LVS82" s="828"/>
      <c r="LVT82" s="828"/>
      <c r="LVU82" s="828"/>
      <c r="LVV82" s="828"/>
      <c r="LVW82" s="828"/>
      <c r="LVX82" s="828"/>
      <c r="LVY82" s="828"/>
      <c r="LVZ82" s="828"/>
      <c r="LWA82" s="828"/>
      <c r="LWB82" s="828"/>
      <c r="LWC82" s="828"/>
      <c r="LWD82" s="828"/>
      <c r="LWE82" s="828"/>
      <c r="LWF82" s="828"/>
      <c r="LWG82" s="828"/>
      <c r="LWH82" s="828"/>
      <c r="LWI82" s="828"/>
      <c r="LWJ82" s="828"/>
      <c r="LWK82" s="828"/>
      <c r="LWL82" s="828"/>
      <c r="LWM82" s="828"/>
      <c r="LWN82" s="828"/>
      <c r="LWO82" s="828"/>
      <c r="LWP82" s="828"/>
      <c r="LWQ82" s="828"/>
      <c r="LWR82" s="828"/>
      <c r="LWS82" s="828"/>
      <c r="LWT82" s="828"/>
      <c r="LWU82" s="828"/>
      <c r="LWV82" s="828"/>
      <c r="LWW82" s="828"/>
      <c r="LWX82" s="828"/>
      <c r="LWY82" s="828"/>
      <c r="LWZ82" s="828"/>
      <c r="LXA82" s="828"/>
      <c r="LXB82" s="828"/>
      <c r="LXC82" s="828"/>
      <c r="LXD82" s="828"/>
      <c r="LXE82" s="828"/>
      <c r="LXF82" s="828"/>
      <c r="LXG82" s="828"/>
      <c r="LXH82" s="828"/>
      <c r="LXI82" s="828"/>
      <c r="LXJ82" s="828"/>
      <c r="LXK82" s="828"/>
      <c r="LXL82" s="828"/>
      <c r="LXM82" s="828"/>
      <c r="LXN82" s="828"/>
      <c r="LXO82" s="828"/>
      <c r="LXP82" s="828"/>
      <c r="LXQ82" s="828"/>
      <c r="LXR82" s="828"/>
      <c r="LXS82" s="828"/>
      <c r="LXT82" s="828"/>
      <c r="LXU82" s="828"/>
      <c r="LXV82" s="828"/>
      <c r="LXW82" s="828"/>
      <c r="LXX82" s="828"/>
      <c r="LXY82" s="828"/>
      <c r="LXZ82" s="828"/>
      <c r="LYA82" s="828"/>
      <c r="LYB82" s="828"/>
      <c r="LYC82" s="828"/>
      <c r="LYD82" s="828"/>
      <c r="LYE82" s="828"/>
      <c r="LYF82" s="828"/>
      <c r="LYG82" s="828"/>
      <c r="LYH82" s="828"/>
      <c r="LYI82" s="828"/>
      <c r="LYJ82" s="828"/>
      <c r="LYK82" s="828"/>
      <c r="LYL82" s="828"/>
      <c r="LYM82" s="828"/>
      <c r="LYN82" s="828"/>
      <c r="LYO82" s="828"/>
      <c r="LYP82" s="828"/>
      <c r="LYQ82" s="828"/>
      <c r="LYR82" s="828"/>
      <c r="LYS82" s="828"/>
      <c r="LYT82" s="828"/>
      <c r="LYU82" s="828"/>
      <c r="LYV82" s="828"/>
      <c r="LYW82" s="828"/>
      <c r="LYX82" s="828"/>
      <c r="LYY82" s="828"/>
      <c r="LYZ82" s="828"/>
      <c r="LZA82" s="828"/>
      <c r="LZB82" s="828"/>
      <c r="LZC82" s="828"/>
      <c r="LZD82" s="828"/>
      <c r="LZE82" s="828"/>
      <c r="LZF82" s="828"/>
      <c r="LZG82" s="828"/>
      <c r="LZH82" s="828"/>
      <c r="LZI82" s="828"/>
      <c r="LZJ82" s="828"/>
      <c r="LZK82" s="828"/>
      <c r="LZL82" s="828"/>
      <c r="LZM82" s="828"/>
      <c r="LZN82" s="828"/>
      <c r="LZO82" s="828"/>
      <c r="LZP82" s="828"/>
      <c r="LZQ82" s="828"/>
      <c r="LZR82" s="828"/>
      <c r="LZS82" s="828"/>
      <c r="LZT82" s="828"/>
      <c r="LZU82" s="828"/>
      <c r="LZV82" s="828"/>
      <c r="LZW82" s="828"/>
      <c r="LZX82" s="828"/>
      <c r="LZY82" s="828"/>
      <c r="LZZ82" s="828"/>
      <c r="MAA82" s="828"/>
      <c r="MAB82" s="828"/>
      <c r="MAC82" s="828"/>
      <c r="MAD82" s="828"/>
      <c r="MAE82" s="828"/>
      <c r="MAF82" s="828"/>
      <c r="MAG82" s="828"/>
      <c r="MAH82" s="828"/>
      <c r="MAI82" s="828"/>
      <c r="MAJ82" s="828"/>
      <c r="MAK82" s="828"/>
      <c r="MAL82" s="828"/>
      <c r="MAM82" s="828"/>
      <c r="MAN82" s="828"/>
      <c r="MAO82" s="828"/>
      <c r="MAP82" s="828"/>
      <c r="MAQ82" s="828"/>
      <c r="MAR82" s="828"/>
      <c r="MAS82" s="828"/>
      <c r="MAT82" s="828"/>
      <c r="MAU82" s="828"/>
      <c r="MAV82" s="828"/>
      <c r="MAW82" s="828"/>
      <c r="MAX82" s="828"/>
      <c r="MAY82" s="828"/>
      <c r="MAZ82" s="828"/>
      <c r="MBA82" s="828"/>
      <c r="MBB82" s="828"/>
      <c r="MBC82" s="828"/>
      <c r="MBD82" s="828"/>
      <c r="MBE82" s="828"/>
      <c r="MBF82" s="828"/>
      <c r="MBG82" s="828"/>
      <c r="MBH82" s="828"/>
      <c r="MBI82" s="828"/>
      <c r="MBJ82" s="828"/>
      <c r="MBK82" s="828"/>
      <c r="MBL82" s="828"/>
      <c r="MBM82" s="828"/>
      <c r="MBN82" s="828"/>
      <c r="MBO82" s="828"/>
      <c r="MBP82" s="828"/>
      <c r="MBQ82" s="828"/>
      <c r="MBR82" s="828"/>
      <c r="MBS82" s="828"/>
      <c r="MBT82" s="828"/>
      <c r="MBU82" s="828"/>
      <c r="MBV82" s="828"/>
      <c r="MBW82" s="828"/>
      <c r="MBX82" s="828"/>
      <c r="MBY82" s="828"/>
      <c r="MBZ82" s="828"/>
      <c r="MCA82" s="828"/>
      <c r="MCB82" s="828"/>
      <c r="MCC82" s="828"/>
      <c r="MCD82" s="828"/>
      <c r="MCE82" s="828"/>
      <c r="MCF82" s="828"/>
      <c r="MCG82" s="828"/>
      <c r="MCH82" s="828"/>
      <c r="MCI82" s="828"/>
      <c r="MCJ82" s="828"/>
      <c r="MCK82" s="828"/>
      <c r="MCL82" s="828"/>
      <c r="MCM82" s="828"/>
      <c r="MCN82" s="828"/>
      <c r="MCO82" s="828"/>
      <c r="MCP82" s="828"/>
      <c r="MCQ82" s="828"/>
      <c r="MCR82" s="828"/>
      <c r="MCS82" s="828"/>
      <c r="MCT82" s="828"/>
      <c r="MCU82" s="828"/>
      <c r="MCV82" s="828"/>
      <c r="MCW82" s="828"/>
      <c r="MCX82" s="828"/>
      <c r="MCY82" s="828"/>
      <c r="MCZ82" s="828"/>
      <c r="MDA82" s="828"/>
      <c r="MDB82" s="828"/>
      <c r="MDC82" s="828"/>
      <c r="MDD82" s="828"/>
      <c r="MDE82" s="828"/>
      <c r="MDF82" s="828"/>
      <c r="MDG82" s="828"/>
      <c r="MDH82" s="828"/>
      <c r="MDI82" s="828"/>
      <c r="MDJ82" s="828"/>
      <c r="MDK82" s="828"/>
      <c r="MDL82" s="828"/>
      <c r="MDM82" s="828"/>
      <c r="MDN82" s="828"/>
      <c r="MDO82" s="828"/>
      <c r="MDP82" s="828"/>
      <c r="MDQ82" s="828"/>
      <c r="MDR82" s="828"/>
      <c r="MDS82" s="828"/>
      <c r="MDT82" s="828"/>
      <c r="MDU82" s="828"/>
      <c r="MDV82" s="828"/>
      <c r="MDW82" s="828"/>
      <c r="MDX82" s="828"/>
      <c r="MDY82" s="828"/>
      <c r="MDZ82" s="828"/>
      <c r="MEA82" s="828"/>
      <c r="MEB82" s="828"/>
      <c r="MEC82" s="828"/>
      <c r="MED82" s="828"/>
      <c r="MEE82" s="828"/>
      <c r="MEF82" s="828"/>
      <c r="MEG82" s="828"/>
      <c r="MEH82" s="828"/>
      <c r="MEI82" s="828"/>
      <c r="MEJ82" s="828"/>
      <c r="MEK82" s="828"/>
      <c r="MEL82" s="828"/>
      <c r="MEM82" s="828"/>
      <c r="MEN82" s="828"/>
      <c r="MEO82" s="828"/>
      <c r="MEP82" s="828"/>
      <c r="MEQ82" s="828"/>
      <c r="MER82" s="828"/>
      <c r="MES82" s="828"/>
      <c r="MET82" s="828"/>
      <c r="MEU82" s="828"/>
      <c r="MEV82" s="828"/>
      <c r="MEW82" s="828"/>
      <c r="MEX82" s="828"/>
      <c r="MEY82" s="828"/>
      <c r="MEZ82" s="828"/>
      <c r="MFA82" s="828"/>
      <c r="MFB82" s="828"/>
      <c r="MFC82" s="828"/>
      <c r="MFD82" s="828"/>
      <c r="MFE82" s="828"/>
      <c r="MFF82" s="828"/>
      <c r="MFG82" s="828"/>
      <c r="MFH82" s="828"/>
      <c r="MFI82" s="828"/>
      <c r="MFJ82" s="828"/>
      <c r="MFK82" s="828"/>
      <c r="MFL82" s="828"/>
      <c r="MFM82" s="828"/>
      <c r="MFN82" s="828"/>
      <c r="MFO82" s="828"/>
      <c r="MFP82" s="828"/>
      <c r="MFQ82" s="828"/>
      <c r="MFR82" s="828"/>
      <c r="MFS82" s="828"/>
      <c r="MFT82" s="828"/>
      <c r="MFU82" s="828"/>
      <c r="MFV82" s="828"/>
      <c r="MFW82" s="828"/>
      <c r="MFX82" s="828"/>
      <c r="MFY82" s="828"/>
      <c r="MFZ82" s="828"/>
      <c r="MGA82" s="828"/>
      <c r="MGB82" s="828"/>
      <c r="MGC82" s="828"/>
      <c r="MGD82" s="828"/>
      <c r="MGE82" s="828"/>
      <c r="MGF82" s="828"/>
      <c r="MGG82" s="828"/>
      <c r="MGH82" s="828"/>
      <c r="MGI82" s="828"/>
      <c r="MGJ82" s="828"/>
      <c r="MGK82" s="828"/>
      <c r="MGL82" s="828"/>
      <c r="MGM82" s="828"/>
      <c r="MGN82" s="828"/>
      <c r="MGO82" s="828"/>
      <c r="MGP82" s="828"/>
      <c r="MGQ82" s="828"/>
      <c r="MGR82" s="828"/>
      <c r="MGS82" s="828"/>
      <c r="MGT82" s="828"/>
      <c r="MGU82" s="828"/>
      <c r="MGV82" s="828"/>
      <c r="MGW82" s="828"/>
      <c r="MGX82" s="828"/>
      <c r="MGY82" s="828"/>
      <c r="MGZ82" s="828"/>
      <c r="MHA82" s="828"/>
      <c r="MHB82" s="828"/>
      <c r="MHC82" s="828"/>
      <c r="MHD82" s="828"/>
      <c r="MHE82" s="828"/>
      <c r="MHF82" s="828"/>
      <c r="MHG82" s="828"/>
      <c r="MHH82" s="828"/>
      <c r="MHI82" s="828"/>
      <c r="MHJ82" s="828"/>
      <c r="MHK82" s="828"/>
      <c r="MHL82" s="828"/>
      <c r="MHM82" s="828"/>
      <c r="MHN82" s="828"/>
      <c r="MHO82" s="828"/>
      <c r="MHP82" s="828"/>
      <c r="MHQ82" s="828"/>
      <c r="MHR82" s="828"/>
      <c r="MHS82" s="828"/>
      <c r="MHT82" s="828"/>
      <c r="MHU82" s="828"/>
      <c r="MHV82" s="828"/>
      <c r="MHW82" s="828"/>
      <c r="MHX82" s="828"/>
      <c r="MHY82" s="828"/>
      <c r="MHZ82" s="828"/>
      <c r="MIA82" s="828"/>
      <c r="MIB82" s="828"/>
      <c r="MIC82" s="828"/>
      <c r="MID82" s="828"/>
      <c r="MIE82" s="828"/>
      <c r="MIF82" s="828"/>
      <c r="MIG82" s="828"/>
      <c r="MIH82" s="828"/>
      <c r="MII82" s="828"/>
      <c r="MIJ82" s="828"/>
      <c r="MIK82" s="828"/>
      <c r="MIL82" s="828"/>
      <c r="MIM82" s="828"/>
      <c r="MIN82" s="828"/>
      <c r="MIO82" s="828"/>
      <c r="MIP82" s="828"/>
      <c r="MIQ82" s="828"/>
      <c r="MIR82" s="828"/>
      <c r="MIS82" s="828"/>
      <c r="MIT82" s="828"/>
      <c r="MIU82" s="828"/>
      <c r="MIV82" s="828"/>
      <c r="MIW82" s="828"/>
      <c r="MIX82" s="828"/>
      <c r="MIY82" s="828"/>
      <c r="MIZ82" s="828"/>
      <c r="MJA82" s="828"/>
      <c r="MJB82" s="828"/>
      <c r="MJC82" s="828"/>
      <c r="MJD82" s="828"/>
      <c r="MJE82" s="828"/>
      <c r="MJF82" s="828"/>
      <c r="MJG82" s="828"/>
      <c r="MJH82" s="828"/>
      <c r="MJI82" s="828"/>
      <c r="MJJ82" s="828"/>
      <c r="MJK82" s="828"/>
      <c r="MJL82" s="828"/>
      <c r="MJM82" s="828"/>
      <c r="MJN82" s="828"/>
      <c r="MJO82" s="828"/>
      <c r="MJP82" s="828"/>
      <c r="MJQ82" s="828"/>
      <c r="MJR82" s="828"/>
      <c r="MJS82" s="828"/>
      <c r="MJT82" s="828"/>
      <c r="MJU82" s="828"/>
      <c r="MJV82" s="828"/>
      <c r="MJW82" s="828"/>
      <c r="MJX82" s="828"/>
      <c r="MJY82" s="828"/>
      <c r="MJZ82" s="828"/>
      <c r="MKA82" s="828"/>
      <c r="MKB82" s="828"/>
      <c r="MKC82" s="828"/>
      <c r="MKD82" s="828"/>
      <c r="MKE82" s="828"/>
      <c r="MKF82" s="828"/>
      <c r="MKG82" s="828"/>
      <c r="MKH82" s="828"/>
      <c r="MKI82" s="828"/>
      <c r="MKJ82" s="828"/>
      <c r="MKK82" s="828"/>
      <c r="MKL82" s="828"/>
      <c r="MKM82" s="828"/>
      <c r="MKN82" s="828"/>
      <c r="MKO82" s="828"/>
      <c r="MKP82" s="828"/>
      <c r="MKQ82" s="828"/>
      <c r="MKR82" s="828"/>
      <c r="MKS82" s="828"/>
      <c r="MKT82" s="828"/>
      <c r="MKU82" s="828"/>
      <c r="MKV82" s="828"/>
      <c r="MKW82" s="828"/>
      <c r="MKX82" s="828"/>
      <c r="MKY82" s="828"/>
      <c r="MKZ82" s="828"/>
      <c r="MLA82" s="828"/>
      <c r="MLB82" s="828"/>
      <c r="MLC82" s="828"/>
      <c r="MLD82" s="828"/>
      <c r="MLE82" s="828"/>
      <c r="MLF82" s="828"/>
      <c r="MLG82" s="828"/>
      <c r="MLH82" s="828"/>
      <c r="MLI82" s="828"/>
      <c r="MLJ82" s="828"/>
      <c r="MLK82" s="828"/>
      <c r="MLL82" s="828"/>
      <c r="MLM82" s="828"/>
      <c r="MLN82" s="828"/>
      <c r="MLO82" s="828"/>
      <c r="MLP82" s="828"/>
      <c r="MLQ82" s="828"/>
      <c r="MLR82" s="828"/>
      <c r="MLS82" s="828"/>
      <c r="MLT82" s="828"/>
      <c r="MLU82" s="828"/>
      <c r="MLV82" s="828"/>
      <c r="MLW82" s="828"/>
      <c r="MLX82" s="828"/>
      <c r="MLY82" s="828"/>
      <c r="MLZ82" s="828"/>
      <c r="MMA82" s="828"/>
      <c r="MMB82" s="828"/>
      <c r="MMC82" s="828"/>
      <c r="MMD82" s="828"/>
      <c r="MME82" s="828"/>
      <c r="MMF82" s="828"/>
      <c r="MMG82" s="828"/>
      <c r="MMH82" s="828"/>
      <c r="MMI82" s="828"/>
      <c r="MMJ82" s="828"/>
      <c r="MMK82" s="828"/>
      <c r="MML82" s="828"/>
      <c r="MMM82" s="828"/>
      <c r="MMN82" s="828"/>
      <c r="MMO82" s="828"/>
      <c r="MMP82" s="828"/>
      <c r="MMQ82" s="828"/>
      <c r="MMR82" s="828"/>
      <c r="MMS82" s="828"/>
      <c r="MMT82" s="828"/>
      <c r="MMU82" s="828"/>
      <c r="MMV82" s="828"/>
      <c r="MMW82" s="828"/>
      <c r="MMX82" s="828"/>
      <c r="MMY82" s="828"/>
      <c r="MMZ82" s="828"/>
      <c r="MNA82" s="828"/>
      <c r="MNB82" s="828"/>
      <c r="MNC82" s="828"/>
      <c r="MND82" s="828"/>
      <c r="MNE82" s="828"/>
      <c r="MNF82" s="828"/>
      <c r="MNG82" s="828"/>
      <c r="MNH82" s="828"/>
      <c r="MNI82" s="828"/>
      <c r="MNJ82" s="828"/>
      <c r="MNK82" s="828"/>
      <c r="MNL82" s="828"/>
      <c r="MNM82" s="828"/>
      <c r="MNN82" s="828"/>
      <c r="MNO82" s="828"/>
      <c r="MNP82" s="828"/>
      <c r="MNQ82" s="828"/>
      <c r="MNR82" s="828"/>
      <c r="MNS82" s="828"/>
      <c r="MNT82" s="828"/>
      <c r="MNU82" s="828"/>
      <c r="MNV82" s="828"/>
      <c r="MNW82" s="828"/>
      <c r="MNX82" s="828"/>
      <c r="MNY82" s="828"/>
      <c r="MNZ82" s="828"/>
      <c r="MOA82" s="828"/>
      <c r="MOB82" s="828"/>
      <c r="MOC82" s="828"/>
      <c r="MOD82" s="828"/>
      <c r="MOE82" s="828"/>
      <c r="MOF82" s="828"/>
      <c r="MOG82" s="828"/>
      <c r="MOH82" s="828"/>
      <c r="MOI82" s="828"/>
      <c r="MOJ82" s="828"/>
      <c r="MOK82" s="828"/>
      <c r="MOL82" s="828"/>
      <c r="MOM82" s="828"/>
      <c r="MON82" s="828"/>
      <c r="MOO82" s="828"/>
      <c r="MOP82" s="828"/>
      <c r="MOQ82" s="828"/>
      <c r="MOR82" s="828"/>
      <c r="MOS82" s="828"/>
      <c r="MOT82" s="828"/>
      <c r="MOU82" s="828"/>
      <c r="MOV82" s="828"/>
      <c r="MOW82" s="828"/>
      <c r="MOX82" s="828"/>
      <c r="MOY82" s="828"/>
      <c r="MOZ82" s="828"/>
      <c r="MPA82" s="828"/>
      <c r="MPB82" s="828"/>
      <c r="MPC82" s="828"/>
      <c r="MPD82" s="828"/>
      <c r="MPE82" s="828"/>
      <c r="MPF82" s="828"/>
      <c r="MPG82" s="828"/>
      <c r="MPH82" s="828"/>
      <c r="MPI82" s="828"/>
      <c r="MPJ82" s="828"/>
      <c r="MPK82" s="828"/>
      <c r="MPL82" s="828"/>
      <c r="MPM82" s="828"/>
      <c r="MPN82" s="828"/>
      <c r="MPO82" s="828"/>
      <c r="MPP82" s="828"/>
      <c r="MPQ82" s="828"/>
      <c r="MPR82" s="828"/>
      <c r="MPS82" s="828"/>
      <c r="MPT82" s="828"/>
      <c r="MPU82" s="828"/>
      <c r="MPV82" s="828"/>
      <c r="MPW82" s="828"/>
      <c r="MPX82" s="828"/>
      <c r="MPY82" s="828"/>
      <c r="MPZ82" s="828"/>
      <c r="MQA82" s="828"/>
      <c r="MQB82" s="828"/>
      <c r="MQC82" s="828"/>
      <c r="MQD82" s="828"/>
      <c r="MQE82" s="828"/>
      <c r="MQF82" s="828"/>
      <c r="MQG82" s="828"/>
      <c r="MQH82" s="828"/>
      <c r="MQI82" s="828"/>
      <c r="MQJ82" s="828"/>
      <c r="MQK82" s="828"/>
      <c r="MQL82" s="828"/>
      <c r="MQM82" s="828"/>
      <c r="MQN82" s="828"/>
      <c r="MQO82" s="828"/>
      <c r="MQP82" s="828"/>
      <c r="MQQ82" s="828"/>
      <c r="MQR82" s="828"/>
      <c r="MQS82" s="828"/>
      <c r="MQT82" s="828"/>
      <c r="MQU82" s="828"/>
      <c r="MQV82" s="828"/>
      <c r="MQW82" s="828"/>
      <c r="MQX82" s="828"/>
      <c r="MQY82" s="828"/>
      <c r="MQZ82" s="828"/>
      <c r="MRA82" s="828"/>
      <c r="MRB82" s="828"/>
      <c r="MRC82" s="828"/>
      <c r="MRD82" s="828"/>
      <c r="MRE82" s="828"/>
      <c r="MRF82" s="828"/>
      <c r="MRG82" s="828"/>
      <c r="MRH82" s="828"/>
      <c r="MRI82" s="828"/>
      <c r="MRJ82" s="828"/>
      <c r="MRK82" s="828"/>
      <c r="MRL82" s="828"/>
      <c r="MRM82" s="828"/>
      <c r="MRN82" s="828"/>
      <c r="MRO82" s="828"/>
      <c r="MRP82" s="828"/>
      <c r="MRQ82" s="828"/>
      <c r="MRR82" s="828"/>
      <c r="MRS82" s="828"/>
      <c r="MRT82" s="828"/>
      <c r="MRU82" s="828"/>
      <c r="MRV82" s="828"/>
      <c r="MRW82" s="828"/>
      <c r="MRX82" s="828"/>
      <c r="MRY82" s="828"/>
      <c r="MRZ82" s="828"/>
      <c r="MSA82" s="828"/>
      <c r="MSB82" s="828"/>
      <c r="MSC82" s="828"/>
      <c r="MSD82" s="828"/>
      <c r="MSE82" s="828"/>
      <c r="MSF82" s="828"/>
      <c r="MSG82" s="828"/>
      <c r="MSH82" s="828"/>
      <c r="MSI82" s="828"/>
      <c r="MSJ82" s="828"/>
      <c r="MSK82" s="828"/>
      <c r="MSL82" s="828"/>
      <c r="MSM82" s="828"/>
      <c r="MSN82" s="828"/>
      <c r="MSO82" s="828"/>
      <c r="MSP82" s="828"/>
      <c r="MSQ82" s="828"/>
      <c r="MSR82" s="828"/>
      <c r="MSS82" s="828"/>
      <c r="MST82" s="828"/>
      <c r="MSU82" s="828"/>
      <c r="MSV82" s="828"/>
      <c r="MSW82" s="828"/>
      <c r="MSX82" s="828"/>
      <c r="MSY82" s="828"/>
      <c r="MSZ82" s="828"/>
      <c r="MTA82" s="828"/>
      <c r="MTB82" s="828"/>
      <c r="MTC82" s="828"/>
      <c r="MTD82" s="828"/>
      <c r="MTE82" s="828"/>
      <c r="MTF82" s="828"/>
      <c r="MTG82" s="828"/>
      <c r="MTH82" s="828"/>
      <c r="MTI82" s="828"/>
      <c r="MTJ82" s="828"/>
      <c r="MTK82" s="828"/>
      <c r="MTL82" s="828"/>
      <c r="MTM82" s="828"/>
      <c r="MTN82" s="828"/>
      <c r="MTO82" s="828"/>
      <c r="MTP82" s="828"/>
      <c r="MTQ82" s="828"/>
      <c r="MTR82" s="828"/>
      <c r="MTS82" s="828"/>
      <c r="MTT82" s="828"/>
      <c r="MTU82" s="828"/>
      <c r="MTV82" s="828"/>
      <c r="MTW82" s="828"/>
      <c r="MTX82" s="828"/>
      <c r="MTY82" s="828"/>
      <c r="MTZ82" s="828"/>
      <c r="MUA82" s="828"/>
      <c r="MUB82" s="828"/>
      <c r="MUC82" s="828"/>
      <c r="MUD82" s="828"/>
      <c r="MUE82" s="828"/>
      <c r="MUF82" s="828"/>
      <c r="MUG82" s="828"/>
      <c r="MUH82" s="828"/>
      <c r="MUI82" s="828"/>
      <c r="MUJ82" s="828"/>
      <c r="MUK82" s="828"/>
      <c r="MUL82" s="828"/>
      <c r="MUM82" s="828"/>
      <c r="MUN82" s="828"/>
      <c r="MUO82" s="828"/>
      <c r="MUP82" s="828"/>
      <c r="MUQ82" s="828"/>
      <c r="MUR82" s="828"/>
      <c r="MUS82" s="828"/>
      <c r="MUT82" s="828"/>
      <c r="MUU82" s="828"/>
      <c r="MUV82" s="828"/>
      <c r="MUW82" s="828"/>
      <c r="MUX82" s="828"/>
      <c r="MUY82" s="828"/>
      <c r="MUZ82" s="828"/>
      <c r="MVA82" s="828"/>
      <c r="MVB82" s="828"/>
      <c r="MVC82" s="828"/>
      <c r="MVD82" s="828"/>
      <c r="MVE82" s="828"/>
      <c r="MVF82" s="828"/>
      <c r="MVG82" s="828"/>
      <c r="MVH82" s="828"/>
      <c r="MVI82" s="828"/>
      <c r="MVJ82" s="828"/>
      <c r="MVK82" s="828"/>
      <c r="MVL82" s="828"/>
      <c r="MVM82" s="828"/>
      <c r="MVN82" s="828"/>
      <c r="MVO82" s="828"/>
      <c r="MVP82" s="828"/>
      <c r="MVQ82" s="828"/>
      <c r="MVR82" s="828"/>
      <c r="MVS82" s="828"/>
      <c r="MVT82" s="828"/>
      <c r="MVU82" s="828"/>
      <c r="MVV82" s="828"/>
      <c r="MVW82" s="828"/>
      <c r="MVX82" s="828"/>
      <c r="MVY82" s="828"/>
      <c r="MVZ82" s="828"/>
      <c r="MWA82" s="828"/>
      <c r="MWB82" s="828"/>
      <c r="MWC82" s="828"/>
      <c r="MWD82" s="828"/>
      <c r="MWE82" s="828"/>
      <c r="MWF82" s="828"/>
      <c r="MWG82" s="828"/>
      <c r="MWH82" s="828"/>
      <c r="MWI82" s="828"/>
      <c r="MWJ82" s="828"/>
      <c r="MWK82" s="828"/>
      <c r="MWL82" s="828"/>
      <c r="MWM82" s="828"/>
      <c r="MWN82" s="828"/>
      <c r="MWO82" s="828"/>
      <c r="MWP82" s="828"/>
      <c r="MWQ82" s="828"/>
      <c r="MWR82" s="828"/>
      <c r="MWS82" s="828"/>
      <c r="MWT82" s="828"/>
      <c r="MWU82" s="828"/>
      <c r="MWV82" s="828"/>
      <c r="MWW82" s="828"/>
      <c r="MWX82" s="828"/>
      <c r="MWY82" s="828"/>
      <c r="MWZ82" s="828"/>
      <c r="MXA82" s="828"/>
      <c r="MXB82" s="828"/>
      <c r="MXC82" s="828"/>
      <c r="MXD82" s="828"/>
      <c r="MXE82" s="828"/>
      <c r="MXF82" s="828"/>
      <c r="MXG82" s="828"/>
      <c r="MXH82" s="828"/>
      <c r="MXI82" s="828"/>
      <c r="MXJ82" s="828"/>
      <c r="MXK82" s="828"/>
      <c r="MXL82" s="828"/>
      <c r="MXM82" s="828"/>
      <c r="MXN82" s="828"/>
      <c r="MXO82" s="828"/>
      <c r="MXP82" s="828"/>
      <c r="MXQ82" s="828"/>
      <c r="MXR82" s="828"/>
      <c r="MXS82" s="828"/>
      <c r="MXT82" s="828"/>
      <c r="MXU82" s="828"/>
      <c r="MXV82" s="828"/>
      <c r="MXW82" s="828"/>
      <c r="MXX82" s="828"/>
      <c r="MXY82" s="828"/>
      <c r="MXZ82" s="828"/>
      <c r="MYA82" s="828"/>
      <c r="MYB82" s="828"/>
      <c r="MYC82" s="828"/>
      <c r="MYD82" s="828"/>
      <c r="MYE82" s="828"/>
      <c r="MYF82" s="828"/>
      <c r="MYG82" s="828"/>
      <c r="MYH82" s="828"/>
      <c r="MYI82" s="828"/>
      <c r="MYJ82" s="828"/>
      <c r="MYK82" s="828"/>
      <c r="MYL82" s="828"/>
      <c r="MYM82" s="828"/>
      <c r="MYN82" s="828"/>
      <c r="MYO82" s="828"/>
      <c r="MYP82" s="828"/>
      <c r="MYQ82" s="828"/>
      <c r="MYR82" s="828"/>
      <c r="MYS82" s="828"/>
      <c r="MYT82" s="828"/>
      <c r="MYU82" s="828"/>
      <c r="MYV82" s="828"/>
      <c r="MYW82" s="828"/>
      <c r="MYX82" s="828"/>
      <c r="MYY82" s="828"/>
      <c r="MYZ82" s="828"/>
      <c r="MZA82" s="828"/>
      <c r="MZB82" s="828"/>
      <c r="MZC82" s="828"/>
      <c r="MZD82" s="828"/>
      <c r="MZE82" s="828"/>
      <c r="MZF82" s="828"/>
      <c r="MZG82" s="828"/>
      <c r="MZH82" s="828"/>
      <c r="MZI82" s="828"/>
      <c r="MZJ82" s="828"/>
      <c r="MZK82" s="828"/>
      <c r="MZL82" s="828"/>
      <c r="MZM82" s="828"/>
      <c r="MZN82" s="828"/>
      <c r="MZO82" s="828"/>
      <c r="MZP82" s="828"/>
      <c r="MZQ82" s="828"/>
      <c r="MZR82" s="828"/>
      <c r="MZS82" s="828"/>
      <c r="MZT82" s="828"/>
      <c r="MZU82" s="828"/>
      <c r="MZV82" s="828"/>
      <c r="MZW82" s="828"/>
      <c r="MZX82" s="828"/>
      <c r="MZY82" s="828"/>
      <c r="MZZ82" s="828"/>
      <c r="NAA82" s="828"/>
      <c r="NAB82" s="828"/>
      <c r="NAC82" s="828"/>
      <c r="NAD82" s="828"/>
      <c r="NAE82" s="828"/>
      <c r="NAF82" s="828"/>
      <c r="NAG82" s="828"/>
      <c r="NAH82" s="828"/>
      <c r="NAI82" s="828"/>
      <c r="NAJ82" s="828"/>
      <c r="NAK82" s="828"/>
      <c r="NAL82" s="828"/>
      <c r="NAM82" s="828"/>
      <c r="NAN82" s="828"/>
      <c r="NAO82" s="828"/>
      <c r="NAP82" s="828"/>
      <c r="NAQ82" s="828"/>
      <c r="NAR82" s="828"/>
      <c r="NAS82" s="828"/>
      <c r="NAT82" s="828"/>
      <c r="NAU82" s="828"/>
      <c r="NAV82" s="828"/>
      <c r="NAW82" s="828"/>
      <c r="NAX82" s="828"/>
      <c r="NAY82" s="828"/>
      <c r="NAZ82" s="828"/>
      <c r="NBA82" s="828"/>
      <c r="NBB82" s="828"/>
      <c r="NBC82" s="828"/>
      <c r="NBD82" s="828"/>
      <c r="NBE82" s="828"/>
      <c r="NBF82" s="828"/>
      <c r="NBG82" s="828"/>
      <c r="NBH82" s="828"/>
      <c r="NBI82" s="828"/>
      <c r="NBJ82" s="828"/>
      <c r="NBK82" s="828"/>
      <c r="NBL82" s="828"/>
      <c r="NBM82" s="828"/>
      <c r="NBN82" s="828"/>
      <c r="NBO82" s="828"/>
      <c r="NBP82" s="828"/>
      <c r="NBQ82" s="828"/>
      <c r="NBR82" s="828"/>
      <c r="NBS82" s="828"/>
      <c r="NBT82" s="828"/>
      <c r="NBU82" s="828"/>
      <c r="NBV82" s="828"/>
      <c r="NBW82" s="828"/>
      <c r="NBX82" s="828"/>
      <c r="NBY82" s="828"/>
      <c r="NBZ82" s="828"/>
      <c r="NCA82" s="828"/>
      <c r="NCB82" s="828"/>
      <c r="NCC82" s="828"/>
      <c r="NCD82" s="828"/>
      <c r="NCE82" s="828"/>
      <c r="NCF82" s="828"/>
      <c r="NCG82" s="828"/>
      <c r="NCH82" s="828"/>
      <c r="NCI82" s="828"/>
      <c r="NCJ82" s="828"/>
      <c r="NCK82" s="828"/>
      <c r="NCL82" s="828"/>
      <c r="NCM82" s="828"/>
      <c r="NCN82" s="828"/>
      <c r="NCO82" s="828"/>
      <c r="NCP82" s="828"/>
      <c r="NCQ82" s="828"/>
      <c r="NCR82" s="828"/>
      <c r="NCS82" s="828"/>
      <c r="NCT82" s="828"/>
      <c r="NCU82" s="828"/>
      <c r="NCV82" s="828"/>
      <c r="NCW82" s="828"/>
      <c r="NCX82" s="828"/>
      <c r="NCY82" s="828"/>
      <c r="NCZ82" s="828"/>
      <c r="NDA82" s="828"/>
      <c r="NDB82" s="828"/>
      <c r="NDC82" s="828"/>
      <c r="NDD82" s="828"/>
      <c r="NDE82" s="828"/>
      <c r="NDF82" s="828"/>
      <c r="NDG82" s="828"/>
      <c r="NDH82" s="828"/>
      <c r="NDI82" s="828"/>
      <c r="NDJ82" s="828"/>
      <c r="NDK82" s="828"/>
      <c r="NDL82" s="828"/>
      <c r="NDM82" s="828"/>
      <c r="NDN82" s="828"/>
      <c r="NDO82" s="828"/>
      <c r="NDP82" s="828"/>
      <c r="NDQ82" s="828"/>
      <c r="NDR82" s="828"/>
      <c r="NDS82" s="828"/>
      <c r="NDT82" s="828"/>
      <c r="NDU82" s="828"/>
      <c r="NDV82" s="828"/>
      <c r="NDW82" s="828"/>
      <c r="NDX82" s="828"/>
      <c r="NDY82" s="828"/>
      <c r="NDZ82" s="828"/>
      <c r="NEA82" s="828"/>
      <c r="NEB82" s="828"/>
      <c r="NEC82" s="828"/>
      <c r="NED82" s="828"/>
      <c r="NEE82" s="828"/>
      <c r="NEF82" s="828"/>
      <c r="NEG82" s="828"/>
      <c r="NEH82" s="828"/>
      <c r="NEI82" s="828"/>
      <c r="NEJ82" s="828"/>
      <c r="NEK82" s="828"/>
      <c r="NEL82" s="828"/>
      <c r="NEM82" s="828"/>
      <c r="NEN82" s="828"/>
      <c r="NEO82" s="828"/>
      <c r="NEP82" s="828"/>
      <c r="NEQ82" s="828"/>
      <c r="NER82" s="828"/>
      <c r="NES82" s="828"/>
      <c r="NET82" s="828"/>
      <c r="NEU82" s="828"/>
      <c r="NEV82" s="828"/>
      <c r="NEW82" s="828"/>
      <c r="NEX82" s="828"/>
      <c r="NEY82" s="828"/>
      <c r="NEZ82" s="828"/>
      <c r="NFA82" s="828"/>
      <c r="NFB82" s="828"/>
      <c r="NFC82" s="828"/>
      <c r="NFD82" s="828"/>
      <c r="NFE82" s="828"/>
      <c r="NFF82" s="828"/>
      <c r="NFG82" s="828"/>
      <c r="NFH82" s="828"/>
      <c r="NFI82" s="828"/>
      <c r="NFJ82" s="828"/>
      <c r="NFK82" s="828"/>
      <c r="NFL82" s="828"/>
      <c r="NFM82" s="828"/>
      <c r="NFN82" s="828"/>
      <c r="NFO82" s="828"/>
      <c r="NFP82" s="828"/>
      <c r="NFQ82" s="828"/>
      <c r="NFR82" s="828"/>
      <c r="NFS82" s="828"/>
      <c r="NFT82" s="828"/>
      <c r="NFU82" s="828"/>
      <c r="NFV82" s="828"/>
      <c r="NFW82" s="828"/>
      <c r="NFX82" s="828"/>
      <c r="NFY82" s="828"/>
      <c r="NFZ82" s="828"/>
      <c r="NGA82" s="828"/>
      <c r="NGB82" s="828"/>
      <c r="NGC82" s="828"/>
      <c r="NGD82" s="828"/>
      <c r="NGE82" s="828"/>
      <c r="NGF82" s="828"/>
      <c r="NGG82" s="828"/>
      <c r="NGH82" s="828"/>
      <c r="NGI82" s="828"/>
      <c r="NGJ82" s="828"/>
      <c r="NGK82" s="828"/>
      <c r="NGL82" s="828"/>
      <c r="NGM82" s="828"/>
      <c r="NGN82" s="828"/>
      <c r="NGO82" s="828"/>
      <c r="NGP82" s="828"/>
      <c r="NGQ82" s="828"/>
      <c r="NGR82" s="828"/>
      <c r="NGS82" s="828"/>
      <c r="NGT82" s="828"/>
      <c r="NGU82" s="828"/>
      <c r="NGV82" s="828"/>
      <c r="NGW82" s="828"/>
      <c r="NGX82" s="828"/>
      <c r="NGY82" s="828"/>
      <c r="NGZ82" s="828"/>
      <c r="NHA82" s="828"/>
      <c r="NHB82" s="828"/>
      <c r="NHC82" s="828"/>
      <c r="NHD82" s="828"/>
      <c r="NHE82" s="828"/>
      <c r="NHF82" s="828"/>
      <c r="NHG82" s="828"/>
      <c r="NHH82" s="828"/>
      <c r="NHI82" s="828"/>
      <c r="NHJ82" s="828"/>
      <c r="NHK82" s="828"/>
      <c r="NHL82" s="828"/>
      <c r="NHM82" s="828"/>
      <c r="NHN82" s="828"/>
      <c r="NHO82" s="828"/>
      <c r="NHP82" s="828"/>
      <c r="NHQ82" s="828"/>
      <c r="NHR82" s="828"/>
      <c r="NHS82" s="828"/>
      <c r="NHT82" s="828"/>
      <c r="NHU82" s="828"/>
      <c r="NHV82" s="828"/>
      <c r="NHW82" s="828"/>
      <c r="NHX82" s="828"/>
      <c r="NHY82" s="828"/>
      <c r="NHZ82" s="828"/>
      <c r="NIA82" s="828"/>
      <c r="NIB82" s="828"/>
      <c r="NIC82" s="828"/>
      <c r="NID82" s="828"/>
      <c r="NIE82" s="828"/>
      <c r="NIF82" s="828"/>
      <c r="NIG82" s="828"/>
      <c r="NIH82" s="828"/>
      <c r="NII82" s="828"/>
      <c r="NIJ82" s="828"/>
      <c r="NIK82" s="828"/>
      <c r="NIL82" s="828"/>
      <c r="NIM82" s="828"/>
      <c r="NIN82" s="828"/>
      <c r="NIO82" s="828"/>
      <c r="NIP82" s="828"/>
      <c r="NIQ82" s="828"/>
      <c r="NIR82" s="828"/>
      <c r="NIS82" s="828"/>
      <c r="NIT82" s="828"/>
      <c r="NIU82" s="828"/>
      <c r="NIV82" s="828"/>
      <c r="NIW82" s="828"/>
      <c r="NIX82" s="828"/>
      <c r="NIY82" s="828"/>
      <c r="NIZ82" s="828"/>
      <c r="NJA82" s="828"/>
      <c r="NJB82" s="828"/>
      <c r="NJC82" s="828"/>
      <c r="NJD82" s="828"/>
      <c r="NJE82" s="828"/>
      <c r="NJF82" s="828"/>
      <c r="NJG82" s="828"/>
      <c r="NJH82" s="828"/>
      <c r="NJI82" s="828"/>
      <c r="NJJ82" s="828"/>
      <c r="NJK82" s="828"/>
      <c r="NJL82" s="828"/>
      <c r="NJM82" s="828"/>
      <c r="NJN82" s="828"/>
      <c r="NJO82" s="828"/>
      <c r="NJP82" s="828"/>
      <c r="NJQ82" s="828"/>
      <c r="NJR82" s="828"/>
      <c r="NJS82" s="828"/>
      <c r="NJT82" s="828"/>
      <c r="NJU82" s="828"/>
      <c r="NJV82" s="828"/>
      <c r="NJW82" s="828"/>
      <c r="NJX82" s="828"/>
      <c r="NJY82" s="828"/>
      <c r="NJZ82" s="828"/>
      <c r="NKA82" s="828"/>
      <c r="NKB82" s="828"/>
      <c r="NKC82" s="828"/>
      <c r="NKD82" s="828"/>
      <c r="NKE82" s="828"/>
      <c r="NKF82" s="828"/>
      <c r="NKG82" s="828"/>
      <c r="NKH82" s="828"/>
      <c r="NKI82" s="828"/>
      <c r="NKJ82" s="828"/>
      <c r="NKK82" s="828"/>
      <c r="NKL82" s="828"/>
      <c r="NKM82" s="828"/>
      <c r="NKN82" s="828"/>
      <c r="NKO82" s="828"/>
      <c r="NKP82" s="828"/>
      <c r="NKQ82" s="828"/>
      <c r="NKR82" s="828"/>
      <c r="NKS82" s="828"/>
      <c r="NKT82" s="828"/>
      <c r="NKU82" s="828"/>
      <c r="NKV82" s="828"/>
      <c r="NKW82" s="828"/>
      <c r="NKX82" s="828"/>
      <c r="NKY82" s="828"/>
      <c r="NKZ82" s="828"/>
      <c r="NLA82" s="828"/>
      <c r="NLB82" s="828"/>
      <c r="NLC82" s="828"/>
      <c r="NLD82" s="828"/>
      <c r="NLE82" s="828"/>
      <c r="NLF82" s="828"/>
      <c r="NLG82" s="828"/>
      <c r="NLH82" s="828"/>
      <c r="NLI82" s="828"/>
      <c r="NLJ82" s="828"/>
      <c r="NLK82" s="828"/>
      <c r="NLL82" s="828"/>
      <c r="NLM82" s="828"/>
      <c r="NLN82" s="828"/>
      <c r="NLO82" s="828"/>
      <c r="NLP82" s="828"/>
      <c r="NLQ82" s="828"/>
      <c r="NLR82" s="828"/>
      <c r="NLS82" s="828"/>
      <c r="NLT82" s="828"/>
      <c r="NLU82" s="828"/>
      <c r="NLV82" s="828"/>
      <c r="NLW82" s="828"/>
      <c r="NLX82" s="828"/>
      <c r="NLY82" s="828"/>
      <c r="NLZ82" s="828"/>
      <c r="NMA82" s="828"/>
      <c r="NMB82" s="828"/>
      <c r="NMC82" s="828"/>
      <c r="NMD82" s="828"/>
      <c r="NME82" s="828"/>
      <c r="NMF82" s="828"/>
      <c r="NMG82" s="828"/>
      <c r="NMH82" s="828"/>
      <c r="NMI82" s="828"/>
      <c r="NMJ82" s="828"/>
      <c r="NMK82" s="828"/>
      <c r="NML82" s="828"/>
      <c r="NMM82" s="828"/>
      <c r="NMN82" s="828"/>
      <c r="NMO82" s="828"/>
      <c r="NMP82" s="828"/>
      <c r="NMQ82" s="828"/>
      <c r="NMR82" s="828"/>
      <c r="NMS82" s="828"/>
      <c r="NMT82" s="828"/>
      <c r="NMU82" s="828"/>
      <c r="NMV82" s="828"/>
      <c r="NMW82" s="828"/>
      <c r="NMX82" s="828"/>
      <c r="NMY82" s="828"/>
      <c r="NMZ82" s="828"/>
      <c r="NNA82" s="828"/>
      <c r="NNB82" s="828"/>
      <c r="NNC82" s="828"/>
      <c r="NND82" s="828"/>
      <c r="NNE82" s="828"/>
      <c r="NNF82" s="828"/>
      <c r="NNG82" s="828"/>
      <c r="NNH82" s="828"/>
      <c r="NNI82" s="828"/>
      <c r="NNJ82" s="828"/>
      <c r="NNK82" s="828"/>
      <c r="NNL82" s="828"/>
      <c r="NNM82" s="828"/>
      <c r="NNN82" s="828"/>
      <c r="NNO82" s="828"/>
      <c r="NNP82" s="828"/>
      <c r="NNQ82" s="828"/>
      <c r="NNR82" s="828"/>
      <c r="NNS82" s="828"/>
      <c r="NNT82" s="828"/>
      <c r="NNU82" s="828"/>
      <c r="NNV82" s="828"/>
      <c r="NNW82" s="828"/>
      <c r="NNX82" s="828"/>
      <c r="NNY82" s="828"/>
      <c r="NNZ82" s="828"/>
      <c r="NOA82" s="828"/>
      <c r="NOB82" s="828"/>
      <c r="NOC82" s="828"/>
      <c r="NOD82" s="828"/>
      <c r="NOE82" s="828"/>
      <c r="NOF82" s="828"/>
      <c r="NOG82" s="828"/>
      <c r="NOH82" s="828"/>
      <c r="NOI82" s="828"/>
      <c r="NOJ82" s="828"/>
      <c r="NOK82" s="828"/>
      <c r="NOL82" s="828"/>
      <c r="NOM82" s="828"/>
      <c r="NON82" s="828"/>
      <c r="NOO82" s="828"/>
      <c r="NOP82" s="828"/>
      <c r="NOQ82" s="828"/>
      <c r="NOR82" s="828"/>
      <c r="NOS82" s="828"/>
      <c r="NOT82" s="828"/>
      <c r="NOU82" s="828"/>
      <c r="NOV82" s="828"/>
      <c r="NOW82" s="828"/>
      <c r="NOX82" s="828"/>
      <c r="NOY82" s="828"/>
      <c r="NOZ82" s="828"/>
      <c r="NPA82" s="828"/>
      <c r="NPB82" s="828"/>
      <c r="NPC82" s="828"/>
      <c r="NPD82" s="828"/>
      <c r="NPE82" s="828"/>
      <c r="NPF82" s="828"/>
      <c r="NPG82" s="828"/>
      <c r="NPH82" s="828"/>
      <c r="NPI82" s="828"/>
      <c r="NPJ82" s="828"/>
      <c r="NPK82" s="828"/>
      <c r="NPL82" s="828"/>
      <c r="NPM82" s="828"/>
      <c r="NPN82" s="828"/>
      <c r="NPO82" s="828"/>
      <c r="NPP82" s="828"/>
      <c r="NPQ82" s="828"/>
      <c r="NPR82" s="828"/>
      <c r="NPS82" s="828"/>
      <c r="NPT82" s="828"/>
      <c r="NPU82" s="828"/>
      <c r="NPV82" s="828"/>
      <c r="NPW82" s="828"/>
      <c r="NPX82" s="828"/>
      <c r="NPY82" s="828"/>
      <c r="NPZ82" s="828"/>
      <c r="NQA82" s="828"/>
      <c r="NQB82" s="828"/>
      <c r="NQC82" s="828"/>
      <c r="NQD82" s="828"/>
      <c r="NQE82" s="828"/>
      <c r="NQF82" s="828"/>
      <c r="NQG82" s="828"/>
      <c r="NQH82" s="828"/>
      <c r="NQI82" s="828"/>
      <c r="NQJ82" s="828"/>
      <c r="NQK82" s="828"/>
      <c r="NQL82" s="828"/>
      <c r="NQM82" s="828"/>
      <c r="NQN82" s="828"/>
      <c r="NQO82" s="828"/>
      <c r="NQP82" s="828"/>
      <c r="NQQ82" s="828"/>
      <c r="NQR82" s="828"/>
      <c r="NQS82" s="828"/>
      <c r="NQT82" s="828"/>
      <c r="NQU82" s="828"/>
      <c r="NQV82" s="828"/>
      <c r="NQW82" s="828"/>
      <c r="NQX82" s="828"/>
      <c r="NQY82" s="828"/>
      <c r="NQZ82" s="828"/>
      <c r="NRA82" s="828"/>
      <c r="NRB82" s="828"/>
      <c r="NRC82" s="828"/>
      <c r="NRD82" s="828"/>
      <c r="NRE82" s="828"/>
      <c r="NRF82" s="828"/>
      <c r="NRG82" s="828"/>
      <c r="NRH82" s="828"/>
      <c r="NRI82" s="828"/>
      <c r="NRJ82" s="828"/>
      <c r="NRK82" s="828"/>
      <c r="NRL82" s="828"/>
      <c r="NRM82" s="828"/>
      <c r="NRN82" s="828"/>
      <c r="NRO82" s="828"/>
      <c r="NRP82" s="828"/>
      <c r="NRQ82" s="828"/>
      <c r="NRR82" s="828"/>
      <c r="NRS82" s="828"/>
      <c r="NRT82" s="828"/>
      <c r="NRU82" s="828"/>
      <c r="NRV82" s="828"/>
      <c r="NRW82" s="828"/>
      <c r="NRX82" s="828"/>
      <c r="NRY82" s="828"/>
      <c r="NRZ82" s="828"/>
      <c r="NSA82" s="828"/>
      <c r="NSB82" s="828"/>
      <c r="NSC82" s="828"/>
      <c r="NSD82" s="828"/>
      <c r="NSE82" s="828"/>
      <c r="NSF82" s="828"/>
      <c r="NSG82" s="828"/>
      <c r="NSH82" s="828"/>
      <c r="NSI82" s="828"/>
      <c r="NSJ82" s="828"/>
      <c r="NSK82" s="828"/>
      <c r="NSL82" s="828"/>
      <c r="NSM82" s="828"/>
      <c r="NSN82" s="828"/>
      <c r="NSO82" s="828"/>
      <c r="NSP82" s="828"/>
      <c r="NSQ82" s="828"/>
      <c r="NSR82" s="828"/>
      <c r="NSS82" s="828"/>
      <c r="NST82" s="828"/>
      <c r="NSU82" s="828"/>
      <c r="NSV82" s="828"/>
      <c r="NSW82" s="828"/>
      <c r="NSX82" s="828"/>
      <c r="NSY82" s="828"/>
      <c r="NSZ82" s="828"/>
      <c r="NTA82" s="828"/>
      <c r="NTB82" s="828"/>
      <c r="NTC82" s="828"/>
      <c r="NTD82" s="828"/>
      <c r="NTE82" s="828"/>
      <c r="NTF82" s="828"/>
      <c r="NTG82" s="828"/>
      <c r="NTH82" s="828"/>
      <c r="NTI82" s="828"/>
      <c r="NTJ82" s="828"/>
      <c r="NTK82" s="828"/>
      <c r="NTL82" s="828"/>
      <c r="NTM82" s="828"/>
      <c r="NTN82" s="828"/>
      <c r="NTO82" s="828"/>
      <c r="NTP82" s="828"/>
      <c r="NTQ82" s="828"/>
      <c r="NTR82" s="828"/>
      <c r="NTS82" s="828"/>
      <c r="NTT82" s="828"/>
      <c r="NTU82" s="828"/>
      <c r="NTV82" s="828"/>
      <c r="NTW82" s="828"/>
      <c r="NTX82" s="828"/>
      <c r="NTY82" s="828"/>
      <c r="NTZ82" s="828"/>
      <c r="NUA82" s="828"/>
      <c r="NUB82" s="828"/>
      <c r="NUC82" s="828"/>
      <c r="NUD82" s="828"/>
      <c r="NUE82" s="828"/>
      <c r="NUF82" s="828"/>
      <c r="NUG82" s="828"/>
      <c r="NUH82" s="828"/>
      <c r="NUI82" s="828"/>
      <c r="NUJ82" s="828"/>
      <c r="NUK82" s="828"/>
      <c r="NUL82" s="828"/>
      <c r="NUM82" s="828"/>
      <c r="NUN82" s="828"/>
      <c r="NUO82" s="828"/>
      <c r="NUP82" s="828"/>
      <c r="NUQ82" s="828"/>
      <c r="NUR82" s="828"/>
      <c r="NUS82" s="828"/>
      <c r="NUT82" s="828"/>
      <c r="NUU82" s="828"/>
      <c r="NUV82" s="828"/>
      <c r="NUW82" s="828"/>
      <c r="NUX82" s="828"/>
      <c r="NUY82" s="828"/>
      <c r="NUZ82" s="828"/>
      <c r="NVA82" s="828"/>
      <c r="NVB82" s="828"/>
      <c r="NVC82" s="828"/>
      <c r="NVD82" s="828"/>
      <c r="NVE82" s="828"/>
      <c r="NVF82" s="828"/>
      <c r="NVG82" s="828"/>
      <c r="NVH82" s="828"/>
      <c r="NVI82" s="828"/>
      <c r="NVJ82" s="828"/>
      <c r="NVK82" s="828"/>
      <c r="NVL82" s="828"/>
      <c r="NVM82" s="828"/>
      <c r="NVN82" s="828"/>
      <c r="NVO82" s="828"/>
      <c r="NVP82" s="828"/>
      <c r="NVQ82" s="828"/>
      <c r="NVR82" s="828"/>
      <c r="NVS82" s="828"/>
      <c r="NVT82" s="828"/>
      <c r="NVU82" s="828"/>
      <c r="NVV82" s="828"/>
      <c r="NVW82" s="828"/>
      <c r="NVX82" s="828"/>
      <c r="NVY82" s="828"/>
      <c r="NVZ82" s="828"/>
      <c r="NWA82" s="828"/>
      <c r="NWB82" s="828"/>
      <c r="NWC82" s="828"/>
      <c r="NWD82" s="828"/>
      <c r="NWE82" s="828"/>
      <c r="NWF82" s="828"/>
      <c r="NWG82" s="828"/>
      <c r="NWH82" s="828"/>
      <c r="NWI82" s="828"/>
      <c r="NWJ82" s="828"/>
      <c r="NWK82" s="828"/>
      <c r="NWL82" s="828"/>
      <c r="NWM82" s="828"/>
      <c r="NWN82" s="828"/>
      <c r="NWO82" s="828"/>
      <c r="NWP82" s="828"/>
      <c r="NWQ82" s="828"/>
      <c r="NWR82" s="828"/>
      <c r="NWS82" s="828"/>
      <c r="NWT82" s="828"/>
      <c r="NWU82" s="828"/>
      <c r="NWV82" s="828"/>
      <c r="NWW82" s="828"/>
      <c r="NWX82" s="828"/>
      <c r="NWY82" s="828"/>
      <c r="NWZ82" s="828"/>
      <c r="NXA82" s="828"/>
      <c r="NXB82" s="828"/>
      <c r="NXC82" s="828"/>
      <c r="NXD82" s="828"/>
      <c r="NXE82" s="828"/>
      <c r="NXF82" s="828"/>
      <c r="NXG82" s="828"/>
      <c r="NXH82" s="828"/>
      <c r="NXI82" s="828"/>
      <c r="NXJ82" s="828"/>
      <c r="NXK82" s="828"/>
      <c r="NXL82" s="828"/>
      <c r="NXM82" s="828"/>
      <c r="NXN82" s="828"/>
      <c r="NXO82" s="828"/>
      <c r="NXP82" s="828"/>
      <c r="NXQ82" s="828"/>
      <c r="NXR82" s="828"/>
      <c r="NXS82" s="828"/>
      <c r="NXT82" s="828"/>
      <c r="NXU82" s="828"/>
      <c r="NXV82" s="828"/>
      <c r="NXW82" s="828"/>
      <c r="NXX82" s="828"/>
      <c r="NXY82" s="828"/>
      <c r="NXZ82" s="828"/>
      <c r="NYA82" s="828"/>
      <c r="NYB82" s="828"/>
      <c r="NYC82" s="828"/>
      <c r="NYD82" s="828"/>
      <c r="NYE82" s="828"/>
      <c r="NYF82" s="828"/>
      <c r="NYG82" s="828"/>
      <c r="NYH82" s="828"/>
      <c r="NYI82" s="828"/>
      <c r="NYJ82" s="828"/>
      <c r="NYK82" s="828"/>
      <c r="NYL82" s="828"/>
      <c r="NYM82" s="828"/>
      <c r="NYN82" s="828"/>
      <c r="NYO82" s="828"/>
      <c r="NYP82" s="828"/>
      <c r="NYQ82" s="828"/>
      <c r="NYR82" s="828"/>
      <c r="NYS82" s="828"/>
      <c r="NYT82" s="828"/>
      <c r="NYU82" s="828"/>
      <c r="NYV82" s="828"/>
      <c r="NYW82" s="828"/>
      <c r="NYX82" s="828"/>
      <c r="NYY82" s="828"/>
      <c r="NYZ82" s="828"/>
      <c r="NZA82" s="828"/>
      <c r="NZB82" s="828"/>
      <c r="NZC82" s="828"/>
      <c r="NZD82" s="828"/>
      <c r="NZE82" s="828"/>
      <c r="NZF82" s="828"/>
      <c r="NZG82" s="828"/>
      <c r="NZH82" s="828"/>
      <c r="NZI82" s="828"/>
      <c r="NZJ82" s="828"/>
      <c r="NZK82" s="828"/>
      <c r="NZL82" s="828"/>
      <c r="NZM82" s="828"/>
      <c r="NZN82" s="828"/>
      <c r="NZO82" s="828"/>
      <c r="NZP82" s="828"/>
      <c r="NZQ82" s="828"/>
      <c r="NZR82" s="828"/>
      <c r="NZS82" s="828"/>
      <c r="NZT82" s="828"/>
      <c r="NZU82" s="828"/>
      <c r="NZV82" s="828"/>
      <c r="NZW82" s="828"/>
      <c r="NZX82" s="828"/>
      <c r="NZY82" s="828"/>
      <c r="NZZ82" s="828"/>
      <c r="OAA82" s="828"/>
      <c r="OAB82" s="828"/>
      <c r="OAC82" s="828"/>
      <c r="OAD82" s="828"/>
      <c r="OAE82" s="828"/>
      <c r="OAF82" s="828"/>
      <c r="OAG82" s="828"/>
      <c r="OAH82" s="828"/>
      <c r="OAI82" s="828"/>
      <c r="OAJ82" s="828"/>
      <c r="OAK82" s="828"/>
      <c r="OAL82" s="828"/>
      <c r="OAM82" s="828"/>
      <c r="OAN82" s="828"/>
      <c r="OAO82" s="828"/>
      <c r="OAP82" s="828"/>
      <c r="OAQ82" s="828"/>
      <c r="OAR82" s="828"/>
      <c r="OAS82" s="828"/>
      <c r="OAT82" s="828"/>
      <c r="OAU82" s="828"/>
      <c r="OAV82" s="828"/>
      <c r="OAW82" s="828"/>
      <c r="OAX82" s="828"/>
      <c r="OAY82" s="828"/>
      <c r="OAZ82" s="828"/>
      <c r="OBA82" s="828"/>
      <c r="OBB82" s="828"/>
      <c r="OBC82" s="828"/>
      <c r="OBD82" s="828"/>
      <c r="OBE82" s="828"/>
      <c r="OBF82" s="828"/>
      <c r="OBG82" s="828"/>
      <c r="OBH82" s="828"/>
      <c r="OBI82" s="828"/>
      <c r="OBJ82" s="828"/>
      <c r="OBK82" s="828"/>
      <c r="OBL82" s="828"/>
      <c r="OBM82" s="828"/>
      <c r="OBN82" s="828"/>
      <c r="OBO82" s="828"/>
      <c r="OBP82" s="828"/>
      <c r="OBQ82" s="828"/>
      <c r="OBR82" s="828"/>
      <c r="OBS82" s="828"/>
      <c r="OBT82" s="828"/>
      <c r="OBU82" s="828"/>
      <c r="OBV82" s="828"/>
      <c r="OBW82" s="828"/>
      <c r="OBX82" s="828"/>
      <c r="OBY82" s="828"/>
      <c r="OBZ82" s="828"/>
      <c r="OCA82" s="828"/>
      <c r="OCB82" s="828"/>
      <c r="OCC82" s="828"/>
      <c r="OCD82" s="828"/>
      <c r="OCE82" s="828"/>
      <c r="OCF82" s="828"/>
      <c r="OCG82" s="828"/>
      <c r="OCH82" s="828"/>
      <c r="OCI82" s="828"/>
      <c r="OCJ82" s="828"/>
      <c r="OCK82" s="828"/>
      <c r="OCL82" s="828"/>
      <c r="OCM82" s="828"/>
      <c r="OCN82" s="828"/>
      <c r="OCO82" s="828"/>
      <c r="OCP82" s="828"/>
      <c r="OCQ82" s="828"/>
      <c r="OCR82" s="828"/>
      <c r="OCS82" s="828"/>
      <c r="OCT82" s="828"/>
      <c r="OCU82" s="828"/>
      <c r="OCV82" s="828"/>
      <c r="OCW82" s="828"/>
      <c r="OCX82" s="828"/>
      <c r="OCY82" s="828"/>
      <c r="OCZ82" s="828"/>
      <c r="ODA82" s="828"/>
      <c r="ODB82" s="828"/>
      <c r="ODC82" s="828"/>
      <c r="ODD82" s="828"/>
      <c r="ODE82" s="828"/>
      <c r="ODF82" s="828"/>
      <c r="ODG82" s="828"/>
      <c r="ODH82" s="828"/>
      <c r="ODI82" s="828"/>
      <c r="ODJ82" s="828"/>
      <c r="ODK82" s="828"/>
      <c r="ODL82" s="828"/>
      <c r="ODM82" s="828"/>
      <c r="ODN82" s="828"/>
      <c r="ODO82" s="828"/>
      <c r="ODP82" s="828"/>
      <c r="ODQ82" s="828"/>
      <c r="ODR82" s="828"/>
      <c r="ODS82" s="828"/>
      <c r="ODT82" s="828"/>
      <c r="ODU82" s="828"/>
      <c r="ODV82" s="828"/>
      <c r="ODW82" s="828"/>
      <c r="ODX82" s="828"/>
      <c r="ODY82" s="828"/>
      <c r="ODZ82" s="828"/>
      <c r="OEA82" s="828"/>
      <c r="OEB82" s="828"/>
      <c r="OEC82" s="828"/>
      <c r="OED82" s="828"/>
      <c r="OEE82" s="828"/>
      <c r="OEF82" s="828"/>
      <c r="OEG82" s="828"/>
      <c r="OEH82" s="828"/>
      <c r="OEI82" s="828"/>
      <c r="OEJ82" s="828"/>
      <c r="OEK82" s="828"/>
      <c r="OEL82" s="828"/>
      <c r="OEM82" s="828"/>
      <c r="OEN82" s="828"/>
      <c r="OEO82" s="828"/>
      <c r="OEP82" s="828"/>
      <c r="OEQ82" s="828"/>
      <c r="OER82" s="828"/>
      <c r="OES82" s="828"/>
      <c r="OET82" s="828"/>
      <c r="OEU82" s="828"/>
      <c r="OEV82" s="828"/>
      <c r="OEW82" s="828"/>
      <c r="OEX82" s="828"/>
      <c r="OEY82" s="828"/>
      <c r="OEZ82" s="828"/>
      <c r="OFA82" s="828"/>
      <c r="OFB82" s="828"/>
      <c r="OFC82" s="828"/>
      <c r="OFD82" s="828"/>
      <c r="OFE82" s="828"/>
      <c r="OFF82" s="828"/>
      <c r="OFG82" s="828"/>
      <c r="OFH82" s="828"/>
      <c r="OFI82" s="828"/>
      <c r="OFJ82" s="828"/>
      <c r="OFK82" s="828"/>
      <c r="OFL82" s="828"/>
      <c r="OFM82" s="828"/>
      <c r="OFN82" s="828"/>
      <c r="OFO82" s="828"/>
      <c r="OFP82" s="828"/>
      <c r="OFQ82" s="828"/>
      <c r="OFR82" s="828"/>
      <c r="OFS82" s="828"/>
      <c r="OFT82" s="828"/>
      <c r="OFU82" s="828"/>
      <c r="OFV82" s="828"/>
      <c r="OFW82" s="828"/>
      <c r="OFX82" s="828"/>
      <c r="OFY82" s="828"/>
      <c r="OFZ82" s="828"/>
      <c r="OGA82" s="828"/>
      <c r="OGB82" s="828"/>
      <c r="OGC82" s="828"/>
      <c r="OGD82" s="828"/>
      <c r="OGE82" s="828"/>
      <c r="OGF82" s="828"/>
      <c r="OGG82" s="828"/>
      <c r="OGH82" s="828"/>
      <c r="OGI82" s="828"/>
      <c r="OGJ82" s="828"/>
      <c r="OGK82" s="828"/>
      <c r="OGL82" s="828"/>
      <c r="OGM82" s="828"/>
      <c r="OGN82" s="828"/>
      <c r="OGO82" s="828"/>
      <c r="OGP82" s="828"/>
      <c r="OGQ82" s="828"/>
      <c r="OGR82" s="828"/>
      <c r="OGS82" s="828"/>
      <c r="OGT82" s="828"/>
      <c r="OGU82" s="828"/>
      <c r="OGV82" s="828"/>
      <c r="OGW82" s="828"/>
      <c r="OGX82" s="828"/>
      <c r="OGY82" s="828"/>
      <c r="OGZ82" s="828"/>
      <c r="OHA82" s="828"/>
      <c r="OHB82" s="828"/>
      <c r="OHC82" s="828"/>
      <c r="OHD82" s="828"/>
      <c r="OHE82" s="828"/>
      <c r="OHF82" s="828"/>
      <c r="OHG82" s="828"/>
      <c r="OHH82" s="828"/>
      <c r="OHI82" s="828"/>
      <c r="OHJ82" s="828"/>
      <c r="OHK82" s="828"/>
      <c r="OHL82" s="828"/>
      <c r="OHM82" s="828"/>
      <c r="OHN82" s="828"/>
      <c r="OHO82" s="828"/>
      <c r="OHP82" s="828"/>
      <c r="OHQ82" s="828"/>
      <c r="OHR82" s="828"/>
      <c r="OHS82" s="828"/>
      <c r="OHT82" s="828"/>
      <c r="OHU82" s="828"/>
      <c r="OHV82" s="828"/>
      <c r="OHW82" s="828"/>
      <c r="OHX82" s="828"/>
      <c r="OHY82" s="828"/>
      <c r="OHZ82" s="828"/>
      <c r="OIA82" s="828"/>
      <c r="OIB82" s="828"/>
      <c r="OIC82" s="828"/>
      <c r="OID82" s="828"/>
      <c r="OIE82" s="828"/>
      <c r="OIF82" s="828"/>
      <c r="OIG82" s="828"/>
      <c r="OIH82" s="828"/>
      <c r="OII82" s="828"/>
      <c r="OIJ82" s="828"/>
      <c r="OIK82" s="828"/>
      <c r="OIL82" s="828"/>
      <c r="OIM82" s="828"/>
      <c r="OIN82" s="828"/>
      <c r="OIO82" s="828"/>
      <c r="OIP82" s="828"/>
      <c r="OIQ82" s="828"/>
      <c r="OIR82" s="828"/>
      <c r="OIS82" s="828"/>
      <c r="OIT82" s="828"/>
      <c r="OIU82" s="828"/>
      <c r="OIV82" s="828"/>
      <c r="OIW82" s="828"/>
      <c r="OIX82" s="828"/>
      <c r="OIY82" s="828"/>
      <c r="OIZ82" s="828"/>
      <c r="OJA82" s="828"/>
      <c r="OJB82" s="828"/>
      <c r="OJC82" s="828"/>
      <c r="OJD82" s="828"/>
      <c r="OJE82" s="828"/>
      <c r="OJF82" s="828"/>
      <c r="OJG82" s="828"/>
      <c r="OJH82" s="828"/>
      <c r="OJI82" s="828"/>
      <c r="OJJ82" s="828"/>
      <c r="OJK82" s="828"/>
      <c r="OJL82" s="828"/>
      <c r="OJM82" s="828"/>
      <c r="OJN82" s="828"/>
      <c r="OJO82" s="828"/>
      <c r="OJP82" s="828"/>
      <c r="OJQ82" s="828"/>
      <c r="OJR82" s="828"/>
      <c r="OJS82" s="828"/>
      <c r="OJT82" s="828"/>
      <c r="OJU82" s="828"/>
      <c r="OJV82" s="828"/>
      <c r="OJW82" s="828"/>
      <c r="OJX82" s="828"/>
      <c r="OJY82" s="828"/>
      <c r="OJZ82" s="828"/>
      <c r="OKA82" s="828"/>
      <c r="OKB82" s="828"/>
      <c r="OKC82" s="828"/>
      <c r="OKD82" s="828"/>
      <c r="OKE82" s="828"/>
      <c r="OKF82" s="828"/>
      <c r="OKG82" s="828"/>
      <c r="OKH82" s="828"/>
      <c r="OKI82" s="828"/>
      <c r="OKJ82" s="828"/>
      <c r="OKK82" s="828"/>
      <c r="OKL82" s="828"/>
      <c r="OKM82" s="828"/>
      <c r="OKN82" s="828"/>
      <c r="OKO82" s="828"/>
      <c r="OKP82" s="828"/>
      <c r="OKQ82" s="828"/>
      <c r="OKR82" s="828"/>
      <c r="OKS82" s="828"/>
      <c r="OKT82" s="828"/>
      <c r="OKU82" s="828"/>
      <c r="OKV82" s="828"/>
      <c r="OKW82" s="828"/>
      <c r="OKX82" s="828"/>
      <c r="OKY82" s="828"/>
      <c r="OKZ82" s="828"/>
      <c r="OLA82" s="828"/>
      <c r="OLB82" s="828"/>
      <c r="OLC82" s="828"/>
      <c r="OLD82" s="828"/>
      <c r="OLE82" s="828"/>
      <c r="OLF82" s="828"/>
      <c r="OLG82" s="828"/>
      <c r="OLH82" s="828"/>
      <c r="OLI82" s="828"/>
      <c r="OLJ82" s="828"/>
      <c r="OLK82" s="828"/>
      <c r="OLL82" s="828"/>
      <c r="OLM82" s="828"/>
      <c r="OLN82" s="828"/>
      <c r="OLO82" s="828"/>
      <c r="OLP82" s="828"/>
      <c r="OLQ82" s="828"/>
      <c r="OLR82" s="828"/>
      <c r="OLS82" s="828"/>
      <c r="OLT82" s="828"/>
      <c r="OLU82" s="828"/>
      <c r="OLV82" s="828"/>
      <c r="OLW82" s="828"/>
      <c r="OLX82" s="828"/>
      <c r="OLY82" s="828"/>
      <c r="OLZ82" s="828"/>
      <c r="OMA82" s="828"/>
      <c r="OMB82" s="828"/>
      <c r="OMC82" s="828"/>
      <c r="OMD82" s="828"/>
      <c r="OME82" s="828"/>
      <c r="OMF82" s="828"/>
      <c r="OMG82" s="828"/>
      <c r="OMH82" s="828"/>
      <c r="OMI82" s="828"/>
      <c r="OMJ82" s="828"/>
      <c r="OMK82" s="828"/>
      <c r="OML82" s="828"/>
      <c r="OMM82" s="828"/>
      <c r="OMN82" s="828"/>
      <c r="OMO82" s="828"/>
      <c r="OMP82" s="828"/>
      <c r="OMQ82" s="828"/>
      <c r="OMR82" s="828"/>
      <c r="OMS82" s="828"/>
      <c r="OMT82" s="828"/>
      <c r="OMU82" s="828"/>
      <c r="OMV82" s="828"/>
      <c r="OMW82" s="828"/>
      <c r="OMX82" s="828"/>
      <c r="OMY82" s="828"/>
      <c r="OMZ82" s="828"/>
      <c r="ONA82" s="828"/>
      <c r="ONB82" s="828"/>
      <c r="ONC82" s="828"/>
      <c r="OND82" s="828"/>
      <c r="ONE82" s="828"/>
      <c r="ONF82" s="828"/>
      <c r="ONG82" s="828"/>
      <c r="ONH82" s="828"/>
      <c r="ONI82" s="828"/>
      <c r="ONJ82" s="828"/>
      <c r="ONK82" s="828"/>
      <c r="ONL82" s="828"/>
      <c r="ONM82" s="828"/>
      <c r="ONN82" s="828"/>
      <c r="ONO82" s="828"/>
      <c r="ONP82" s="828"/>
      <c r="ONQ82" s="828"/>
      <c r="ONR82" s="828"/>
      <c r="ONS82" s="828"/>
      <c r="ONT82" s="828"/>
      <c r="ONU82" s="828"/>
      <c r="ONV82" s="828"/>
      <c r="ONW82" s="828"/>
      <c r="ONX82" s="828"/>
      <c r="ONY82" s="828"/>
      <c r="ONZ82" s="828"/>
      <c r="OOA82" s="828"/>
      <c r="OOB82" s="828"/>
      <c r="OOC82" s="828"/>
      <c r="OOD82" s="828"/>
      <c r="OOE82" s="828"/>
      <c r="OOF82" s="828"/>
      <c r="OOG82" s="828"/>
      <c r="OOH82" s="828"/>
      <c r="OOI82" s="828"/>
      <c r="OOJ82" s="828"/>
      <c r="OOK82" s="828"/>
      <c r="OOL82" s="828"/>
      <c r="OOM82" s="828"/>
      <c r="OON82" s="828"/>
      <c r="OOO82" s="828"/>
      <c r="OOP82" s="828"/>
      <c r="OOQ82" s="828"/>
      <c r="OOR82" s="828"/>
      <c r="OOS82" s="828"/>
      <c r="OOT82" s="828"/>
      <c r="OOU82" s="828"/>
      <c r="OOV82" s="828"/>
      <c r="OOW82" s="828"/>
      <c r="OOX82" s="828"/>
      <c r="OOY82" s="828"/>
      <c r="OOZ82" s="828"/>
      <c r="OPA82" s="828"/>
      <c r="OPB82" s="828"/>
      <c r="OPC82" s="828"/>
      <c r="OPD82" s="828"/>
      <c r="OPE82" s="828"/>
      <c r="OPF82" s="828"/>
      <c r="OPG82" s="828"/>
      <c r="OPH82" s="828"/>
      <c r="OPI82" s="828"/>
      <c r="OPJ82" s="828"/>
      <c r="OPK82" s="828"/>
      <c r="OPL82" s="828"/>
      <c r="OPM82" s="828"/>
      <c r="OPN82" s="828"/>
      <c r="OPO82" s="828"/>
      <c r="OPP82" s="828"/>
      <c r="OPQ82" s="828"/>
      <c r="OPR82" s="828"/>
      <c r="OPS82" s="828"/>
      <c r="OPT82" s="828"/>
      <c r="OPU82" s="828"/>
      <c r="OPV82" s="828"/>
      <c r="OPW82" s="828"/>
      <c r="OPX82" s="828"/>
      <c r="OPY82" s="828"/>
      <c r="OPZ82" s="828"/>
      <c r="OQA82" s="828"/>
      <c r="OQB82" s="828"/>
      <c r="OQC82" s="828"/>
      <c r="OQD82" s="828"/>
      <c r="OQE82" s="828"/>
      <c r="OQF82" s="828"/>
      <c r="OQG82" s="828"/>
      <c r="OQH82" s="828"/>
      <c r="OQI82" s="828"/>
      <c r="OQJ82" s="828"/>
      <c r="OQK82" s="828"/>
      <c r="OQL82" s="828"/>
      <c r="OQM82" s="828"/>
      <c r="OQN82" s="828"/>
      <c r="OQO82" s="828"/>
      <c r="OQP82" s="828"/>
      <c r="OQQ82" s="828"/>
      <c r="OQR82" s="828"/>
      <c r="OQS82" s="828"/>
      <c r="OQT82" s="828"/>
      <c r="OQU82" s="828"/>
      <c r="OQV82" s="828"/>
      <c r="OQW82" s="828"/>
      <c r="OQX82" s="828"/>
      <c r="OQY82" s="828"/>
      <c r="OQZ82" s="828"/>
      <c r="ORA82" s="828"/>
      <c r="ORB82" s="828"/>
      <c r="ORC82" s="828"/>
      <c r="ORD82" s="828"/>
      <c r="ORE82" s="828"/>
      <c r="ORF82" s="828"/>
      <c r="ORG82" s="828"/>
      <c r="ORH82" s="828"/>
      <c r="ORI82" s="828"/>
      <c r="ORJ82" s="828"/>
      <c r="ORK82" s="828"/>
      <c r="ORL82" s="828"/>
      <c r="ORM82" s="828"/>
      <c r="ORN82" s="828"/>
      <c r="ORO82" s="828"/>
      <c r="ORP82" s="828"/>
      <c r="ORQ82" s="828"/>
      <c r="ORR82" s="828"/>
      <c r="ORS82" s="828"/>
      <c r="ORT82" s="828"/>
      <c r="ORU82" s="828"/>
      <c r="ORV82" s="828"/>
      <c r="ORW82" s="828"/>
      <c r="ORX82" s="828"/>
      <c r="ORY82" s="828"/>
      <c r="ORZ82" s="828"/>
      <c r="OSA82" s="828"/>
      <c r="OSB82" s="828"/>
      <c r="OSC82" s="828"/>
      <c r="OSD82" s="828"/>
      <c r="OSE82" s="828"/>
      <c r="OSF82" s="828"/>
      <c r="OSG82" s="828"/>
      <c r="OSH82" s="828"/>
      <c r="OSI82" s="828"/>
      <c r="OSJ82" s="828"/>
      <c r="OSK82" s="828"/>
      <c r="OSL82" s="828"/>
      <c r="OSM82" s="828"/>
      <c r="OSN82" s="828"/>
      <c r="OSO82" s="828"/>
      <c r="OSP82" s="828"/>
      <c r="OSQ82" s="828"/>
      <c r="OSR82" s="828"/>
      <c r="OSS82" s="828"/>
      <c r="OST82" s="828"/>
      <c r="OSU82" s="828"/>
      <c r="OSV82" s="828"/>
      <c r="OSW82" s="828"/>
      <c r="OSX82" s="828"/>
      <c r="OSY82" s="828"/>
      <c r="OSZ82" s="828"/>
      <c r="OTA82" s="828"/>
      <c r="OTB82" s="828"/>
      <c r="OTC82" s="828"/>
      <c r="OTD82" s="828"/>
      <c r="OTE82" s="828"/>
      <c r="OTF82" s="828"/>
      <c r="OTG82" s="828"/>
      <c r="OTH82" s="828"/>
      <c r="OTI82" s="828"/>
      <c r="OTJ82" s="828"/>
      <c r="OTK82" s="828"/>
      <c r="OTL82" s="828"/>
      <c r="OTM82" s="828"/>
      <c r="OTN82" s="828"/>
      <c r="OTO82" s="828"/>
      <c r="OTP82" s="828"/>
      <c r="OTQ82" s="828"/>
      <c r="OTR82" s="828"/>
      <c r="OTS82" s="828"/>
      <c r="OTT82" s="828"/>
      <c r="OTU82" s="828"/>
      <c r="OTV82" s="828"/>
      <c r="OTW82" s="828"/>
      <c r="OTX82" s="828"/>
      <c r="OTY82" s="828"/>
      <c r="OTZ82" s="828"/>
      <c r="OUA82" s="828"/>
      <c r="OUB82" s="828"/>
      <c r="OUC82" s="828"/>
      <c r="OUD82" s="828"/>
      <c r="OUE82" s="828"/>
      <c r="OUF82" s="828"/>
      <c r="OUG82" s="828"/>
      <c r="OUH82" s="828"/>
      <c r="OUI82" s="828"/>
      <c r="OUJ82" s="828"/>
      <c r="OUK82" s="828"/>
      <c r="OUL82" s="828"/>
      <c r="OUM82" s="828"/>
      <c r="OUN82" s="828"/>
      <c r="OUO82" s="828"/>
      <c r="OUP82" s="828"/>
      <c r="OUQ82" s="828"/>
      <c r="OUR82" s="828"/>
      <c r="OUS82" s="828"/>
      <c r="OUT82" s="828"/>
      <c r="OUU82" s="828"/>
      <c r="OUV82" s="828"/>
      <c r="OUW82" s="828"/>
      <c r="OUX82" s="828"/>
      <c r="OUY82" s="828"/>
      <c r="OUZ82" s="828"/>
      <c r="OVA82" s="828"/>
      <c r="OVB82" s="828"/>
      <c r="OVC82" s="828"/>
      <c r="OVD82" s="828"/>
      <c r="OVE82" s="828"/>
      <c r="OVF82" s="828"/>
      <c r="OVG82" s="828"/>
      <c r="OVH82" s="828"/>
      <c r="OVI82" s="828"/>
      <c r="OVJ82" s="828"/>
      <c r="OVK82" s="828"/>
      <c r="OVL82" s="828"/>
      <c r="OVM82" s="828"/>
      <c r="OVN82" s="828"/>
      <c r="OVO82" s="828"/>
      <c r="OVP82" s="828"/>
      <c r="OVQ82" s="828"/>
      <c r="OVR82" s="828"/>
      <c r="OVS82" s="828"/>
      <c r="OVT82" s="828"/>
      <c r="OVU82" s="828"/>
      <c r="OVV82" s="828"/>
      <c r="OVW82" s="828"/>
      <c r="OVX82" s="828"/>
      <c r="OVY82" s="828"/>
      <c r="OVZ82" s="828"/>
      <c r="OWA82" s="828"/>
      <c r="OWB82" s="828"/>
      <c r="OWC82" s="828"/>
      <c r="OWD82" s="828"/>
      <c r="OWE82" s="828"/>
      <c r="OWF82" s="828"/>
      <c r="OWG82" s="828"/>
      <c r="OWH82" s="828"/>
      <c r="OWI82" s="828"/>
      <c r="OWJ82" s="828"/>
      <c r="OWK82" s="828"/>
      <c r="OWL82" s="828"/>
      <c r="OWM82" s="828"/>
      <c r="OWN82" s="828"/>
      <c r="OWO82" s="828"/>
      <c r="OWP82" s="828"/>
      <c r="OWQ82" s="828"/>
      <c r="OWR82" s="828"/>
      <c r="OWS82" s="828"/>
      <c r="OWT82" s="828"/>
      <c r="OWU82" s="828"/>
      <c r="OWV82" s="828"/>
      <c r="OWW82" s="828"/>
      <c r="OWX82" s="828"/>
      <c r="OWY82" s="828"/>
      <c r="OWZ82" s="828"/>
      <c r="OXA82" s="828"/>
      <c r="OXB82" s="828"/>
      <c r="OXC82" s="828"/>
      <c r="OXD82" s="828"/>
      <c r="OXE82" s="828"/>
      <c r="OXF82" s="828"/>
      <c r="OXG82" s="828"/>
      <c r="OXH82" s="828"/>
      <c r="OXI82" s="828"/>
      <c r="OXJ82" s="828"/>
      <c r="OXK82" s="828"/>
      <c r="OXL82" s="828"/>
      <c r="OXM82" s="828"/>
      <c r="OXN82" s="828"/>
      <c r="OXO82" s="828"/>
      <c r="OXP82" s="828"/>
      <c r="OXQ82" s="828"/>
      <c r="OXR82" s="828"/>
      <c r="OXS82" s="828"/>
      <c r="OXT82" s="828"/>
      <c r="OXU82" s="828"/>
      <c r="OXV82" s="828"/>
      <c r="OXW82" s="828"/>
      <c r="OXX82" s="828"/>
      <c r="OXY82" s="828"/>
      <c r="OXZ82" s="828"/>
      <c r="OYA82" s="828"/>
      <c r="OYB82" s="828"/>
      <c r="OYC82" s="828"/>
      <c r="OYD82" s="828"/>
      <c r="OYE82" s="828"/>
      <c r="OYF82" s="828"/>
      <c r="OYG82" s="828"/>
      <c r="OYH82" s="828"/>
      <c r="OYI82" s="828"/>
      <c r="OYJ82" s="828"/>
      <c r="OYK82" s="828"/>
      <c r="OYL82" s="828"/>
      <c r="OYM82" s="828"/>
      <c r="OYN82" s="828"/>
      <c r="OYO82" s="828"/>
      <c r="OYP82" s="828"/>
      <c r="OYQ82" s="828"/>
      <c r="OYR82" s="828"/>
      <c r="OYS82" s="828"/>
      <c r="OYT82" s="828"/>
      <c r="OYU82" s="828"/>
      <c r="OYV82" s="828"/>
      <c r="OYW82" s="828"/>
      <c r="OYX82" s="828"/>
      <c r="OYY82" s="828"/>
      <c r="OYZ82" s="828"/>
      <c r="OZA82" s="828"/>
      <c r="OZB82" s="828"/>
      <c r="OZC82" s="828"/>
      <c r="OZD82" s="828"/>
      <c r="OZE82" s="828"/>
      <c r="OZF82" s="828"/>
      <c r="OZG82" s="828"/>
      <c r="OZH82" s="828"/>
      <c r="OZI82" s="828"/>
      <c r="OZJ82" s="828"/>
      <c r="OZK82" s="828"/>
      <c r="OZL82" s="828"/>
      <c r="OZM82" s="828"/>
      <c r="OZN82" s="828"/>
      <c r="OZO82" s="828"/>
      <c r="OZP82" s="828"/>
      <c r="OZQ82" s="828"/>
      <c r="OZR82" s="828"/>
      <c r="OZS82" s="828"/>
      <c r="OZT82" s="828"/>
      <c r="OZU82" s="828"/>
      <c r="OZV82" s="828"/>
      <c r="OZW82" s="828"/>
      <c r="OZX82" s="828"/>
      <c r="OZY82" s="828"/>
      <c r="OZZ82" s="828"/>
      <c r="PAA82" s="828"/>
      <c r="PAB82" s="828"/>
      <c r="PAC82" s="828"/>
      <c r="PAD82" s="828"/>
      <c r="PAE82" s="828"/>
      <c r="PAF82" s="828"/>
      <c r="PAG82" s="828"/>
      <c r="PAH82" s="828"/>
      <c r="PAI82" s="828"/>
      <c r="PAJ82" s="828"/>
      <c r="PAK82" s="828"/>
      <c r="PAL82" s="828"/>
      <c r="PAM82" s="828"/>
      <c r="PAN82" s="828"/>
      <c r="PAO82" s="828"/>
      <c r="PAP82" s="828"/>
      <c r="PAQ82" s="828"/>
      <c r="PAR82" s="828"/>
      <c r="PAS82" s="828"/>
      <c r="PAT82" s="828"/>
      <c r="PAU82" s="828"/>
      <c r="PAV82" s="828"/>
      <c r="PAW82" s="828"/>
      <c r="PAX82" s="828"/>
      <c r="PAY82" s="828"/>
      <c r="PAZ82" s="828"/>
      <c r="PBA82" s="828"/>
      <c r="PBB82" s="828"/>
      <c r="PBC82" s="828"/>
      <c r="PBD82" s="828"/>
      <c r="PBE82" s="828"/>
      <c r="PBF82" s="828"/>
      <c r="PBG82" s="828"/>
      <c r="PBH82" s="828"/>
      <c r="PBI82" s="828"/>
      <c r="PBJ82" s="828"/>
      <c r="PBK82" s="828"/>
      <c r="PBL82" s="828"/>
      <c r="PBM82" s="828"/>
      <c r="PBN82" s="828"/>
      <c r="PBO82" s="828"/>
      <c r="PBP82" s="828"/>
      <c r="PBQ82" s="828"/>
      <c r="PBR82" s="828"/>
      <c r="PBS82" s="828"/>
      <c r="PBT82" s="828"/>
      <c r="PBU82" s="828"/>
      <c r="PBV82" s="828"/>
      <c r="PBW82" s="828"/>
      <c r="PBX82" s="828"/>
      <c r="PBY82" s="828"/>
      <c r="PBZ82" s="828"/>
      <c r="PCA82" s="828"/>
      <c r="PCB82" s="828"/>
      <c r="PCC82" s="828"/>
      <c r="PCD82" s="828"/>
      <c r="PCE82" s="828"/>
      <c r="PCF82" s="828"/>
      <c r="PCG82" s="828"/>
      <c r="PCH82" s="828"/>
      <c r="PCI82" s="828"/>
      <c r="PCJ82" s="828"/>
      <c r="PCK82" s="828"/>
      <c r="PCL82" s="828"/>
      <c r="PCM82" s="828"/>
      <c r="PCN82" s="828"/>
      <c r="PCO82" s="828"/>
      <c r="PCP82" s="828"/>
      <c r="PCQ82" s="828"/>
      <c r="PCR82" s="828"/>
      <c r="PCS82" s="828"/>
      <c r="PCT82" s="828"/>
      <c r="PCU82" s="828"/>
      <c r="PCV82" s="828"/>
      <c r="PCW82" s="828"/>
      <c r="PCX82" s="828"/>
      <c r="PCY82" s="828"/>
      <c r="PCZ82" s="828"/>
      <c r="PDA82" s="828"/>
      <c r="PDB82" s="828"/>
      <c r="PDC82" s="828"/>
      <c r="PDD82" s="828"/>
      <c r="PDE82" s="828"/>
      <c r="PDF82" s="828"/>
      <c r="PDG82" s="828"/>
      <c r="PDH82" s="828"/>
      <c r="PDI82" s="828"/>
      <c r="PDJ82" s="828"/>
      <c r="PDK82" s="828"/>
      <c r="PDL82" s="828"/>
      <c r="PDM82" s="828"/>
      <c r="PDN82" s="828"/>
      <c r="PDO82" s="828"/>
      <c r="PDP82" s="828"/>
      <c r="PDQ82" s="828"/>
      <c r="PDR82" s="828"/>
      <c r="PDS82" s="828"/>
      <c r="PDT82" s="828"/>
      <c r="PDU82" s="828"/>
      <c r="PDV82" s="828"/>
      <c r="PDW82" s="828"/>
      <c r="PDX82" s="828"/>
      <c r="PDY82" s="828"/>
      <c r="PDZ82" s="828"/>
      <c r="PEA82" s="828"/>
      <c r="PEB82" s="828"/>
      <c r="PEC82" s="828"/>
      <c r="PED82" s="828"/>
      <c r="PEE82" s="828"/>
      <c r="PEF82" s="828"/>
      <c r="PEG82" s="828"/>
      <c r="PEH82" s="828"/>
      <c r="PEI82" s="828"/>
      <c r="PEJ82" s="828"/>
      <c r="PEK82" s="828"/>
      <c r="PEL82" s="828"/>
      <c r="PEM82" s="828"/>
      <c r="PEN82" s="828"/>
      <c r="PEO82" s="828"/>
      <c r="PEP82" s="828"/>
      <c r="PEQ82" s="828"/>
      <c r="PER82" s="828"/>
      <c r="PES82" s="828"/>
      <c r="PET82" s="828"/>
      <c r="PEU82" s="828"/>
      <c r="PEV82" s="828"/>
      <c r="PEW82" s="828"/>
      <c r="PEX82" s="828"/>
      <c r="PEY82" s="828"/>
      <c r="PEZ82" s="828"/>
      <c r="PFA82" s="828"/>
      <c r="PFB82" s="828"/>
      <c r="PFC82" s="828"/>
      <c r="PFD82" s="828"/>
      <c r="PFE82" s="828"/>
      <c r="PFF82" s="828"/>
      <c r="PFG82" s="828"/>
      <c r="PFH82" s="828"/>
      <c r="PFI82" s="828"/>
      <c r="PFJ82" s="828"/>
      <c r="PFK82" s="828"/>
      <c r="PFL82" s="828"/>
      <c r="PFM82" s="828"/>
      <c r="PFN82" s="828"/>
      <c r="PFO82" s="828"/>
      <c r="PFP82" s="828"/>
      <c r="PFQ82" s="828"/>
      <c r="PFR82" s="828"/>
      <c r="PFS82" s="828"/>
      <c r="PFT82" s="828"/>
      <c r="PFU82" s="828"/>
      <c r="PFV82" s="828"/>
      <c r="PFW82" s="828"/>
      <c r="PFX82" s="828"/>
      <c r="PFY82" s="828"/>
      <c r="PFZ82" s="828"/>
      <c r="PGA82" s="828"/>
      <c r="PGB82" s="828"/>
      <c r="PGC82" s="828"/>
      <c r="PGD82" s="828"/>
      <c r="PGE82" s="828"/>
      <c r="PGF82" s="828"/>
      <c r="PGG82" s="828"/>
      <c r="PGH82" s="828"/>
      <c r="PGI82" s="828"/>
      <c r="PGJ82" s="828"/>
      <c r="PGK82" s="828"/>
      <c r="PGL82" s="828"/>
      <c r="PGM82" s="828"/>
      <c r="PGN82" s="828"/>
      <c r="PGO82" s="828"/>
      <c r="PGP82" s="828"/>
      <c r="PGQ82" s="828"/>
      <c r="PGR82" s="828"/>
      <c r="PGS82" s="828"/>
      <c r="PGT82" s="828"/>
      <c r="PGU82" s="828"/>
      <c r="PGV82" s="828"/>
      <c r="PGW82" s="828"/>
      <c r="PGX82" s="828"/>
      <c r="PGY82" s="828"/>
      <c r="PGZ82" s="828"/>
      <c r="PHA82" s="828"/>
      <c r="PHB82" s="828"/>
      <c r="PHC82" s="828"/>
      <c r="PHD82" s="828"/>
      <c r="PHE82" s="828"/>
      <c r="PHF82" s="828"/>
      <c r="PHG82" s="828"/>
      <c r="PHH82" s="828"/>
      <c r="PHI82" s="828"/>
      <c r="PHJ82" s="828"/>
      <c r="PHK82" s="828"/>
      <c r="PHL82" s="828"/>
      <c r="PHM82" s="828"/>
      <c r="PHN82" s="828"/>
      <c r="PHO82" s="828"/>
      <c r="PHP82" s="828"/>
      <c r="PHQ82" s="828"/>
      <c r="PHR82" s="828"/>
      <c r="PHS82" s="828"/>
      <c r="PHT82" s="828"/>
      <c r="PHU82" s="828"/>
      <c r="PHV82" s="828"/>
      <c r="PHW82" s="828"/>
      <c r="PHX82" s="828"/>
      <c r="PHY82" s="828"/>
      <c r="PHZ82" s="828"/>
      <c r="PIA82" s="828"/>
      <c r="PIB82" s="828"/>
      <c r="PIC82" s="828"/>
      <c r="PID82" s="828"/>
      <c r="PIE82" s="828"/>
      <c r="PIF82" s="828"/>
      <c r="PIG82" s="828"/>
      <c r="PIH82" s="828"/>
      <c r="PII82" s="828"/>
      <c r="PIJ82" s="828"/>
      <c r="PIK82" s="828"/>
      <c r="PIL82" s="828"/>
      <c r="PIM82" s="828"/>
      <c r="PIN82" s="828"/>
      <c r="PIO82" s="828"/>
      <c r="PIP82" s="828"/>
      <c r="PIQ82" s="828"/>
      <c r="PIR82" s="828"/>
      <c r="PIS82" s="828"/>
      <c r="PIT82" s="828"/>
      <c r="PIU82" s="828"/>
      <c r="PIV82" s="828"/>
      <c r="PIW82" s="828"/>
      <c r="PIX82" s="828"/>
      <c r="PIY82" s="828"/>
      <c r="PIZ82" s="828"/>
      <c r="PJA82" s="828"/>
      <c r="PJB82" s="828"/>
      <c r="PJC82" s="828"/>
      <c r="PJD82" s="828"/>
      <c r="PJE82" s="828"/>
      <c r="PJF82" s="828"/>
      <c r="PJG82" s="828"/>
      <c r="PJH82" s="828"/>
      <c r="PJI82" s="828"/>
      <c r="PJJ82" s="828"/>
      <c r="PJK82" s="828"/>
      <c r="PJL82" s="828"/>
      <c r="PJM82" s="828"/>
      <c r="PJN82" s="828"/>
      <c r="PJO82" s="828"/>
      <c r="PJP82" s="828"/>
      <c r="PJQ82" s="828"/>
      <c r="PJR82" s="828"/>
      <c r="PJS82" s="828"/>
      <c r="PJT82" s="828"/>
      <c r="PJU82" s="828"/>
      <c r="PJV82" s="828"/>
      <c r="PJW82" s="828"/>
      <c r="PJX82" s="828"/>
      <c r="PJY82" s="828"/>
      <c r="PJZ82" s="828"/>
      <c r="PKA82" s="828"/>
      <c r="PKB82" s="828"/>
      <c r="PKC82" s="828"/>
      <c r="PKD82" s="828"/>
      <c r="PKE82" s="828"/>
      <c r="PKF82" s="828"/>
      <c r="PKG82" s="828"/>
      <c r="PKH82" s="828"/>
      <c r="PKI82" s="828"/>
      <c r="PKJ82" s="828"/>
      <c r="PKK82" s="828"/>
      <c r="PKL82" s="828"/>
      <c r="PKM82" s="828"/>
      <c r="PKN82" s="828"/>
      <c r="PKO82" s="828"/>
      <c r="PKP82" s="828"/>
      <c r="PKQ82" s="828"/>
      <c r="PKR82" s="828"/>
      <c r="PKS82" s="828"/>
      <c r="PKT82" s="828"/>
      <c r="PKU82" s="828"/>
      <c r="PKV82" s="828"/>
      <c r="PKW82" s="828"/>
      <c r="PKX82" s="828"/>
      <c r="PKY82" s="828"/>
      <c r="PKZ82" s="828"/>
      <c r="PLA82" s="828"/>
      <c r="PLB82" s="828"/>
      <c r="PLC82" s="828"/>
      <c r="PLD82" s="828"/>
      <c r="PLE82" s="828"/>
      <c r="PLF82" s="828"/>
      <c r="PLG82" s="828"/>
      <c r="PLH82" s="828"/>
      <c r="PLI82" s="828"/>
      <c r="PLJ82" s="828"/>
      <c r="PLK82" s="828"/>
      <c r="PLL82" s="828"/>
      <c r="PLM82" s="828"/>
      <c r="PLN82" s="828"/>
      <c r="PLO82" s="828"/>
      <c r="PLP82" s="828"/>
      <c r="PLQ82" s="828"/>
      <c r="PLR82" s="828"/>
      <c r="PLS82" s="828"/>
      <c r="PLT82" s="828"/>
      <c r="PLU82" s="828"/>
      <c r="PLV82" s="828"/>
      <c r="PLW82" s="828"/>
      <c r="PLX82" s="828"/>
      <c r="PLY82" s="828"/>
      <c r="PLZ82" s="828"/>
      <c r="PMA82" s="828"/>
      <c r="PMB82" s="828"/>
      <c r="PMC82" s="828"/>
      <c r="PMD82" s="828"/>
      <c r="PME82" s="828"/>
      <c r="PMF82" s="828"/>
      <c r="PMG82" s="828"/>
      <c r="PMH82" s="828"/>
      <c r="PMI82" s="828"/>
      <c r="PMJ82" s="828"/>
      <c r="PMK82" s="828"/>
      <c r="PML82" s="828"/>
      <c r="PMM82" s="828"/>
      <c r="PMN82" s="828"/>
      <c r="PMO82" s="828"/>
      <c r="PMP82" s="828"/>
      <c r="PMQ82" s="828"/>
      <c r="PMR82" s="828"/>
      <c r="PMS82" s="828"/>
      <c r="PMT82" s="828"/>
      <c r="PMU82" s="828"/>
      <c r="PMV82" s="828"/>
      <c r="PMW82" s="828"/>
      <c r="PMX82" s="828"/>
      <c r="PMY82" s="828"/>
      <c r="PMZ82" s="828"/>
      <c r="PNA82" s="828"/>
      <c r="PNB82" s="828"/>
      <c r="PNC82" s="828"/>
      <c r="PND82" s="828"/>
      <c r="PNE82" s="828"/>
      <c r="PNF82" s="828"/>
      <c r="PNG82" s="828"/>
      <c r="PNH82" s="828"/>
      <c r="PNI82" s="828"/>
      <c r="PNJ82" s="828"/>
      <c r="PNK82" s="828"/>
      <c r="PNL82" s="828"/>
      <c r="PNM82" s="828"/>
      <c r="PNN82" s="828"/>
      <c r="PNO82" s="828"/>
      <c r="PNP82" s="828"/>
      <c r="PNQ82" s="828"/>
      <c r="PNR82" s="828"/>
      <c r="PNS82" s="828"/>
      <c r="PNT82" s="828"/>
      <c r="PNU82" s="828"/>
      <c r="PNV82" s="828"/>
      <c r="PNW82" s="828"/>
      <c r="PNX82" s="828"/>
      <c r="PNY82" s="828"/>
      <c r="PNZ82" s="828"/>
      <c r="POA82" s="828"/>
      <c r="POB82" s="828"/>
      <c r="POC82" s="828"/>
      <c r="POD82" s="828"/>
      <c r="POE82" s="828"/>
      <c r="POF82" s="828"/>
      <c r="POG82" s="828"/>
      <c r="POH82" s="828"/>
      <c r="POI82" s="828"/>
      <c r="POJ82" s="828"/>
      <c r="POK82" s="828"/>
      <c r="POL82" s="828"/>
      <c r="POM82" s="828"/>
      <c r="PON82" s="828"/>
      <c r="POO82" s="828"/>
      <c r="POP82" s="828"/>
      <c r="POQ82" s="828"/>
      <c r="POR82" s="828"/>
      <c r="POS82" s="828"/>
      <c r="POT82" s="828"/>
      <c r="POU82" s="828"/>
      <c r="POV82" s="828"/>
      <c r="POW82" s="828"/>
      <c r="POX82" s="828"/>
      <c r="POY82" s="828"/>
      <c r="POZ82" s="828"/>
      <c r="PPA82" s="828"/>
      <c r="PPB82" s="828"/>
      <c r="PPC82" s="828"/>
      <c r="PPD82" s="828"/>
      <c r="PPE82" s="828"/>
      <c r="PPF82" s="828"/>
      <c r="PPG82" s="828"/>
      <c r="PPH82" s="828"/>
      <c r="PPI82" s="828"/>
      <c r="PPJ82" s="828"/>
      <c r="PPK82" s="828"/>
      <c r="PPL82" s="828"/>
      <c r="PPM82" s="828"/>
      <c r="PPN82" s="828"/>
      <c r="PPO82" s="828"/>
      <c r="PPP82" s="828"/>
      <c r="PPQ82" s="828"/>
      <c r="PPR82" s="828"/>
      <c r="PPS82" s="828"/>
      <c r="PPT82" s="828"/>
      <c r="PPU82" s="828"/>
      <c r="PPV82" s="828"/>
      <c r="PPW82" s="828"/>
      <c r="PPX82" s="828"/>
      <c r="PPY82" s="828"/>
      <c r="PPZ82" s="828"/>
      <c r="PQA82" s="828"/>
      <c r="PQB82" s="828"/>
      <c r="PQC82" s="828"/>
      <c r="PQD82" s="828"/>
      <c r="PQE82" s="828"/>
      <c r="PQF82" s="828"/>
      <c r="PQG82" s="828"/>
      <c r="PQH82" s="828"/>
      <c r="PQI82" s="828"/>
      <c r="PQJ82" s="828"/>
      <c r="PQK82" s="828"/>
      <c r="PQL82" s="828"/>
      <c r="PQM82" s="828"/>
      <c r="PQN82" s="828"/>
      <c r="PQO82" s="828"/>
      <c r="PQP82" s="828"/>
      <c r="PQQ82" s="828"/>
      <c r="PQR82" s="828"/>
      <c r="PQS82" s="828"/>
      <c r="PQT82" s="828"/>
      <c r="PQU82" s="828"/>
      <c r="PQV82" s="828"/>
      <c r="PQW82" s="828"/>
      <c r="PQX82" s="828"/>
      <c r="PQY82" s="828"/>
      <c r="PQZ82" s="828"/>
      <c r="PRA82" s="828"/>
      <c r="PRB82" s="828"/>
      <c r="PRC82" s="828"/>
      <c r="PRD82" s="828"/>
      <c r="PRE82" s="828"/>
      <c r="PRF82" s="828"/>
      <c r="PRG82" s="828"/>
      <c r="PRH82" s="828"/>
      <c r="PRI82" s="828"/>
      <c r="PRJ82" s="828"/>
      <c r="PRK82" s="828"/>
      <c r="PRL82" s="828"/>
      <c r="PRM82" s="828"/>
      <c r="PRN82" s="828"/>
      <c r="PRO82" s="828"/>
      <c r="PRP82" s="828"/>
      <c r="PRQ82" s="828"/>
      <c r="PRR82" s="828"/>
      <c r="PRS82" s="828"/>
      <c r="PRT82" s="828"/>
      <c r="PRU82" s="828"/>
      <c r="PRV82" s="828"/>
      <c r="PRW82" s="828"/>
      <c r="PRX82" s="828"/>
      <c r="PRY82" s="828"/>
      <c r="PRZ82" s="828"/>
      <c r="PSA82" s="828"/>
      <c r="PSB82" s="828"/>
      <c r="PSC82" s="828"/>
      <c r="PSD82" s="828"/>
      <c r="PSE82" s="828"/>
      <c r="PSF82" s="828"/>
      <c r="PSG82" s="828"/>
      <c r="PSH82" s="828"/>
      <c r="PSI82" s="828"/>
      <c r="PSJ82" s="828"/>
      <c r="PSK82" s="828"/>
      <c r="PSL82" s="828"/>
      <c r="PSM82" s="828"/>
      <c r="PSN82" s="828"/>
      <c r="PSO82" s="828"/>
      <c r="PSP82" s="828"/>
      <c r="PSQ82" s="828"/>
      <c r="PSR82" s="828"/>
      <c r="PSS82" s="828"/>
      <c r="PST82" s="828"/>
      <c r="PSU82" s="828"/>
      <c r="PSV82" s="828"/>
      <c r="PSW82" s="828"/>
      <c r="PSX82" s="828"/>
      <c r="PSY82" s="828"/>
      <c r="PSZ82" s="828"/>
      <c r="PTA82" s="828"/>
      <c r="PTB82" s="828"/>
      <c r="PTC82" s="828"/>
      <c r="PTD82" s="828"/>
      <c r="PTE82" s="828"/>
      <c r="PTF82" s="828"/>
      <c r="PTG82" s="828"/>
      <c r="PTH82" s="828"/>
      <c r="PTI82" s="828"/>
      <c r="PTJ82" s="828"/>
      <c r="PTK82" s="828"/>
      <c r="PTL82" s="828"/>
      <c r="PTM82" s="828"/>
      <c r="PTN82" s="828"/>
      <c r="PTO82" s="828"/>
      <c r="PTP82" s="828"/>
      <c r="PTQ82" s="828"/>
      <c r="PTR82" s="828"/>
      <c r="PTS82" s="828"/>
      <c r="PTT82" s="828"/>
      <c r="PTU82" s="828"/>
      <c r="PTV82" s="828"/>
      <c r="PTW82" s="828"/>
      <c r="PTX82" s="828"/>
      <c r="PTY82" s="828"/>
      <c r="PTZ82" s="828"/>
      <c r="PUA82" s="828"/>
      <c r="PUB82" s="828"/>
      <c r="PUC82" s="828"/>
      <c r="PUD82" s="828"/>
      <c r="PUE82" s="828"/>
      <c r="PUF82" s="828"/>
      <c r="PUG82" s="828"/>
      <c r="PUH82" s="828"/>
      <c r="PUI82" s="828"/>
      <c r="PUJ82" s="828"/>
      <c r="PUK82" s="828"/>
      <c r="PUL82" s="828"/>
      <c r="PUM82" s="828"/>
      <c r="PUN82" s="828"/>
      <c r="PUO82" s="828"/>
      <c r="PUP82" s="828"/>
      <c r="PUQ82" s="828"/>
      <c r="PUR82" s="828"/>
      <c r="PUS82" s="828"/>
      <c r="PUT82" s="828"/>
      <c r="PUU82" s="828"/>
      <c r="PUV82" s="828"/>
      <c r="PUW82" s="828"/>
      <c r="PUX82" s="828"/>
      <c r="PUY82" s="828"/>
      <c r="PUZ82" s="828"/>
      <c r="PVA82" s="828"/>
      <c r="PVB82" s="828"/>
      <c r="PVC82" s="828"/>
      <c r="PVD82" s="828"/>
      <c r="PVE82" s="828"/>
      <c r="PVF82" s="828"/>
      <c r="PVG82" s="828"/>
      <c r="PVH82" s="828"/>
      <c r="PVI82" s="828"/>
      <c r="PVJ82" s="828"/>
      <c r="PVK82" s="828"/>
      <c r="PVL82" s="828"/>
      <c r="PVM82" s="828"/>
      <c r="PVN82" s="828"/>
      <c r="PVO82" s="828"/>
      <c r="PVP82" s="828"/>
      <c r="PVQ82" s="828"/>
      <c r="PVR82" s="828"/>
      <c r="PVS82" s="828"/>
      <c r="PVT82" s="828"/>
      <c r="PVU82" s="828"/>
      <c r="PVV82" s="828"/>
      <c r="PVW82" s="828"/>
      <c r="PVX82" s="828"/>
      <c r="PVY82" s="828"/>
      <c r="PVZ82" s="828"/>
      <c r="PWA82" s="828"/>
      <c r="PWB82" s="828"/>
      <c r="PWC82" s="828"/>
      <c r="PWD82" s="828"/>
      <c r="PWE82" s="828"/>
      <c r="PWF82" s="828"/>
      <c r="PWG82" s="828"/>
      <c r="PWH82" s="828"/>
      <c r="PWI82" s="828"/>
      <c r="PWJ82" s="828"/>
      <c r="PWK82" s="828"/>
      <c r="PWL82" s="828"/>
      <c r="PWM82" s="828"/>
      <c r="PWN82" s="828"/>
      <c r="PWO82" s="828"/>
      <c r="PWP82" s="828"/>
      <c r="PWQ82" s="828"/>
      <c r="PWR82" s="828"/>
      <c r="PWS82" s="828"/>
      <c r="PWT82" s="828"/>
      <c r="PWU82" s="828"/>
      <c r="PWV82" s="828"/>
      <c r="PWW82" s="828"/>
      <c r="PWX82" s="828"/>
      <c r="PWY82" s="828"/>
      <c r="PWZ82" s="828"/>
      <c r="PXA82" s="828"/>
      <c r="PXB82" s="828"/>
      <c r="PXC82" s="828"/>
      <c r="PXD82" s="828"/>
      <c r="PXE82" s="828"/>
      <c r="PXF82" s="828"/>
      <c r="PXG82" s="828"/>
      <c r="PXH82" s="828"/>
      <c r="PXI82" s="828"/>
      <c r="PXJ82" s="828"/>
      <c r="PXK82" s="828"/>
      <c r="PXL82" s="828"/>
      <c r="PXM82" s="828"/>
      <c r="PXN82" s="828"/>
      <c r="PXO82" s="828"/>
      <c r="PXP82" s="828"/>
      <c r="PXQ82" s="828"/>
      <c r="PXR82" s="828"/>
      <c r="PXS82" s="828"/>
      <c r="PXT82" s="828"/>
      <c r="PXU82" s="828"/>
      <c r="PXV82" s="828"/>
      <c r="PXW82" s="828"/>
      <c r="PXX82" s="828"/>
      <c r="PXY82" s="828"/>
      <c r="PXZ82" s="828"/>
      <c r="PYA82" s="828"/>
      <c r="PYB82" s="828"/>
      <c r="PYC82" s="828"/>
      <c r="PYD82" s="828"/>
      <c r="PYE82" s="828"/>
      <c r="PYF82" s="828"/>
      <c r="PYG82" s="828"/>
      <c r="PYH82" s="828"/>
      <c r="PYI82" s="828"/>
      <c r="PYJ82" s="828"/>
      <c r="PYK82" s="828"/>
      <c r="PYL82" s="828"/>
      <c r="PYM82" s="828"/>
      <c r="PYN82" s="828"/>
      <c r="PYO82" s="828"/>
      <c r="PYP82" s="828"/>
      <c r="PYQ82" s="828"/>
      <c r="PYR82" s="828"/>
      <c r="PYS82" s="828"/>
      <c r="PYT82" s="828"/>
      <c r="PYU82" s="828"/>
      <c r="PYV82" s="828"/>
      <c r="PYW82" s="828"/>
      <c r="PYX82" s="828"/>
      <c r="PYY82" s="828"/>
      <c r="PYZ82" s="828"/>
      <c r="PZA82" s="828"/>
      <c r="PZB82" s="828"/>
      <c r="PZC82" s="828"/>
      <c r="PZD82" s="828"/>
      <c r="PZE82" s="828"/>
      <c r="PZF82" s="828"/>
      <c r="PZG82" s="828"/>
      <c r="PZH82" s="828"/>
      <c r="PZI82" s="828"/>
      <c r="PZJ82" s="828"/>
      <c r="PZK82" s="828"/>
      <c r="PZL82" s="828"/>
      <c r="PZM82" s="828"/>
      <c r="PZN82" s="828"/>
      <c r="PZO82" s="828"/>
      <c r="PZP82" s="828"/>
      <c r="PZQ82" s="828"/>
      <c r="PZR82" s="828"/>
      <c r="PZS82" s="828"/>
      <c r="PZT82" s="828"/>
      <c r="PZU82" s="828"/>
      <c r="PZV82" s="828"/>
      <c r="PZW82" s="828"/>
      <c r="PZX82" s="828"/>
      <c r="PZY82" s="828"/>
      <c r="PZZ82" s="828"/>
      <c r="QAA82" s="828"/>
      <c r="QAB82" s="828"/>
      <c r="QAC82" s="828"/>
      <c r="QAD82" s="828"/>
      <c r="QAE82" s="828"/>
      <c r="QAF82" s="828"/>
      <c r="QAG82" s="828"/>
      <c r="QAH82" s="828"/>
      <c r="QAI82" s="828"/>
      <c r="QAJ82" s="828"/>
      <c r="QAK82" s="828"/>
      <c r="QAL82" s="828"/>
      <c r="QAM82" s="828"/>
      <c r="QAN82" s="828"/>
      <c r="QAO82" s="828"/>
      <c r="QAP82" s="828"/>
      <c r="QAQ82" s="828"/>
      <c r="QAR82" s="828"/>
      <c r="QAS82" s="828"/>
      <c r="QAT82" s="828"/>
      <c r="QAU82" s="828"/>
      <c r="QAV82" s="828"/>
      <c r="QAW82" s="828"/>
      <c r="QAX82" s="828"/>
      <c r="QAY82" s="828"/>
      <c r="QAZ82" s="828"/>
      <c r="QBA82" s="828"/>
      <c r="QBB82" s="828"/>
      <c r="QBC82" s="828"/>
      <c r="QBD82" s="828"/>
      <c r="QBE82" s="828"/>
      <c r="QBF82" s="828"/>
      <c r="QBG82" s="828"/>
      <c r="QBH82" s="828"/>
      <c r="QBI82" s="828"/>
      <c r="QBJ82" s="828"/>
      <c r="QBK82" s="828"/>
      <c r="QBL82" s="828"/>
      <c r="QBM82" s="828"/>
      <c r="QBN82" s="828"/>
      <c r="QBO82" s="828"/>
      <c r="QBP82" s="828"/>
      <c r="QBQ82" s="828"/>
      <c r="QBR82" s="828"/>
      <c r="QBS82" s="828"/>
      <c r="QBT82" s="828"/>
      <c r="QBU82" s="828"/>
      <c r="QBV82" s="828"/>
      <c r="QBW82" s="828"/>
      <c r="QBX82" s="828"/>
      <c r="QBY82" s="828"/>
      <c r="QBZ82" s="828"/>
      <c r="QCA82" s="828"/>
      <c r="QCB82" s="828"/>
      <c r="QCC82" s="828"/>
      <c r="QCD82" s="828"/>
      <c r="QCE82" s="828"/>
      <c r="QCF82" s="828"/>
      <c r="QCG82" s="828"/>
      <c r="QCH82" s="828"/>
      <c r="QCI82" s="828"/>
      <c r="QCJ82" s="828"/>
      <c r="QCK82" s="828"/>
      <c r="QCL82" s="828"/>
      <c r="QCM82" s="828"/>
      <c r="QCN82" s="828"/>
      <c r="QCO82" s="828"/>
      <c r="QCP82" s="828"/>
      <c r="QCQ82" s="828"/>
      <c r="QCR82" s="828"/>
      <c r="QCS82" s="828"/>
      <c r="QCT82" s="828"/>
      <c r="QCU82" s="828"/>
      <c r="QCV82" s="828"/>
      <c r="QCW82" s="828"/>
      <c r="QCX82" s="828"/>
      <c r="QCY82" s="828"/>
      <c r="QCZ82" s="828"/>
      <c r="QDA82" s="828"/>
      <c r="QDB82" s="828"/>
      <c r="QDC82" s="828"/>
      <c r="QDD82" s="828"/>
      <c r="QDE82" s="828"/>
      <c r="QDF82" s="828"/>
      <c r="QDG82" s="828"/>
      <c r="QDH82" s="828"/>
      <c r="QDI82" s="828"/>
      <c r="QDJ82" s="828"/>
      <c r="QDK82" s="828"/>
      <c r="QDL82" s="828"/>
      <c r="QDM82" s="828"/>
      <c r="QDN82" s="828"/>
      <c r="QDO82" s="828"/>
      <c r="QDP82" s="828"/>
      <c r="QDQ82" s="828"/>
      <c r="QDR82" s="828"/>
      <c r="QDS82" s="828"/>
      <c r="QDT82" s="828"/>
      <c r="QDU82" s="828"/>
      <c r="QDV82" s="828"/>
      <c r="QDW82" s="828"/>
      <c r="QDX82" s="828"/>
      <c r="QDY82" s="828"/>
      <c r="QDZ82" s="828"/>
      <c r="QEA82" s="828"/>
      <c r="QEB82" s="828"/>
      <c r="QEC82" s="828"/>
      <c r="QED82" s="828"/>
      <c r="QEE82" s="828"/>
      <c r="QEF82" s="828"/>
      <c r="QEG82" s="828"/>
      <c r="QEH82" s="828"/>
      <c r="QEI82" s="828"/>
      <c r="QEJ82" s="828"/>
      <c r="QEK82" s="828"/>
      <c r="QEL82" s="828"/>
      <c r="QEM82" s="828"/>
      <c r="QEN82" s="828"/>
      <c r="QEO82" s="828"/>
      <c r="QEP82" s="828"/>
      <c r="QEQ82" s="828"/>
      <c r="QER82" s="828"/>
      <c r="QES82" s="828"/>
      <c r="QET82" s="828"/>
      <c r="QEU82" s="828"/>
      <c r="QEV82" s="828"/>
      <c r="QEW82" s="828"/>
      <c r="QEX82" s="828"/>
      <c r="QEY82" s="828"/>
      <c r="QEZ82" s="828"/>
      <c r="QFA82" s="828"/>
      <c r="QFB82" s="828"/>
      <c r="QFC82" s="828"/>
      <c r="QFD82" s="828"/>
      <c r="QFE82" s="828"/>
      <c r="QFF82" s="828"/>
      <c r="QFG82" s="828"/>
      <c r="QFH82" s="828"/>
      <c r="QFI82" s="828"/>
      <c r="QFJ82" s="828"/>
      <c r="QFK82" s="828"/>
      <c r="QFL82" s="828"/>
      <c r="QFM82" s="828"/>
      <c r="QFN82" s="828"/>
      <c r="QFO82" s="828"/>
      <c r="QFP82" s="828"/>
      <c r="QFQ82" s="828"/>
      <c r="QFR82" s="828"/>
      <c r="QFS82" s="828"/>
      <c r="QFT82" s="828"/>
      <c r="QFU82" s="828"/>
      <c r="QFV82" s="828"/>
      <c r="QFW82" s="828"/>
      <c r="QFX82" s="828"/>
      <c r="QFY82" s="828"/>
      <c r="QFZ82" s="828"/>
      <c r="QGA82" s="828"/>
      <c r="QGB82" s="828"/>
      <c r="QGC82" s="828"/>
      <c r="QGD82" s="828"/>
      <c r="QGE82" s="828"/>
      <c r="QGF82" s="828"/>
      <c r="QGG82" s="828"/>
      <c r="QGH82" s="828"/>
      <c r="QGI82" s="828"/>
      <c r="QGJ82" s="828"/>
      <c r="QGK82" s="828"/>
      <c r="QGL82" s="828"/>
      <c r="QGM82" s="828"/>
      <c r="QGN82" s="828"/>
      <c r="QGO82" s="828"/>
      <c r="QGP82" s="828"/>
      <c r="QGQ82" s="828"/>
      <c r="QGR82" s="828"/>
      <c r="QGS82" s="828"/>
      <c r="QGT82" s="828"/>
      <c r="QGU82" s="828"/>
      <c r="QGV82" s="828"/>
      <c r="QGW82" s="828"/>
      <c r="QGX82" s="828"/>
      <c r="QGY82" s="828"/>
      <c r="QGZ82" s="828"/>
      <c r="QHA82" s="828"/>
      <c r="QHB82" s="828"/>
      <c r="QHC82" s="828"/>
      <c r="QHD82" s="828"/>
      <c r="QHE82" s="828"/>
      <c r="QHF82" s="828"/>
      <c r="QHG82" s="828"/>
      <c r="QHH82" s="828"/>
      <c r="QHI82" s="828"/>
      <c r="QHJ82" s="828"/>
      <c r="QHK82" s="828"/>
      <c r="QHL82" s="828"/>
      <c r="QHM82" s="828"/>
      <c r="QHN82" s="828"/>
      <c r="QHO82" s="828"/>
      <c r="QHP82" s="828"/>
      <c r="QHQ82" s="828"/>
      <c r="QHR82" s="828"/>
      <c r="QHS82" s="828"/>
      <c r="QHT82" s="828"/>
      <c r="QHU82" s="828"/>
      <c r="QHV82" s="828"/>
      <c r="QHW82" s="828"/>
      <c r="QHX82" s="828"/>
      <c r="QHY82" s="828"/>
      <c r="QHZ82" s="828"/>
      <c r="QIA82" s="828"/>
      <c r="QIB82" s="828"/>
      <c r="QIC82" s="828"/>
      <c r="QID82" s="828"/>
      <c r="QIE82" s="828"/>
      <c r="QIF82" s="828"/>
      <c r="QIG82" s="828"/>
      <c r="QIH82" s="828"/>
      <c r="QII82" s="828"/>
      <c r="QIJ82" s="828"/>
      <c r="QIK82" s="828"/>
      <c r="QIL82" s="828"/>
      <c r="QIM82" s="828"/>
      <c r="QIN82" s="828"/>
      <c r="QIO82" s="828"/>
      <c r="QIP82" s="828"/>
      <c r="QIQ82" s="828"/>
      <c r="QIR82" s="828"/>
      <c r="QIS82" s="828"/>
      <c r="QIT82" s="828"/>
      <c r="QIU82" s="828"/>
      <c r="QIV82" s="828"/>
      <c r="QIW82" s="828"/>
      <c r="QIX82" s="828"/>
      <c r="QIY82" s="828"/>
      <c r="QIZ82" s="828"/>
      <c r="QJA82" s="828"/>
      <c r="QJB82" s="828"/>
      <c r="QJC82" s="828"/>
      <c r="QJD82" s="828"/>
      <c r="QJE82" s="828"/>
      <c r="QJF82" s="828"/>
      <c r="QJG82" s="828"/>
      <c r="QJH82" s="828"/>
      <c r="QJI82" s="828"/>
      <c r="QJJ82" s="828"/>
      <c r="QJK82" s="828"/>
      <c r="QJL82" s="828"/>
      <c r="QJM82" s="828"/>
      <c r="QJN82" s="828"/>
      <c r="QJO82" s="828"/>
      <c r="QJP82" s="828"/>
      <c r="QJQ82" s="828"/>
      <c r="QJR82" s="828"/>
      <c r="QJS82" s="828"/>
      <c r="QJT82" s="828"/>
      <c r="QJU82" s="828"/>
      <c r="QJV82" s="828"/>
      <c r="QJW82" s="828"/>
      <c r="QJX82" s="828"/>
      <c r="QJY82" s="828"/>
      <c r="QJZ82" s="828"/>
      <c r="QKA82" s="828"/>
      <c r="QKB82" s="828"/>
      <c r="QKC82" s="828"/>
      <c r="QKD82" s="828"/>
      <c r="QKE82" s="828"/>
      <c r="QKF82" s="828"/>
      <c r="QKG82" s="828"/>
      <c r="QKH82" s="828"/>
      <c r="QKI82" s="828"/>
      <c r="QKJ82" s="828"/>
      <c r="QKK82" s="828"/>
      <c r="QKL82" s="828"/>
      <c r="QKM82" s="828"/>
      <c r="QKN82" s="828"/>
      <c r="QKO82" s="828"/>
      <c r="QKP82" s="828"/>
      <c r="QKQ82" s="828"/>
      <c r="QKR82" s="828"/>
      <c r="QKS82" s="828"/>
      <c r="QKT82" s="828"/>
      <c r="QKU82" s="828"/>
      <c r="QKV82" s="828"/>
      <c r="QKW82" s="828"/>
      <c r="QKX82" s="828"/>
      <c r="QKY82" s="828"/>
      <c r="QKZ82" s="828"/>
      <c r="QLA82" s="828"/>
      <c r="QLB82" s="828"/>
      <c r="QLC82" s="828"/>
      <c r="QLD82" s="828"/>
      <c r="QLE82" s="828"/>
      <c r="QLF82" s="828"/>
      <c r="QLG82" s="828"/>
      <c r="QLH82" s="828"/>
      <c r="QLI82" s="828"/>
      <c r="QLJ82" s="828"/>
      <c r="QLK82" s="828"/>
      <c r="QLL82" s="828"/>
      <c r="QLM82" s="828"/>
      <c r="QLN82" s="828"/>
      <c r="QLO82" s="828"/>
      <c r="QLP82" s="828"/>
      <c r="QLQ82" s="828"/>
      <c r="QLR82" s="828"/>
      <c r="QLS82" s="828"/>
      <c r="QLT82" s="828"/>
      <c r="QLU82" s="828"/>
      <c r="QLV82" s="828"/>
      <c r="QLW82" s="828"/>
      <c r="QLX82" s="828"/>
      <c r="QLY82" s="828"/>
      <c r="QLZ82" s="828"/>
      <c r="QMA82" s="828"/>
      <c r="QMB82" s="828"/>
      <c r="QMC82" s="828"/>
      <c r="QMD82" s="828"/>
      <c r="QME82" s="828"/>
      <c r="QMF82" s="828"/>
      <c r="QMG82" s="828"/>
      <c r="QMH82" s="828"/>
      <c r="QMI82" s="828"/>
      <c r="QMJ82" s="828"/>
      <c r="QMK82" s="828"/>
      <c r="QML82" s="828"/>
      <c r="QMM82" s="828"/>
      <c r="QMN82" s="828"/>
      <c r="QMO82" s="828"/>
      <c r="QMP82" s="828"/>
      <c r="QMQ82" s="828"/>
      <c r="QMR82" s="828"/>
      <c r="QMS82" s="828"/>
      <c r="QMT82" s="828"/>
      <c r="QMU82" s="828"/>
      <c r="QMV82" s="828"/>
      <c r="QMW82" s="828"/>
      <c r="QMX82" s="828"/>
      <c r="QMY82" s="828"/>
      <c r="QMZ82" s="828"/>
      <c r="QNA82" s="828"/>
      <c r="QNB82" s="828"/>
      <c r="QNC82" s="828"/>
      <c r="QND82" s="828"/>
      <c r="QNE82" s="828"/>
      <c r="QNF82" s="828"/>
      <c r="QNG82" s="828"/>
      <c r="QNH82" s="828"/>
      <c r="QNI82" s="828"/>
      <c r="QNJ82" s="828"/>
      <c r="QNK82" s="828"/>
      <c r="QNL82" s="828"/>
      <c r="QNM82" s="828"/>
      <c r="QNN82" s="828"/>
      <c r="QNO82" s="828"/>
      <c r="QNP82" s="828"/>
      <c r="QNQ82" s="828"/>
      <c r="QNR82" s="828"/>
      <c r="QNS82" s="828"/>
      <c r="QNT82" s="828"/>
      <c r="QNU82" s="828"/>
      <c r="QNV82" s="828"/>
      <c r="QNW82" s="828"/>
      <c r="QNX82" s="828"/>
      <c r="QNY82" s="828"/>
      <c r="QNZ82" s="828"/>
      <c r="QOA82" s="828"/>
      <c r="QOB82" s="828"/>
      <c r="QOC82" s="828"/>
      <c r="QOD82" s="828"/>
      <c r="QOE82" s="828"/>
      <c r="QOF82" s="828"/>
      <c r="QOG82" s="828"/>
      <c r="QOH82" s="828"/>
      <c r="QOI82" s="828"/>
      <c r="QOJ82" s="828"/>
      <c r="QOK82" s="828"/>
      <c r="QOL82" s="828"/>
      <c r="QOM82" s="828"/>
      <c r="QON82" s="828"/>
      <c r="QOO82" s="828"/>
      <c r="QOP82" s="828"/>
      <c r="QOQ82" s="828"/>
      <c r="QOR82" s="828"/>
      <c r="QOS82" s="828"/>
      <c r="QOT82" s="828"/>
      <c r="QOU82" s="828"/>
      <c r="QOV82" s="828"/>
      <c r="QOW82" s="828"/>
      <c r="QOX82" s="828"/>
      <c r="QOY82" s="828"/>
      <c r="QOZ82" s="828"/>
      <c r="QPA82" s="828"/>
      <c r="QPB82" s="828"/>
      <c r="QPC82" s="828"/>
      <c r="QPD82" s="828"/>
      <c r="QPE82" s="828"/>
      <c r="QPF82" s="828"/>
      <c r="QPG82" s="828"/>
      <c r="QPH82" s="828"/>
      <c r="QPI82" s="828"/>
      <c r="QPJ82" s="828"/>
      <c r="QPK82" s="828"/>
      <c r="QPL82" s="828"/>
      <c r="QPM82" s="828"/>
      <c r="QPN82" s="828"/>
      <c r="QPO82" s="828"/>
      <c r="QPP82" s="828"/>
      <c r="QPQ82" s="828"/>
      <c r="QPR82" s="828"/>
      <c r="QPS82" s="828"/>
      <c r="QPT82" s="828"/>
      <c r="QPU82" s="828"/>
      <c r="QPV82" s="828"/>
      <c r="QPW82" s="828"/>
      <c r="QPX82" s="828"/>
      <c r="QPY82" s="828"/>
      <c r="QPZ82" s="828"/>
      <c r="QQA82" s="828"/>
      <c r="QQB82" s="828"/>
      <c r="QQC82" s="828"/>
      <c r="QQD82" s="828"/>
      <c r="QQE82" s="828"/>
      <c r="QQF82" s="828"/>
      <c r="QQG82" s="828"/>
      <c r="QQH82" s="828"/>
      <c r="QQI82" s="828"/>
      <c r="QQJ82" s="828"/>
      <c r="QQK82" s="828"/>
      <c r="QQL82" s="828"/>
      <c r="QQM82" s="828"/>
      <c r="QQN82" s="828"/>
      <c r="QQO82" s="828"/>
      <c r="QQP82" s="828"/>
      <c r="QQQ82" s="828"/>
      <c r="QQR82" s="828"/>
      <c r="QQS82" s="828"/>
      <c r="QQT82" s="828"/>
      <c r="QQU82" s="828"/>
      <c r="QQV82" s="828"/>
      <c r="QQW82" s="828"/>
      <c r="QQX82" s="828"/>
      <c r="QQY82" s="828"/>
      <c r="QQZ82" s="828"/>
      <c r="QRA82" s="828"/>
      <c r="QRB82" s="828"/>
      <c r="QRC82" s="828"/>
      <c r="QRD82" s="828"/>
      <c r="QRE82" s="828"/>
      <c r="QRF82" s="828"/>
      <c r="QRG82" s="828"/>
      <c r="QRH82" s="828"/>
      <c r="QRI82" s="828"/>
      <c r="QRJ82" s="828"/>
      <c r="QRK82" s="828"/>
      <c r="QRL82" s="828"/>
      <c r="QRM82" s="828"/>
      <c r="QRN82" s="828"/>
      <c r="QRO82" s="828"/>
      <c r="QRP82" s="828"/>
      <c r="QRQ82" s="828"/>
      <c r="QRR82" s="828"/>
      <c r="QRS82" s="828"/>
      <c r="QRT82" s="828"/>
      <c r="QRU82" s="828"/>
      <c r="QRV82" s="828"/>
      <c r="QRW82" s="828"/>
      <c r="QRX82" s="828"/>
      <c r="QRY82" s="828"/>
      <c r="QRZ82" s="828"/>
      <c r="QSA82" s="828"/>
      <c r="QSB82" s="828"/>
      <c r="QSC82" s="828"/>
      <c r="QSD82" s="828"/>
      <c r="QSE82" s="828"/>
      <c r="QSF82" s="828"/>
      <c r="QSG82" s="828"/>
      <c r="QSH82" s="828"/>
      <c r="QSI82" s="828"/>
      <c r="QSJ82" s="828"/>
      <c r="QSK82" s="828"/>
      <c r="QSL82" s="828"/>
      <c r="QSM82" s="828"/>
      <c r="QSN82" s="828"/>
      <c r="QSO82" s="828"/>
      <c r="QSP82" s="828"/>
      <c r="QSQ82" s="828"/>
      <c r="QSR82" s="828"/>
      <c r="QSS82" s="828"/>
      <c r="QST82" s="828"/>
      <c r="QSU82" s="828"/>
      <c r="QSV82" s="828"/>
      <c r="QSW82" s="828"/>
      <c r="QSX82" s="828"/>
      <c r="QSY82" s="828"/>
      <c r="QSZ82" s="828"/>
      <c r="QTA82" s="828"/>
      <c r="QTB82" s="828"/>
      <c r="QTC82" s="828"/>
      <c r="QTD82" s="828"/>
      <c r="QTE82" s="828"/>
      <c r="QTF82" s="828"/>
      <c r="QTG82" s="828"/>
      <c r="QTH82" s="828"/>
      <c r="QTI82" s="828"/>
      <c r="QTJ82" s="828"/>
      <c r="QTK82" s="828"/>
      <c r="QTL82" s="828"/>
      <c r="QTM82" s="828"/>
      <c r="QTN82" s="828"/>
      <c r="QTO82" s="828"/>
      <c r="QTP82" s="828"/>
      <c r="QTQ82" s="828"/>
      <c r="QTR82" s="828"/>
      <c r="QTS82" s="828"/>
      <c r="QTT82" s="828"/>
      <c r="QTU82" s="828"/>
      <c r="QTV82" s="828"/>
      <c r="QTW82" s="828"/>
      <c r="QTX82" s="828"/>
      <c r="QTY82" s="828"/>
      <c r="QTZ82" s="828"/>
      <c r="QUA82" s="828"/>
      <c r="QUB82" s="828"/>
      <c r="QUC82" s="828"/>
      <c r="QUD82" s="828"/>
      <c r="QUE82" s="828"/>
      <c r="QUF82" s="828"/>
      <c r="QUG82" s="828"/>
      <c r="QUH82" s="828"/>
      <c r="QUI82" s="828"/>
      <c r="QUJ82" s="828"/>
      <c r="QUK82" s="828"/>
      <c r="QUL82" s="828"/>
      <c r="QUM82" s="828"/>
      <c r="QUN82" s="828"/>
      <c r="QUO82" s="828"/>
      <c r="QUP82" s="828"/>
      <c r="QUQ82" s="828"/>
      <c r="QUR82" s="828"/>
      <c r="QUS82" s="828"/>
      <c r="QUT82" s="828"/>
      <c r="QUU82" s="828"/>
      <c r="QUV82" s="828"/>
      <c r="QUW82" s="828"/>
      <c r="QUX82" s="828"/>
      <c r="QUY82" s="828"/>
      <c r="QUZ82" s="828"/>
      <c r="QVA82" s="828"/>
      <c r="QVB82" s="828"/>
      <c r="QVC82" s="828"/>
      <c r="QVD82" s="828"/>
      <c r="QVE82" s="828"/>
      <c r="QVF82" s="828"/>
      <c r="QVG82" s="828"/>
      <c r="QVH82" s="828"/>
      <c r="QVI82" s="828"/>
      <c r="QVJ82" s="828"/>
      <c r="QVK82" s="828"/>
      <c r="QVL82" s="828"/>
      <c r="QVM82" s="828"/>
      <c r="QVN82" s="828"/>
      <c r="QVO82" s="828"/>
      <c r="QVP82" s="828"/>
      <c r="QVQ82" s="828"/>
      <c r="QVR82" s="828"/>
      <c r="QVS82" s="828"/>
      <c r="QVT82" s="828"/>
      <c r="QVU82" s="828"/>
      <c r="QVV82" s="828"/>
      <c r="QVW82" s="828"/>
      <c r="QVX82" s="828"/>
      <c r="QVY82" s="828"/>
      <c r="QVZ82" s="828"/>
      <c r="QWA82" s="828"/>
      <c r="QWB82" s="828"/>
      <c r="QWC82" s="828"/>
      <c r="QWD82" s="828"/>
      <c r="QWE82" s="828"/>
      <c r="QWF82" s="828"/>
      <c r="QWG82" s="828"/>
      <c r="QWH82" s="828"/>
      <c r="QWI82" s="828"/>
      <c r="QWJ82" s="828"/>
      <c r="QWK82" s="828"/>
      <c r="QWL82" s="828"/>
      <c r="QWM82" s="828"/>
      <c r="QWN82" s="828"/>
      <c r="QWO82" s="828"/>
      <c r="QWP82" s="828"/>
      <c r="QWQ82" s="828"/>
      <c r="QWR82" s="828"/>
      <c r="QWS82" s="828"/>
      <c r="QWT82" s="828"/>
      <c r="QWU82" s="828"/>
      <c r="QWV82" s="828"/>
      <c r="QWW82" s="828"/>
      <c r="QWX82" s="828"/>
      <c r="QWY82" s="828"/>
      <c r="QWZ82" s="828"/>
      <c r="QXA82" s="828"/>
      <c r="QXB82" s="828"/>
      <c r="QXC82" s="828"/>
      <c r="QXD82" s="828"/>
      <c r="QXE82" s="828"/>
      <c r="QXF82" s="828"/>
      <c r="QXG82" s="828"/>
      <c r="QXH82" s="828"/>
      <c r="QXI82" s="828"/>
      <c r="QXJ82" s="828"/>
      <c r="QXK82" s="828"/>
      <c r="QXL82" s="828"/>
      <c r="QXM82" s="828"/>
      <c r="QXN82" s="828"/>
      <c r="QXO82" s="828"/>
      <c r="QXP82" s="828"/>
      <c r="QXQ82" s="828"/>
      <c r="QXR82" s="828"/>
      <c r="QXS82" s="828"/>
      <c r="QXT82" s="828"/>
      <c r="QXU82" s="828"/>
      <c r="QXV82" s="828"/>
      <c r="QXW82" s="828"/>
      <c r="QXX82" s="828"/>
      <c r="QXY82" s="828"/>
      <c r="QXZ82" s="828"/>
      <c r="QYA82" s="828"/>
      <c r="QYB82" s="828"/>
      <c r="QYC82" s="828"/>
      <c r="QYD82" s="828"/>
      <c r="QYE82" s="828"/>
      <c r="QYF82" s="828"/>
      <c r="QYG82" s="828"/>
      <c r="QYH82" s="828"/>
      <c r="QYI82" s="828"/>
      <c r="QYJ82" s="828"/>
      <c r="QYK82" s="828"/>
      <c r="QYL82" s="828"/>
      <c r="QYM82" s="828"/>
      <c r="QYN82" s="828"/>
      <c r="QYO82" s="828"/>
      <c r="QYP82" s="828"/>
      <c r="QYQ82" s="828"/>
      <c r="QYR82" s="828"/>
      <c r="QYS82" s="828"/>
      <c r="QYT82" s="828"/>
      <c r="QYU82" s="828"/>
      <c r="QYV82" s="828"/>
      <c r="QYW82" s="828"/>
      <c r="QYX82" s="828"/>
      <c r="QYY82" s="828"/>
      <c r="QYZ82" s="828"/>
      <c r="QZA82" s="828"/>
      <c r="QZB82" s="828"/>
      <c r="QZC82" s="828"/>
      <c r="QZD82" s="828"/>
      <c r="QZE82" s="828"/>
      <c r="QZF82" s="828"/>
      <c r="QZG82" s="828"/>
      <c r="QZH82" s="828"/>
      <c r="QZI82" s="828"/>
      <c r="QZJ82" s="828"/>
      <c r="QZK82" s="828"/>
      <c r="QZL82" s="828"/>
      <c r="QZM82" s="828"/>
      <c r="QZN82" s="828"/>
      <c r="QZO82" s="828"/>
      <c r="QZP82" s="828"/>
      <c r="QZQ82" s="828"/>
      <c r="QZR82" s="828"/>
      <c r="QZS82" s="828"/>
      <c r="QZT82" s="828"/>
      <c r="QZU82" s="828"/>
      <c r="QZV82" s="828"/>
      <c r="QZW82" s="828"/>
      <c r="QZX82" s="828"/>
      <c r="QZY82" s="828"/>
      <c r="QZZ82" s="828"/>
      <c r="RAA82" s="828"/>
      <c r="RAB82" s="828"/>
      <c r="RAC82" s="828"/>
      <c r="RAD82" s="828"/>
      <c r="RAE82" s="828"/>
      <c r="RAF82" s="828"/>
      <c r="RAG82" s="828"/>
      <c r="RAH82" s="828"/>
      <c r="RAI82" s="828"/>
      <c r="RAJ82" s="828"/>
      <c r="RAK82" s="828"/>
      <c r="RAL82" s="828"/>
      <c r="RAM82" s="828"/>
      <c r="RAN82" s="828"/>
      <c r="RAO82" s="828"/>
      <c r="RAP82" s="828"/>
      <c r="RAQ82" s="828"/>
      <c r="RAR82" s="828"/>
      <c r="RAS82" s="828"/>
      <c r="RAT82" s="828"/>
      <c r="RAU82" s="828"/>
      <c r="RAV82" s="828"/>
      <c r="RAW82" s="828"/>
      <c r="RAX82" s="828"/>
      <c r="RAY82" s="828"/>
      <c r="RAZ82" s="828"/>
      <c r="RBA82" s="828"/>
      <c r="RBB82" s="828"/>
      <c r="RBC82" s="828"/>
      <c r="RBD82" s="828"/>
      <c r="RBE82" s="828"/>
      <c r="RBF82" s="828"/>
      <c r="RBG82" s="828"/>
      <c r="RBH82" s="828"/>
      <c r="RBI82" s="828"/>
      <c r="RBJ82" s="828"/>
      <c r="RBK82" s="828"/>
      <c r="RBL82" s="828"/>
      <c r="RBM82" s="828"/>
      <c r="RBN82" s="828"/>
      <c r="RBO82" s="828"/>
      <c r="RBP82" s="828"/>
      <c r="RBQ82" s="828"/>
      <c r="RBR82" s="828"/>
      <c r="RBS82" s="828"/>
      <c r="RBT82" s="828"/>
      <c r="RBU82" s="828"/>
      <c r="RBV82" s="828"/>
      <c r="RBW82" s="828"/>
      <c r="RBX82" s="828"/>
      <c r="RBY82" s="828"/>
      <c r="RBZ82" s="828"/>
      <c r="RCA82" s="828"/>
      <c r="RCB82" s="828"/>
      <c r="RCC82" s="828"/>
      <c r="RCD82" s="828"/>
      <c r="RCE82" s="828"/>
      <c r="RCF82" s="828"/>
      <c r="RCG82" s="828"/>
      <c r="RCH82" s="828"/>
      <c r="RCI82" s="828"/>
      <c r="RCJ82" s="828"/>
      <c r="RCK82" s="828"/>
      <c r="RCL82" s="828"/>
      <c r="RCM82" s="828"/>
      <c r="RCN82" s="828"/>
      <c r="RCO82" s="828"/>
      <c r="RCP82" s="828"/>
      <c r="RCQ82" s="828"/>
      <c r="RCR82" s="828"/>
      <c r="RCS82" s="828"/>
      <c r="RCT82" s="828"/>
      <c r="RCU82" s="828"/>
      <c r="RCV82" s="828"/>
      <c r="RCW82" s="828"/>
      <c r="RCX82" s="828"/>
      <c r="RCY82" s="828"/>
      <c r="RCZ82" s="828"/>
      <c r="RDA82" s="828"/>
      <c r="RDB82" s="828"/>
      <c r="RDC82" s="828"/>
      <c r="RDD82" s="828"/>
      <c r="RDE82" s="828"/>
      <c r="RDF82" s="828"/>
      <c r="RDG82" s="828"/>
      <c r="RDH82" s="828"/>
      <c r="RDI82" s="828"/>
      <c r="RDJ82" s="828"/>
      <c r="RDK82" s="828"/>
      <c r="RDL82" s="828"/>
      <c r="RDM82" s="828"/>
      <c r="RDN82" s="828"/>
      <c r="RDO82" s="828"/>
      <c r="RDP82" s="828"/>
      <c r="RDQ82" s="828"/>
      <c r="RDR82" s="828"/>
      <c r="RDS82" s="828"/>
      <c r="RDT82" s="828"/>
      <c r="RDU82" s="828"/>
      <c r="RDV82" s="828"/>
      <c r="RDW82" s="828"/>
      <c r="RDX82" s="828"/>
      <c r="RDY82" s="828"/>
      <c r="RDZ82" s="828"/>
      <c r="REA82" s="828"/>
      <c r="REB82" s="828"/>
      <c r="REC82" s="828"/>
      <c r="RED82" s="828"/>
      <c r="REE82" s="828"/>
      <c r="REF82" s="828"/>
      <c r="REG82" s="828"/>
      <c r="REH82" s="828"/>
      <c r="REI82" s="828"/>
      <c r="REJ82" s="828"/>
      <c r="REK82" s="828"/>
      <c r="REL82" s="828"/>
      <c r="REM82" s="828"/>
      <c r="REN82" s="828"/>
      <c r="REO82" s="828"/>
      <c r="REP82" s="828"/>
      <c r="REQ82" s="828"/>
      <c r="RER82" s="828"/>
      <c r="RES82" s="828"/>
      <c r="RET82" s="828"/>
      <c r="REU82" s="828"/>
      <c r="REV82" s="828"/>
      <c r="REW82" s="828"/>
      <c r="REX82" s="828"/>
      <c r="REY82" s="828"/>
      <c r="REZ82" s="828"/>
      <c r="RFA82" s="828"/>
      <c r="RFB82" s="828"/>
      <c r="RFC82" s="828"/>
      <c r="RFD82" s="828"/>
      <c r="RFE82" s="828"/>
      <c r="RFF82" s="828"/>
      <c r="RFG82" s="828"/>
      <c r="RFH82" s="828"/>
      <c r="RFI82" s="828"/>
      <c r="RFJ82" s="828"/>
      <c r="RFK82" s="828"/>
      <c r="RFL82" s="828"/>
      <c r="RFM82" s="828"/>
      <c r="RFN82" s="828"/>
      <c r="RFO82" s="828"/>
      <c r="RFP82" s="828"/>
      <c r="RFQ82" s="828"/>
      <c r="RFR82" s="828"/>
      <c r="RFS82" s="828"/>
      <c r="RFT82" s="828"/>
      <c r="RFU82" s="828"/>
      <c r="RFV82" s="828"/>
      <c r="RFW82" s="828"/>
      <c r="RFX82" s="828"/>
      <c r="RFY82" s="828"/>
      <c r="RFZ82" s="828"/>
      <c r="RGA82" s="828"/>
      <c r="RGB82" s="828"/>
      <c r="RGC82" s="828"/>
      <c r="RGD82" s="828"/>
      <c r="RGE82" s="828"/>
      <c r="RGF82" s="828"/>
      <c r="RGG82" s="828"/>
      <c r="RGH82" s="828"/>
      <c r="RGI82" s="828"/>
      <c r="RGJ82" s="828"/>
      <c r="RGK82" s="828"/>
      <c r="RGL82" s="828"/>
      <c r="RGM82" s="828"/>
      <c r="RGN82" s="828"/>
      <c r="RGO82" s="828"/>
      <c r="RGP82" s="828"/>
      <c r="RGQ82" s="828"/>
      <c r="RGR82" s="828"/>
      <c r="RGS82" s="828"/>
      <c r="RGT82" s="828"/>
      <c r="RGU82" s="828"/>
      <c r="RGV82" s="828"/>
      <c r="RGW82" s="828"/>
      <c r="RGX82" s="828"/>
      <c r="RGY82" s="828"/>
      <c r="RGZ82" s="828"/>
      <c r="RHA82" s="828"/>
      <c r="RHB82" s="828"/>
      <c r="RHC82" s="828"/>
      <c r="RHD82" s="828"/>
      <c r="RHE82" s="828"/>
      <c r="RHF82" s="828"/>
      <c r="RHG82" s="828"/>
      <c r="RHH82" s="828"/>
      <c r="RHI82" s="828"/>
      <c r="RHJ82" s="828"/>
      <c r="RHK82" s="828"/>
      <c r="RHL82" s="828"/>
      <c r="RHM82" s="828"/>
      <c r="RHN82" s="828"/>
      <c r="RHO82" s="828"/>
      <c r="RHP82" s="828"/>
      <c r="RHQ82" s="828"/>
      <c r="RHR82" s="828"/>
      <c r="RHS82" s="828"/>
      <c r="RHT82" s="828"/>
      <c r="RHU82" s="828"/>
      <c r="RHV82" s="828"/>
      <c r="RHW82" s="828"/>
      <c r="RHX82" s="828"/>
      <c r="RHY82" s="828"/>
      <c r="RHZ82" s="828"/>
      <c r="RIA82" s="828"/>
      <c r="RIB82" s="828"/>
      <c r="RIC82" s="828"/>
      <c r="RID82" s="828"/>
      <c r="RIE82" s="828"/>
      <c r="RIF82" s="828"/>
      <c r="RIG82" s="828"/>
      <c r="RIH82" s="828"/>
      <c r="RII82" s="828"/>
      <c r="RIJ82" s="828"/>
      <c r="RIK82" s="828"/>
      <c r="RIL82" s="828"/>
      <c r="RIM82" s="828"/>
      <c r="RIN82" s="828"/>
      <c r="RIO82" s="828"/>
      <c r="RIP82" s="828"/>
      <c r="RIQ82" s="828"/>
      <c r="RIR82" s="828"/>
      <c r="RIS82" s="828"/>
      <c r="RIT82" s="828"/>
      <c r="RIU82" s="828"/>
      <c r="RIV82" s="828"/>
      <c r="RIW82" s="828"/>
      <c r="RIX82" s="828"/>
      <c r="RIY82" s="828"/>
      <c r="RIZ82" s="828"/>
      <c r="RJA82" s="828"/>
      <c r="RJB82" s="828"/>
      <c r="RJC82" s="828"/>
      <c r="RJD82" s="828"/>
      <c r="RJE82" s="828"/>
      <c r="RJF82" s="828"/>
      <c r="RJG82" s="828"/>
      <c r="RJH82" s="828"/>
      <c r="RJI82" s="828"/>
      <c r="RJJ82" s="828"/>
      <c r="RJK82" s="828"/>
      <c r="RJL82" s="828"/>
      <c r="RJM82" s="828"/>
      <c r="RJN82" s="828"/>
      <c r="RJO82" s="828"/>
      <c r="RJP82" s="828"/>
      <c r="RJQ82" s="828"/>
      <c r="RJR82" s="828"/>
      <c r="RJS82" s="828"/>
      <c r="RJT82" s="828"/>
      <c r="RJU82" s="828"/>
      <c r="RJV82" s="828"/>
      <c r="RJW82" s="828"/>
      <c r="RJX82" s="828"/>
      <c r="RJY82" s="828"/>
      <c r="RJZ82" s="828"/>
      <c r="RKA82" s="828"/>
      <c r="RKB82" s="828"/>
      <c r="RKC82" s="828"/>
      <c r="RKD82" s="828"/>
      <c r="RKE82" s="828"/>
      <c r="RKF82" s="828"/>
      <c r="RKG82" s="828"/>
      <c r="RKH82" s="828"/>
      <c r="RKI82" s="828"/>
      <c r="RKJ82" s="828"/>
      <c r="RKK82" s="828"/>
      <c r="RKL82" s="828"/>
      <c r="RKM82" s="828"/>
      <c r="RKN82" s="828"/>
      <c r="RKO82" s="828"/>
      <c r="RKP82" s="828"/>
      <c r="RKQ82" s="828"/>
      <c r="RKR82" s="828"/>
      <c r="RKS82" s="828"/>
      <c r="RKT82" s="828"/>
      <c r="RKU82" s="828"/>
      <c r="RKV82" s="828"/>
      <c r="RKW82" s="828"/>
      <c r="RKX82" s="828"/>
      <c r="RKY82" s="828"/>
      <c r="RKZ82" s="828"/>
      <c r="RLA82" s="828"/>
      <c r="RLB82" s="828"/>
      <c r="RLC82" s="828"/>
      <c r="RLD82" s="828"/>
      <c r="RLE82" s="828"/>
      <c r="RLF82" s="828"/>
      <c r="RLG82" s="828"/>
      <c r="RLH82" s="828"/>
      <c r="RLI82" s="828"/>
      <c r="RLJ82" s="828"/>
      <c r="RLK82" s="828"/>
      <c r="RLL82" s="828"/>
      <c r="RLM82" s="828"/>
      <c r="RLN82" s="828"/>
      <c r="RLO82" s="828"/>
      <c r="RLP82" s="828"/>
      <c r="RLQ82" s="828"/>
      <c r="RLR82" s="828"/>
      <c r="RLS82" s="828"/>
      <c r="RLT82" s="828"/>
      <c r="RLU82" s="828"/>
      <c r="RLV82" s="828"/>
      <c r="RLW82" s="828"/>
      <c r="RLX82" s="828"/>
      <c r="RLY82" s="828"/>
      <c r="RLZ82" s="828"/>
      <c r="RMA82" s="828"/>
      <c r="RMB82" s="828"/>
      <c r="RMC82" s="828"/>
      <c r="RMD82" s="828"/>
      <c r="RME82" s="828"/>
      <c r="RMF82" s="828"/>
      <c r="RMG82" s="828"/>
      <c r="RMH82" s="828"/>
      <c r="RMI82" s="828"/>
      <c r="RMJ82" s="828"/>
      <c r="RMK82" s="828"/>
      <c r="RML82" s="828"/>
      <c r="RMM82" s="828"/>
      <c r="RMN82" s="828"/>
      <c r="RMO82" s="828"/>
      <c r="RMP82" s="828"/>
      <c r="RMQ82" s="828"/>
      <c r="RMR82" s="828"/>
      <c r="RMS82" s="828"/>
      <c r="RMT82" s="828"/>
      <c r="RMU82" s="828"/>
      <c r="RMV82" s="828"/>
      <c r="RMW82" s="828"/>
      <c r="RMX82" s="828"/>
      <c r="RMY82" s="828"/>
      <c r="RMZ82" s="828"/>
      <c r="RNA82" s="828"/>
      <c r="RNB82" s="828"/>
      <c r="RNC82" s="828"/>
      <c r="RND82" s="828"/>
      <c r="RNE82" s="828"/>
      <c r="RNF82" s="828"/>
      <c r="RNG82" s="828"/>
      <c r="RNH82" s="828"/>
      <c r="RNI82" s="828"/>
      <c r="RNJ82" s="828"/>
      <c r="RNK82" s="828"/>
      <c r="RNL82" s="828"/>
      <c r="RNM82" s="828"/>
      <c r="RNN82" s="828"/>
      <c r="RNO82" s="828"/>
      <c r="RNP82" s="828"/>
      <c r="RNQ82" s="828"/>
      <c r="RNR82" s="828"/>
      <c r="RNS82" s="828"/>
      <c r="RNT82" s="828"/>
      <c r="RNU82" s="828"/>
      <c r="RNV82" s="828"/>
      <c r="RNW82" s="828"/>
      <c r="RNX82" s="828"/>
      <c r="RNY82" s="828"/>
      <c r="RNZ82" s="828"/>
      <c r="ROA82" s="828"/>
      <c r="ROB82" s="828"/>
      <c r="ROC82" s="828"/>
      <c r="ROD82" s="828"/>
      <c r="ROE82" s="828"/>
      <c r="ROF82" s="828"/>
      <c r="ROG82" s="828"/>
      <c r="ROH82" s="828"/>
      <c r="ROI82" s="828"/>
      <c r="ROJ82" s="828"/>
      <c r="ROK82" s="828"/>
      <c r="ROL82" s="828"/>
      <c r="ROM82" s="828"/>
      <c r="RON82" s="828"/>
      <c r="ROO82" s="828"/>
      <c r="ROP82" s="828"/>
      <c r="ROQ82" s="828"/>
      <c r="ROR82" s="828"/>
      <c r="ROS82" s="828"/>
      <c r="ROT82" s="828"/>
      <c r="ROU82" s="828"/>
      <c r="ROV82" s="828"/>
      <c r="ROW82" s="828"/>
      <c r="ROX82" s="828"/>
      <c r="ROY82" s="828"/>
      <c r="ROZ82" s="828"/>
      <c r="RPA82" s="828"/>
      <c r="RPB82" s="828"/>
      <c r="RPC82" s="828"/>
      <c r="RPD82" s="828"/>
      <c r="RPE82" s="828"/>
      <c r="RPF82" s="828"/>
      <c r="RPG82" s="828"/>
      <c r="RPH82" s="828"/>
      <c r="RPI82" s="828"/>
      <c r="RPJ82" s="828"/>
      <c r="RPK82" s="828"/>
      <c r="RPL82" s="828"/>
      <c r="RPM82" s="828"/>
      <c r="RPN82" s="828"/>
      <c r="RPO82" s="828"/>
      <c r="RPP82" s="828"/>
      <c r="RPQ82" s="828"/>
      <c r="RPR82" s="828"/>
      <c r="RPS82" s="828"/>
      <c r="RPT82" s="828"/>
      <c r="RPU82" s="828"/>
      <c r="RPV82" s="828"/>
      <c r="RPW82" s="828"/>
      <c r="RPX82" s="828"/>
      <c r="RPY82" s="828"/>
      <c r="RPZ82" s="828"/>
      <c r="RQA82" s="828"/>
      <c r="RQB82" s="828"/>
      <c r="RQC82" s="828"/>
      <c r="RQD82" s="828"/>
      <c r="RQE82" s="828"/>
      <c r="RQF82" s="828"/>
      <c r="RQG82" s="828"/>
      <c r="RQH82" s="828"/>
      <c r="RQI82" s="828"/>
      <c r="RQJ82" s="828"/>
      <c r="RQK82" s="828"/>
      <c r="RQL82" s="828"/>
      <c r="RQM82" s="828"/>
      <c r="RQN82" s="828"/>
      <c r="RQO82" s="828"/>
      <c r="RQP82" s="828"/>
      <c r="RQQ82" s="828"/>
      <c r="RQR82" s="828"/>
      <c r="RQS82" s="828"/>
      <c r="RQT82" s="828"/>
      <c r="RQU82" s="828"/>
      <c r="RQV82" s="828"/>
      <c r="RQW82" s="828"/>
      <c r="RQX82" s="828"/>
      <c r="RQY82" s="828"/>
      <c r="RQZ82" s="828"/>
      <c r="RRA82" s="828"/>
      <c r="RRB82" s="828"/>
      <c r="RRC82" s="828"/>
      <c r="RRD82" s="828"/>
      <c r="RRE82" s="828"/>
      <c r="RRF82" s="828"/>
      <c r="RRG82" s="828"/>
      <c r="RRH82" s="828"/>
      <c r="RRI82" s="828"/>
      <c r="RRJ82" s="828"/>
      <c r="RRK82" s="828"/>
      <c r="RRL82" s="828"/>
      <c r="RRM82" s="828"/>
      <c r="RRN82" s="828"/>
      <c r="RRO82" s="828"/>
      <c r="RRP82" s="828"/>
      <c r="RRQ82" s="828"/>
      <c r="RRR82" s="828"/>
      <c r="RRS82" s="828"/>
      <c r="RRT82" s="828"/>
      <c r="RRU82" s="828"/>
      <c r="RRV82" s="828"/>
      <c r="RRW82" s="828"/>
      <c r="RRX82" s="828"/>
      <c r="RRY82" s="828"/>
      <c r="RRZ82" s="828"/>
      <c r="RSA82" s="828"/>
      <c r="RSB82" s="828"/>
      <c r="RSC82" s="828"/>
      <c r="RSD82" s="828"/>
      <c r="RSE82" s="828"/>
      <c r="RSF82" s="828"/>
      <c r="RSG82" s="828"/>
      <c r="RSH82" s="828"/>
      <c r="RSI82" s="828"/>
      <c r="RSJ82" s="828"/>
      <c r="RSK82" s="828"/>
      <c r="RSL82" s="828"/>
      <c r="RSM82" s="828"/>
      <c r="RSN82" s="828"/>
      <c r="RSO82" s="828"/>
      <c r="RSP82" s="828"/>
      <c r="RSQ82" s="828"/>
      <c r="RSR82" s="828"/>
      <c r="RSS82" s="828"/>
      <c r="RST82" s="828"/>
      <c r="RSU82" s="828"/>
      <c r="RSV82" s="828"/>
      <c r="RSW82" s="828"/>
      <c r="RSX82" s="828"/>
      <c r="RSY82" s="828"/>
      <c r="RSZ82" s="828"/>
      <c r="RTA82" s="828"/>
      <c r="RTB82" s="828"/>
      <c r="RTC82" s="828"/>
      <c r="RTD82" s="828"/>
      <c r="RTE82" s="828"/>
      <c r="RTF82" s="828"/>
      <c r="RTG82" s="828"/>
      <c r="RTH82" s="828"/>
      <c r="RTI82" s="828"/>
      <c r="RTJ82" s="828"/>
      <c r="RTK82" s="828"/>
      <c r="RTL82" s="828"/>
      <c r="RTM82" s="828"/>
      <c r="RTN82" s="828"/>
      <c r="RTO82" s="828"/>
      <c r="RTP82" s="828"/>
      <c r="RTQ82" s="828"/>
      <c r="RTR82" s="828"/>
      <c r="RTS82" s="828"/>
      <c r="RTT82" s="828"/>
      <c r="RTU82" s="828"/>
      <c r="RTV82" s="828"/>
      <c r="RTW82" s="828"/>
      <c r="RTX82" s="828"/>
      <c r="RTY82" s="828"/>
      <c r="RTZ82" s="828"/>
      <c r="RUA82" s="828"/>
      <c r="RUB82" s="828"/>
      <c r="RUC82" s="828"/>
      <c r="RUD82" s="828"/>
      <c r="RUE82" s="828"/>
      <c r="RUF82" s="828"/>
      <c r="RUG82" s="828"/>
      <c r="RUH82" s="828"/>
      <c r="RUI82" s="828"/>
      <c r="RUJ82" s="828"/>
      <c r="RUK82" s="828"/>
      <c r="RUL82" s="828"/>
      <c r="RUM82" s="828"/>
      <c r="RUN82" s="828"/>
      <c r="RUO82" s="828"/>
      <c r="RUP82" s="828"/>
      <c r="RUQ82" s="828"/>
      <c r="RUR82" s="828"/>
      <c r="RUS82" s="828"/>
      <c r="RUT82" s="828"/>
      <c r="RUU82" s="828"/>
      <c r="RUV82" s="828"/>
      <c r="RUW82" s="828"/>
      <c r="RUX82" s="828"/>
      <c r="RUY82" s="828"/>
      <c r="RUZ82" s="828"/>
      <c r="RVA82" s="828"/>
      <c r="RVB82" s="828"/>
      <c r="RVC82" s="828"/>
      <c r="RVD82" s="828"/>
      <c r="RVE82" s="828"/>
      <c r="RVF82" s="828"/>
      <c r="RVG82" s="828"/>
      <c r="RVH82" s="828"/>
      <c r="RVI82" s="828"/>
      <c r="RVJ82" s="828"/>
      <c r="RVK82" s="828"/>
      <c r="RVL82" s="828"/>
      <c r="RVM82" s="828"/>
      <c r="RVN82" s="828"/>
      <c r="RVO82" s="828"/>
      <c r="RVP82" s="828"/>
      <c r="RVQ82" s="828"/>
      <c r="RVR82" s="828"/>
      <c r="RVS82" s="828"/>
      <c r="RVT82" s="828"/>
      <c r="RVU82" s="828"/>
      <c r="RVV82" s="828"/>
      <c r="RVW82" s="828"/>
      <c r="RVX82" s="828"/>
      <c r="RVY82" s="828"/>
      <c r="RVZ82" s="828"/>
      <c r="RWA82" s="828"/>
      <c r="RWB82" s="828"/>
      <c r="RWC82" s="828"/>
      <c r="RWD82" s="828"/>
      <c r="RWE82" s="828"/>
      <c r="RWF82" s="828"/>
      <c r="RWG82" s="828"/>
      <c r="RWH82" s="828"/>
      <c r="RWI82" s="828"/>
      <c r="RWJ82" s="828"/>
      <c r="RWK82" s="828"/>
      <c r="RWL82" s="828"/>
      <c r="RWM82" s="828"/>
      <c r="RWN82" s="828"/>
      <c r="RWO82" s="828"/>
      <c r="RWP82" s="828"/>
      <c r="RWQ82" s="828"/>
      <c r="RWR82" s="828"/>
      <c r="RWS82" s="828"/>
      <c r="RWT82" s="828"/>
      <c r="RWU82" s="828"/>
      <c r="RWV82" s="828"/>
      <c r="RWW82" s="828"/>
      <c r="RWX82" s="828"/>
      <c r="RWY82" s="828"/>
      <c r="RWZ82" s="828"/>
      <c r="RXA82" s="828"/>
      <c r="RXB82" s="828"/>
      <c r="RXC82" s="828"/>
      <c r="RXD82" s="828"/>
      <c r="RXE82" s="828"/>
      <c r="RXF82" s="828"/>
      <c r="RXG82" s="828"/>
      <c r="RXH82" s="828"/>
      <c r="RXI82" s="828"/>
      <c r="RXJ82" s="828"/>
      <c r="RXK82" s="828"/>
      <c r="RXL82" s="828"/>
      <c r="RXM82" s="828"/>
      <c r="RXN82" s="828"/>
      <c r="RXO82" s="828"/>
      <c r="RXP82" s="828"/>
      <c r="RXQ82" s="828"/>
      <c r="RXR82" s="828"/>
      <c r="RXS82" s="828"/>
      <c r="RXT82" s="828"/>
      <c r="RXU82" s="828"/>
      <c r="RXV82" s="828"/>
      <c r="RXW82" s="828"/>
      <c r="RXX82" s="828"/>
      <c r="RXY82" s="828"/>
      <c r="RXZ82" s="828"/>
      <c r="RYA82" s="828"/>
      <c r="RYB82" s="828"/>
      <c r="RYC82" s="828"/>
      <c r="RYD82" s="828"/>
      <c r="RYE82" s="828"/>
      <c r="RYF82" s="828"/>
      <c r="RYG82" s="828"/>
      <c r="RYH82" s="828"/>
      <c r="RYI82" s="828"/>
      <c r="RYJ82" s="828"/>
      <c r="RYK82" s="828"/>
      <c r="RYL82" s="828"/>
      <c r="RYM82" s="828"/>
      <c r="RYN82" s="828"/>
      <c r="RYO82" s="828"/>
      <c r="RYP82" s="828"/>
      <c r="RYQ82" s="828"/>
      <c r="RYR82" s="828"/>
      <c r="RYS82" s="828"/>
      <c r="RYT82" s="828"/>
      <c r="RYU82" s="828"/>
      <c r="RYV82" s="828"/>
      <c r="RYW82" s="828"/>
      <c r="RYX82" s="828"/>
      <c r="RYY82" s="828"/>
      <c r="RYZ82" s="828"/>
      <c r="RZA82" s="828"/>
      <c r="RZB82" s="828"/>
      <c r="RZC82" s="828"/>
      <c r="RZD82" s="828"/>
      <c r="RZE82" s="828"/>
      <c r="RZF82" s="828"/>
      <c r="RZG82" s="828"/>
      <c r="RZH82" s="828"/>
      <c r="RZI82" s="828"/>
      <c r="RZJ82" s="828"/>
      <c r="RZK82" s="828"/>
      <c r="RZL82" s="828"/>
      <c r="RZM82" s="828"/>
      <c r="RZN82" s="828"/>
      <c r="RZO82" s="828"/>
      <c r="RZP82" s="828"/>
      <c r="RZQ82" s="828"/>
      <c r="RZR82" s="828"/>
      <c r="RZS82" s="828"/>
      <c r="RZT82" s="828"/>
      <c r="RZU82" s="828"/>
      <c r="RZV82" s="828"/>
      <c r="RZW82" s="828"/>
      <c r="RZX82" s="828"/>
      <c r="RZY82" s="828"/>
      <c r="RZZ82" s="828"/>
      <c r="SAA82" s="828"/>
      <c r="SAB82" s="828"/>
      <c r="SAC82" s="828"/>
      <c r="SAD82" s="828"/>
      <c r="SAE82" s="828"/>
      <c r="SAF82" s="828"/>
      <c r="SAG82" s="828"/>
      <c r="SAH82" s="828"/>
      <c r="SAI82" s="828"/>
      <c r="SAJ82" s="828"/>
      <c r="SAK82" s="828"/>
      <c r="SAL82" s="828"/>
      <c r="SAM82" s="828"/>
      <c r="SAN82" s="828"/>
      <c r="SAO82" s="828"/>
      <c r="SAP82" s="828"/>
      <c r="SAQ82" s="828"/>
      <c r="SAR82" s="828"/>
      <c r="SAS82" s="828"/>
      <c r="SAT82" s="828"/>
      <c r="SAU82" s="828"/>
      <c r="SAV82" s="828"/>
      <c r="SAW82" s="828"/>
      <c r="SAX82" s="828"/>
      <c r="SAY82" s="828"/>
      <c r="SAZ82" s="828"/>
      <c r="SBA82" s="828"/>
      <c r="SBB82" s="828"/>
      <c r="SBC82" s="828"/>
      <c r="SBD82" s="828"/>
      <c r="SBE82" s="828"/>
      <c r="SBF82" s="828"/>
      <c r="SBG82" s="828"/>
      <c r="SBH82" s="828"/>
      <c r="SBI82" s="828"/>
      <c r="SBJ82" s="828"/>
      <c r="SBK82" s="828"/>
      <c r="SBL82" s="828"/>
      <c r="SBM82" s="828"/>
      <c r="SBN82" s="828"/>
      <c r="SBO82" s="828"/>
      <c r="SBP82" s="828"/>
      <c r="SBQ82" s="828"/>
      <c r="SBR82" s="828"/>
      <c r="SBS82" s="828"/>
      <c r="SBT82" s="828"/>
      <c r="SBU82" s="828"/>
      <c r="SBV82" s="828"/>
      <c r="SBW82" s="828"/>
      <c r="SBX82" s="828"/>
      <c r="SBY82" s="828"/>
      <c r="SBZ82" s="828"/>
      <c r="SCA82" s="828"/>
      <c r="SCB82" s="828"/>
      <c r="SCC82" s="828"/>
      <c r="SCD82" s="828"/>
      <c r="SCE82" s="828"/>
      <c r="SCF82" s="828"/>
      <c r="SCG82" s="828"/>
      <c r="SCH82" s="828"/>
      <c r="SCI82" s="828"/>
      <c r="SCJ82" s="828"/>
      <c r="SCK82" s="828"/>
      <c r="SCL82" s="828"/>
      <c r="SCM82" s="828"/>
      <c r="SCN82" s="828"/>
      <c r="SCO82" s="828"/>
      <c r="SCP82" s="828"/>
      <c r="SCQ82" s="828"/>
      <c r="SCR82" s="828"/>
      <c r="SCS82" s="828"/>
      <c r="SCT82" s="828"/>
      <c r="SCU82" s="828"/>
      <c r="SCV82" s="828"/>
      <c r="SCW82" s="828"/>
      <c r="SCX82" s="828"/>
      <c r="SCY82" s="828"/>
      <c r="SCZ82" s="828"/>
      <c r="SDA82" s="828"/>
      <c r="SDB82" s="828"/>
      <c r="SDC82" s="828"/>
      <c r="SDD82" s="828"/>
      <c r="SDE82" s="828"/>
      <c r="SDF82" s="828"/>
      <c r="SDG82" s="828"/>
      <c r="SDH82" s="828"/>
      <c r="SDI82" s="828"/>
      <c r="SDJ82" s="828"/>
      <c r="SDK82" s="828"/>
      <c r="SDL82" s="828"/>
      <c r="SDM82" s="828"/>
      <c r="SDN82" s="828"/>
      <c r="SDO82" s="828"/>
      <c r="SDP82" s="828"/>
      <c r="SDQ82" s="828"/>
      <c r="SDR82" s="828"/>
      <c r="SDS82" s="828"/>
      <c r="SDT82" s="828"/>
      <c r="SDU82" s="828"/>
      <c r="SDV82" s="828"/>
      <c r="SDW82" s="828"/>
      <c r="SDX82" s="828"/>
      <c r="SDY82" s="828"/>
      <c r="SDZ82" s="828"/>
      <c r="SEA82" s="828"/>
      <c r="SEB82" s="828"/>
      <c r="SEC82" s="828"/>
      <c r="SED82" s="828"/>
      <c r="SEE82" s="828"/>
      <c r="SEF82" s="828"/>
      <c r="SEG82" s="828"/>
      <c r="SEH82" s="828"/>
      <c r="SEI82" s="828"/>
      <c r="SEJ82" s="828"/>
      <c r="SEK82" s="828"/>
      <c r="SEL82" s="828"/>
      <c r="SEM82" s="828"/>
      <c r="SEN82" s="828"/>
      <c r="SEO82" s="828"/>
      <c r="SEP82" s="828"/>
      <c r="SEQ82" s="828"/>
      <c r="SER82" s="828"/>
      <c r="SES82" s="828"/>
      <c r="SET82" s="828"/>
      <c r="SEU82" s="828"/>
      <c r="SEV82" s="828"/>
      <c r="SEW82" s="828"/>
      <c r="SEX82" s="828"/>
      <c r="SEY82" s="828"/>
      <c r="SEZ82" s="828"/>
      <c r="SFA82" s="828"/>
      <c r="SFB82" s="828"/>
      <c r="SFC82" s="828"/>
      <c r="SFD82" s="828"/>
      <c r="SFE82" s="828"/>
      <c r="SFF82" s="828"/>
      <c r="SFG82" s="828"/>
      <c r="SFH82" s="828"/>
      <c r="SFI82" s="828"/>
      <c r="SFJ82" s="828"/>
      <c r="SFK82" s="828"/>
      <c r="SFL82" s="828"/>
      <c r="SFM82" s="828"/>
      <c r="SFN82" s="828"/>
      <c r="SFO82" s="828"/>
      <c r="SFP82" s="828"/>
      <c r="SFQ82" s="828"/>
      <c r="SFR82" s="828"/>
      <c r="SFS82" s="828"/>
      <c r="SFT82" s="828"/>
      <c r="SFU82" s="828"/>
      <c r="SFV82" s="828"/>
      <c r="SFW82" s="828"/>
      <c r="SFX82" s="828"/>
      <c r="SFY82" s="828"/>
      <c r="SFZ82" s="828"/>
      <c r="SGA82" s="828"/>
      <c r="SGB82" s="828"/>
      <c r="SGC82" s="828"/>
      <c r="SGD82" s="828"/>
      <c r="SGE82" s="828"/>
      <c r="SGF82" s="828"/>
      <c r="SGG82" s="828"/>
      <c r="SGH82" s="828"/>
      <c r="SGI82" s="828"/>
      <c r="SGJ82" s="828"/>
      <c r="SGK82" s="828"/>
      <c r="SGL82" s="828"/>
      <c r="SGM82" s="828"/>
      <c r="SGN82" s="828"/>
      <c r="SGO82" s="828"/>
      <c r="SGP82" s="828"/>
      <c r="SGQ82" s="828"/>
      <c r="SGR82" s="828"/>
      <c r="SGS82" s="828"/>
      <c r="SGT82" s="828"/>
      <c r="SGU82" s="828"/>
      <c r="SGV82" s="828"/>
      <c r="SGW82" s="828"/>
      <c r="SGX82" s="828"/>
      <c r="SGY82" s="828"/>
      <c r="SGZ82" s="828"/>
      <c r="SHA82" s="828"/>
      <c r="SHB82" s="828"/>
      <c r="SHC82" s="828"/>
      <c r="SHD82" s="828"/>
      <c r="SHE82" s="828"/>
      <c r="SHF82" s="828"/>
      <c r="SHG82" s="828"/>
      <c r="SHH82" s="828"/>
      <c r="SHI82" s="828"/>
      <c r="SHJ82" s="828"/>
      <c r="SHK82" s="828"/>
      <c r="SHL82" s="828"/>
      <c r="SHM82" s="828"/>
      <c r="SHN82" s="828"/>
      <c r="SHO82" s="828"/>
      <c r="SHP82" s="828"/>
      <c r="SHQ82" s="828"/>
      <c r="SHR82" s="828"/>
      <c r="SHS82" s="828"/>
      <c r="SHT82" s="828"/>
      <c r="SHU82" s="828"/>
      <c r="SHV82" s="828"/>
      <c r="SHW82" s="828"/>
      <c r="SHX82" s="828"/>
      <c r="SHY82" s="828"/>
      <c r="SHZ82" s="828"/>
      <c r="SIA82" s="828"/>
      <c r="SIB82" s="828"/>
      <c r="SIC82" s="828"/>
      <c r="SID82" s="828"/>
      <c r="SIE82" s="828"/>
      <c r="SIF82" s="828"/>
      <c r="SIG82" s="828"/>
      <c r="SIH82" s="828"/>
      <c r="SII82" s="828"/>
      <c r="SIJ82" s="828"/>
      <c r="SIK82" s="828"/>
      <c r="SIL82" s="828"/>
      <c r="SIM82" s="828"/>
      <c r="SIN82" s="828"/>
      <c r="SIO82" s="828"/>
      <c r="SIP82" s="828"/>
      <c r="SIQ82" s="828"/>
      <c r="SIR82" s="828"/>
      <c r="SIS82" s="828"/>
      <c r="SIT82" s="828"/>
      <c r="SIU82" s="828"/>
      <c r="SIV82" s="828"/>
      <c r="SIW82" s="828"/>
      <c r="SIX82" s="828"/>
      <c r="SIY82" s="828"/>
      <c r="SIZ82" s="828"/>
      <c r="SJA82" s="828"/>
      <c r="SJB82" s="828"/>
      <c r="SJC82" s="828"/>
      <c r="SJD82" s="828"/>
      <c r="SJE82" s="828"/>
      <c r="SJF82" s="828"/>
      <c r="SJG82" s="828"/>
      <c r="SJH82" s="828"/>
      <c r="SJI82" s="828"/>
      <c r="SJJ82" s="828"/>
      <c r="SJK82" s="828"/>
      <c r="SJL82" s="828"/>
      <c r="SJM82" s="828"/>
      <c r="SJN82" s="828"/>
      <c r="SJO82" s="828"/>
      <c r="SJP82" s="828"/>
      <c r="SJQ82" s="828"/>
      <c r="SJR82" s="828"/>
      <c r="SJS82" s="828"/>
      <c r="SJT82" s="828"/>
      <c r="SJU82" s="828"/>
      <c r="SJV82" s="828"/>
      <c r="SJW82" s="828"/>
      <c r="SJX82" s="828"/>
      <c r="SJY82" s="828"/>
      <c r="SJZ82" s="828"/>
      <c r="SKA82" s="828"/>
      <c r="SKB82" s="828"/>
      <c r="SKC82" s="828"/>
      <c r="SKD82" s="828"/>
      <c r="SKE82" s="828"/>
      <c r="SKF82" s="828"/>
      <c r="SKG82" s="828"/>
      <c r="SKH82" s="828"/>
      <c r="SKI82" s="828"/>
      <c r="SKJ82" s="828"/>
      <c r="SKK82" s="828"/>
      <c r="SKL82" s="828"/>
      <c r="SKM82" s="828"/>
      <c r="SKN82" s="828"/>
      <c r="SKO82" s="828"/>
      <c r="SKP82" s="828"/>
      <c r="SKQ82" s="828"/>
      <c r="SKR82" s="828"/>
      <c r="SKS82" s="828"/>
      <c r="SKT82" s="828"/>
      <c r="SKU82" s="828"/>
      <c r="SKV82" s="828"/>
      <c r="SKW82" s="828"/>
      <c r="SKX82" s="828"/>
      <c r="SKY82" s="828"/>
      <c r="SKZ82" s="828"/>
      <c r="SLA82" s="828"/>
      <c r="SLB82" s="828"/>
      <c r="SLC82" s="828"/>
      <c r="SLD82" s="828"/>
      <c r="SLE82" s="828"/>
      <c r="SLF82" s="828"/>
      <c r="SLG82" s="828"/>
      <c r="SLH82" s="828"/>
      <c r="SLI82" s="828"/>
      <c r="SLJ82" s="828"/>
      <c r="SLK82" s="828"/>
      <c r="SLL82" s="828"/>
      <c r="SLM82" s="828"/>
      <c r="SLN82" s="828"/>
      <c r="SLO82" s="828"/>
      <c r="SLP82" s="828"/>
      <c r="SLQ82" s="828"/>
      <c r="SLR82" s="828"/>
      <c r="SLS82" s="828"/>
      <c r="SLT82" s="828"/>
      <c r="SLU82" s="828"/>
      <c r="SLV82" s="828"/>
      <c r="SLW82" s="828"/>
      <c r="SLX82" s="828"/>
      <c r="SLY82" s="828"/>
      <c r="SLZ82" s="828"/>
      <c r="SMA82" s="828"/>
      <c r="SMB82" s="828"/>
      <c r="SMC82" s="828"/>
      <c r="SMD82" s="828"/>
      <c r="SME82" s="828"/>
      <c r="SMF82" s="828"/>
      <c r="SMG82" s="828"/>
      <c r="SMH82" s="828"/>
      <c r="SMI82" s="828"/>
      <c r="SMJ82" s="828"/>
      <c r="SMK82" s="828"/>
      <c r="SML82" s="828"/>
      <c r="SMM82" s="828"/>
      <c r="SMN82" s="828"/>
      <c r="SMO82" s="828"/>
      <c r="SMP82" s="828"/>
      <c r="SMQ82" s="828"/>
      <c r="SMR82" s="828"/>
      <c r="SMS82" s="828"/>
      <c r="SMT82" s="828"/>
      <c r="SMU82" s="828"/>
      <c r="SMV82" s="828"/>
      <c r="SMW82" s="828"/>
      <c r="SMX82" s="828"/>
      <c r="SMY82" s="828"/>
      <c r="SMZ82" s="828"/>
      <c r="SNA82" s="828"/>
      <c r="SNB82" s="828"/>
      <c r="SNC82" s="828"/>
      <c r="SND82" s="828"/>
      <c r="SNE82" s="828"/>
      <c r="SNF82" s="828"/>
      <c r="SNG82" s="828"/>
      <c r="SNH82" s="828"/>
      <c r="SNI82" s="828"/>
      <c r="SNJ82" s="828"/>
      <c r="SNK82" s="828"/>
      <c r="SNL82" s="828"/>
      <c r="SNM82" s="828"/>
      <c r="SNN82" s="828"/>
      <c r="SNO82" s="828"/>
      <c r="SNP82" s="828"/>
      <c r="SNQ82" s="828"/>
      <c r="SNR82" s="828"/>
      <c r="SNS82" s="828"/>
      <c r="SNT82" s="828"/>
      <c r="SNU82" s="828"/>
      <c r="SNV82" s="828"/>
      <c r="SNW82" s="828"/>
      <c r="SNX82" s="828"/>
      <c r="SNY82" s="828"/>
      <c r="SNZ82" s="828"/>
      <c r="SOA82" s="828"/>
      <c r="SOB82" s="828"/>
      <c r="SOC82" s="828"/>
      <c r="SOD82" s="828"/>
      <c r="SOE82" s="828"/>
      <c r="SOF82" s="828"/>
      <c r="SOG82" s="828"/>
      <c r="SOH82" s="828"/>
      <c r="SOI82" s="828"/>
      <c r="SOJ82" s="828"/>
      <c r="SOK82" s="828"/>
      <c r="SOL82" s="828"/>
      <c r="SOM82" s="828"/>
      <c r="SON82" s="828"/>
      <c r="SOO82" s="828"/>
      <c r="SOP82" s="828"/>
      <c r="SOQ82" s="828"/>
      <c r="SOR82" s="828"/>
      <c r="SOS82" s="828"/>
      <c r="SOT82" s="828"/>
      <c r="SOU82" s="828"/>
      <c r="SOV82" s="828"/>
      <c r="SOW82" s="828"/>
      <c r="SOX82" s="828"/>
      <c r="SOY82" s="828"/>
      <c r="SOZ82" s="828"/>
      <c r="SPA82" s="828"/>
      <c r="SPB82" s="828"/>
      <c r="SPC82" s="828"/>
      <c r="SPD82" s="828"/>
      <c r="SPE82" s="828"/>
      <c r="SPF82" s="828"/>
      <c r="SPG82" s="828"/>
      <c r="SPH82" s="828"/>
      <c r="SPI82" s="828"/>
      <c r="SPJ82" s="828"/>
      <c r="SPK82" s="828"/>
      <c r="SPL82" s="828"/>
      <c r="SPM82" s="828"/>
      <c r="SPN82" s="828"/>
      <c r="SPO82" s="828"/>
      <c r="SPP82" s="828"/>
      <c r="SPQ82" s="828"/>
      <c r="SPR82" s="828"/>
      <c r="SPS82" s="828"/>
      <c r="SPT82" s="828"/>
      <c r="SPU82" s="828"/>
      <c r="SPV82" s="828"/>
      <c r="SPW82" s="828"/>
      <c r="SPX82" s="828"/>
      <c r="SPY82" s="828"/>
      <c r="SPZ82" s="828"/>
      <c r="SQA82" s="828"/>
      <c r="SQB82" s="828"/>
      <c r="SQC82" s="828"/>
      <c r="SQD82" s="828"/>
      <c r="SQE82" s="828"/>
      <c r="SQF82" s="828"/>
      <c r="SQG82" s="828"/>
      <c r="SQH82" s="828"/>
      <c r="SQI82" s="828"/>
      <c r="SQJ82" s="828"/>
      <c r="SQK82" s="828"/>
      <c r="SQL82" s="828"/>
      <c r="SQM82" s="828"/>
      <c r="SQN82" s="828"/>
      <c r="SQO82" s="828"/>
      <c r="SQP82" s="828"/>
      <c r="SQQ82" s="828"/>
      <c r="SQR82" s="828"/>
      <c r="SQS82" s="828"/>
      <c r="SQT82" s="828"/>
      <c r="SQU82" s="828"/>
      <c r="SQV82" s="828"/>
      <c r="SQW82" s="828"/>
      <c r="SQX82" s="828"/>
      <c r="SQY82" s="828"/>
      <c r="SQZ82" s="828"/>
      <c r="SRA82" s="828"/>
      <c r="SRB82" s="828"/>
      <c r="SRC82" s="828"/>
      <c r="SRD82" s="828"/>
      <c r="SRE82" s="828"/>
      <c r="SRF82" s="828"/>
      <c r="SRG82" s="828"/>
      <c r="SRH82" s="828"/>
      <c r="SRI82" s="828"/>
      <c r="SRJ82" s="828"/>
      <c r="SRK82" s="828"/>
      <c r="SRL82" s="828"/>
      <c r="SRM82" s="828"/>
      <c r="SRN82" s="828"/>
      <c r="SRO82" s="828"/>
      <c r="SRP82" s="828"/>
      <c r="SRQ82" s="828"/>
      <c r="SRR82" s="828"/>
      <c r="SRS82" s="828"/>
      <c r="SRT82" s="828"/>
      <c r="SRU82" s="828"/>
      <c r="SRV82" s="828"/>
      <c r="SRW82" s="828"/>
      <c r="SRX82" s="828"/>
      <c r="SRY82" s="828"/>
      <c r="SRZ82" s="828"/>
      <c r="SSA82" s="828"/>
      <c r="SSB82" s="828"/>
      <c r="SSC82" s="828"/>
      <c r="SSD82" s="828"/>
      <c r="SSE82" s="828"/>
      <c r="SSF82" s="828"/>
      <c r="SSG82" s="828"/>
      <c r="SSH82" s="828"/>
      <c r="SSI82" s="828"/>
      <c r="SSJ82" s="828"/>
      <c r="SSK82" s="828"/>
      <c r="SSL82" s="828"/>
      <c r="SSM82" s="828"/>
      <c r="SSN82" s="828"/>
      <c r="SSO82" s="828"/>
      <c r="SSP82" s="828"/>
      <c r="SSQ82" s="828"/>
      <c r="SSR82" s="828"/>
      <c r="SSS82" s="828"/>
      <c r="SST82" s="828"/>
      <c r="SSU82" s="828"/>
      <c r="SSV82" s="828"/>
      <c r="SSW82" s="828"/>
      <c r="SSX82" s="828"/>
      <c r="SSY82" s="828"/>
      <c r="SSZ82" s="828"/>
      <c r="STA82" s="828"/>
      <c r="STB82" s="828"/>
      <c r="STC82" s="828"/>
      <c r="STD82" s="828"/>
      <c r="STE82" s="828"/>
      <c r="STF82" s="828"/>
      <c r="STG82" s="828"/>
      <c r="STH82" s="828"/>
      <c r="STI82" s="828"/>
      <c r="STJ82" s="828"/>
      <c r="STK82" s="828"/>
      <c r="STL82" s="828"/>
      <c r="STM82" s="828"/>
      <c r="STN82" s="828"/>
      <c r="STO82" s="828"/>
      <c r="STP82" s="828"/>
      <c r="STQ82" s="828"/>
      <c r="STR82" s="828"/>
      <c r="STS82" s="828"/>
      <c r="STT82" s="828"/>
      <c r="STU82" s="828"/>
      <c r="STV82" s="828"/>
      <c r="STW82" s="828"/>
      <c r="STX82" s="828"/>
      <c r="STY82" s="828"/>
      <c r="STZ82" s="828"/>
      <c r="SUA82" s="828"/>
      <c r="SUB82" s="828"/>
      <c r="SUC82" s="828"/>
      <c r="SUD82" s="828"/>
      <c r="SUE82" s="828"/>
      <c r="SUF82" s="828"/>
      <c r="SUG82" s="828"/>
      <c r="SUH82" s="828"/>
      <c r="SUI82" s="828"/>
      <c r="SUJ82" s="828"/>
      <c r="SUK82" s="828"/>
      <c r="SUL82" s="828"/>
      <c r="SUM82" s="828"/>
      <c r="SUN82" s="828"/>
      <c r="SUO82" s="828"/>
      <c r="SUP82" s="828"/>
      <c r="SUQ82" s="828"/>
      <c r="SUR82" s="828"/>
      <c r="SUS82" s="828"/>
      <c r="SUT82" s="828"/>
      <c r="SUU82" s="828"/>
      <c r="SUV82" s="828"/>
      <c r="SUW82" s="828"/>
      <c r="SUX82" s="828"/>
      <c r="SUY82" s="828"/>
      <c r="SUZ82" s="828"/>
      <c r="SVA82" s="828"/>
      <c r="SVB82" s="828"/>
      <c r="SVC82" s="828"/>
      <c r="SVD82" s="828"/>
      <c r="SVE82" s="828"/>
      <c r="SVF82" s="828"/>
      <c r="SVG82" s="828"/>
      <c r="SVH82" s="828"/>
      <c r="SVI82" s="828"/>
      <c r="SVJ82" s="828"/>
      <c r="SVK82" s="828"/>
      <c r="SVL82" s="828"/>
      <c r="SVM82" s="828"/>
      <c r="SVN82" s="828"/>
      <c r="SVO82" s="828"/>
      <c r="SVP82" s="828"/>
      <c r="SVQ82" s="828"/>
      <c r="SVR82" s="828"/>
      <c r="SVS82" s="828"/>
      <c r="SVT82" s="828"/>
      <c r="SVU82" s="828"/>
      <c r="SVV82" s="828"/>
      <c r="SVW82" s="828"/>
      <c r="SVX82" s="828"/>
      <c r="SVY82" s="828"/>
      <c r="SVZ82" s="828"/>
      <c r="SWA82" s="828"/>
      <c r="SWB82" s="828"/>
      <c r="SWC82" s="828"/>
      <c r="SWD82" s="828"/>
      <c r="SWE82" s="828"/>
      <c r="SWF82" s="828"/>
      <c r="SWG82" s="828"/>
      <c r="SWH82" s="828"/>
      <c r="SWI82" s="828"/>
      <c r="SWJ82" s="828"/>
      <c r="SWK82" s="828"/>
      <c r="SWL82" s="828"/>
      <c r="SWM82" s="828"/>
      <c r="SWN82" s="828"/>
      <c r="SWO82" s="828"/>
      <c r="SWP82" s="828"/>
      <c r="SWQ82" s="828"/>
      <c r="SWR82" s="828"/>
      <c r="SWS82" s="828"/>
      <c r="SWT82" s="828"/>
      <c r="SWU82" s="828"/>
      <c r="SWV82" s="828"/>
      <c r="SWW82" s="828"/>
      <c r="SWX82" s="828"/>
      <c r="SWY82" s="828"/>
      <c r="SWZ82" s="828"/>
      <c r="SXA82" s="828"/>
      <c r="SXB82" s="828"/>
      <c r="SXC82" s="828"/>
      <c r="SXD82" s="828"/>
      <c r="SXE82" s="828"/>
      <c r="SXF82" s="828"/>
      <c r="SXG82" s="828"/>
      <c r="SXH82" s="828"/>
      <c r="SXI82" s="828"/>
      <c r="SXJ82" s="828"/>
      <c r="SXK82" s="828"/>
      <c r="SXL82" s="828"/>
      <c r="SXM82" s="828"/>
      <c r="SXN82" s="828"/>
      <c r="SXO82" s="828"/>
      <c r="SXP82" s="828"/>
      <c r="SXQ82" s="828"/>
      <c r="SXR82" s="828"/>
      <c r="SXS82" s="828"/>
      <c r="SXT82" s="828"/>
      <c r="SXU82" s="828"/>
      <c r="SXV82" s="828"/>
      <c r="SXW82" s="828"/>
      <c r="SXX82" s="828"/>
      <c r="SXY82" s="828"/>
      <c r="SXZ82" s="828"/>
      <c r="SYA82" s="828"/>
      <c r="SYB82" s="828"/>
      <c r="SYC82" s="828"/>
      <c r="SYD82" s="828"/>
      <c r="SYE82" s="828"/>
      <c r="SYF82" s="828"/>
      <c r="SYG82" s="828"/>
      <c r="SYH82" s="828"/>
      <c r="SYI82" s="828"/>
      <c r="SYJ82" s="828"/>
      <c r="SYK82" s="828"/>
      <c r="SYL82" s="828"/>
      <c r="SYM82" s="828"/>
      <c r="SYN82" s="828"/>
      <c r="SYO82" s="828"/>
      <c r="SYP82" s="828"/>
      <c r="SYQ82" s="828"/>
      <c r="SYR82" s="828"/>
      <c r="SYS82" s="828"/>
      <c r="SYT82" s="828"/>
      <c r="SYU82" s="828"/>
      <c r="SYV82" s="828"/>
      <c r="SYW82" s="828"/>
      <c r="SYX82" s="828"/>
      <c r="SYY82" s="828"/>
      <c r="SYZ82" s="828"/>
      <c r="SZA82" s="828"/>
      <c r="SZB82" s="828"/>
      <c r="SZC82" s="828"/>
      <c r="SZD82" s="828"/>
      <c r="SZE82" s="828"/>
      <c r="SZF82" s="828"/>
      <c r="SZG82" s="828"/>
      <c r="SZH82" s="828"/>
      <c r="SZI82" s="828"/>
      <c r="SZJ82" s="828"/>
      <c r="SZK82" s="828"/>
      <c r="SZL82" s="828"/>
      <c r="SZM82" s="828"/>
      <c r="SZN82" s="828"/>
      <c r="SZO82" s="828"/>
      <c r="SZP82" s="828"/>
      <c r="SZQ82" s="828"/>
      <c r="SZR82" s="828"/>
      <c r="SZS82" s="828"/>
      <c r="SZT82" s="828"/>
      <c r="SZU82" s="828"/>
      <c r="SZV82" s="828"/>
      <c r="SZW82" s="828"/>
      <c r="SZX82" s="828"/>
      <c r="SZY82" s="828"/>
      <c r="SZZ82" s="828"/>
      <c r="TAA82" s="828"/>
      <c r="TAB82" s="828"/>
      <c r="TAC82" s="828"/>
      <c r="TAD82" s="828"/>
      <c r="TAE82" s="828"/>
      <c r="TAF82" s="828"/>
      <c r="TAG82" s="828"/>
      <c r="TAH82" s="828"/>
      <c r="TAI82" s="828"/>
      <c r="TAJ82" s="828"/>
      <c r="TAK82" s="828"/>
      <c r="TAL82" s="828"/>
      <c r="TAM82" s="828"/>
      <c r="TAN82" s="828"/>
      <c r="TAO82" s="828"/>
      <c r="TAP82" s="828"/>
      <c r="TAQ82" s="828"/>
      <c r="TAR82" s="828"/>
      <c r="TAS82" s="828"/>
      <c r="TAT82" s="828"/>
      <c r="TAU82" s="828"/>
      <c r="TAV82" s="828"/>
      <c r="TAW82" s="828"/>
      <c r="TAX82" s="828"/>
      <c r="TAY82" s="828"/>
      <c r="TAZ82" s="828"/>
      <c r="TBA82" s="828"/>
      <c r="TBB82" s="828"/>
      <c r="TBC82" s="828"/>
      <c r="TBD82" s="828"/>
      <c r="TBE82" s="828"/>
      <c r="TBF82" s="828"/>
      <c r="TBG82" s="828"/>
      <c r="TBH82" s="828"/>
      <c r="TBI82" s="828"/>
      <c r="TBJ82" s="828"/>
      <c r="TBK82" s="828"/>
      <c r="TBL82" s="828"/>
      <c r="TBM82" s="828"/>
      <c r="TBN82" s="828"/>
      <c r="TBO82" s="828"/>
      <c r="TBP82" s="828"/>
      <c r="TBQ82" s="828"/>
      <c r="TBR82" s="828"/>
      <c r="TBS82" s="828"/>
      <c r="TBT82" s="828"/>
      <c r="TBU82" s="828"/>
      <c r="TBV82" s="828"/>
      <c r="TBW82" s="828"/>
      <c r="TBX82" s="828"/>
      <c r="TBY82" s="828"/>
      <c r="TBZ82" s="828"/>
      <c r="TCA82" s="828"/>
      <c r="TCB82" s="828"/>
      <c r="TCC82" s="828"/>
      <c r="TCD82" s="828"/>
      <c r="TCE82" s="828"/>
      <c r="TCF82" s="828"/>
      <c r="TCG82" s="828"/>
      <c r="TCH82" s="828"/>
      <c r="TCI82" s="828"/>
      <c r="TCJ82" s="828"/>
      <c r="TCK82" s="828"/>
      <c r="TCL82" s="828"/>
      <c r="TCM82" s="828"/>
      <c r="TCN82" s="828"/>
      <c r="TCO82" s="828"/>
      <c r="TCP82" s="828"/>
      <c r="TCQ82" s="828"/>
      <c r="TCR82" s="828"/>
      <c r="TCS82" s="828"/>
      <c r="TCT82" s="828"/>
      <c r="TCU82" s="828"/>
      <c r="TCV82" s="828"/>
      <c r="TCW82" s="828"/>
      <c r="TCX82" s="828"/>
      <c r="TCY82" s="828"/>
      <c r="TCZ82" s="828"/>
      <c r="TDA82" s="828"/>
      <c r="TDB82" s="828"/>
      <c r="TDC82" s="828"/>
      <c r="TDD82" s="828"/>
      <c r="TDE82" s="828"/>
      <c r="TDF82" s="828"/>
      <c r="TDG82" s="828"/>
      <c r="TDH82" s="828"/>
      <c r="TDI82" s="828"/>
      <c r="TDJ82" s="828"/>
      <c r="TDK82" s="828"/>
      <c r="TDL82" s="828"/>
      <c r="TDM82" s="828"/>
      <c r="TDN82" s="828"/>
      <c r="TDO82" s="828"/>
      <c r="TDP82" s="828"/>
      <c r="TDQ82" s="828"/>
      <c r="TDR82" s="828"/>
      <c r="TDS82" s="828"/>
      <c r="TDT82" s="828"/>
      <c r="TDU82" s="828"/>
      <c r="TDV82" s="828"/>
      <c r="TDW82" s="828"/>
      <c r="TDX82" s="828"/>
      <c r="TDY82" s="828"/>
      <c r="TDZ82" s="828"/>
      <c r="TEA82" s="828"/>
      <c r="TEB82" s="828"/>
      <c r="TEC82" s="828"/>
      <c r="TED82" s="828"/>
      <c r="TEE82" s="828"/>
      <c r="TEF82" s="828"/>
      <c r="TEG82" s="828"/>
      <c r="TEH82" s="828"/>
      <c r="TEI82" s="828"/>
      <c r="TEJ82" s="828"/>
      <c r="TEK82" s="828"/>
      <c r="TEL82" s="828"/>
      <c r="TEM82" s="828"/>
      <c r="TEN82" s="828"/>
      <c r="TEO82" s="828"/>
      <c r="TEP82" s="828"/>
      <c r="TEQ82" s="828"/>
      <c r="TER82" s="828"/>
      <c r="TES82" s="828"/>
      <c r="TET82" s="828"/>
      <c r="TEU82" s="828"/>
      <c r="TEV82" s="828"/>
      <c r="TEW82" s="828"/>
      <c r="TEX82" s="828"/>
      <c r="TEY82" s="828"/>
      <c r="TEZ82" s="828"/>
      <c r="TFA82" s="828"/>
      <c r="TFB82" s="828"/>
      <c r="TFC82" s="828"/>
      <c r="TFD82" s="828"/>
      <c r="TFE82" s="828"/>
      <c r="TFF82" s="828"/>
      <c r="TFG82" s="828"/>
      <c r="TFH82" s="828"/>
      <c r="TFI82" s="828"/>
      <c r="TFJ82" s="828"/>
      <c r="TFK82" s="828"/>
      <c r="TFL82" s="828"/>
      <c r="TFM82" s="828"/>
      <c r="TFN82" s="828"/>
      <c r="TFO82" s="828"/>
      <c r="TFP82" s="828"/>
      <c r="TFQ82" s="828"/>
      <c r="TFR82" s="828"/>
      <c r="TFS82" s="828"/>
      <c r="TFT82" s="828"/>
      <c r="TFU82" s="828"/>
      <c r="TFV82" s="828"/>
      <c r="TFW82" s="828"/>
      <c r="TFX82" s="828"/>
      <c r="TFY82" s="828"/>
      <c r="TFZ82" s="828"/>
      <c r="TGA82" s="828"/>
      <c r="TGB82" s="828"/>
      <c r="TGC82" s="828"/>
      <c r="TGD82" s="828"/>
      <c r="TGE82" s="828"/>
      <c r="TGF82" s="828"/>
      <c r="TGG82" s="828"/>
      <c r="TGH82" s="828"/>
      <c r="TGI82" s="828"/>
      <c r="TGJ82" s="828"/>
      <c r="TGK82" s="828"/>
      <c r="TGL82" s="828"/>
      <c r="TGM82" s="828"/>
      <c r="TGN82" s="828"/>
      <c r="TGO82" s="828"/>
      <c r="TGP82" s="828"/>
      <c r="TGQ82" s="828"/>
      <c r="TGR82" s="828"/>
      <c r="TGS82" s="828"/>
      <c r="TGT82" s="828"/>
      <c r="TGU82" s="828"/>
      <c r="TGV82" s="828"/>
      <c r="TGW82" s="828"/>
      <c r="TGX82" s="828"/>
      <c r="TGY82" s="828"/>
      <c r="TGZ82" s="828"/>
      <c r="THA82" s="828"/>
      <c r="THB82" s="828"/>
      <c r="THC82" s="828"/>
      <c r="THD82" s="828"/>
      <c r="THE82" s="828"/>
      <c r="THF82" s="828"/>
      <c r="THG82" s="828"/>
      <c r="THH82" s="828"/>
      <c r="THI82" s="828"/>
      <c r="THJ82" s="828"/>
      <c r="THK82" s="828"/>
      <c r="THL82" s="828"/>
      <c r="THM82" s="828"/>
      <c r="THN82" s="828"/>
      <c r="THO82" s="828"/>
      <c r="THP82" s="828"/>
      <c r="THQ82" s="828"/>
      <c r="THR82" s="828"/>
      <c r="THS82" s="828"/>
      <c r="THT82" s="828"/>
      <c r="THU82" s="828"/>
      <c r="THV82" s="828"/>
      <c r="THW82" s="828"/>
      <c r="THX82" s="828"/>
      <c r="THY82" s="828"/>
      <c r="THZ82" s="828"/>
      <c r="TIA82" s="828"/>
      <c r="TIB82" s="828"/>
      <c r="TIC82" s="828"/>
      <c r="TID82" s="828"/>
      <c r="TIE82" s="828"/>
      <c r="TIF82" s="828"/>
      <c r="TIG82" s="828"/>
      <c r="TIH82" s="828"/>
      <c r="TII82" s="828"/>
      <c r="TIJ82" s="828"/>
      <c r="TIK82" s="828"/>
      <c r="TIL82" s="828"/>
      <c r="TIM82" s="828"/>
      <c r="TIN82" s="828"/>
      <c r="TIO82" s="828"/>
      <c r="TIP82" s="828"/>
      <c r="TIQ82" s="828"/>
      <c r="TIR82" s="828"/>
      <c r="TIS82" s="828"/>
      <c r="TIT82" s="828"/>
      <c r="TIU82" s="828"/>
      <c r="TIV82" s="828"/>
      <c r="TIW82" s="828"/>
      <c r="TIX82" s="828"/>
      <c r="TIY82" s="828"/>
      <c r="TIZ82" s="828"/>
      <c r="TJA82" s="828"/>
      <c r="TJB82" s="828"/>
      <c r="TJC82" s="828"/>
      <c r="TJD82" s="828"/>
      <c r="TJE82" s="828"/>
      <c r="TJF82" s="828"/>
      <c r="TJG82" s="828"/>
      <c r="TJH82" s="828"/>
      <c r="TJI82" s="828"/>
      <c r="TJJ82" s="828"/>
      <c r="TJK82" s="828"/>
      <c r="TJL82" s="828"/>
      <c r="TJM82" s="828"/>
      <c r="TJN82" s="828"/>
      <c r="TJO82" s="828"/>
      <c r="TJP82" s="828"/>
      <c r="TJQ82" s="828"/>
      <c r="TJR82" s="828"/>
      <c r="TJS82" s="828"/>
      <c r="TJT82" s="828"/>
      <c r="TJU82" s="828"/>
      <c r="TJV82" s="828"/>
      <c r="TJW82" s="828"/>
      <c r="TJX82" s="828"/>
      <c r="TJY82" s="828"/>
      <c r="TJZ82" s="828"/>
      <c r="TKA82" s="828"/>
      <c r="TKB82" s="828"/>
      <c r="TKC82" s="828"/>
      <c r="TKD82" s="828"/>
      <c r="TKE82" s="828"/>
      <c r="TKF82" s="828"/>
      <c r="TKG82" s="828"/>
      <c r="TKH82" s="828"/>
      <c r="TKI82" s="828"/>
      <c r="TKJ82" s="828"/>
      <c r="TKK82" s="828"/>
      <c r="TKL82" s="828"/>
      <c r="TKM82" s="828"/>
      <c r="TKN82" s="828"/>
      <c r="TKO82" s="828"/>
      <c r="TKP82" s="828"/>
      <c r="TKQ82" s="828"/>
      <c r="TKR82" s="828"/>
      <c r="TKS82" s="828"/>
      <c r="TKT82" s="828"/>
      <c r="TKU82" s="828"/>
      <c r="TKV82" s="828"/>
      <c r="TKW82" s="828"/>
      <c r="TKX82" s="828"/>
      <c r="TKY82" s="828"/>
      <c r="TKZ82" s="828"/>
      <c r="TLA82" s="828"/>
      <c r="TLB82" s="828"/>
      <c r="TLC82" s="828"/>
      <c r="TLD82" s="828"/>
      <c r="TLE82" s="828"/>
      <c r="TLF82" s="828"/>
      <c r="TLG82" s="828"/>
      <c r="TLH82" s="828"/>
      <c r="TLI82" s="828"/>
      <c r="TLJ82" s="828"/>
      <c r="TLK82" s="828"/>
      <c r="TLL82" s="828"/>
      <c r="TLM82" s="828"/>
      <c r="TLN82" s="828"/>
      <c r="TLO82" s="828"/>
      <c r="TLP82" s="828"/>
      <c r="TLQ82" s="828"/>
      <c r="TLR82" s="828"/>
      <c r="TLS82" s="828"/>
      <c r="TLT82" s="828"/>
      <c r="TLU82" s="828"/>
      <c r="TLV82" s="828"/>
      <c r="TLW82" s="828"/>
      <c r="TLX82" s="828"/>
      <c r="TLY82" s="828"/>
      <c r="TLZ82" s="828"/>
      <c r="TMA82" s="828"/>
      <c r="TMB82" s="828"/>
      <c r="TMC82" s="828"/>
      <c r="TMD82" s="828"/>
      <c r="TME82" s="828"/>
      <c r="TMF82" s="828"/>
      <c r="TMG82" s="828"/>
      <c r="TMH82" s="828"/>
      <c r="TMI82" s="828"/>
      <c r="TMJ82" s="828"/>
      <c r="TMK82" s="828"/>
      <c r="TML82" s="828"/>
      <c r="TMM82" s="828"/>
      <c r="TMN82" s="828"/>
      <c r="TMO82" s="828"/>
      <c r="TMP82" s="828"/>
      <c r="TMQ82" s="828"/>
      <c r="TMR82" s="828"/>
      <c r="TMS82" s="828"/>
      <c r="TMT82" s="828"/>
      <c r="TMU82" s="828"/>
      <c r="TMV82" s="828"/>
      <c r="TMW82" s="828"/>
      <c r="TMX82" s="828"/>
      <c r="TMY82" s="828"/>
      <c r="TMZ82" s="828"/>
      <c r="TNA82" s="828"/>
      <c r="TNB82" s="828"/>
      <c r="TNC82" s="828"/>
      <c r="TND82" s="828"/>
      <c r="TNE82" s="828"/>
      <c r="TNF82" s="828"/>
      <c r="TNG82" s="828"/>
      <c r="TNH82" s="828"/>
      <c r="TNI82" s="828"/>
      <c r="TNJ82" s="828"/>
      <c r="TNK82" s="828"/>
      <c r="TNL82" s="828"/>
      <c r="TNM82" s="828"/>
      <c r="TNN82" s="828"/>
      <c r="TNO82" s="828"/>
      <c r="TNP82" s="828"/>
      <c r="TNQ82" s="828"/>
      <c r="TNR82" s="828"/>
      <c r="TNS82" s="828"/>
      <c r="TNT82" s="828"/>
      <c r="TNU82" s="828"/>
      <c r="TNV82" s="828"/>
      <c r="TNW82" s="828"/>
      <c r="TNX82" s="828"/>
      <c r="TNY82" s="828"/>
      <c r="TNZ82" s="828"/>
      <c r="TOA82" s="828"/>
      <c r="TOB82" s="828"/>
      <c r="TOC82" s="828"/>
      <c r="TOD82" s="828"/>
      <c r="TOE82" s="828"/>
      <c r="TOF82" s="828"/>
      <c r="TOG82" s="828"/>
      <c r="TOH82" s="828"/>
      <c r="TOI82" s="828"/>
      <c r="TOJ82" s="828"/>
      <c r="TOK82" s="828"/>
      <c r="TOL82" s="828"/>
      <c r="TOM82" s="828"/>
      <c r="TON82" s="828"/>
      <c r="TOO82" s="828"/>
      <c r="TOP82" s="828"/>
      <c r="TOQ82" s="828"/>
      <c r="TOR82" s="828"/>
      <c r="TOS82" s="828"/>
      <c r="TOT82" s="828"/>
      <c r="TOU82" s="828"/>
      <c r="TOV82" s="828"/>
      <c r="TOW82" s="828"/>
      <c r="TOX82" s="828"/>
      <c r="TOY82" s="828"/>
      <c r="TOZ82" s="828"/>
      <c r="TPA82" s="828"/>
      <c r="TPB82" s="828"/>
      <c r="TPC82" s="828"/>
      <c r="TPD82" s="828"/>
      <c r="TPE82" s="828"/>
      <c r="TPF82" s="828"/>
      <c r="TPG82" s="828"/>
      <c r="TPH82" s="828"/>
      <c r="TPI82" s="828"/>
      <c r="TPJ82" s="828"/>
      <c r="TPK82" s="828"/>
      <c r="TPL82" s="828"/>
      <c r="TPM82" s="828"/>
      <c r="TPN82" s="828"/>
      <c r="TPO82" s="828"/>
      <c r="TPP82" s="828"/>
      <c r="TPQ82" s="828"/>
      <c r="TPR82" s="828"/>
      <c r="TPS82" s="828"/>
      <c r="TPT82" s="828"/>
      <c r="TPU82" s="828"/>
      <c r="TPV82" s="828"/>
      <c r="TPW82" s="828"/>
      <c r="TPX82" s="828"/>
      <c r="TPY82" s="828"/>
      <c r="TPZ82" s="828"/>
      <c r="TQA82" s="828"/>
      <c r="TQB82" s="828"/>
      <c r="TQC82" s="828"/>
      <c r="TQD82" s="828"/>
      <c r="TQE82" s="828"/>
      <c r="TQF82" s="828"/>
      <c r="TQG82" s="828"/>
      <c r="TQH82" s="828"/>
      <c r="TQI82" s="828"/>
      <c r="TQJ82" s="828"/>
      <c r="TQK82" s="828"/>
      <c r="TQL82" s="828"/>
      <c r="TQM82" s="828"/>
      <c r="TQN82" s="828"/>
      <c r="TQO82" s="828"/>
      <c r="TQP82" s="828"/>
      <c r="TQQ82" s="828"/>
      <c r="TQR82" s="828"/>
      <c r="TQS82" s="828"/>
      <c r="TQT82" s="828"/>
      <c r="TQU82" s="828"/>
      <c r="TQV82" s="828"/>
      <c r="TQW82" s="828"/>
      <c r="TQX82" s="828"/>
      <c r="TQY82" s="828"/>
      <c r="TQZ82" s="828"/>
      <c r="TRA82" s="828"/>
      <c r="TRB82" s="828"/>
      <c r="TRC82" s="828"/>
      <c r="TRD82" s="828"/>
      <c r="TRE82" s="828"/>
      <c r="TRF82" s="828"/>
      <c r="TRG82" s="828"/>
      <c r="TRH82" s="828"/>
      <c r="TRI82" s="828"/>
      <c r="TRJ82" s="828"/>
      <c r="TRK82" s="828"/>
      <c r="TRL82" s="828"/>
      <c r="TRM82" s="828"/>
      <c r="TRN82" s="828"/>
      <c r="TRO82" s="828"/>
      <c r="TRP82" s="828"/>
      <c r="TRQ82" s="828"/>
      <c r="TRR82" s="828"/>
      <c r="TRS82" s="828"/>
      <c r="TRT82" s="828"/>
      <c r="TRU82" s="828"/>
      <c r="TRV82" s="828"/>
      <c r="TRW82" s="828"/>
      <c r="TRX82" s="828"/>
      <c r="TRY82" s="828"/>
      <c r="TRZ82" s="828"/>
      <c r="TSA82" s="828"/>
      <c r="TSB82" s="828"/>
      <c r="TSC82" s="828"/>
      <c r="TSD82" s="828"/>
      <c r="TSE82" s="828"/>
      <c r="TSF82" s="828"/>
      <c r="TSG82" s="828"/>
      <c r="TSH82" s="828"/>
      <c r="TSI82" s="828"/>
      <c r="TSJ82" s="828"/>
      <c r="TSK82" s="828"/>
      <c r="TSL82" s="828"/>
      <c r="TSM82" s="828"/>
      <c r="TSN82" s="828"/>
      <c r="TSO82" s="828"/>
      <c r="TSP82" s="828"/>
      <c r="TSQ82" s="828"/>
      <c r="TSR82" s="828"/>
      <c r="TSS82" s="828"/>
      <c r="TST82" s="828"/>
      <c r="TSU82" s="828"/>
      <c r="TSV82" s="828"/>
      <c r="TSW82" s="828"/>
      <c r="TSX82" s="828"/>
      <c r="TSY82" s="828"/>
      <c r="TSZ82" s="828"/>
      <c r="TTA82" s="828"/>
      <c r="TTB82" s="828"/>
      <c r="TTC82" s="828"/>
      <c r="TTD82" s="828"/>
      <c r="TTE82" s="828"/>
      <c r="TTF82" s="828"/>
      <c r="TTG82" s="828"/>
      <c r="TTH82" s="828"/>
      <c r="TTI82" s="828"/>
      <c r="TTJ82" s="828"/>
      <c r="TTK82" s="828"/>
      <c r="TTL82" s="828"/>
      <c r="TTM82" s="828"/>
      <c r="TTN82" s="828"/>
      <c r="TTO82" s="828"/>
      <c r="TTP82" s="828"/>
      <c r="TTQ82" s="828"/>
      <c r="TTR82" s="828"/>
      <c r="TTS82" s="828"/>
      <c r="TTT82" s="828"/>
      <c r="TTU82" s="828"/>
      <c r="TTV82" s="828"/>
      <c r="TTW82" s="828"/>
      <c r="TTX82" s="828"/>
      <c r="TTY82" s="828"/>
      <c r="TTZ82" s="828"/>
      <c r="TUA82" s="828"/>
      <c r="TUB82" s="828"/>
      <c r="TUC82" s="828"/>
      <c r="TUD82" s="828"/>
      <c r="TUE82" s="828"/>
      <c r="TUF82" s="828"/>
      <c r="TUG82" s="828"/>
      <c r="TUH82" s="828"/>
      <c r="TUI82" s="828"/>
      <c r="TUJ82" s="828"/>
      <c r="TUK82" s="828"/>
      <c r="TUL82" s="828"/>
      <c r="TUM82" s="828"/>
      <c r="TUN82" s="828"/>
      <c r="TUO82" s="828"/>
      <c r="TUP82" s="828"/>
      <c r="TUQ82" s="828"/>
      <c r="TUR82" s="828"/>
      <c r="TUS82" s="828"/>
      <c r="TUT82" s="828"/>
      <c r="TUU82" s="828"/>
      <c r="TUV82" s="828"/>
      <c r="TUW82" s="828"/>
      <c r="TUX82" s="828"/>
      <c r="TUY82" s="828"/>
      <c r="TUZ82" s="828"/>
      <c r="TVA82" s="828"/>
      <c r="TVB82" s="828"/>
      <c r="TVC82" s="828"/>
      <c r="TVD82" s="828"/>
      <c r="TVE82" s="828"/>
      <c r="TVF82" s="828"/>
      <c r="TVG82" s="828"/>
      <c r="TVH82" s="828"/>
      <c r="TVI82" s="828"/>
      <c r="TVJ82" s="828"/>
      <c r="TVK82" s="828"/>
      <c r="TVL82" s="828"/>
      <c r="TVM82" s="828"/>
      <c r="TVN82" s="828"/>
      <c r="TVO82" s="828"/>
      <c r="TVP82" s="828"/>
      <c r="TVQ82" s="828"/>
      <c r="TVR82" s="828"/>
      <c r="TVS82" s="828"/>
      <c r="TVT82" s="828"/>
      <c r="TVU82" s="828"/>
      <c r="TVV82" s="828"/>
      <c r="TVW82" s="828"/>
      <c r="TVX82" s="828"/>
      <c r="TVY82" s="828"/>
      <c r="TVZ82" s="828"/>
      <c r="TWA82" s="828"/>
      <c r="TWB82" s="828"/>
      <c r="TWC82" s="828"/>
      <c r="TWD82" s="828"/>
      <c r="TWE82" s="828"/>
      <c r="TWF82" s="828"/>
      <c r="TWG82" s="828"/>
      <c r="TWH82" s="828"/>
      <c r="TWI82" s="828"/>
      <c r="TWJ82" s="828"/>
      <c r="TWK82" s="828"/>
      <c r="TWL82" s="828"/>
      <c r="TWM82" s="828"/>
      <c r="TWN82" s="828"/>
      <c r="TWO82" s="828"/>
      <c r="TWP82" s="828"/>
      <c r="TWQ82" s="828"/>
      <c r="TWR82" s="828"/>
      <c r="TWS82" s="828"/>
      <c r="TWT82" s="828"/>
      <c r="TWU82" s="828"/>
      <c r="TWV82" s="828"/>
      <c r="TWW82" s="828"/>
      <c r="TWX82" s="828"/>
      <c r="TWY82" s="828"/>
      <c r="TWZ82" s="828"/>
      <c r="TXA82" s="828"/>
      <c r="TXB82" s="828"/>
      <c r="TXC82" s="828"/>
      <c r="TXD82" s="828"/>
      <c r="TXE82" s="828"/>
      <c r="TXF82" s="828"/>
      <c r="TXG82" s="828"/>
      <c r="TXH82" s="828"/>
      <c r="TXI82" s="828"/>
      <c r="TXJ82" s="828"/>
      <c r="TXK82" s="828"/>
      <c r="TXL82" s="828"/>
      <c r="TXM82" s="828"/>
      <c r="TXN82" s="828"/>
      <c r="TXO82" s="828"/>
      <c r="TXP82" s="828"/>
      <c r="TXQ82" s="828"/>
      <c r="TXR82" s="828"/>
      <c r="TXS82" s="828"/>
      <c r="TXT82" s="828"/>
      <c r="TXU82" s="828"/>
      <c r="TXV82" s="828"/>
      <c r="TXW82" s="828"/>
      <c r="TXX82" s="828"/>
      <c r="TXY82" s="828"/>
      <c r="TXZ82" s="828"/>
      <c r="TYA82" s="828"/>
      <c r="TYB82" s="828"/>
      <c r="TYC82" s="828"/>
      <c r="TYD82" s="828"/>
      <c r="TYE82" s="828"/>
      <c r="TYF82" s="828"/>
      <c r="TYG82" s="828"/>
      <c r="TYH82" s="828"/>
      <c r="TYI82" s="828"/>
      <c r="TYJ82" s="828"/>
      <c r="TYK82" s="828"/>
      <c r="TYL82" s="828"/>
      <c r="TYM82" s="828"/>
      <c r="TYN82" s="828"/>
      <c r="TYO82" s="828"/>
      <c r="TYP82" s="828"/>
      <c r="TYQ82" s="828"/>
      <c r="TYR82" s="828"/>
      <c r="TYS82" s="828"/>
      <c r="TYT82" s="828"/>
      <c r="TYU82" s="828"/>
      <c r="TYV82" s="828"/>
      <c r="TYW82" s="828"/>
      <c r="TYX82" s="828"/>
      <c r="TYY82" s="828"/>
      <c r="TYZ82" s="828"/>
      <c r="TZA82" s="828"/>
      <c r="TZB82" s="828"/>
      <c r="TZC82" s="828"/>
      <c r="TZD82" s="828"/>
      <c r="TZE82" s="828"/>
      <c r="TZF82" s="828"/>
      <c r="TZG82" s="828"/>
      <c r="TZH82" s="828"/>
      <c r="TZI82" s="828"/>
      <c r="TZJ82" s="828"/>
      <c r="TZK82" s="828"/>
      <c r="TZL82" s="828"/>
      <c r="TZM82" s="828"/>
      <c r="TZN82" s="828"/>
      <c r="TZO82" s="828"/>
      <c r="TZP82" s="828"/>
      <c r="TZQ82" s="828"/>
      <c r="TZR82" s="828"/>
      <c r="TZS82" s="828"/>
      <c r="TZT82" s="828"/>
      <c r="TZU82" s="828"/>
      <c r="TZV82" s="828"/>
      <c r="TZW82" s="828"/>
      <c r="TZX82" s="828"/>
      <c r="TZY82" s="828"/>
      <c r="TZZ82" s="828"/>
      <c r="UAA82" s="828"/>
      <c r="UAB82" s="828"/>
      <c r="UAC82" s="828"/>
      <c r="UAD82" s="828"/>
      <c r="UAE82" s="828"/>
      <c r="UAF82" s="828"/>
      <c r="UAG82" s="828"/>
      <c r="UAH82" s="828"/>
      <c r="UAI82" s="828"/>
      <c r="UAJ82" s="828"/>
      <c r="UAK82" s="828"/>
      <c r="UAL82" s="828"/>
      <c r="UAM82" s="828"/>
      <c r="UAN82" s="828"/>
      <c r="UAO82" s="828"/>
      <c r="UAP82" s="828"/>
      <c r="UAQ82" s="828"/>
      <c r="UAR82" s="828"/>
      <c r="UAS82" s="828"/>
      <c r="UAT82" s="828"/>
      <c r="UAU82" s="828"/>
      <c r="UAV82" s="828"/>
      <c r="UAW82" s="828"/>
      <c r="UAX82" s="828"/>
      <c r="UAY82" s="828"/>
      <c r="UAZ82" s="828"/>
      <c r="UBA82" s="828"/>
      <c r="UBB82" s="828"/>
      <c r="UBC82" s="828"/>
      <c r="UBD82" s="828"/>
      <c r="UBE82" s="828"/>
      <c r="UBF82" s="828"/>
      <c r="UBG82" s="828"/>
      <c r="UBH82" s="828"/>
      <c r="UBI82" s="828"/>
      <c r="UBJ82" s="828"/>
      <c r="UBK82" s="828"/>
      <c r="UBL82" s="828"/>
      <c r="UBM82" s="828"/>
      <c r="UBN82" s="828"/>
      <c r="UBO82" s="828"/>
      <c r="UBP82" s="828"/>
      <c r="UBQ82" s="828"/>
      <c r="UBR82" s="828"/>
      <c r="UBS82" s="828"/>
      <c r="UBT82" s="828"/>
      <c r="UBU82" s="828"/>
      <c r="UBV82" s="828"/>
      <c r="UBW82" s="828"/>
      <c r="UBX82" s="828"/>
      <c r="UBY82" s="828"/>
      <c r="UBZ82" s="828"/>
      <c r="UCA82" s="828"/>
      <c r="UCB82" s="828"/>
      <c r="UCC82" s="828"/>
      <c r="UCD82" s="828"/>
      <c r="UCE82" s="828"/>
      <c r="UCF82" s="828"/>
      <c r="UCG82" s="828"/>
      <c r="UCH82" s="828"/>
      <c r="UCI82" s="828"/>
      <c r="UCJ82" s="828"/>
      <c r="UCK82" s="828"/>
      <c r="UCL82" s="828"/>
      <c r="UCM82" s="828"/>
      <c r="UCN82" s="828"/>
      <c r="UCO82" s="828"/>
      <c r="UCP82" s="828"/>
      <c r="UCQ82" s="828"/>
      <c r="UCR82" s="828"/>
      <c r="UCS82" s="828"/>
      <c r="UCT82" s="828"/>
      <c r="UCU82" s="828"/>
      <c r="UCV82" s="828"/>
      <c r="UCW82" s="828"/>
      <c r="UCX82" s="828"/>
      <c r="UCY82" s="828"/>
      <c r="UCZ82" s="828"/>
      <c r="UDA82" s="828"/>
      <c r="UDB82" s="828"/>
      <c r="UDC82" s="828"/>
      <c r="UDD82" s="828"/>
      <c r="UDE82" s="828"/>
      <c r="UDF82" s="828"/>
      <c r="UDG82" s="828"/>
      <c r="UDH82" s="828"/>
      <c r="UDI82" s="828"/>
      <c r="UDJ82" s="828"/>
      <c r="UDK82" s="828"/>
      <c r="UDL82" s="828"/>
      <c r="UDM82" s="828"/>
      <c r="UDN82" s="828"/>
      <c r="UDO82" s="828"/>
      <c r="UDP82" s="828"/>
      <c r="UDQ82" s="828"/>
      <c r="UDR82" s="828"/>
      <c r="UDS82" s="828"/>
      <c r="UDT82" s="828"/>
      <c r="UDU82" s="828"/>
      <c r="UDV82" s="828"/>
      <c r="UDW82" s="828"/>
      <c r="UDX82" s="828"/>
      <c r="UDY82" s="828"/>
      <c r="UDZ82" s="828"/>
      <c r="UEA82" s="828"/>
      <c r="UEB82" s="828"/>
      <c r="UEC82" s="828"/>
      <c r="UED82" s="828"/>
      <c r="UEE82" s="828"/>
      <c r="UEF82" s="828"/>
      <c r="UEG82" s="828"/>
      <c r="UEH82" s="828"/>
      <c r="UEI82" s="828"/>
      <c r="UEJ82" s="828"/>
      <c r="UEK82" s="828"/>
      <c r="UEL82" s="828"/>
      <c r="UEM82" s="828"/>
      <c r="UEN82" s="828"/>
      <c r="UEO82" s="828"/>
      <c r="UEP82" s="828"/>
      <c r="UEQ82" s="828"/>
      <c r="UER82" s="828"/>
      <c r="UES82" s="828"/>
      <c r="UET82" s="828"/>
      <c r="UEU82" s="828"/>
      <c r="UEV82" s="828"/>
      <c r="UEW82" s="828"/>
      <c r="UEX82" s="828"/>
      <c r="UEY82" s="828"/>
      <c r="UEZ82" s="828"/>
      <c r="UFA82" s="828"/>
      <c r="UFB82" s="828"/>
      <c r="UFC82" s="828"/>
      <c r="UFD82" s="828"/>
      <c r="UFE82" s="828"/>
      <c r="UFF82" s="828"/>
      <c r="UFG82" s="828"/>
      <c r="UFH82" s="828"/>
      <c r="UFI82" s="828"/>
      <c r="UFJ82" s="828"/>
      <c r="UFK82" s="828"/>
      <c r="UFL82" s="828"/>
      <c r="UFM82" s="828"/>
      <c r="UFN82" s="828"/>
      <c r="UFO82" s="828"/>
      <c r="UFP82" s="828"/>
      <c r="UFQ82" s="828"/>
      <c r="UFR82" s="828"/>
      <c r="UFS82" s="828"/>
      <c r="UFT82" s="828"/>
      <c r="UFU82" s="828"/>
      <c r="UFV82" s="828"/>
      <c r="UFW82" s="828"/>
      <c r="UFX82" s="828"/>
      <c r="UFY82" s="828"/>
      <c r="UFZ82" s="828"/>
      <c r="UGA82" s="828"/>
      <c r="UGB82" s="828"/>
      <c r="UGC82" s="828"/>
      <c r="UGD82" s="828"/>
      <c r="UGE82" s="828"/>
      <c r="UGF82" s="828"/>
      <c r="UGG82" s="828"/>
      <c r="UGH82" s="828"/>
      <c r="UGI82" s="828"/>
      <c r="UGJ82" s="828"/>
      <c r="UGK82" s="828"/>
      <c r="UGL82" s="828"/>
      <c r="UGM82" s="828"/>
      <c r="UGN82" s="828"/>
      <c r="UGO82" s="828"/>
      <c r="UGP82" s="828"/>
      <c r="UGQ82" s="828"/>
      <c r="UGR82" s="828"/>
      <c r="UGS82" s="828"/>
      <c r="UGT82" s="828"/>
      <c r="UGU82" s="828"/>
      <c r="UGV82" s="828"/>
      <c r="UGW82" s="828"/>
      <c r="UGX82" s="828"/>
      <c r="UGY82" s="828"/>
      <c r="UGZ82" s="828"/>
      <c r="UHA82" s="828"/>
      <c r="UHB82" s="828"/>
      <c r="UHC82" s="828"/>
      <c r="UHD82" s="828"/>
      <c r="UHE82" s="828"/>
      <c r="UHF82" s="828"/>
      <c r="UHG82" s="828"/>
      <c r="UHH82" s="828"/>
      <c r="UHI82" s="828"/>
      <c r="UHJ82" s="828"/>
      <c r="UHK82" s="828"/>
      <c r="UHL82" s="828"/>
      <c r="UHM82" s="828"/>
      <c r="UHN82" s="828"/>
      <c r="UHO82" s="828"/>
      <c r="UHP82" s="828"/>
      <c r="UHQ82" s="828"/>
      <c r="UHR82" s="828"/>
      <c r="UHS82" s="828"/>
      <c r="UHT82" s="828"/>
      <c r="UHU82" s="828"/>
      <c r="UHV82" s="828"/>
      <c r="UHW82" s="828"/>
      <c r="UHX82" s="828"/>
      <c r="UHY82" s="828"/>
      <c r="UHZ82" s="828"/>
      <c r="UIA82" s="828"/>
      <c r="UIB82" s="828"/>
      <c r="UIC82" s="828"/>
      <c r="UID82" s="828"/>
      <c r="UIE82" s="828"/>
      <c r="UIF82" s="828"/>
      <c r="UIG82" s="828"/>
      <c r="UIH82" s="828"/>
      <c r="UII82" s="828"/>
      <c r="UIJ82" s="828"/>
      <c r="UIK82" s="828"/>
      <c r="UIL82" s="828"/>
      <c r="UIM82" s="828"/>
      <c r="UIN82" s="828"/>
      <c r="UIO82" s="828"/>
      <c r="UIP82" s="828"/>
      <c r="UIQ82" s="828"/>
      <c r="UIR82" s="828"/>
      <c r="UIS82" s="828"/>
      <c r="UIT82" s="828"/>
      <c r="UIU82" s="828"/>
      <c r="UIV82" s="828"/>
      <c r="UIW82" s="828"/>
      <c r="UIX82" s="828"/>
      <c r="UIY82" s="828"/>
      <c r="UIZ82" s="828"/>
      <c r="UJA82" s="828"/>
      <c r="UJB82" s="828"/>
      <c r="UJC82" s="828"/>
      <c r="UJD82" s="828"/>
      <c r="UJE82" s="828"/>
      <c r="UJF82" s="828"/>
      <c r="UJG82" s="828"/>
      <c r="UJH82" s="828"/>
      <c r="UJI82" s="828"/>
      <c r="UJJ82" s="828"/>
      <c r="UJK82" s="828"/>
      <c r="UJL82" s="828"/>
      <c r="UJM82" s="828"/>
      <c r="UJN82" s="828"/>
      <c r="UJO82" s="828"/>
      <c r="UJP82" s="828"/>
      <c r="UJQ82" s="828"/>
      <c r="UJR82" s="828"/>
      <c r="UJS82" s="828"/>
      <c r="UJT82" s="828"/>
      <c r="UJU82" s="828"/>
      <c r="UJV82" s="828"/>
      <c r="UJW82" s="828"/>
      <c r="UJX82" s="828"/>
      <c r="UJY82" s="828"/>
      <c r="UJZ82" s="828"/>
      <c r="UKA82" s="828"/>
      <c r="UKB82" s="828"/>
      <c r="UKC82" s="828"/>
      <c r="UKD82" s="828"/>
      <c r="UKE82" s="828"/>
      <c r="UKF82" s="828"/>
      <c r="UKG82" s="828"/>
      <c r="UKH82" s="828"/>
      <c r="UKI82" s="828"/>
      <c r="UKJ82" s="828"/>
      <c r="UKK82" s="828"/>
      <c r="UKL82" s="828"/>
      <c r="UKM82" s="828"/>
      <c r="UKN82" s="828"/>
      <c r="UKO82" s="828"/>
      <c r="UKP82" s="828"/>
      <c r="UKQ82" s="828"/>
      <c r="UKR82" s="828"/>
      <c r="UKS82" s="828"/>
      <c r="UKT82" s="828"/>
      <c r="UKU82" s="828"/>
      <c r="UKV82" s="828"/>
      <c r="UKW82" s="828"/>
      <c r="UKX82" s="828"/>
      <c r="UKY82" s="828"/>
      <c r="UKZ82" s="828"/>
      <c r="ULA82" s="828"/>
      <c r="ULB82" s="828"/>
      <c r="ULC82" s="828"/>
      <c r="ULD82" s="828"/>
      <c r="ULE82" s="828"/>
      <c r="ULF82" s="828"/>
      <c r="ULG82" s="828"/>
      <c r="ULH82" s="828"/>
      <c r="ULI82" s="828"/>
      <c r="ULJ82" s="828"/>
      <c r="ULK82" s="828"/>
      <c r="ULL82" s="828"/>
      <c r="ULM82" s="828"/>
      <c r="ULN82" s="828"/>
      <c r="ULO82" s="828"/>
      <c r="ULP82" s="828"/>
      <c r="ULQ82" s="828"/>
      <c r="ULR82" s="828"/>
      <c r="ULS82" s="828"/>
      <c r="ULT82" s="828"/>
      <c r="ULU82" s="828"/>
      <c r="ULV82" s="828"/>
      <c r="ULW82" s="828"/>
      <c r="ULX82" s="828"/>
      <c r="ULY82" s="828"/>
      <c r="ULZ82" s="828"/>
      <c r="UMA82" s="828"/>
      <c r="UMB82" s="828"/>
      <c r="UMC82" s="828"/>
      <c r="UMD82" s="828"/>
      <c r="UME82" s="828"/>
      <c r="UMF82" s="828"/>
      <c r="UMG82" s="828"/>
      <c r="UMH82" s="828"/>
      <c r="UMI82" s="828"/>
      <c r="UMJ82" s="828"/>
      <c r="UMK82" s="828"/>
      <c r="UML82" s="828"/>
      <c r="UMM82" s="828"/>
      <c r="UMN82" s="828"/>
      <c r="UMO82" s="828"/>
      <c r="UMP82" s="828"/>
      <c r="UMQ82" s="828"/>
      <c r="UMR82" s="828"/>
      <c r="UMS82" s="828"/>
      <c r="UMT82" s="828"/>
      <c r="UMU82" s="828"/>
      <c r="UMV82" s="828"/>
      <c r="UMW82" s="828"/>
      <c r="UMX82" s="828"/>
      <c r="UMY82" s="828"/>
      <c r="UMZ82" s="828"/>
      <c r="UNA82" s="828"/>
      <c r="UNB82" s="828"/>
      <c r="UNC82" s="828"/>
      <c r="UND82" s="828"/>
      <c r="UNE82" s="828"/>
      <c r="UNF82" s="828"/>
      <c r="UNG82" s="828"/>
      <c r="UNH82" s="828"/>
      <c r="UNI82" s="828"/>
      <c r="UNJ82" s="828"/>
      <c r="UNK82" s="828"/>
      <c r="UNL82" s="828"/>
      <c r="UNM82" s="828"/>
      <c r="UNN82" s="828"/>
      <c r="UNO82" s="828"/>
      <c r="UNP82" s="828"/>
      <c r="UNQ82" s="828"/>
      <c r="UNR82" s="828"/>
      <c r="UNS82" s="828"/>
      <c r="UNT82" s="828"/>
      <c r="UNU82" s="828"/>
      <c r="UNV82" s="828"/>
      <c r="UNW82" s="828"/>
      <c r="UNX82" s="828"/>
      <c r="UNY82" s="828"/>
      <c r="UNZ82" s="828"/>
      <c r="UOA82" s="828"/>
      <c r="UOB82" s="828"/>
      <c r="UOC82" s="828"/>
      <c r="UOD82" s="828"/>
      <c r="UOE82" s="828"/>
      <c r="UOF82" s="828"/>
      <c r="UOG82" s="828"/>
      <c r="UOH82" s="828"/>
      <c r="UOI82" s="828"/>
      <c r="UOJ82" s="828"/>
      <c r="UOK82" s="828"/>
      <c r="UOL82" s="828"/>
      <c r="UOM82" s="828"/>
      <c r="UON82" s="828"/>
      <c r="UOO82" s="828"/>
      <c r="UOP82" s="828"/>
      <c r="UOQ82" s="828"/>
      <c r="UOR82" s="828"/>
      <c r="UOS82" s="828"/>
      <c r="UOT82" s="828"/>
      <c r="UOU82" s="828"/>
      <c r="UOV82" s="828"/>
      <c r="UOW82" s="828"/>
      <c r="UOX82" s="828"/>
      <c r="UOY82" s="828"/>
      <c r="UOZ82" s="828"/>
      <c r="UPA82" s="828"/>
      <c r="UPB82" s="828"/>
      <c r="UPC82" s="828"/>
      <c r="UPD82" s="828"/>
      <c r="UPE82" s="828"/>
      <c r="UPF82" s="828"/>
      <c r="UPG82" s="828"/>
      <c r="UPH82" s="828"/>
      <c r="UPI82" s="828"/>
      <c r="UPJ82" s="828"/>
      <c r="UPK82" s="828"/>
      <c r="UPL82" s="828"/>
      <c r="UPM82" s="828"/>
      <c r="UPN82" s="828"/>
      <c r="UPO82" s="828"/>
      <c r="UPP82" s="828"/>
      <c r="UPQ82" s="828"/>
      <c r="UPR82" s="828"/>
      <c r="UPS82" s="828"/>
      <c r="UPT82" s="828"/>
      <c r="UPU82" s="828"/>
      <c r="UPV82" s="828"/>
      <c r="UPW82" s="828"/>
      <c r="UPX82" s="828"/>
      <c r="UPY82" s="828"/>
      <c r="UPZ82" s="828"/>
      <c r="UQA82" s="828"/>
      <c r="UQB82" s="828"/>
      <c r="UQC82" s="828"/>
      <c r="UQD82" s="828"/>
      <c r="UQE82" s="828"/>
      <c r="UQF82" s="828"/>
      <c r="UQG82" s="828"/>
      <c r="UQH82" s="828"/>
      <c r="UQI82" s="828"/>
      <c r="UQJ82" s="828"/>
      <c r="UQK82" s="828"/>
      <c r="UQL82" s="828"/>
      <c r="UQM82" s="828"/>
      <c r="UQN82" s="828"/>
      <c r="UQO82" s="828"/>
      <c r="UQP82" s="828"/>
      <c r="UQQ82" s="828"/>
      <c r="UQR82" s="828"/>
      <c r="UQS82" s="828"/>
      <c r="UQT82" s="828"/>
      <c r="UQU82" s="828"/>
      <c r="UQV82" s="828"/>
      <c r="UQW82" s="828"/>
      <c r="UQX82" s="828"/>
      <c r="UQY82" s="828"/>
      <c r="UQZ82" s="828"/>
      <c r="URA82" s="828"/>
      <c r="URB82" s="828"/>
      <c r="URC82" s="828"/>
      <c r="URD82" s="828"/>
      <c r="URE82" s="828"/>
      <c r="URF82" s="828"/>
      <c r="URG82" s="828"/>
      <c r="URH82" s="828"/>
      <c r="URI82" s="828"/>
      <c r="URJ82" s="828"/>
      <c r="URK82" s="828"/>
      <c r="URL82" s="828"/>
      <c r="URM82" s="828"/>
      <c r="URN82" s="828"/>
      <c r="URO82" s="828"/>
      <c r="URP82" s="828"/>
      <c r="URQ82" s="828"/>
      <c r="URR82" s="828"/>
      <c r="URS82" s="828"/>
      <c r="URT82" s="828"/>
      <c r="URU82" s="828"/>
      <c r="URV82" s="828"/>
      <c r="URW82" s="828"/>
      <c r="URX82" s="828"/>
      <c r="URY82" s="828"/>
      <c r="URZ82" s="828"/>
      <c r="USA82" s="828"/>
      <c r="USB82" s="828"/>
      <c r="USC82" s="828"/>
      <c r="USD82" s="828"/>
      <c r="USE82" s="828"/>
      <c r="USF82" s="828"/>
      <c r="USG82" s="828"/>
      <c r="USH82" s="828"/>
      <c r="USI82" s="828"/>
      <c r="USJ82" s="828"/>
      <c r="USK82" s="828"/>
      <c r="USL82" s="828"/>
      <c r="USM82" s="828"/>
      <c r="USN82" s="828"/>
      <c r="USO82" s="828"/>
      <c r="USP82" s="828"/>
      <c r="USQ82" s="828"/>
      <c r="USR82" s="828"/>
      <c r="USS82" s="828"/>
      <c r="UST82" s="828"/>
      <c r="USU82" s="828"/>
      <c r="USV82" s="828"/>
      <c r="USW82" s="828"/>
      <c r="USX82" s="828"/>
      <c r="USY82" s="828"/>
      <c r="USZ82" s="828"/>
      <c r="UTA82" s="828"/>
      <c r="UTB82" s="828"/>
      <c r="UTC82" s="828"/>
      <c r="UTD82" s="828"/>
      <c r="UTE82" s="828"/>
      <c r="UTF82" s="828"/>
      <c r="UTG82" s="828"/>
      <c r="UTH82" s="828"/>
      <c r="UTI82" s="828"/>
      <c r="UTJ82" s="828"/>
      <c r="UTK82" s="828"/>
      <c r="UTL82" s="828"/>
      <c r="UTM82" s="828"/>
      <c r="UTN82" s="828"/>
      <c r="UTO82" s="828"/>
      <c r="UTP82" s="828"/>
      <c r="UTQ82" s="828"/>
      <c r="UTR82" s="828"/>
      <c r="UTS82" s="828"/>
      <c r="UTT82" s="828"/>
      <c r="UTU82" s="828"/>
      <c r="UTV82" s="828"/>
      <c r="UTW82" s="828"/>
      <c r="UTX82" s="828"/>
      <c r="UTY82" s="828"/>
      <c r="UTZ82" s="828"/>
      <c r="UUA82" s="828"/>
      <c r="UUB82" s="828"/>
      <c r="UUC82" s="828"/>
      <c r="UUD82" s="828"/>
      <c r="UUE82" s="828"/>
      <c r="UUF82" s="828"/>
      <c r="UUG82" s="828"/>
      <c r="UUH82" s="828"/>
      <c r="UUI82" s="828"/>
      <c r="UUJ82" s="828"/>
      <c r="UUK82" s="828"/>
      <c r="UUL82" s="828"/>
      <c r="UUM82" s="828"/>
      <c r="UUN82" s="828"/>
      <c r="UUO82" s="828"/>
      <c r="UUP82" s="828"/>
      <c r="UUQ82" s="828"/>
      <c r="UUR82" s="828"/>
      <c r="UUS82" s="828"/>
      <c r="UUT82" s="828"/>
      <c r="UUU82" s="828"/>
      <c r="UUV82" s="828"/>
      <c r="UUW82" s="828"/>
      <c r="UUX82" s="828"/>
      <c r="UUY82" s="828"/>
      <c r="UUZ82" s="828"/>
      <c r="UVA82" s="828"/>
      <c r="UVB82" s="828"/>
      <c r="UVC82" s="828"/>
      <c r="UVD82" s="828"/>
      <c r="UVE82" s="828"/>
      <c r="UVF82" s="828"/>
      <c r="UVG82" s="828"/>
      <c r="UVH82" s="828"/>
      <c r="UVI82" s="828"/>
      <c r="UVJ82" s="828"/>
      <c r="UVK82" s="828"/>
      <c r="UVL82" s="828"/>
      <c r="UVM82" s="828"/>
      <c r="UVN82" s="828"/>
      <c r="UVO82" s="828"/>
      <c r="UVP82" s="828"/>
      <c r="UVQ82" s="828"/>
      <c r="UVR82" s="828"/>
      <c r="UVS82" s="828"/>
      <c r="UVT82" s="828"/>
      <c r="UVU82" s="828"/>
      <c r="UVV82" s="828"/>
      <c r="UVW82" s="828"/>
      <c r="UVX82" s="828"/>
      <c r="UVY82" s="828"/>
      <c r="UVZ82" s="828"/>
      <c r="UWA82" s="828"/>
      <c r="UWB82" s="828"/>
      <c r="UWC82" s="828"/>
      <c r="UWD82" s="828"/>
      <c r="UWE82" s="828"/>
      <c r="UWF82" s="828"/>
      <c r="UWG82" s="828"/>
      <c r="UWH82" s="828"/>
      <c r="UWI82" s="828"/>
      <c r="UWJ82" s="828"/>
      <c r="UWK82" s="828"/>
      <c r="UWL82" s="828"/>
      <c r="UWM82" s="828"/>
      <c r="UWN82" s="828"/>
      <c r="UWO82" s="828"/>
      <c r="UWP82" s="828"/>
      <c r="UWQ82" s="828"/>
      <c r="UWR82" s="828"/>
      <c r="UWS82" s="828"/>
      <c r="UWT82" s="828"/>
      <c r="UWU82" s="828"/>
      <c r="UWV82" s="828"/>
      <c r="UWW82" s="828"/>
      <c r="UWX82" s="828"/>
      <c r="UWY82" s="828"/>
      <c r="UWZ82" s="828"/>
      <c r="UXA82" s="828"/>
      <c r="UXB82" s="828"/>
      <c r="UXC82" s="828"/>
      <c r="UXD82" s="828"/>
      <c r="UXE82" s="828"/>
      <c r="UXF82" s="828"/>
      <c r="UXG82" s="828"/>
      <c r="UXH82" s="828"/>
      <c r="UXI82" s="828"/>
      <c r="UXJ82" s="828"/>
      <c r="UXK82" s="828"/>
      <c r="UXL82" s="828"/>
      <c r="UXM82" s="828"/>
      <c r="UXN82" s="828"/>
      <c r="UXO82" s="828"/>
      <c r="UXP82" s="828"/>
      <c r="UXQ82" s="828"/>
      <c r="UXR82" s="828"/>
      <c r="UXS82" s="828"/>
      <c r="UXT82" s="828"/>
      <c r="UXU82" s="828"/>
      <c r="UXV82" s="828"/>
      <c r="UXW82" s="828"/>
      <c r="UXX82" s="828"/>
      <c r="UXY82" s="828"/>
      <c r="UXZ82" s="828"/>
      <c r="UYA82" s="828"/>
      <c r="UYB82" s="828"/>
      <c r="UYC82" s="828"/>
      <c r="UYD82" s="828"/>
      <c r="UYE82" s="828"/>
      <c r="UYF82" s="828"/>
      <c r="UYG82" s="828"/>
      <c r="UYH82" s="828"/>
      <c r="UYI82" s="828"/>
      <c r="UYJ82" s="828"/>
      <c r="UYK82" s="828"/>
      <c r="UYL82" s="828"/>
      <c r="UYM82" s="828"/>
      <c r="UYN82" s="828"/>
      <c r="UYO82" s="828"/>
      <c r="UYP82" s="828"/>
      <c r="UYQ82" s="828"/>
      <c r="UYR82" s="828"/>
      <c r="UYS82" s="828"/>
      <c r="UYT82" s="828"/>
      <c r="UYU82" s="828"/>
      <c r="UYV82" s="828"/>
      <c r="UYW82" s="828"/>
      <c r="UYX82" s="828"/>
      <c r="UYY82" s="828"/>
      <c r="UYZ82" s="828"/>
      <c r="UZA82" s="828"/>
      <c r="UZB82" s="828"/>
      <c r="UZC82" s="828"/>
      <c r="UZD82" s="828"/>
      <c r="UZE82" s="828"/>
      <c r="UZF82" s="828"/>
      <c r="UZG82" s="828"/>
      <c r="UZH82" s="828"/>
      <c r="UZI82" s="828"/>
      <c r="UZJ82" s="828"/>
      <c r="UZK82" s="828"/>
      <c r="UZL82" s="828"/>
      <c r="UZM82" s="828"/>
      <c r="UZN82" s="828"/>
      <c r="UZO82" s="828"/>
      <c r="UZP82" s="828"/>
      <c r="UZQ82" s="828"/>
      <c r="UZR82" s="828"/>
      <c r="UZS82" s="828"/>
      <c r="UZT82" s="828"/>
      <c r="UZU82" s="828"/>
      <c r="UZV82" s="828"/>
      <c r="UZW82" s="828"/>
      <c r="UZX82" s="828"/>
      <c r="UZY82" s="828"/>
      <c r="UZZ82" s="828"/>
      <c r="VAA82" s="828"/>
      <c r="VAB82" s="828"/>
      <c r="VAC82" s="828"/>
      <c r="VAD82" s="828"/>
      <c r="VAE82" s="828"/>
      <c r="VAF82" s="828"/>
      <c r="VAG82" s="828"/>
      <c r="VAH82" s="828"/>
      <c r="VAI82" s="828"/>
      <c r="VAJ82" s="828"/>
      <c r="VAK82" s="828"/>
      <c r="VAL82" s="828"/>
      <c r="VAM82" s="828"/>
      <c r="VAN82" s="828"/>
      <c r="VAO82" s="828"/>
      <c r="VAP82" s="828"/>
      <c r="VAQ82" s="828"/>
      <c r="VAR82" s="828"/>
      <c r="VAS82" s="828"/>
      <c r="VAT82" s="828"/>
      <c r="VAU82" s="828"/>
      <c r="VAV82" s="828"/>
      <c r="VAW82" s="828"/>
      <c r="VAX82" s="828"/>
      <c r="VAY82" s="828"/>
      <c r="VAZ82" s="828"/>
      <c r="VBA82" s="828"/>
      <c r="VBB82" s="828"/>
      <c r="VBC82" s="828"/>
      <c r="VBD82" s="828"/>
      <c r="VBE82" s="828"/>
      <c r="VBF82" s="828"/>
      <c r="VBG82" s="828"/>
      <c r="VBH82" s="828"/>
      <c r="VBI82" s="828"/>
      <c r="VBJ82" s="828"/>
      <c r="VBK82" s="828"/>
      <c r="VBL82" s="828"/>
      <c r="VBM82" s="828"/>
      <c r="VBN82" s="828"/>
      <c r="VBO82" s="828"/>
      <c r="VBP82" s="828"/>
      <c r="VBQ82" s="828"/>
      <c r="VBR82" s="828"/>
      <c r="VBS82" s="828"/>
      <c r="VBT82" s="828"/>
      <c r="VBU82" s="828"/>
      <c r="VBV82" s="828"/>
      <c r="VBW82" s="828"/>
      <c r="VBX82" s="828"/>
      <c r="VBY82" s="828"/>
      <c r="VBZ82" s="828"/>
      <c r="VCA82" s="828"/>
      <c r="VCB82" s="828"/>
      <c r="VCC82" s="828"/>
      <c r="VCD82" s="828"/>
      <c r="VCE82" s="828"/>
      <c r="VCF82" s="828"/>
      <c r="VCG82" s="828"/>
      <c r="VCH82" s="828"/>
      <c r="VCI82" s="828"/>
      <c r="VCJ82" s="828"/>
      <c r="VCK82" s="828"/>
      <c r="VCL82" s="828"/>
      <c r="VCM82" s="828"/>
      <c r="VCN82" s="828"/>
      <c r="VCO82" s="828"/>
      <c r="VCP82" s="828"/>
      <c r="VCQ82" s="828"/>
      <c r="VCR82" s="828"/>
      <c r="VCS82" s="828"/>
      <c r="VCT82" s="828"/>
      <c r="VCU82" s="828"/>
      <c r="VCV82" s="828"/>
      <c r="VCW82" s="828"/>
      <c r="VCX82" s="828"/>
      <c r="VCY82" s="828"/>
      <c r="VCZ82" s="828"/>
      <c r="VDA82" s="828"/>
      <c r="VDB82" s="828"/>
      <c r="VDC82" s="828"/>
      <c r="VDD82" s="828"/>
      <c r="VDE82" s="828"/>
      <c r="VDF82" s="828"/>
      <c r="VDG82" s="828"/>
      <c r="VDH82" s="828"/>
      <c r="VDI82" s="828"/>
      <c r="VDJ82" s="828"/>
      <c r="VDK82" s="828"/>
      <c r="VDL82" s="828"/>
      <c r="VDM82" s="828"/>
      <c r="VDN82" s="828"/>
      <c r="VDO82" s="828"/>
      <c r="VDP82" s="828"/>
      <c r="VDQ82" s="828"/>
      <c r="VDR82" s="828"/>
      <c r="VDS82" s="828"/>
      <c r="VDT82" s="828"/>
      <c r="VDU82" s="828"/>
      <c r="VDV82" s="828"/>
      <c r="VDW82" s="828"/>
      <c r="VDX82" s="828"/>
      <c r="VDY82" s="828"/>
      <c r="VDZ82" s="828"/>
      <c r="VEA82" s="828"/>
      <c r="VEB82" s="828"/>
      <c r="VEC82" s="828"/>
      <c r="VED82" s="828"/>
      <c r="VEE82" s="828"/>
      <c r="VEF82" s="828"/>
      <c r="VEG82" s="828"/>
      <c r="VEH82" s="828"/>
      <c r="VEI82" s="828"/>
      <c r="VEJ82" s="828"/>
      <c r="VEK82" s="828"/>
      <c r="VEL82" s="828"/>
      <c r="VEM82" s="828"/>
      <c r="VEN82" s="828"/>
      <c r="VEO82" s="828"/>
      <c r="VEP82" s="828"/>
      <c r="VEQ82" s="828"/>
      <c r="VER82" s="828"/>
      <c r="VES82" s="828"/>
      <c r="VET82" s="828"/>
      <c r="VEU82" s="828"/>
      <c r="VEV82" s="828"/>
      <c r="VEW82" s="828"/>
      <c r="VEX82" s="828"/>
      <c r="VEY82" s="828"/>
      <c r="VEZ82" s="828"/>
      <c r="VFA82" s="828"/>
      <c r="VFB82" s="828"/>
      <c r="VFC82" s="828"/>
      <c r="VFD82" s="828"/>
      <c r="VFE82" s="828"/>
      <c r="VFF82" s="828"/>
      <c r="VFG82" s="828"/>
      <c r="VFH82" s="828"/>
      <c r="VFI82" s="828"/>
      <c r="VFJ82" s="828"/>
      <c r="VFK82" s="828"/>
      <c r="VFL82" s="828"/>
      <c r="VFM82" s="828"/>
      <c r="VFN82" s="828"/>
      <c r="VFO82" s="828"/>
      <c r="VFP82" s="828"/>
      <c r="VFQ82" s="828"/>
      <c r="VFR82" s="828"/>
      <c r="VFS82" s="828"/>
      <c r="VFT82" s="828"/>
      <c r="VFU82" s="828"/>
      <c r="VFV82" s="828"/>
      <c r="VFW82" s="828"/>
      <c r="VFX82" s="828"/>
      <c r="VFY82" s="828"/>
      <c r="VFZ82" s="828"/>
      <c r="VGA82" s="828"/>
      <c r="VGB82" s="828"/>
      <c r="VGC82" s="828"/>
      <c r="VGD82" s="828"/>
      <c r="VGE82" s="828"/>
      <c r="VGF82" s="828"/>
      <c r="VGG82" s="828"/>
      <c r="VGH82" s="828"/>
      <c r="VGI82" s="828"/>
      <c r="VGJ82" s="828"/>
      <c r="VGK82" s="828"/>
      <c r="VGL82" s="828"/>
      <c r="VGM82" s="828"/>
      <c r="VGN82" s="828"/>
      <c r="VGO82" s="828"/>
      <c r="VGP82" s="828"/>
      <c r="VGQ82" s="828"/>
      <c r="VGR82" s="828"/>
      <c r="VGS82" s="828"/>
      <c r="VGT82" s="828"/>
      <c r="VGU82" s="828"/>
      <c r="VGV82" s="828"/>
      <c r="VGW82" s="828"/>
      <c r="VGX82" s="828"/>
      <c r="VGY82" s="828"/>
      <c r="VGZ82" s="828"/>
      <c r="VHA82" s="828"/>
      <c r="VHB82" s="828"/>
      <c r="VHC82" s="828"/>
      <c r="VHD82" s="828"/>
      <c r="VHE82" s="828"/>
      <c r="VHF82" s="828"/>
      <c r="VHG82" s="828"/>
      <c r="VHH82" s="828"/>
      <c r="VHI82" s="828"/>
      <c r="VHJ82" s="828"/>
      <c r="VHK82" s="828"/>
      <c r="VHL82" s="828"/>
      <c r="VHM82" s="828"/>
      <c r="VHN82" s="828"/>
      <c r="VHO82" s="828"/>
      <c r="VHP82" s="828"/>
      <c r="VHQ82" s="828"/>
      <c r="VHR82" s="828"/>
      <c r="VHS82" s="828"/>
      <c r="VHT82" s="828"/>
      <c r="VHU82" s="828"/>
      <c r="VHV82" s="828"/>
      <c r="VHW82" s="828"/>
      <c r="VHX82" s="828"/>
      <c r="VHY82" s="828"/>
      <c r="VHZ82" s="828"/>
      <c r="VIA82" s="828"/>
      <c r="VIB82" s="828"/>
      <c r="VIC82" s="828"/>
      <c r="VID82" s="828"/>
      <c r="VIE82" s="828"/>
      <c r="VIF82" s="828"/>
      <c r="VIG82" s="828"/>
      <c r="VIH82" s="828"/>
      <c r="VII82" s="828"/>
      <c r="VIJ82" s="828"/>
      <c r="VIK82" s="828"/>
      <c r="VIL82" s="828"/>
      <c r="VIM82" s="828"/>
      <c r="VIN82" s="828"/>
      <c r="VIO82" s="828"/>
      <c r="VIP82" s="828"/>
      <c r="VIQ82" s="828"/>
      <c r="VIR82" s="828"/>
      <c r="VIS82" s="828"/>
      <c r="VIT82" s="828"/>
      <c r="VIU82" s="828"/>
      <c r="VIV82" s="828"/>
      <c r="VIW82" s="828"/>
      <c r="VIX82" s="828"/>
      <c r="VIY82" s="828"/>
      <c r="VIZ82" s="828"/>
      <c r="VJA82" s="828"/>
      <c r="VJB82" s="828"/>
      <c r="VJC82" s="828"/>
      <c r="VJD82" s="828"/>
      <c r="VJE82" s="828"/>
      <c r="VJF82" s="828"/>
      <c r="VJG82" s="828"/>
      <c r="VJH82" s="828"/>
      <c r="VJI82" s="828"/>
      <c r="VJJ82" s="828"/>
      <c r="VJK82" s="828"/>
      <c r="VJL82" s="828"/>
      <c r="VJM82" s="828"/>
      <c r="VJN82" s="828"/>
      <c r="VJO82" s="828"/>
      <c r="VJP82" s="828"/>
      <c r="VJQ82" s="828"/>
      <c r="VJR82" s="828"/>
      <c r="VJS82" s="828"/>
      <c r="VJT82" s="828"/>
      <c r="VJU82" s="828"/>
      <c r="VJV82" s="828"/>
      <c r="VJW82" s="828"/>
      <c r="VJX82" s="828"/>
      <c r="VJY82" s="828"/>
      <c r="VJZ82" s="828"/>
      <c r="VKA82" s="828"/>
      <c r="VKB82" s="828"/>
      <c r="VKC82" s="828"/>
      <c r="VKD82" s="828"/>
      <c r="VKE82" s="828"/>
      <c r="VKF82" s="828"/>
      <c r="VKG82" s="828"/>
      <c r="VKH82" s="828"/>
      <c r="VKI82" s="828"/>
      <c r="VKJ82" s="828"/>
      <c r="VKK82" s="828"/>
      <c r="VKL82" s="828"/>
      <c r="VKM82" s="828"/>
      <c r="VKN82" s="828"/>
      <c r="VKO82" s="828"/>
      <c r="VKP82" s="828"/>
      <c r="VKQ82" s="828"/>
      <c r="VKR82" s="828"/>
      <c r="VKS82" s="828"/>
      <c r="VKT82" s="828"/>
      <c r="VKU82" s="828"/>
      <c r="VKV82" s="828"/>
      <c r="VKW82" s="828"/>
      <c r="VKX82" s="828"/>
      <c r="VKY82" s="828"/>
      <c r="VKZ82" s="828"/>
      <c r="VLA82" s="828"/>
      <c r="VLB82" s="828"/>
      <c r="VLC82" s="828"/>
      <c r="VLD82" s="828"/>
      <c r="VLE82" s="828"/>
      <c r="VLF82" s="828"/>
      <c r="VLG82" s="828"/>
      <c r="VLH82" s="828"/>
      <c r="VLI82" s="828"/>
      <c r="VLJ82" s="828"/>
      <c r="VLK82" s="828"/>
      <c r="VLL82" s="828"/>
      <c r="VLM82" s="828"/>
      <c r="VLN82" s="828"/>
      <c r="VLO82" s="828"/>
      <c r="VLP82" s="828"/>
      <c r="VLQ82" s="828"/>
      <c r="VLR82" s="828"/>
      <c r="VLS82" s="828"/>
      <c r="VLT82" s="828"/>
      <c r="VLU82" s="828"/>
      <c r="VLV82" s="828"/>
      <c r="VLW82" s="828"/>
      <c r="VLX82" s="828"/>
      <c r="VLY82" s="828"/>
      <c r="VLZ82" s="828"/>
      <c r="VMA82" s="828"/>
      <c r="VMB82" s="828"/>
      <c r="VMC82" s="828"/>
      <c r="VMD82" s="828"/>
      <c r="VME82" s="828"/>
      <c r="VMF82" s="828"/>
      <c r="VMG82" s="828"/>
      <c r="VMH82" s="828"/>
      <c r="VMI82" s="828"/>
      <c r="VMJ82" s="828"/>
      <c r="VMK82" s="828"/>
      <c r="VML82" s="828"/>
      <c r="VMM82" s="828"/>
      <c r="VMN82" s="828"/>
      <c r="VMO82" s="828"/>
      <c r="VMP82" s="828"/>
      <c r="VMQ82" s="828"/>
      <c r="VMR82" s="828"/>
      <c r="VMS82" s="828"/>
      <c r="VMT82" s="828"/>
      <c r="VMU82" s="828"/>
      <c r="VMV82" s="828"/>
      <c r="VMW82" s="828"/>
      <c r="VMX82" s="828"/>
      <c r="VMY82" s="828"/>
      <c r="VMZ82" s="828"/>
      <c r="VNA82" s="828"/>
      <c r="VNB82" s="828"/>
      <c r="VNC82" s="828"/>
      <c r="VND82" s="828"/>
      <c r="VNE82" s="828"/>
      <c r="VNF82" s="828"/>
      <c r="VNG82" s="828"/>
      <c r="VNH82" s="828"/>
      <c r="VNI82" s="828"/>
      <c r="VNJ82" s="828"/>
      <c r="VNK82" s="828"/>
      <c r="VNL82" s="828"/>
      <c r="VNM82" s="828"/>
      <c r="VNN82" s="828"/>
      <c r="VNO82" s="828"/>
      <c r="VNP82" s="828"/>
      <c r="VNQ82" s="828"/>
      <c r="VNR82" s="828"/>
      <c r="VNS82" s="828"/>
      <c r="VNT82" s="828"/>
      <c r="VNU82" s="828"/>
      <c r="VNV82" s="828"/>
      <c r="VNW82" s="828"/>
      <c r="VNX82" s="828"/>
      <c r="VNY82" s="828"/>
      <c r="VNZ82" s="828"/>
      <c r="VOA82" s="828"/>
      <c r="VOB82" s="828"/>
      <c r="VOC82" s="828"/>
      <c r="VOD82" s="828"/>
      <c r="VOE82" s="828"/>
      <c r="VOF82" s="828"/>
      <c r="VOG82" s="828"/>
      <c r="VOH82" s="828"/>
      <c r="VOI82" s="828"/>
      <c r="VOJ82" s="828"/>
      <c r="VOK82" s="828"/>
      <c r="VOL82" s="828"/>
      <c r="VOM82" s="828"/>
      <c r="VON82" s="828"/>
      <c r="VOO82" s="828"/>
      <c r="VOP82" s="828"/>
      <c r="VOQ82" s="828"/>
      <c r="VOR82" s="828"/>
      <c r="VOS82" s="828"/>
      <c r="VOT82" s="828"/>
      <c r="VOU82" s="828"/>
      <c r="VOV82" s="828"/>
      <c r="VOW82" s="828"/>
      <c r="VOX82" s="828"/>
      <c r="VOY82" s="828"/>
      <c r="VOZ82" s="828"/>
      <c r="VPA82" s="828"/>
      <c r="VPB82" s="828"/>
      <c r="VPC82" s="828"/>
      <c r="VPD82" s="828"/>
      <c r="VPE82" s="828"/>
      <c r="VPF82" s="828"/>
      <c r="VPG82" s="828"/>
      <c r="VPH82" s="828"/>
      <c r="VPI82" s="828"/>
      <c r="VPJ82" s="828"/>
      <c r="VPK82" s="828"/>
      <c r="VPL82" s="828"/>
      <c r="VPM82" s="828"/>
      <c r="VPN82" s="828"/>
      <c r="VPO82" s="828"/>
      <c r="VPP82" s="828"/>
      <c r="VPQ82" s="828"/>
      <c r="VPR82" s="828"/>
      <c r="VPS82" s="828"/>
      <c r="VPT82" s="828"/>
      <c r="VPU82" s="828"/>
      <c r="VPV82" s="828"/>
      <c r="VPW82" s="828"/>
      <c r="VPX82" s="828"/>
      <c r="VPY82" s="828"/>
      <c r="VPZ82" s="828"/>
      <c r="VQA82" s="828"/>
      <c r="VQB82" s="828"/>
      <c r="VQC82" s="828"/>
      <c r="VQD82" s="828"/>
      <c r="VQE82" s="828"/>
      <c r="VQF82" s="828"/>
      <c r="VQG82" s="828"/>
      <c r="VQH82" s="828"/>
      <c r="VQI82" s="828"/>
      <c r="VQJ82" s="828"/>
      <c r="VQK82" s="828"/>
      <c r="VQL82" s="828"/>
      <c r="VQM82" s="828"/>
      <c r="VQN82" s="828"/>
      <c r="VQO82" s="828"/>
      <c r="VQP82" s="828"/>
      <c r="VQQ82" s="828"/>
      <c r="VQR82" s="828"/>
      <c r="VQS82" s="828"/>
      <c r="VQT82" s="828"/>
      <c r="VQU82" s="828"/>
      <c r="VQV82" s="828"/>
      <c r="VQW82" s="828"/>
      <c r="VQX82" s="828"/>
      <c r="VQY82" s="828"/>
      <c r="VQZ82" s="828"/>
      <c r="VRA82" s="828"/>
      <c r="VRB82" s="828"/>
      <c r="VRC82" s="828"/>
      <c r="VRD82" s="828"/>
      <c r="VRE82" s="828"/>
      <c r="VRF82" s="828"/>
      <c r="VRG82" s="828"/>
      <c r="VRH82" s="828"/>
      <c r="VRI82" s="828"/>
      <c r="VRJ82" s="828"/>
      <c r="VRK82" s="828"/>
      <c r="VRL82" s="828"/>
      <c r="VRM82" s="828"/>
      <c r="VRN82" s="828"/>
      <c r="VRO82" s="828"/>
      <c r="VRP82" s="828"/>
      <c r="VRQ82" s="828"/>
      <c r="VRR82" s="828"/>
      <c r="VRS82" s="828"/>
      <c r="VRT82" s="828"/>
      <c r="VRU82" s="828"/>
      <c r="VRV82" s="828"/>
      <c r="VRW82" s="828"/>
      <c r="VRX82" s="828"/>
      <c r="VRY82" s="828"/>
      <c r="VRZ82" s="828"/>
      <c r="VSA82" s="828"/>
      <c r="VSB82" s="828"/>
      <c r="VSC82" s="828"/>
      <c r="VSD82" s="828"/>
      <c r="VSE82" s="828"/>
      <c r="VSF82" s="828"/>
      <c r="VSG82" s="828"/>
      <c r="VSH82" s="828"/>
      <c r="VSI82" s="828"/>
      <c r="VSJ82" s="828"/>
      <c r="VSK82" s="828"/>
      <c r="VSL82" s="828"/>
      <c r="VSM82" s="828"/>
      <c r="VSN82" s="828"/>
      <c r="VSO82" s="828"/>
      <c r="VSP82" s="828"/>
      <c r="VSQ82" s="828"/>
      <c r="VSR82" s="828"/>
      <c r="VSS82" s="828"/>
      <c r="VST82" s="828"/>
      <c r="VSU82" s="828"/>
      <c r="VSV82" s="828"/>
      <c r="VSW82" s="828"/>
      <c r="VSX82" s="828"/>
      <c r="VSY82" s="828"/>
      <c r="VSZ82" s="828"/>
      <c r="VTA82" s="828"/>
      <c r="VTB82" s="828"/>
      <c r="VTC82" s="828"/>
      <c r="VTD82" s="828"/>
      <c r="VTE82" s="828"/>
      <c r="VTF82" s="828"/>
      <c r="VTG82" s="828"/>
      <c r="VTH82" s="828"/>
      <c r="VTI82" s="828"/>
      <c r="VTJ82" s="828"/>
      <c r="VTK82" s="828"/>
      <c r="VTL82" s="828"/>
      <c r="VTM82" s="828"/>
      <c r="VTN82" s="828"/>
      <c r="VTO82" s="828"/>
      <c r="VTP82" s="828"/>
      <c r="VTQ82" s="828"/>
      <c r="VTR82" s="828"/>
      <c r="VTS82" s="828"/>
      <c r="VTT82" s="828"/>
      <c r="VTU82" s="828"/>
      <c r="VTV82" s="828"/>
      <c r="VTW82" s="828"/>
      <c r="VTX82" s="828"/>
      <c r="VTY82" s="828"/>
      <c r="VTZ82" s="828"/>
      <c r="VUA82" s="828"/>
      <c r="VUB82" s="828"/>
      <c r="VUC82" s="828"/>
      <c r="VUD82" s="828"/>
      <c r="VUE82" s="828"/>
      <c r="VUF82" s="828"/>
      <c r="VUG82" s="828"/>
      <c r="VUH82" s="828"/>
      <c r="VUI82" s="828"/>
      <c r="VUJ82" s="828"/>
      <c r="VUK82" s="828"/>
      <c r="VUL82" s="828"/>
      <c r="VUM82" s="828"/>
      <c r="VUN82" s="828"/>
      <c r="VUO82" s="828"/>
      <c r="VUP82" s="828"/>
      <c r="VUQ82" s="828"/>
      <c r="VUR82" s="828"/>
      <c r="VUS82" s="828"/>
      <c r="VUT82" s="828"/>
      <c r="VUU82" s="828"/>
      <c r="VUV82" s="828"/>
      <c r="VUW82" s="828"/>
      <c r="VUX82" s="828"/>
      <c r="VUY82" s="828"/>
      <c r="VUZ82" s="828"/>
      <c r="VVA82" s="828"/>
      <c r="VVB82" s="828"/>
      <c r="VVC82" s="828"/>
      <c r="VVD82" s="828"/>
      <c r="VVE82" s="828"/>
      <c r="VVF82" s="828"/>
      <c r="VVG82" s="828"/>
      <c r="VVH82" s="828"/>
      <c r="VVI82" s="828"/>
      <c r="VVJ82" s="828"/>
      <c r="VVK82" s="828"/>
      <c r="VVL82" s="828"/>
      <c r="VVM82" s="828"/>
      <c r="VVN82" s="828"/>
      <c r="VVO82" s="828"/>
      <c r="VVP82" s="828"/>
      <c r="VVQ82" s="828"/>
      <c r="VVR82" s="828"/>
      <c r="VVS82" s="828"/>
      <c r="VVT82" s="828"/>
      <c r="VVU82" s="828"/>
      <c r="VVV82" s="828"/>
      <c r="VVW82" s="828"/>
      <c r="VVX82" s="828"/>
      <c r="VVY82" s="828"/>
      <c r="VVZ82" s="828"/>
      <c r="VWA82" s="828"/>
      <c r="VWB82" s="828"/>
      <c r="VWC82" s="828"/>
      <c r="VWD82" s="828"/>
      <c r="VWE82" s="828"/>
      <c r="VWF82" s="828"/>
      <c r="VWG82" s="828"/>
      <c r="VWH82" s="828"/>
      <c r="VWI82" s="828"/>
      <c r="VWJ82" s="828"/>
      <c r="VWK82" s="828"/>
      <c r="VWL82" s="828"/>
      <c r="VWM82" s="828"/>
      <c r="VWN82" s="828"/>
      <c r="VWO82" s="828"/>
      <c r="VWP82" s="828"/>
      <c r="VWQ82" s="828"/>
      <c r="VWR82" s="828"/>
      <c r="VWS82" s="828"/>
      <c r="VWT82" s="828"/>
      <c r="VWU82" s="828"/>
      <c r="VWV82" s="828"/>
      <c r="VWW82" s="828"/>
      <c r="VWX82" s="828"/>
      <c r="VWY82" s="828"/>
      <c r="VWZ82" s="828"/>
      <c r="VXA82" s="828"/>
      <c r="VXB82" s="828"/>
      <c r="VXC82" s="828"/>
      <c r="VXD82" s="828"/>
      <c r="VXE82" s="828"/>
      <c r="VXF82" s="828"/>
      <c r="VXG82" s="828"/>
      <c r="VXH82" s="828"/>
      <c r="VXI82" s="828"/>
      <c r="VXJ82" s="828"/>
      <c r="VXK82" s="828"/>
      <c r="VXL82" s="828"/>
      <c r="VXM82" s="828"/>
      <c r="VXN82" s="828"/>
      <c r="VXO82" s="828"/>
      <c r="VXP82" s="828"/>
      <c r="VXQ82" s="828"/>
      <c r="VXR82" s="828"/>
      <c r="VXS82" s="828"/>
      <c r="VXT82" s="828"/>
      <c r="VXU82" s="828"/>
      <c r="VXV82" s="828"/>
      <c r="VXW82" s="828"/>
      <c r="VXX82" s="828"/>
      <c r="VXY82" s="828"/>
      <c r="VXZ82" s="828"/>
      <c r="VYA82" s="828"/>
      <c r="VYB82" s="828"/>
      <c r="VYC82" s="828"/>
      <c r="VYD82" s="828"/>
      <c r="VYE82" s="828"/>
      <c r="VYF82" s="828"/>
      <c r="VYG82" s="828"/>
      <c r="VYH82" s="828"/>
      <c r="VYI82" s="828"/>
      <c r="VYJ82" s="828"/>
      <c r="VYK82" s="828"/>
      <c r="VYL82" s="828"/>
      <c r="VYM82" s="828"/>
      <c r="VYN82" s="828"/>
      <c r="VYO82" s="828"/>
      <c r="VYP82" s="828"/>
      <c r="VYQ82" s="828"/>
      <c r="VYR82" s="828"/>
      <c r="VYS82" s="828"/>
      <c r="VYT82" s="828"/>
      <c r="VYU82" s="828"/>
      <c r="VYV82" s="828"/>
      <c r="VYW82" s="828"/>
      <c r="VYX82" s="828"/>
      <c r="VYY82" s="828"/>
      <c r="VYZ82" s="828"/>
      <c r="VZA82" s="828"/>
      <c r="VZB82" s="828"/>
      <c r="VZC82" s="828"/>
      <c r="VZD82" s="828"/>
      <c r="VZE82" s="828"/>
      <c r="VZF82" s="828"/>
      <c r="VZG82" s="828"/>
      <c r="VZH82" s="828"/>
      <c r="VZI82" s="828"/>
      <c r="VZJ82" s="828"/>
      <c r="VZK82" s="828"/>
      <c r="VZL82" s="828"/>
      <c r="VZM82" s="828"/>
      <c r="VZN82" s="828"/>
      <c r="VZO82" s="828"/>
      <c r="VZP82" s="828"/>
      <c r="VZQ82" s="828"/>
      <c r="VZR82" s="828"/>
      <c r="VZS82" s="828"/>
      <c r="VZT82" s="828"/>
      <c r="VZU82" s="828"/>
      <c r="VZV82" s="828"/>
      <c r="VZW82" s="828"/>
      <c r="VZX82" s="828"/>
      <c r="VZY82" s="828"/>
      <c r="VZZ82" s="828"/>
      <c r="WAA82" s="828"/>
      <c r="WAB82" s="828"/>
      <c r="WAC82" s="828"/>
      <c r="WAD82" s="828"/>
      <c r="WAE82" s="828"/>
      <c r="WAF82" s="828"/>
      <c r="WAG82" s="828"/>
      <c r="WAH82" s="828"/>
      <c r="WAI82" s="828"/>
      <c r="WAJ82" s="828"/>
      <c r="WAK82" s="828"/>
      <c r="WAL82" s="828"/>
      <c r="WAM82" s="828"/>
      <c r="WAN82" s="828"/>
      <c r="WAO82" s="828"/>
      <c r="WAP82" s="828"/>
      <c r="WAQ82" s="828"/>
      <c r="WAR82" s="828"/>
      <c r="WAS82" s="828"/>
      <c r="WAT82" s="828"/>
      <c r="WAU82" s="828"/>
      <c r="WAV82" s="828"/>
      <c r="WAW82" s="828"/>
      <c r="WAX82" s="828"/>
      <c r="WAY82" s="828"/>
      <c r="WAZ82" s="828"/>
      <c r="WBA82" s="828"/>
      <c r="WBB82" s="828"/>
      <c r="WBC82" s="828"/>
      <c r="WBD82" s="828"/>
      <c r="WBE82" s="828"/>
      <c r="WBF82" s="828"/>
      <c r="WBG82" s="828"/>
      <c r="WBH82" s="828"/>
      <c r="WBI82" s="828"/>
      <c r="WBJ82" s="828"/>
      <c r="WBK82" s="828"/>
      <c r="WBL82" s="828"/>
      <c r="WBM82" s="828"/>
      <c r="WBN82" s="828"/>
      <c r="WBO82" s="828"/>
      <c r="WBP82" s="828"/>
      <c r="WBQ82" s="828"/>
      <c r="WBR82" s="828"/>
      <c r="WBS82" s="828"/>
      <c r="WBT82" s="828"/>
      <c r="WBU82" s="828"/>
      <c r="WBV82" s="828"/>
      <c r="WBW82" s="828"/>
      <c r="WBX82" s="828"/>
      <c r="WBY82" s="828"/>
      <c r="WBZ82" s="828"/>
      <c r="WCA82" s="828"/>
      <c r="WCB82" s="828"/>
      <c r="WCC82" s="828"/>
      <c r="WCD82" s="828"/>
      <c r="WCE82" s="828"/>
      <c r="WCF82" s="828"/>
      <c r="WCG82" s="828"/>
      <c r="WCH82" s="828"/>
      <c r="WCI82" s="828"/>
      <c r="WCJ82" s="828"/>
      <c r="WCK82" s="828"/>
      <c r="WCL82" s="828"/>
      <c r="WCM82" s="828"/>
      <c r="WCN82" s="828"/>
      <c r="WCO82" s="828"/>
      <c r="WCP82" s="828"/>
      <c r="WCQ82" s="828"/>
      <c r="WCR82" s="828"/>
      <c r="WCS82" s="828"/>
      <c r="WCT82" s="828"/>
      <c r="WCU82" s="828"/>
      <c r="WCV82" s="828"/>
      <c r="WCW82" s="828"/>
      <c r="WCX82" s="828"/>
      <c r="WCY82" s="828"/>
      <c r="WCZ82" s="828"/>
      <c r="WDA82" s="828"/>
      <c r="WDB82" s="828"/>
      <c r="WDC82" s="828"/>
      <c r="WDD82" s="828"/>
      <c r="WDE82" s="828"/>
      <c r="WDF82" s="828"/>
      <c r="WDG82" s="828"/>
      <c r="WDH82" s="828"/>
      <c r="WDI82" s="828"/>
      <c r="WDJ82" s="828"/>
      <c r="WDK82" s="828"/>
      <c r="WDL82" s="828"/>
      <c r="WDM82" s="828"/>
      <c r="WDN82" s="828"/>
      <c r="WDO82" s="828"/>
      <c r="WDP82" s="828"/>
      <c r="WDQ82" s="828"/>
      <c r="WDR82" s="828"/>
      <c r="WDS82" s="828"/>
      <c r="WDT82" s="828"/>
      <c r="WDU82" s="828"/>
      <c r="WDV82" s="828"/>
      <c r="WDW82" s="828"/>
      <c r="WDX82" s="828"/>
      <c r="WDY82" s="828"/>
      <c r="WDZ82" s="828"/>
      <c r="WEA82" s="828"/>
      <c r="WEB82" s="828"/>
      <c r="WEC82" s="828"/>
      <c r="WED82" s="828"/>
      <c r="WEE82" s="828"/>
      <c r="WEF82" s="828"/>
      <c r="WEG82" s="828"/>
      <c r="WEH82" s="828"/>
      <c r="WEI82" s="828"/>
      <c r="WEJ82" s="828"/>
      <c r="WEK82" s="828"/>
      <c r="WEL82" s="828"/>
      <c r="WEM82" s="828"/>
      <c r="WEN82" s="828"/>
      <c r="WEO82" s="828"/>
      <c r="WEP82" s="828"/>
      <c r="WEQ82" s="828"/>
      <c r="WER82" s="828"/>
      <c r="WES82" s="828"/>
      <c r="WET82" s="828"/>
      <c r="WEU82" s="828"/>
      <c r="WEV82" s="828"/>
      <c r="WEW82" s="828"/>
      <c r="WEX82" s="828"/>
      <c r="WEY82" s="828"/>
      <c r="WEZ82" s="828"/>
      <c r="WFA82" s="828"/>
      <c r="WFB82" s="828"/>
      <c r="WFC82" s="828"/>
      <c r="WFD82" s="828"/>
      <c r="WFE82" s="828"/>
      <c r="WFF82" s="828"/>
      <c r="WFG82" s="828"/>
      <c r="WFH82" s="828"/>
      <c r="WFI82" s="828"/>
      <c r="WFJ82" s="828"/>
      <c r="WFK82" s="828"/>
      <c r="WFL82" s="828"/>
      <c r="WFM82" s="828"/>
      <c r="WFN82" s="828"/>
      <c r="WFO82" s="828"/>
      <c r="WFP82" s="828"/>
      <c r="WFQ82" s="828"/>
      <c r="WFR82" s="828"/>
      <c r="WFS82" s="828"/>
      <c r="WFT82" s="828"/>
      <c r="WFU82" s="828"/>
      <c r="WFV82" s="828"/>
      <c r="WFW82" s="828"/>
      <c r="WFX82" s="828"/>
      <c r="WFY82" s="828"/>
      <c r="WFZ82" s="828"/>
      <c r="WGA82" s="828"/>
      <c r="WGB82" s="828"/>
      <c r="WGC82" s="828"/>
      <c r="WGD82" s="828"/>
      <c r="WGE82" s="828"/>
      <c r="WGF82" s="828"/>
      <c r="WGG82" s="828"/>
      <c r="WGH82" s="828"/>
      <c r="WGI82" s="828"/>
      <c r="WGJ82" s="828"/>
      <c r="WGK82" s="828"/>
      <c r="WGL82" s="828"/>
      <c r="WGM82" s="828"/>
      <c r="WGN82" s="828"/>
      <c r="WGO82" s="828"/>
      <c r="WGP82" s="828"/>
      <c r="WGQ82" s="828"/>
      <c r="WGR82" s="828"/>
      <c r="WGS82" s="828"/>
      <c r="WGT82" s="828"/>
      <c r="WGU82" s="828"/>
      <c r="WGV82" s="828"/>
      <c r="WGW82" s="828"/>
      <c r="WGX82" s="828"/>
      <c r="WGY82" s="828"/>
      <c r="WGZ82" s="828"/>
      <c r="WHA82" s="828"/>
      <c r="WHB82" s="828"/>
      <c r="WHC82" s="828"/>
      <c r="WHD82" s="828"/>
      <c r="WHE82" s="828"/>
      <c r="WHF82" s="828"/>
      <c r="WHG82" s="828"/>
      <c r="WHH82" s="828"/>
      <c r="WHI82" s="828"/>
      <c r="WHJ82" s="828"/>
      <c r="WHK82" s="828"/>
      <c r="WHL82" s="828"/>
      <c r="WHM82" s="828"/>
      <c r="WHN82" s="828"/>
      <c r="WHO82" s="828"/>
      <c r="WHP82" s="828"/>
      <c r="WHQ82" s="828"/>
      <c r="WHR82" s="828"/>
      <c r="WHS82" s="828"/>
      <c r="WHT82" s="828"/>
      <c r="WHU82" s="828"/>
      <c r="WHV82" s="828"/>
      <c r="WHW82" s="828"/>
      <c r="WHX82" s="828"/>
      <c r="WHY82" s="828"/>
      <c r="WHZ82" s="828"/>
      <c r="WIA82" s="828"/>
      <c r="WIB82" s="828"/>
      <c r="WIC82" s="828"/>
      <c r="WID82" s="828"/>
      <c r="WIE82" s="828"/>
      <c r="WIF82" s="828"/>
      <c r="WIG82" s="828"/>
      <c r="WIH82" s="828"/>
      <c r="WII82" s="828"/>
      <c r="WIJ82" s="828"/>
      <c r="WIK82" s="828"/>
      <c r="WIL82" s="828"/>
      <c r="WIM82" s="828"/>
      <c r="WIN82" s="828"/>
      <c r="WIO82" s="828"/>
      <c r="WIP82" s="828"/>
      <c r="WIQ82" s="828"/>
      <c r="WIR82" s="828"/>
      <c r="WIS82" s="828"/>
      <c r="WIT82" s="828"/>
      <c r="WIU82" s="828"/>
      <c r="WIV82" s="828"/>
      <c r="WIW82" s="828"/>
      <c r="WIX82" s="828"/>
      <c r="WIY82" s="828"/>
      <c r="WIZ82" s="828"/>
      <c r="WJA82" s="828"/>
      <c r="WJB82" s="828"/>
      <c r="WJC82" s="828"/>
      <c r="WJD82" s="828"/>
      <c r="WJE82" s="828"/>
      <c r="WJF82" s="828"/>
      <c r="WJG82" s="828"/>
      <c r="WJH82" s="828"/>
      <c r="WJI82" s="828"/>
      <c r="WJJ82" s="828"/>
      <c r="WJK82" s="828"/>
      <c r="WJL82" s="828"/>
      <c r="WJM82" s="828"/>
      <c r="WJN82" s="828"/>
      <c r="WJO82" s="828"/>
      <c r="WJP82" s="828"/>
      <c r="WJQ82" s="828"/>
      <c r="WJR82" s="828"/>
      <c r="WJS82" s="828"/>
      <c r="WJT82" s="828"/>
      <c r="WJU82" s="828"/>
      <c r="WJV82" s="828"/>
      <c r="WJW82" s="828"/>
      <c r="WJX82" s="828"/>
      <c r="WJY82" s="828"/>
      <c r="WJZ82" s="828"/>
      <c r="WKA82" s="828"/>
      <c r="WKB82" s="828"/>
      <c r="WKC82" s="828"/>
      <c r="WKD82" s="828"/>
      <c r="WKE82" s="828"/>
      <c r="WKF82" s="828"/>
      <c r="WKG82" s="828"/>
      <c r="WKH82" s="828"/>
      <c r="WKI82" s="828"/>
      <c r="WKJ82" s="828"/>
      <c r="WKK82" s="828"/>
      <c r="WKL82" s="828"/>
      <c r="WKM82" s="828"/>
      <c r="WKN82" s="828"/>
      <c r="WKO82" s="828"/>
      <c r="WKP82" s="828"/>
      <c r="WKQ82" s="828"/>
      <c r="WKR82" s="828"/>
      <c r="WKS82" s="828"/>
      <c r="WKT82" s="828"/>
      <c r="WKU82" s="828"/>
      <c r="WKV82" s="828"/>
      <c r="WKW82" s="828"/>
      <c r="WKX82" s="828"/>
      <c r="WKY82" s="828"/>
      <c r="WKZ82" s="828"/>
      <c r="WLA82" s="828"/>
      <c r="WLB82" s="828"/>
      <c r="WLC82" s="828"/>
      <c r="WLD82" s="828"/>
      <c r="WLE82" s="828"/>
      <c r="WLF82" s="828"/>
      <c r="WLG82" s="828"/>
      <c r="WLH82" s="828"/>
      <c r="WLI82" s="828"/>
      <c r="WLJ82" s="828"/>
      <c r="WLK82" s="828"/>
      <c r="WLL82" s="828"/>
      <c r="WLM82" s="828"/>
      <c r="WLN82" s="828"/>
      <c r="WLO82" s="828"/>
      <c r="WLP82" s="828"/>
      <c r="WLQ82" s="828"/>
      <c r="WLR82" s="828"/>
      <c r="WLS82" s="828"/>
      <c r="WLT82" s="828"/>
      <c r="WLU82" s="828"/>
      <c r="WLV82" s="828"/>
      <c r="WLW82" s="828"/>
      <c r="WLX82" s="828"/>
      <c r="WLY82" s="828"/>
      <c r="WLZ82" s="828"/>
      <c r="WMA82" s="828"/>
      <c r="WMB82" s="828"/>
      <c r="WMC82" s="828"/>
      <c r="WMD82" s="828"/>
      <c r="WME82" s="828"/>
      <c r="WMF82" s="828"/>
      <c r="WMG82" s="828"/>
      <c r="WMH82" s="828"/>
      <c r="WMI82" s="828"/>
      <c r="WMJ82" s="828"/>
      <c r="WMK82" s="828"/>
      <c r="WML82" s="828"/>
      <c r="WMM82" s="828"/>
      <c r="WMN82" s="828"/>
      <c r="WMO82" s="828"/>
      <c r="WMP82" s="828"/>
      <c r="WMQ82" s="828"/>
      <c r="WMR82" s="828"/>
      <c r="WMS82" s="828"/>
      <c r="WMT82" s="828"/>
      <c r="WMU82" s="828"/>
      <c r="WMV82" s="828"/>
      <c r="WMW82" s="828"/>
      <c r="WMX82" s="828"/>
      <c r="WMY82" s="828"/>
      <c r="WMZ82" s="828"/>
      <c r="WNA82" s="828"/>
      <c r="WNB82" s="828"/>
      <c r="WNC82" s="828"/>
      <c r="WND82" s="828"/>
      <c r="WNE82" s="828"/>
      <c r="WNF82" s="828"/>
      <c r="WNG82" s="828"/>
      <c r="WNH82" s="828"/>
      <c r="WNI82" s="828"/>
      <c r="WNJ82" s="828"/>
      <c r="WNK82" s="828"/>
      <c r="WNL82" s="828"/>
      <c r="WNM82" s="828"/>
      <c r="WNN82" s="828"/>
      <c r="WNO82" s="828"/>
      <c r="WNP82" s="828"/>
      <c r="WNQ82" s="828"/>
      <c r="WNR82" s="828"/>
      <c r="WNS82" s="828"/>
      <c r="WNT82" s="828"/>
      <c r="WNU82" s="828"/>
      <c r="WNV82" s="828"/>
      <c r="WNW82" s="828"/>
      <c r="WNX82" s="828"/>
      <c r="WNY82" s="828"/>
      <c r="WNZ82" s="828"/>
      <c r="WOA82" s="828"/>
      <c r="WOB82" s="828"/>
      <c r="WOC82" s="828"/>
      <c r="WOD82" s="828"/>
      <c r="WOE82" s="828"/>
      <c r="WOF82" s="828"/>
      <c r="WOG82" s="828"/>
      <c r="WOH82" s="828"/>
      <c r="WOI82" s="828"/>
      <c r="WOJ82" s="828"/>
      <c r="WOK82" s="828"/>
      <c r="WOL82" s="828"/>
      <c r="WOM82" s="828"/>
      <c r="WON82" s="828"/>
      <c r="WOO82" s="828"/>
      <c r="WOP82" s="828"/>
      <c r="WOQ82" s="828"/>
      <c r="WOR82" s="828"/>
      <c r="WOS82" s="828"/>
      <c r="WOT82" s="828"/>
      <c r="WOU82" s="828"/>
      <c r="WOV82" s="828"/>
      <c r="WOW82" s="828"/>
      <c r="WOX82" s="828"/>
      <c r="WOY82" s="828"/>
      <c r="WOZ82" s="828"/>
      <c r="WPA82" s="828"/>
      <c r="WPB82" s="828"/>
      <c r="WPC82" s="828"/>
      <c r="WPD82" s="828"/>
      <c r="WPE82" s="828"/>
      <c r="WPF82" s="828"/>
      <c r="WPG82" s="828"/>
      <c r="WPH82" s="828"/>
      <c r="WPI82" s="828"/>
      <c r="WPJ82" s="828"/>
      <c r="WPK82" s="828"/>
      <c r="WPL82" s="828"/>
      <c r="WPM82" s="828"/>
      <c r="WPN82" s="828"/>
      <c r="WPO82" s="828"/>
      <c r="WPP82" s="828"/>
      <c r="WPQ82" s="828"/>
      <c r="WPR82" s="828"/>
      <c r="WPS82" s="828"/>
      <c r="WPT82" s="828"/>
      <c r="WPU82" s="828"/>
      <c r="WPV82" s="828"/>
      <c r="WPW82" s="828"/>
      <c r="WPX82" s="828"/>
      <c r="WPY82" s="828"/>
      <c r="WPZ82" s="828"/>
      <c r="WQA82" s="828"/>
      <c r="WQB82" s="828"/>
      <c r="WQC82" s="828"/>
      <c r="WQD82" s="828"/>
      <c r="WQE82" s="828"/>
      <c r="WQF82" s="828"/>
      <c r="WQG82" s="828"/>
      <c r="WQH82" s="828"/>
      <c r="WQI82" s="828"/>
      <c r="WQJ82" s="828"/>
      <c r="WQK82" s="828"/>
      <c r="WQL82" s="828"/>
      <c r="WQM82" s="828"/>
      <c r="WQN82" s="828"/>
      <c r="WQO82" s="828"/>
      <c r="WQP82" s="828"/>
      <c r="WQQ82" s="828"/>
      <c r="WQR82" s="828"/>
      <c r="WQS82" s="828"/>
      <c r="WQT82" s="828"/>
      <c r="WQU82" s="828"/>
      <c r="WQV82" s="828"/>
      <c r="WQW82" s="828"/>
      <c r="WQX82" s="828"/>
      <c r="WQY82" s="828"/>
      <c r="WQZ82" s="828"/>
      <c r="WRA82" s="828"/>
      <c r="WRB82" s="828"/>
      <c r="WRC82" s="828"/>
      <c r="WRD82" s="828"/>
      <c r="WRE82" s="828"/>
      <c r="WRF82" s="828"/>
      <c r="WRG82" s="828"/>
      <c r="WRH82" s="828"/>
      <c r="WRI82" s="828"/>
      <c r="WRJ82" s="828"/>
      <c r="WRK82" s="828"/>
      <c r="WRL82" s="828"/>
      <c r="WRM82" s="828"/>
      <c r="WRN82" s="828"/>
      <c r="WRO82" s="828"/>
      <c r="WRP82" s="828"/>
      <c r="WRQ82" s="828"/>
      <c r="WRR82" s="828"/>
      <c r="WRS82" s="828"/>
      <c r="WRT82" s="828"/>
      <c r="WRU82" s="828"/>
      <c r="WRV82" s="828"/>
      <c r="WRW82" s="828"/>
      <c r="WRX82" s="828"/>
      <c r="WRY82" s="828"/>
      <c r="WRZ82" s="828"/>
      <c r="WSA82" s="828"/>
      <c r="WSB82" s="828"/>
      <c r="WSC82" s="828"/>
      <c r="WSD82" s="828"/>
      <c r="WSE82" s="828"/>
      <c r="WSF82" s="828"/>
      <c r="WSG82" s="828"/>
      <c r="WSH82" s="828"/>
      <c r="WSI82" s="828"/>
      <c r="WSJ82" s="828"/>
      <c r="WSK82" s="828"/>
      <c r="WSL82" s="828"/>
      <c r="WSM82" s="828"/>
      <c r="WSN82" s="828"/>
      <c r="WSO82" s="828"/>
      <c r="WSP82" s="828"/>
      <c r="WSQ82" s="828"/>
      <c r="WSR82" s="828"/>
      <c r="WSS82" s="828"/>
      <c r="WST82" s="828"/>
      <c r="WSU82" s="828"/>
      <c r="WSV82" s="828"/>
      <c r="WSW82" s="828"/>
      <c r="WSX82" s="828"/>
      <c r="WSY82" s="828"/>
      <c r="WSZ82" s="828"/>
      <c r="WTA82" s="828"/>
      <c r="WTB82" s="828"/>
      <c r="WTC82" s="828"/>
      <c r="WTD82" s="828"/>
      <c r="WTE82" s="828"/>
      <c r="WTF82" s="828"/>
      <c r="WTG82" s="828"/>
      <c r="WTH82" s="828"/>
      <c r="WTI82" s="828"/>
      <c r="WTJ82" s="828"/>
      <c r="WTK82" s="828"/>
      <c r="WTL82" s="828"/>
      <c r="WTM82" s="828"/>
      <c r="WTN82" s="828"/>
      <c r="WTO82" s="828"/>
      <c r="WTP82" s="828"/>
      <c r="WTQ82" s="828"/>
      <c r="WTR82" s="828"/>
      <c r="WTS82" s="828"/>
      <c r="WTT82" s="828"/>
      <c r="WTU82" s="828"/>
      <c r="WTV82" s="828"/>
      <c r="WTW82" s="828"/>
      <c r="WTX82" s="828"/>
      <c r="WTY82" s="828"/>
      <c r="WTZ82" s="828"/>
      <c r="WUA82" s="828"/>
      <c r="WUB82" s="828"/>
      <c r="WUC82" s="828"/>
      <c r="WUD82" s="828"/>
      <c r="WUE82" s="828"/>
      <c r="WUF82" s="828"/>
      <c r="WUG82" s="828"/>
      <c r="WUH82" s="828"/>
      <c r="WUI82" s="828"/>
      <c r="WUJ82" s="828"/>
      <c r="WUK82" s="828"/>
      <c r="WUL82" s="828"/>
      <c r="WUM82" s="828"/>
      <c r="WUN82" s="828"/>
      <c r="WUO82" s="828"/>
      <c r="WUP82" s="828"/>
      <c r="WUQ82" s="828"/>
      <c r="WUR82" s="828"/>
      <c r="WUS82" s="828"/>
      <c r="WUT82" s="828"/>
      <c r="WUU82" s="828"/>
      <c r="WUV82" s="828"/>
      <c r="WUW82" s="828"/>
      <c r="WUX82" s="828"/>
      <c r="WUY82" s="828"/>
      <c r="WUZ82" s="828"/>
      <c r="WVA82" s="828"/>
      <c r="WVB82" s="828"/>
      <c r="WVC82" s="828"/>
      <c r="WVD82" s="828"/>
      <c r="WVE82" s="828"/>
      <c r="WVF82" s="828"/>
      <c r="WVG82" s="828"/>
      <c r="WVH82" s="828"/>
      <c r="WVI82" s="828"/>
      <c r="WVJ82" s="828"/>
    </row>
    <row r="83" spans="2:16130" ht="9" hidden="1" customHeight="1"/>
    <row r="84" spans="2:16130" ht="9" hidden="1" customHeight="1"/>
  </sheetData>
  <sheetProtection sheet="1" objects="1" scenarios="1"/>
  <hyperlinks>
    <hyperlink ref="A4:B4" location="'21.1'!A1" display="'21.1'!A1"/>
    <hyperlink ref="A5:B5" location="'21.2'!A1" display="'21.2'!A1"/>
    <hyperlink ref="A6:B6" location="'21.3'!A1" display="'21.3'!A1"/>
    <hyperlink ref="A7:B7" location="'21.4'!A1" display="'21.4'!A1"/>
    <hyperlink ref="A8:B8" location="'21.5'!A1" display="'21.5'!A1"/>
    <hyperlink ref="A9:B9" location="'21.6'!A1" display="'21.6'!A1"/>
    <hyperlink ref="A10:B10" location="'21.7'!A1" display="'21.7'!A1"/>
    <hyperlink ref="A11:B11" location="'21.8'!A1" display="'21.8'!A1"/>
    <hyperlink ref="A12:B12" location="'21.9'!A1" display="'21.9'!A1"/>
    <hyperlink ref="A13:B13" location="'21.10'!A1" display="21.10"/>
    <hyperlink ref="A14:B14" location="'21.11'!A1" display="'21.11'!A1"/>
    <hyperlink ref="A15:B15" location="'21.12'!A1" display="'21.12'!A1"/>
    <hyperlink ref="A16:B16" location="'21.13'!A1" display="'21.13'!A1"/>
    <hyperlink ref="A17:B17" location="'21.14'!A1" display="'21.14'!A1"/>
    <hyperlink ref="A18:B18" location="'21.15'!A1" display="'21.15'!A1"/>
    <hyperlink ref="A19:B19" location="'21.16'!A1" display="'21.16'!A1"/>
    <hyperlink ref="A20:B20" location="'21.17'!A1" display="'21.17'!A1"/>
    <hyperlink ref="A21:B21" location="'21.18'!A1" display="'21.18'!A1"/>
    <hyperlink ref="A22:B22" location="'21.19'!A1" display="'21.19'!A1"/>
    <hyperlink ref="A23:B23" location="'21.20'!A1" display="21.20"/>
    <hyperlink ref="A24:B24" location="'21.21'!A1" display="'21.21'!A1"/>
    <hyperlink ref="A25:B25" location="'21.22'!A1" display="'21.22'!A1"/>
    <hyperlink ref="A26:B26" location="'21.23'!A1" display="'21.23'!A1"/>
    <hyperlink ref="A27:B27" location="'21.24'!A1" display="'21.24'!A1"/>
    <hyperlink ref="A28:B28" location="'21.25'!A1" display="'21.25'!A1"/>
    <hyperlink ref="A29:B29" location="'21.26'!A1" display="'21.26'!A1"/>
    <hyperlink ref="A30:B30" location="'21.27'!A1" display="'21.27'!A1"/>
    <hyperlink ref="A31:B31" location="'21.28'!A1" display="'21.28'!A1"/>
    <hyperlink ref="A32:B32" location="'21.29'!A1" display="'21.29'!A1"/>
    <hyperlink ref="A33:B33" location="'21.30'!A1" display="21.30"/>
    <hyperlink ref="A34:B34" location="'21.31'!A1" display="'21.31'!A1"/>
    <hyperlink ref="A35:B35" location="'21.32'!A1" display="'21.32'!A1"/>
    <hyperlink ref="A36:B36" location="'21.33'!A1" display="'21.33'!A1"/>
    <hyperlink ref="A37:B37" location="'21.34'!A1" display="'21.34'!A1"/>
    <hyperlink ref="A38:B38" location="'21.35'!A1" display="'21.35'!A1"/>
    <hyperlink ref="A39:B39" location="'21.36'!A1" display="'21.36'!A1"/>
    <hyperlink ref="A2" location="Texto!A1" display="21. Finanzas y cuentas del sector público"/>
  </hyperlinks>
  <pageMargins left="0.59055118110236227" right="0.59055118110236227" top="0.98425196850393704" bottom="0.98425196850393704" header="0.39370078740157483" footer="0.39370078740157483"/>
  <pageSetup orientation="portrait" verticalDpi="0" r:id="rId1"/>
  <headerFooter>
    <oddHeader>&amp;L&amp;"Arial,Normal"&amp;10&amp;K000080INEGI. Anuario estadístico y geográfico de los Estados Unidos Mexicanos 2013. 2014.</oddHeader>
    <oddFooter>&amp;C&amp;"Arial"&amp;6Página &amp;P de &amp;N</oddFooter>
  </headerFooter>
</worksheet>
</file>

<file path=xl/worksheets/sheet10.xml><?xml version="1.0" encoding="utf-8"?>
<worksheet xmlns="http://schemas.openxmlformats.org/spreadsheetml/2006/main" xmlns:r="http://schemas.openxmlformats.org/officeDocument/2006/relationships">
  <sheetPr codeName="Hoja6"/>
  <dimension ref="A1:K43"/>
  <sheetViews>
    <sheetView showGridLines="0" showRowColHeaders="0" zoomScale="140" workbookViewId="0"/>
  </sheetViews>
  <sheetFormatPr baseColWidth="10" defaultColWidth="0" defaultRowHeight="12.75" zeroHeight="1"/>
  <cols>
    <col min="1" max="1" width="0.7109375" style="25" customWidth="1"/>
    <col min="2" max="2" width="6.28515625" style="25" customWidth="1"/>
    <col min="3" max="3" width="5.85546875" style="25" customWidth="1"/>
    <col min="4" max="4" width="7.5703125" style="25" customWidth="1"/>
    <col min="5" max="5" width="7.7109375" style="25" customWidth="1"/>
    <col min="6" max="6" width="7.5703125" style="25" customWidth="1"/>
    <col min="7" max="7" width="7.85546875" style="25" customWidth="1"/>
    <col min="8" max="9" width="7.5703125" style="25" customWidth="1"/>
    <col min="10" max="10" width="0.7109375" style="25" customWidth="1"/>
    <col min="11" max="11" width="0.85546875" style="25" customWidth="1"/>
    <col min="12" max="16384" width="10.7109375" style="25" hidden="1"/>
  </cols>
  <sheetData>
    <row r="1" spans="1:10" s="4" customFormat="1" ht="4.5" customHeight="1">
      <c r="A1" s="1"/>
      <c r="B1" s="2"/>
      <c r="C1" s="2"/>
      <c r="D1" s="2"/>
      <c r="E1" s="2"/>
      <c r="F1" s="2"/>
      <c r="G1" s="2"/>
      <c r="H1" s="2"/>
      <c r="I1" s="2"/>
      <c r="J1" s="3"/>
    </row>
    <row r="2" spans="1:10" s="4" customFormat="1" ht="11.1" customHeight="1">
      <c r="A2" s="21"/>
      <c r="B2" s="206" t="s">
        <v>155</v>
      </c>
      <c r="I2" s="841" t="s">
        <v>209</v>
      </c>
      <c r="J2" s="207"/>
    </row>
    <row r="3" spans="1:10" s="4" customFormat="1" ht="11.1" customHeight="1">
      <c r="A3" s="21"/>
      <c r="B3" s="206" t="s">
        <v>157</v>
      </c>
      <c r="I3" s="208"/>
      <c r="J3" s="207"/>
    </row>
    <row r="4" spans="1:10" s="4" customFormat="1" ht="11.1" customHeight="1">
      <c r="A4" s="21"/>
      <c r="B4" s="182" t="s">
        <v>61</v>
      </c>
      <c r="C4" s="208"/>
      <c r="D4" s="208"/>
      <c r="E4" s="208"/>
      <c r="F4" s="208"/>
      <c r="G4" s="208"/>
      <c r="H4" s="208"/>
      <c r="I4" s="208"/>
      <c r="J4" s="207"/>
    </row>
    <row r="5" spans="1:10" s="4" customFormat="1" ht="11.1" customHeight="1">
      <c r="A5" s="21"/>
      <c r="B5" s="209" t="s">
        <v>3</v>
      </c>
      <c r="C5" s="210"/>
      <c r="D5" s="210"/>
      <c r="E5" s="210"/>
      <c r="F5" s="210"/>
      <c r="G5" s="210"/>
      <c r="H5" s="210"/>
      <c r="I5" s="210"/>
      <c r="J5" s="207"/>
    </row>
    <row r="6" spans="1:10" s="4" customFormat="1" ht="3" customHeight="1">
      <c r="A6" s="21"/>
      <c r="B6" s="22"/>
      <c r="C6" s="60"/>
      <c r="D6" s="60"/>
      <c r="E6" s="60"/>
      <c r="F6" s="60"/>
      <c r="G6" s="60"/>
      <c r="H6" s="60"/>
      <c r="I6" s="60"/>
      <c r="J6" s="73"/>
    </row>
    <row r="7" spans="1:10" s="4" customFormat="1" ht="3" customHeight="1">
      <c r="A7" s="21"/>
      <c r="B7" s="26" t="s">
        <v>4</v>
      </c>
      <c r="C7" s="61"/>
      <c r="D7" s="61"/>
      <c r="E7" s="61"/>
      <c r="F7" s="61"/>
      <c r="G7" s="61"/>
      <c r="H7" s="61"/>
      <c r="I7" s="61"/>
      <c r="J7" s="211"/>
    </row>
    <row r="8" spans="1:10" s="215" customFormat="1" ht="9.9499999999999993" customHeight="1">
      <c r="A8" s="212"/>
      <c r="B8" s="29" t="s">
        <v>62</v>
      </c>
      <c r="C8" s="213" t="s">
        <v>60</v>
      </c>
      <c r="D8" s="213" t="s">
        <v>158</v>
      </c>
      <c r="E8" s="214" t="s">
        <v>159</v>
      </c>
      <c r="F8" s="213" t="s">
        <v>160</v>
      </c>
      <c r="G8" s="213" t="s">
        <v>161</v>
      </c>
      <c r="H8" s="213" t="s">
        <v>162</v>
      </c>
      <c r="I8" s="213" t="s">
        <v>163</v>
      </c>
      <c r="J8" s="62"/>
    </row>
    <row r="9" spans="1:10" s="32" customFormat="1" ht="3" customHeight="1">
      <c r="A9" s="28"/>
      <c r="B9" s="33"/>
      <c r="C9" s="69"/>
      <c r="D9" s="69"/>
      <c r="E9" s="69"/>
      <c r="F9" s="69"/>
      <c r="G9" s="69"/>
      <c r="H9" s="69"/>
      <c r="I9" s="69"/>
      <c r="J9" s="35"/>
    </row>
    <row r="10" spans="1:10" s="32" customFormat="1" ht="3" customHeight="1">
      <c r="A10" s="28"/>
      <c r="B10" s="36" t="s">
        <v>4</v>
      </c>
      <c r="C10" s="33"/>
      <c r="D10" s="33"/>
      <c r="E10" s="33"/>
      <c r="F10" s="33"/>
      <c r="G10" s="33"/>
      <c r="H10" s="33"/>
      <c r="I10" s="33"/>
      <c r="J10" s="35"/>
    </row>
    <row r="11" spans="1:10" s="32" customFormat="1" ht="9" customHeight="1">
      <c r="A11" s="28"/>
      <c r="B11" s="70">
        <v>1995</v>
      </c>
      <c r="C11" s="44">
        <f>SUM(D11:I11)</f>
        <v>11606.8</v>
      </c>
      <c r="D11" s="44">
        <v>3126.9</v>
      </c>
      <c r="E11" s="44">
        <v>2058.1</v>
      </c>
      <c r="F11" s="44">
        <v>-173.6</v>
      </c>
      <c r="G11" s="44">
        <v>572.20000000000005</v>
      </c>
      <c r="H11" s="44">
        <v>3089.5</v>
      </c>
      <c r="I11" s="44">
        <v>2933.7</v>
      </c>
      <c r="J11" s="216"/>
    </row>
    <row r="12" spans="1:10" s="32" customFormat="1" ht="9" customHeight="1">
      <c r="A12" s="28"/>
      <c r="B12" s="70">
        <v>1996</v>
      </c>
      <c r="C12" s="44">
        <f t="shared" ref="C12:C29" si="0">SUM(D12:I12)</f>
        <v>8218.7999999999993</v>
      </c>
      <c r="D12" s="44">
        <v>971.1</v>
      </c>
      <c r="E12" s="44">
        <v>1116.3</v>
      </c>
      <c r="F12" s="44">
        <v>-94.3</v>
      </c>
      <c r="G12" s="44">
        <v>2690.5</v>
      </c>
      <c r="H12" s="44">
        <v>2700.2</v>
      </c>
      <c r="I12" s="44">
        <v>835</v>
      </c>
      <c r="J12" s="217"/>
    </row>
    <row r="13" spans="1:10" s="32" customFormat="1" ht="9" customHeight="1">
      <c r="A13" s="28"/>
      <c r="B13" s="70" t="s">
        <v>164</v>
      </c>
      <c r="C13" s="44">
        <f t="shared" si="0"/>
        <v>23637.9</v>
      </c>
      <c r="D13" s="44">
        <v>5924</v>
      </c>
      <c r="E13" s="44">
        <v>3545.8</v>
      </c>
      <c r="F13" s="44">
        <v>833.7</v>
      </c>
      <c r="G13" s="44">
        <v>5492.9</v>
      </c>
      <c r="H13" s="44">
        <v>4297.3</v>
      </c>
      <c r="I13" s="44">
        <v>3544.2</v>
      </c>
      <c r="J13" s="216"/>
    </row>
    <row r="14" spans="1:10" s="32" customFormat="1" ht="9" customHeight="1">
      <c r="A14" s="28"/>
      <c r="B14" s="70" t="s">
        <v>165</v>
      </c>
      <c r="C14" s="44">
        <f t="shared" si="0"/>
        <v>19736.2</v>
      </c>
      <c r="D14" s="44">
        <v>-1873.4</v>
      </c>
      <c r="E14" s="44">
        <v>5656.6</v>
      </c>
      <c r="F14" s="44">
        <v>875.8</v>
      </c>
      <c r="G14" s="44">
        <v>6733.3</v>
      </c>
      <c r="H14" s="44">
        <v>5567.5</v>
      </c>
      <c r="I14" s="44">
        <v>2776.4</v>
      </c>
      <c r="J14" s="216"/>
    </row>
    <row r="15" spans="1:10" s="32" customFormat="1" ht="9" customHeight="1">
      <c r="A15" s="28"/>
      <c r="B15" s="70" t="s">
        <v>20</v>
      </c>
      <c r="C15" s="44">
        <f t="shared" si="0"/>
        <v>27189.699999999997</v>
      </c>
      <c r="D15" s="44">
        <v>5761.2</v>
      </c>
      <c r="E15" s="44">
        <v>9974.2999999999993</v>
      </c>
      <c r="F15" s="44">
        <v>-177.2</v>
      </c>
      <c r="G15" s="44">
        <v>3922</v>
      </c>
      <c r="H15" s="44">
        <v>4863.3999999999996</v>
      </c>
      <c r="I15" s="44">
        <v>2846</v>
      </c>
      <c r="J15" s="216"/>
    </row>
    <row r="16" spans="1:10" s="32" customFormat="1" ht="9" customHeight="1">
      <c r="A16" s="28"/>
      <c r="B16" s="70"/>
      <c r="C16" s="44"/>
      <c r="D16" s="44"/>
      <c r="E16" s="44"/>
      <c r="F16" s="44"/>
      <c r="G16" s="44"/>
      <c r="H16" s="44"/>
      <c r="I16" s="44"/>
      <c r="J16" s="216"/>
    </row>
    <row r="17" spans="1:10" s="32" customFormat="1" ht="9" customHeight="1">
      <c r="A17" s="28"/>
      <c r="B17" s="70" t="s">
        <v>21</v>
      </c>
      <c r="C17" s="44">
        <f>SUM(D17:I17)-1</f>
        <v>23361.599999999999</v>
      </c>
      <c r="D17" s="44">
        <v>3479.8</v>
      </c>
      <c r="E17" s="44">
        <v>4255.2</v>
      </c>
      <c r="F17" s="44">
        <v>-1118.4000000000001</v>
      </c>
      <c r="G17" s="44">
        <v>10065.5</v>
      </c>
      <c r="H17" s="44">
        <v>4946.7</v>
      </c>
      <c r="I17" s="44">
        <v>1733.8</v>
      </c>
      <c r="J17" s="216"/>
    </row>
    <row r="18" spans="1:10" s="32" customFormat="1" ht="9" customHeight="1">
      <c r="A18" s="28"/>
      <c r="B18" s="70" t="s">
        <v>151</v>
      </c>
      <c r="C18" s="44">
        <f t="shared" si="0"/>
        <v>17542.599999999999</v>
      </c>
      <c r="D18" s="44">
        <v>-2978.9</v>
      </c>
      <c r="E18" s="44">
        <v>707.4</v>
      </c>
      <c r="F18" s="44">
        <v>324.60000000000002</v>
      </c>
      <c r="G18" s="44">
        <v>8994.6</v>
      </c>
      <c r="H18" s="44">
        <v>7056.9</v>
      </c>
      <c r="I18" s="44">
        <v>3438</v>
      </c>
      <c r="J18" s="216"/>
    </row>
    <row r="19" spans="1:10" s="32" customFormat="1" ht="9" customHeight="1">
      <c r="A19" s="28"/>
      <c r="B19" s="70" t="s">
        <v>152</v>
      </c>
      <c r="C19" s="44">
        <f t="shared" si="0"/>
        <v>62382.399999999994</v>
      </c>
      <c r="D19" s="44">
        <v>31815</v>
      </c>
      <c r="E19" s="44">
        <v>6240</v>
      </c>
      <c r="F19" s="44">
        <v>190.7</v>
      </c>
      <c r="G19" s="44">
        <v>12156.5</v>
      </c>
      <c r="H19" s="44">
        <v>11427.7</v>
      </c>
      <c r="I19" s="44">
        <v>552.5</v>
      </c>
      <c r="J19" s="216"/>
    </row>
    <row r="20" spans="1:10" s="32" customFormat="1" ht="9" customHeight="1">
      <c r="A20" s="28"/>
      <c r="B20" s="70" t="s">
        <v>166</v>
      </c>
      <c r="C20" s="44">
        <f>SUM(D20:I20)-1</f>
        <v>51999.5</v>
      </c>
      <c r="D20" s="44">
        <v>27141.1</v>
      </c>
      <c r="E20" s="44">
        <v>-1001</v>
      </c>
      <c r="F20" s="44">
        <v>454.6</v>
      </c>
      <c r="G20" s="44">
        <v>11549.2</v>
      </c>
      <c r="H20" s="44">
        <v>12250.8</v>
      </c>
      <c r="I20" s="44">
        <v>1605.8</v>
      </c>
      <c r="J20" s="216"/>
    </row>
    <row r="21" spans="1:10" s="32" customFormat="1" ht="9" customHeight="1">
      <c r="A21" s="28"/>
      <c r="B21" s="70">
        <v>2004</v>
      </c>
      <c r="C21" s="44">
        <f t="shared" si="0"/>
        <v>82168.099999999991</v>
      </c>
      <c r="D21" s="44">
        <v>48240.1</v>
      </c>
      <c r="E21" s="44">
        <v>6872.6</v>
      </c>
      <c r="F21" s="44">
        <v>2083.1</v>
      </c>
      <c r="G21" s="44">
        <v>13000.9</v>
      </c>
      <c r="H21" s="44">
        <v>11971.4</v>
      </c>
      <c r="I21" s="44">
        <v>0</v>
      </c>
      <c r="J21" s="216"/>
    </row>
    <row r="22" spans="1:10" s="32" customFormat="1" ht="9" customHeight="1">
      <c r="A22" s="28"/>
      <c r="B22" s="70"/>
      <c r="C22" s="44"/>
      <c r="D22" s="44"/>
      <c r="E22" s="44"/>
      <c r="F22" s="44"/>
      <c r="G22" s="44"/>
      <c r="H22" s="44"/>
      <c r="I22" s="44"/>
      <c r="J22" s="216"/>
    </row>
    <row r="23" spans="1:10" s="32" customFormat="1" ht="9" customHeight="1">
      <c r="A23" s="28"/>
      <c r="B23" s="70">
        <v>2005</v>
      </c>
      <c r="C23" s="44">
        <f>SUM(D23:I23)-1</f>
        <v>90508.5</v>
      </c>
      <c r="D23" s="44">
        <v>49387.9</v>
      </c>
      <c r="E23" s="44">
        <v>898.2</v>
      </c>
      <c r="F23" s="44">
        <v>2204.4</v>
      </c>
      <c r="G23" s="44">
        <v>14328.9</v>
      </c>
      <c r="H23" s="44">
        <v>23690.1</v>
      </c>
      <c r="I23" s="44">
        <v>0</v>
      </c>
      <c r="J23" s="216"/>
    </row>
    <row r="24" spans="1:10" s="32" customFormat="1" ht="9" customHeight="1">
      <c r="A24" s="28"/>
      <c r="B24" s="70">
        <v>2006</v>
      </c>
      <c r="C24" s="44">
        <f t="shared" si="0"/>
        <v>189039.9</v>
      </c>
      <c r="D24" s="44">
        <v>149455.4</v>
      </c>
      <c r="E24" s="44">
        <v>7971</v>
      </c>
      <c r="F24" s="44">
        <v>1707</v>
      </c>
      <c r="G24" s="44">
        <v>16618.400000000001</v>
      </c>
      <c r="H24" s="44">
        <v>13288.1</v>
      </c>
      <c r="I24" s="44">
        <v>0</v>
      </c>
      <c r="J24" s="216"/>
    </row>
    <row r="25" spans="1:10" s="32" customFormat="1" ht="9" customHeight="1">
      <c r="A25" s="28"/>
      <c r="B25" s="70">
        <v>2007</v>
      </c>
      <c r="C25" s="44">
        <f t="shared" si="0"/>
        <v>221720.8</v>
      </c>
      <c r="D25" s="44">
        <v>169581.2</v>
      </c>
      <c r="E25" s="44">
        <v>11941.4</v>
      </c>
      <c r="F25" s="44">
        <v>-769.6</v>
      </c>
      <c r="G25" s="44">
        <v>21701</v>
      </c>
      <c r="H25" s="44">
        <v>19266.8</v>
      </c>
      <c r="I25" s="44">
        <v>0</v>
      </c>
      <c r="J25" s="216"/>
    </row>
    <row r="26" spans="1:10" s="32" customFormat="1" ht="9" customHeight="1">
      <c r="A26" s="28"/>
      <c r="B26" s="70">
        <v>2008</v>
      </c>
      <c r="C26" s="44">
        <f t="shared" si="0"/>
        <v>180842.7</v>
      </c>
      <c r="D26" s="44">
        <v>144789</v>
      </c>
      <c r="E26" s="44">
        <v>5449.6</v>
      </c>
      <c r="F26" s="44">
        <v>356.8</v>
      </c>
      <c r="G26" s="44">
        <v>18108.7</v>
      </c>
      <c r="H26" s="44">
        <v>12138.6</v>
      </c>
      <c r="I26" s="44">
        <v>0</v>
      </c>
      <c r="J26" s="216"/>
    </row>
    <row r="27" spans="1:10" s="32" customFormat="1" ht="9" customHeight="1">
      <c r="A27" s="28"/>
      <c r="B27" s="70">
        <v>2009</v>
      </c>
      <c r="C27" s="44">
        <f t="shared" si="0"/>
        <v>-11755.899999999998</v>
      </c>
      <c r="D27" s="44">
        <v>-32068.9</v>
      </c>
      <c r="E27" s="44">
        <v>-10183.1</v>
      </c>
      <c r="F27" s="44">
        <v>3307.8</v>
      </c>
      <c r="G27" s="44">
        <v>8846</v>
      </c>
      <c r="H27" s="44">
        <v>18342.3</v>
      </c>
      <c r="I27" s="44">
        <v>0</v>
      </c>
      <c r="J27" s="216"/>
    </row>
    <row r="28" spans="1:10" s="32" customFormat="1" ht="9" customHeight="1">
      <c r="A28" s="28"/>
      <c r="B28" s="70"/>
      <c r="C28" s="44"/>
      <c r="D28" s="44"/>
      <c r="E28" s="44"/>
      <c r="F28" s="44"/>
      <c r="G28" s="44"/>
      <c r="H28" s="44"/>
      <c r="I28" s="44"/>
      <c r="J28" s="35"/>
    </row>
    <row r="29" spans="1:10" s="32" customFormat="1" ht="9" customHeight="1">
      <c r="A29" s="28"/>
      <c r="B29" s="70">
        <v>2010</v>
      </c>
      <c r="C29" s="44">
        <f t="shared" si="0"/>
        <v>-15081.699999999997</v>
      </c>
      <c r="D29" s="44">
        <v>-58133.5</v>
      </c>
      <c r="E29" s="44">
        <v>667.9</v>
      </c>
      <c r="F29" s="44" t="s">
        <v>30</v>
      </c>
      <c r="G29" s="44">
        <v>12355.4</v>
      </c>
      <c r="H29" s="44">
        <v>30028.5</v>
      </c>
      <c r="I29" s="44">
        <v>0</v>
      </c>
      <c r="J29" s="35"/>
    </row>
    <row r="30" spans="1:10" s="32" customFormat="1" ht="9" customHeight="1">
      <c r="A30" s="28"/>
      <c r="B30" s="70">
        <v>2011</v>
      </c>
      <c r="C30" s="44">
        <f>SUM(D30:I30)-1</f>
        <v>4711.6000000000022</v>
      </c>
      <c r="D30" s="44">
        <v>-39508</v>
      </c>
      <c r="E30" s="44">
        <v>11104.4</v>
      </c>
      <c r="F30" s="44" t="s">
        <v>30</v>
      </c>
      <c r="G30" s="44">
        <v>11383.4</v>
      </c>
      <c r="H30" s="44">
        <v>21732.799999999999</v>
      </c>
      <c r="I30" s="44">
        <v>0</v>
      </c>
      <c r="J30" s="216"/>
    </row>
    <row r="31" spans="1:10" s="32" customFormat="1" ht="9" customHeight="1">
      <c r="A31" s="28"/>
      <c r="B31" s="70" t="s">
        <v>81</v>
      </c>
      <c r="C31" s="44">
        <f>SUM(D31:I31)</f>
        <v>7329.2000000000044</v>
      </c>
      <c r="D31" s="44">
        <v>-37353.5</v>
      </c>
      <c r="E31" s="44">
        <v>1905.1000000000022</v>
      </c>
      <c r="F31" s="44" t="s">
        <v>30</v>
      </c>
      <c r="G31" s="44">
        <v>15508.400000000001</v>
      </c>
      <c r="H31" s="44">
        <v>27269.199999999997</v>
      </c>
      <c r="I31" s="44">
        <v>0</v>
      </c>
      <c r="J31" s="216"/>
    </row>
    <row r="32" spans="1:10" s="32" customFormat="1" ht="3" customHeight="1">
      <c r="A32" s="28"/>
      <c r="B32" s="33"/>
      <c r="C32" s="69"/>
      <c r="D32" s="69"/>
      <c r="E32" s="69"/>
      <c r="F32" s="69"/>
      <c r="G32" s="69"/>
      <c r="H32" s="69"/>
      <c r="I32" s="69"/>
      <c r="J32" s="211"/>
    </row>
    <row r="33" spans="1:11" s="32" customFormat="1" ht="3" customHeight="1">
      <c r="A33" s="28"/>
      <c r="B33" s="36" t="s">
        <v>4</v>
      </c>
      <c r="C33" s="33"/>
      <c r="D33" s="33"/>
      <c r="E33" s="33"/>
      <c r="F33" s="33"/>
      <c r="G33" s="33"/>
      <c r="H33" s="33"/>
      <c r="I33" s="33"/>
      <c r="J33" s="35"/>
    </row>
    <row r="34" spans="1:11" s="32" customFormat="1" ht="9" customHeight="1">
      <c r="A34" s="28"/>
      <c r="B34" s="70" t="s">
        <v>340</v>
      </c>
      <c r="C34" s="33"/>
      <c r="D34" s="33"/>
      <c r="E34" s="33"/>
      <c r="F34" s="33"/>
      <c r="G34" s="33"/>
      <c r="H34" s="33"/>
      <c r="I34" s="33"/>
      <c r="J34" s="35"/>
    </row>
    <row r="35" spans="1:11" s="32" customFormat="1" ht="9" customHeight="1">
      <c r="A35" s="28"/>
      <c r="B35" s="70" t="s">
        <v>341</v>
      </c>
      <c r="C35" s="33"/>
      <c r="D35" s="33"/>
      <c r="E35" s="33"/>
      <c r="F35" s="33"/>
      <c r="G35" s="33"/>
      <c r="H35" s="33"/>
      <c r="I35" s="33"/>
      <c r="J35" s="35"/>
    </row>
    <row r="36" spans="1:11" s="32" customFormat="1" ht="9" customHeight="1">
      <c r="A36" s="28"/>
      <c r="B36" s="70" t="s">
        <v>167</v>
      </c>
      <c r="C36" s="33"/>
      <c r="D36" s="33"/>
      <c r="E36" s="33"/>
      <c r="F36" s="33"/>
      <c r="G36" s="33"/>
      <c r="H36" s="33"/>
      <c r="I36" s="33"/>
      <c r="J36" s="35"/>
    </row>
    <row r="37" spans="1:11" s="32" customFormat="1" ht="9" customHeight="1">
      <c r="A37" s="28"/>
      <c r="B37" s="70" t="s">
        <v>168</v>
      </c>
      <c r="C37" s="33"/>
      <c r="D37" s="33"/>
      <c r="E37" s="33"/>
      <c r="F37" s="33"/>
      <c r="G37" s="33"/>
      <c r="H37" s="33"/>
      <c r="I37" s="33"/>
      <c r="J37" s="35"/>
    </row>
    <row r="38" spans="1:11" s="32" customFormat="1" ht="9" customHeight="1">
      <c r="A38" s="28"/>
      <c r="B38" s="70" t="s">
        <v>169</v>
      </c>
      <c r="C38" s="33"/>
      <c r="D38" s="33"/>
      <c r="E38" s="33"/>
      <c r="F38" s="33"/>
      <c r="G38" s="33"/>
      <c r="H38" s="33"/>
      <c r="I38" s="33"/>
      <c r="J38" s="35"/>
    </row>
    <row r="39" spans="1:11" s="32" customFormat="1" ht="9" customHeight="1">
      <c r="A39" s="28"/>
      <c r="B39" s="70" t="s">
        <v>170</v>
      </c>
      <c r="C39" s="33"/>
      <c r="D39" s="33"/>
      <c r="E39" s="33"/>
      <c r="F39" s="33"/>
      <c r="G39" s="33"/>
      <c r="H39" s="33"/>
      <c r="I39" s="33"/>
      <c r="J39" s="35"/>
    </row>
    <row r="40" spans="1:11" s="32" customFormat="1" ht="9" customHeight="1">
      <c r="A40" s="28"/>
      <c r="B40" s="854" t="s">
        <v>407</v>
      </c>
      <c r="C40" s="855"/>
      <c r="D40" s="855"/>
      <c r="E40" s="855"/>
      <c r="F40" s="855"/>
      <c r="G40" s="855"/>
      <c r="H40" s="855"/>
      <c r="I40" s="855"/>
      <c r="J40" s="35"/>
    </row>
    <row r="41" spans="1:11" s="32" customFormat="1" ht="9" customHeight="1">
      <c r="A41" s="28"/>
      <c r="B41" s="854" t="s">
        <v>82</v>
      </c>
      <c r="C41" s="855"/>
      <c r="D41" s="855"/>
      <c r="E41" s="855"/>
      <c r="F41" s="855"/>
      <c r="G41" s="855"/>
      <c r="H41" s="855"/>
      <c r="I41" s="855"/>
      <c r="J41" s="35"/>
    </row>
    <row r="42" spans="1:11" s="4" customFormat="1" ht="4.5" customHeight="1">
      <c r="A42" s="67"/>
      <c r="B42" s="218"/>
      <c r="C42" s="60"/>
      <c r="D42" s="60"/>
      <c r="E42" s="60"/>
      <c r="F42" s="60"/>
      <c r="G42" s="60"/>
      <c r="H42" s="60"/>
      <c r="I42" s="60"/>
      <c r="J42" s="68"/>
    </row>
    <row r="43" spans="1:11" hidden="1">
      <c r="K43" s="25" t="s">
        <v>16</v>
      </c>
    </row>
  </sheetData>
  <sheetProtection sheet="1" objects="1" scenarios="1"/>
  <hyperlinks>
    <hyperlink ref="I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11.xml><?xml version="1.0" encoding="utf-8"?>
<worksheet xmlns="http://schemas.openxmlformats.org/spreadsheetml/2006/main" xmlns:r="http://schemas.openxmlformats.org/officeDocument/2006/relationships">
  <sheetPr codeName="Hoja7"/>
  <dimension ref="A1:M132"/>
  <sheetViews>
    <sheetView showGridLines="0" showRowColHeaders="0" zoomScale="140" workbookViewId="0"/>
  </sheetViews>
  <sheetFormatPr baseColWidth="10" defaultColWidth="0" defaultRowHeight="12.75" zeroHeight="1"/>
  <cols>
    <col min="1" max="1" width="0.7109375" style="25" customWidth="1"/>
    <col min="2" max="2" width="21.42578125" style="25" customWidth="1"/>
    <col min="3" max="4" width="4.140625" style="25" customWidth="1"/>
    <col min="5" max="5" width="3.7109375" style="25" customWidth="1"/>
    <col min="6" max="6" width="4.140625" style="25" customWidth="1"/>
    <col min="7" max="7" width="4" style="25" customWidth="1"/>
    <col min="8" max="8" width="4.28515625" style="25" customWidth="1"/>
    <col min="9" max="9" width="4.140625" style="25" customWidth="1"/>
    <col min="10" max="10" width="3.85546875" style="25" customWidth="1"/>
    <col min="11" max="11" width="4.140625" style="25" customWidth="1"/>
    <col min="12" max="12" width="0.7109375" style="25" customWidth="1"/>
    <col min="13" max="13" width="0.85546875" style="25" customWidth="1"/>
    <col min="14" max="16384" width="10.7109375" style="25" hidden="1"/>
  </cols>
  <sheetData>
    <row r="1" spans="1:12" s="4" customFormat="1" ht="4.5" customHeight="1">
      <c r="A1" s="1"/>
      <c r="B1" s="2"/>
      <c r="C1" s="2"/>
      <c r="D1" s="2"/>
      <c r="E1" s="2"/>
      <c r="F1" s="2"/>
      <c r="G1" s="2"/>
      <c r="H1" s="2"/>
      <c r="I1" s="2"/>
      <c r="J1" s="2"/>
      <c r="K1" s="2"/>
      <c r="L1" s="3"/>
    </row>
    <row r="2" spans="1:12" s="4" customFormat="1" ht="11.1" customHeight="1">
      <c r="A2" s="21"/>
      <c r="B2" s="206" t="s">
        <v>171</v>
      </c>
      <c r="C2" s="58"/>
      <c r="D2" s="210"/>
      <c r="K2" s="841" t="s">
        <v>245</v>
      </c>
      <c r="L2" s="207"/>
    </row>
    <row r="3" spans="1:12" s="4" customFormat="1" ht="11.1" customHeight="1">
      <c r="A3" s="21"/>
      <c r="B3" s="206" t="s">
        <v>173</v>
      </c>
      <c r="C3" s="58"/>
      <c r="D3" s="210"/>
      <c r="E3" s="208"/>
      <c r="F3" s="208"/>
      <c r="G3" s="208"/>
      <c r="H3" s="208"/>
      <c r="I3" s="208"/>
      <c r="J3" s="208"/>
      <c r="K3" s="208" t="s">
        <v>2</v>
      </c>
      <c r="L3" s="207"/>
    </row>
    <row r="4" spans="1:12" s="4" customFormat="1" ht="11.1" customHeight="1">
      <c r="A4" s="21"/>
      <c r="B4" s="219" t="s">
        <v>61</v>
      </c>
      <c r="C4" s="220"/>
      <c r="D4" s="210"/>
      <c r="E4" s="208"/>
      <c r="F4" s="208"/>
      <c r="G4" s="208"/>
      <c r="H4" s="208"/>
      <c r="I4" s="208"/>
      <c r="J4" s="208"/>
      <c r="K4" s="208"/>
      <c r="L4" s="207"/>
    </row>
    <row r="5" spans="1:12" s="4" customFormat="1" ht="11.1" customHeight="1">
      <c r="A5" s="21"/>
      <c r="B5" s="209" t="s">
        <v>3</v>
      </c>
      <c r="C5" s="59"/>
      <c r="D5" s="210"/>
      <c r="E5" s="210"/>
      <c r="F5" s="210"/>
      <c r="G5" s="210"/>
      <c r="H5" s="210"/>
      <c r="I5" s="210"/>
      <c r="J5" s="210"/>
      <c r="K5" s="210"/>
      <c r="L5" s="207"/>
    </row>
    <row r="6" spans="1:12" s="4" customFormat="1" ht="3" customHeight="1">
      <c r="A6" s="21"/>
      <c r="B6" s="22"/>
      <c r="C6" s="22"/>
      <c r="D6" s="60"/>
      <c r="E6" s="60"/>
      <c r="F6" s="60"/>
      <c r="G6" s="60"/>
      <c r="H6" s="60"/>
      <c r="I6" s="60"/>
      <c r="J6" s="60"/>
      <c r="K6" s="60"/>
      <c r="L6" s="73"/>
    </row>
    <row r="7" spans="1:12" s="4" customFormat="1" ht="3" customHeight="1">
      <c r="A7" s="21"/>
      <c r="B7" s="26" t="s">
        <v>4</v>
      </c>
      <c r="C7" s="26"/>
      <c r="D7" s="61"/>
      <c r="E7" s="61"/>
      <c r="F7" s="61"/>
      <c r="G7" s="61"/>
      <c r="H7" s="61"/>
      <c r="I7" s="61"/>
      <c r="J7" s="61"/>
      <c r="K7" s="61"/>
      <c r="L7" s="211"/>
    </row>
    <row r="8" spans="1:12" s="215" customFormat="1" ht="9" customHeight="1">
      <c r="A8" s="221"/>
      <c r="B8" s="222" t="s">
        <v>9</v>
      </c>
      <c r="C8" s="37">
        <v>1995</v>
      </c>
      <c r="D8" s="37">
        <v>1996</v>
      </c>
      <c r="E8" s="37">
        <v>1997</v>
      </c>
      <c r="F8" s="37">
        <v>1998</v>
      </c>
      <c r="G8" s="37">
        <v>1999</v>
      </c>
      <c r="H8" s="37">
        <v>2000</v>
      </c>
      <c r="I8" s="37">
        <v>2001</v>
      </c>
      <c r="J8" s="37">
        <v>2002</v>
      </c>
      <c r="K8" s="37">
        <v>2003</v>
      </c>
      <c r="L8" s="211"/>
    </row>
    <row r="9" spans="1:12" s="32" customFormat="1" ht="3" customHeight="1">
      <c r="A9" s="28"/>
      <c r="B9" s="33"/>
      <c r="C9" s="223"/>
      <c r="D9" s="37"/>
      <c r="E9" s="69"/>
      <c r="F9" s="69"/>
      <c r="G9" s="69"/>
      <c r="H9" s="69"/>
      <c r="I9" s="69"/>
      <c r="J9" s="69"/>
      <c r="K9" s="69"/>
      <c r="L9" s="211"/>
    </row>
    <row r="10" spans="1:12" s="32" customFormat="1" ht="3" customHeight="1">
      <c r="A10" s="28"/>
      <c r="B10" s="36" t="s">
        <v>4</v>
      </c>
      <c r="C10" s="33"/>
      <c r="D10" s="224"/>
      <c r="E10" s="33"/>
      <c r="F10" s="33"/>
      <c r="G10" s="33"/>
      <c r="H10" s="33"/>
      <c r="I10" s="33"/>
      <c r="J10" s="33"/>
      <c r="K10" s="33"/>
      <c r="L10" s="211"/>
    </row>
    <row r="11" spans="1:12" s="32" customFormat="1" ht="8.4499999999999993" customHeight="1">
      <c r="A11" s="28"/>
      <c r="B11" s="22" t="s">
        <v>60</v>
      </c>
      <c r="C11" s="38">
        <f>SUM(C12:C41)</f>
        <v>3887.9639999999999</v>
      </c>
      <c r="D11" s="38">
        <f t="shared" ref="D11:J11" si="0">SUM(D12:D41)</f>
        <v>2017.4369999999999</v>
      </c>
      <c r="E11" s="38">
        <f t="shared" si="0"/>
        <v>377.13200000000001</v>
      </c>
      <c r="F11" s="38">
        <f t="shared" si="0"/>
        <v>1481.124</v>
      </c>
      <c r="G11" s="38">
        <f>SUM(G12:G41)+0.5</f>
        <v>3027.7870000000003</v>
      </c>
      <c r="H11" s="38">
        <f>SUM(H12:H41)</f>
        <v>2157.183</v>
      </c>
      <c r="I11" s="38">
        <f t="shared" si="0"/>
        <v>41.395999999999788</v>
      </c>
      <c r="J11" s="38">
        <f t="shared" si="0"/>
        <v>2054.0059999999999</v>
      </c>
      <c r="K11" s="38">
        <f>SUM(K12:K41)+0.6</f>
        <v>583.5350000000002</v>
      </c>
      <c r="L11" s="211"/>
    </row>
    <row r="12" spans="1:12" s="32" customFormat="1" ht="8.4499999999999993" customHeight="1">
      <c r="A12" s="28"/>
      <c r="B12" s="78" t="s">
        <v>174</v>
      </c>
      <c r="C12" s="44" t="s">
        <v>30</v>
      </c>
      <c r="D12" s="44" t="s">
        <v>30</v>
      </c>
      <c r="E12" s="44" t="s">
        <v>30</v>
      </c>
      <c r="F12" s="44" t="s">
        <v>30</v>
      </c>
      <c r="G12" s="44" t="s">
        <v>30</v>
      </c>
      <c r="H12" s="44">
        <v>883.5</v>
      </c>
      <c r="I12" s="44">
        <v>497.8</v>
      </c>
      <c r="J12" s="44">
        <v>551</v>
      </c>
      <c r="K12" s="44">
        <v>339.1</v>
      </c>
      <c r="L12" s="211"/>
    </row>
    <row r="13" spans="1:12" s="32" customFormat="1" ht="9.6" customHeight="1">
      <c r="A13" s="28"/>
      <c r="B13" s="78" t="s">
        <v>175</v>
      </c>
      <c r="C13" s="41">
        <v>35.5</v>
      </c>
      <c r="D13" s="44">
        <v>-25.960999999999999</v>
      </c>
      <c r="E13" s="41">
        <v>12.438000000000001</v>
      </c>
      <c r="F13" s="225">
        <v>-10.941000000000001</v>
      </c>
      <c r="G13" s="44" t="s">
        <v>30</v>
      </c>
      <c r="H13" s="44" t="s">
        <v>30</v>
      </c>
      <c r="I13" s="44" t="s">
        <v>30</v>
      </c>
      <c r="J13" s="44" t="s">
        <v>30</v>
      </c>
      <c r="K13" s="44" t="s">
        <v>30</v>
      </c>
      <c r="L13" s="211"/>
    </row>
    <row r="14" spans="1:12" s="32" customFormat="1" ht="9.6" customHeight="1">
      <c r="A14" s="28"/>
      <c r="B14" s="78" t="s">
        <v>176</v>
      </c>
      <c r="C14" s="41"/>
      <c r="D14" s="44"/>
      <c r="E14" s="41"/>
      <c r="F14" s="225"/>
      <c r="G14" s="44"/>
      <c r="H14" s="44"/>
      <c r="I14" s="44"/>
      <c r="J14" s="44"/>
      <c r="K14" s="44"/>
      <c r="L14" s="211"/>
    </row>
    <row r="15" spans="1:12" s="32" customFormat="1" ht="9.6" customHeight="1">
      <c r="A15" s="28"/>
      <c r="B15" s="78" t="s">
        <v>177</v>
      </c>
      <c r="C15" s="44" t="s">
        <v>30</v>
      </c>
      <c r="D15" s="44" t="s">
        <v>30</v>
      </c>
      <c r="E15" s="44" t="s">
        <v>30</v>
      </c>
      <c r="F15" s="44" t="s">
        <v>30</v>
      </c>
      <c r="G15" s="44" t="s">
        <v>30</v>
      </c>
      <c r="H15" s="44" t="s">
        <v>30</v>
      </c>
      <c r="I15" s="44" t="s">
        <v>30</v>
      </c>
      <c r="J15" s="44" t="s">
        <v>30</v>
      </c>
      <c r="K15" s="44" t="s">
        <v>30</v>
      </c>
      <c r="L15" s="211"/>
    </row>
    <row r="16" spans="1:12" s="32" customFormat="1" ht="9.6" customHeight="1">
      <c r="A16" s="28"/>
      <c r="B16" s="78" t="s">
        <v>178</v>
      </c>
      <c r="L16" s="211"/>
    </row>
    <row r="17" spans="1:13" s="32" customFormat="1" ht="9.6" customHeight="1">
      <c r="A17" s="28"/>
      <c r="B17" s="78" t="s">
        <v>179</v>
      </c>
      <c r="C17" s="44">
        <v>7.4790000000000001</v>
      </c>
      <c r="D17" s="44">
        <v>121.28100000000001</v>
      </c>
      <c r="E17" s="44">
        <v>11.6</v>
      </c>
      <c r="F17" s="44">
        <v>-48.762</v>
      </c>
      <c r="G17" s="44">
        <v>-96.218999999999994</v>
      </c>
      <c r="H17" s="44">
        <v>-86.132999999999996</v>
      </c>
      <c r="I17" s="44">
        <v>106.64100000000001</v>
      </c>
      <c r="J17" s="44">
        <v>-85.144999999999996</v>
      </c>
      <c r="K17" s="44">
        <v>-85.914000000000001</v>
      </c>
      <c r="L17" s="211"/>
    </row>
    <row r="18" spans="1:13" s="32" customFormat="1" ht="9.6" customHeight="1">
      <c r="A18" s="28"/>
      <c r="B18" s="78" t="s">
        <v>180</v>
      </c>
      <c r="L18" s="35"/>
    </row>
    <row r="19" spans="1:13" s="32" customFormat="1" ht="9.6" customHeight="1">
      <c r="A19" s="28"/>
      <c r="B19" s="78" t="s">
        <v>181</v>
      </c>
      <c r="C19" s="44">
        <v>240.46</v>
      </c>
      <c r="D19" s="44">
        <v>270.76100000000002</v>
      </c>
      <c r="E19" s="44">
        <v>15.744999999999999</v>
      </c>
      <c r="F19" s="44">
        <v>-264.90899999999999</v>
      </c>
      <c r="G19" s="44">
        <v>-311.89499999999998</v>
      </c>
      <c r="H19" s="44">
        <v>95.5</v>
      </c>
      <c r="I19" s="44">
        <v>-65.152000000000001</v>
      </c>
      <c r="J19" s="44">
        <v>-76.209999999999994</v>
      </c>
      <c r="K19" s="44">
        <v>4.4530000000000003</v>
      </c>
      <c r="L19" s="35"/>
    </row>
    <row r="20" spans="1:13" s="32" customFormat="1" ht="9.6" customHeight="1">
      <c r="A20" s="28"/>
      <c r="B20" s="78" t="s">
        <v>182</v>
      </c>
      <c r="C20" s="44"/>
      <c r="D20" s="44"/>
      <c r="E20" s="44"/>
      <c r="F20" s="44"/>
      <c r="G20" s="44"/>
      <c r="H20" s="44"/>
      <c r="I20" s="44"/>
      <c r="J20" s="44"/>
      <c r="K20" s="44"/>
      <c r="L20" s="35"/>
    </row>
    <row r="21" spans="1:13" s="32" customFormat="1" ht="9.6" customHeight="1">
      <c r="A21" s="28"/>
      <c r="B21" s="78" t="s">
        <v>183</v>
      </c>
      <c r="C21" s="44">
        <v>17.5</v>
      </c>
      <c r="D21" s="44">
        <v>-62.5</v>
      </c>
      <c r="E21" s="44">
        <v>38.4</v>
      </c>
      <c r="F21" s="44">
        <v>17.100000000000001</v>
      </c>
      <c r="G21" s="44">
        <v>2.9</v>
      </c>
      <c r="H21" s="44">
        <v>-32.799999999999997</v>
      </c>
      <c r="I21" s="44">
        <v>62.9</v>
      </c>
      <c r="J21" s="44">
        <v>-9.6</v>
      </c>
      <c r="K21" s="44">
        <v>170.7</v>
      </c>
      <c r="L21" s="35"/>
    </row>
    <row r="22" spans="1:13" s="32" customFormat="1" ht="9.6" customHeight="1">
      <c r="A22" s="28"/>
      <c r="B22" s="78" t="s">
        <v>184</v>
      </c>
      <c r="C22" s="41">
        <v>21.859000000000002</v>
      </c>
      <c r="D22" s="44">
        <v>-48.889000000000003</v>
      </c>
      <c r="E22" s="225">
        <v>-17.312000000000001</v>
      </c>
      <c r="F22" s="225">
        <v>164.30099999999999</v>
      </c>
      <c r="G22" s="225">
        <v>-68.558999999999997</v>
      </c>
      <c r="H22" s="44">
        <v>252.16399999999999</v>
      </c>
      <c r="I22" s="44">
        <v>62.4</v>
      </c>
      <c r="J22" s="44">
        <v>-163.602</v>
      </c>
      <c r="K22" s="44">
        <v>445.08300000000003</v>
      </c>
      <c r="L22" s="211"/>
      <c r="M22" s="94"/>
    </row>
    <row r="23" spans="1:13" s="32" customFormat="1" ht="9.6" customHeight="1">
      <c r="A23" s="28"/>
      <c r="B23" s="78" t="s">
        <v>185</v>
      </c>
      <c r="C23" s="44">
        <v>74.927000000000007</v>
      </c>
      <c r="D23" s="44">
        <v>181.44499999999999</v>
      </c>
      <c r="E23" s="44">
        <v>127.18</v>
      </c>
      <c r="F23" s="225">
        <v>973.5</v>
      </c>
      <c r="G23" s="225">
        <v>287.16399999999999</v>
      </c>
      <c r="H23" s="44">
        <v>-86.846999999999994</v>
      </c>
      <c r="I23" s="44">
        <v>-194.60000000000014</v>
      </c>
      <c r="J23" s="44">
        <v>-13.868</v>
      </c>
      <c r="K23" s="44">
        <v>-435.173</v>
      </c>
      <c r="L23" s="211"/>
      <c r="M23" s="94"/>
    </row>
    <row r="24" spans="1:13" s="32" customFormat="1" ht="9.6" customHeight="1">
      <c r="A24" s="28"/>
      <c r="B24" s="78" t="s">
        <v>186</v>
      </c>
      <c r="C24" s="44">
        <v>4.3</v>
      </c>
      <c r="D24" s="44">
        <v>-2.2000000000000002</v>
      </c>
      <c r="E24" s="44">
        <v>7.5</v>
      </c>
      <c r="F24" s="225">
        <v>-8</v>
      </c>
      <c r="G24" s="225">
        <v>262.8</v>
      </c>
      <c r="H24" s="44">
        <v>86.7</v>
      </c>
      <c r="I24" s="44">
        <v>-128.69999999999999</v>
      </c>
      <c r="J24" s="44">
        <v>42.3</v>
      </c>
      <c r="K24" s="44">
        <v>50.2</v>
      </c>
      <c r="L24" s="211"/>
      <c r="M24" s="94"/>
    </row>
    <row r="25" spans="1:13" s="32" customFormat="1" ht="9.6" customHeight="1">
      <c r="A25" s="28"/>
      <c r="B25" s="78" t="s">
        <v>187</v>
      </c>
      <c r="C25" s="44" t="s">
        <v>30</v>
      </c>
      <c r="D25" s="44" t="s">
        <v>30</v>
      </c>
      <c r="E25" s="44" t="s">
        <v>30</v>
      </c>
      <c r="F25" s="44" t="s">
        <v>30</v>
      </c>
      <c r="G25" s="44" t="s">
        <v>30</v>
      </c>
      <c r="H25" s="44" t="s">
        <v>30</v>
      </c>
      <c r="I25" s="44">
        <v>83.1</v>
      </c>
      <c r="J25" s="44">
        <v>1663.4</v>
      </c>
      <c r="K25" s="44">
        <v>-931.1</v>
      </c>
      <c r="L25" s="211"/>
      <c r="M25" s="94"/>
    </row>
    <row r="26" spans="1:13" s="32" customFormat="1" ht="9.6" customHeight="1">
      <c r="A26" s="28"/>
      <c r="B26" s="78" t="s">
        <v>188</v>
      </c>
      <c r="C26" s="44">
        <v>5</v>
      </c>
      <c r="D26" s="44">
        <v>11.4</v>
      </c>
      <c r="E26" s="44">
        <v>-6.6</v>
      </c>
      <c r="F26" s="225">
        <v>1.8</v>
      </c>
      <c r="G26" s="225">
        <v>40.700000000000003</v>
      </c>
      <c r="H26" s="44">
        <v>530.1</v>
      </c>
      <c r="I26" s="44">
        <v>-31.7</v>
      </c>
      <c r="J26" s="44">
        <v>-299.3</v>
      </c>
      <c r="K26" s="44">
        <v>338.8</v>
      </c>
      <c r="L26" s="211"/>
      <c r="M26" s="94"/>
    </row>
    <row r="27" spans="1:13" s="32" customFormat="1" ht="9.6" customHeight="1">
      <c r="A27" s="28"/>
      <c r="B27" s="78" t="s">
        <v>189</v>
      </c>
      <c r="C27" s="44" t="s">
        <v>30</v>
      </c>
      <c r="D27" s="44" t="s">
        <v>30</v>
      </c>
      <c r="E27" s="44">
        <v>9.6</v>
      </c>
      <c r="F27" s="225">
        <v>-54.4</v>
      </c>
      <c r="G27" s="225">
        <v>129.80000000000001</v>
      </c>
      <c r="H27" s="44">
        <v>-89.6</v>
      </c>
      <c r="I27" s="44">
        <v>0.6</v>
      </c>
      <c r="J27" s="44">
        <v>-63.8</v>
      </c>
      <c r="K27" s="44">
        <v>78.900000000000006</v>
      </c>
      <c r="L27" s="211"/>
      <c r="M27" s="94"/>
    </row>
    <row r="28" spans="1:13" s="32" customFormat="1" ht="9.6" customHeight="1">
      <c r="A28" s="28"/>
      <c r="B28" s="78" t="s">
        <v>190</v>
      </c>
      <c r="L28" s="211"/>
      <c r="M28" s="94"/>
    </row>
    <row r="29" spans="1:13" s="32" customFormat="1" ht="9.6" customHeight="1">
      <c r="A29" s="28"/>
      <c r="B29" s="78" t="s">
        <v>191</v>
      </c>
      <c r="C29" s="41">
        <v>393.55399999999997</v>
      </c>
      <c r="D29" s="44">
        <v>619.53300000000002</v>
      </c>
      <c r="E29" s="44">
        <v>304.97000000000003</v>
      </c>
      <c r="F29" s="225">
        <v>379.00099999999998</v>
      </c>
      <c r="G29" s="225">
        <v>231.42</v>
      </c>
      <c r="H29" s="225">
        <v>672.553</v>
      </c>
      <c r="I29" s="225">
        <v>177.77500000000001</v>
      </c>
      <c r="J29" s="225">
        <v>69.599999999999994</v>
      </c>
      <c r="K29" s="225">
        <v>-112.869</v>
      </c>
      <c r="L29" s="211"/>
    </row>
    <row r="30" spans="1:13" s="32" customFormat="1" ht="9.6" customHeight="1">
      <c r="A30" s="28"/>
      <c r="B30" s="78" t="s">
        <v>192</v>
      </c>
      <c r="C30" s="44">
        <v>73.626999999999995</v>
      </c>
      <c r="D30" s="44">
        <v>145.24600000000001</v>
      </c>
      <c r="E30" s="44">
        <v>232.44800000000001</v>
      </c>
      <c r="F30" s="44">
        <v>361.178</v>
      </c>
      <c r="G30" s="44">
        <v>357.31400000000002</v>
      </c>
      <c r="H30" s="44">
        <v>-226.25</v>
      </c>
      <c r="I30" s="44">
        <v>-253.11600000000001</v>
      </c>
      <c r="J30" s="44">
        <v>98.338999999999999</v>
      </c>
      <c r="K30" s="44">
        <v>-302.851</v>
      </c>
      <c r="L30" s="211"/>
    </row>
    <row r="31" spans="1:13" s="32" customFormat="1" ht="9.6" customHeight="1">
      <c r="A31" s="28"/>
      <c r="B31" s="78" t="s">
        <v>193</v>
      </c>
      <c r="L31" s="211"/>
    </row>
    <row r="32" spans="1:13" s="32" customFormat="1" ht="9.6" customHeight="1">
      <c r="A32" s="28"/>
      <c r="B32" s="78" t="s">
        <v>194</v>
      </c>
      <c r="C32" s="44">
        <v>-5.016</v>
      </c>
      <c r="D32" s="44">
        <v>94.123000000000005</v>
      </c>
      <c r="E32" s="44">
        <v>-46.569000000000003</v>
      </c>
      <c r="F32" s="44">
        <v>-44.1</v>
      </c>
      <c r="G32" s="44">
        <v>43.433</v>
      </c>
      <c r="H32" s="44">
        <v>-16.463999999999999</v>
      </c>
      <c r="I32" s="44">
        <v>75.756</v>
      </c>
      <c r="J32" s="44">
        <v>293.00400000000002</v>
      </c>
      <c r="K32" s="44">
        <v>-246.18</v>
      </c>
      <c r="L32" s="211"/>
    </row>
    <row r="33" spans="1:12" s="32" customFormat="1" ht="9.6" customHeight="1">
      <c r="A33" s="28"/>
      <c r="B33" s="78" t="s">
        <v>195</v>
      </c>
      <c r="C33" s="44">
        <v>12.172000000000001</v>
      </c>
      <c r="D33" s="44">
        <v>-46.024999999999999</v>
      </c>
      <c r="E33" s="44">
        <v>50.021000000000001</v>
      </c>
      <c r="F33" s="44">
        <v>73.174999999999997</v>
      </c>
      <c r="G33" s="44">
        <v>324.3</v>
      </c>
      <c r="H33" s="44">
        <v>143.136</v>
      </c>
      <c r="I33" s="44">
        <v>83.378</v>
      </c>
      <c r="J33" s="44">
        <v>268.92200000000003</v>
      </c>
      <c r="K33" s="44">
        <v>-463.24799999999999</v>
      </c>
      <c r="L33" s="211"/>
    </row>
    <row r="34" spans="1:12" s="32" customFormat="1" ht="9.6" customHeight="1">
      <c r="A34" s="28"/>
      <c r="B34" s="78" t="s">
        <v>196</v>
      </c>
      <c r="C34" s="44" t="s">
        <v>30</v>
      </c>
      <c r="D34" s="44" t="s">
        <v>30</v>
      </c>
      <c r="E34" s="44" t="s">
        <v>30</v>
      </c>
      <c r="F34" s="44" t="s">
        <v>30</v>
      </c>
      <c r="G34" s="44" t="s">
        <v>30</v>
      </c>
      <c r="H34" s="44" t="s">
        <v>30</v>
      </c>
      <c r="I34" s="44" t="s">
        <v>30</v>
      </c>
      <c r="J34" s="44" t="s">
        <v>30</v>
      </c>
      <c r="K34" s="44" t="s">
        <v>30</v>
      </c>
      <c r="L34" s="211"/>
    </row>
    <row r="35" spans="1:12" s="32" customFormat="1" ht="9.6" customHeight="1">
      <c r="A35" s="28"/>
      <c r="B35" s="78" t="s">
        <v>197</v>
      </c>
      <c r="C35" s="44">
        <v>634.81299999999999</v>
      </c>
      <c r="D35" s="44">
        <v>-269.51</v>
      </c>
      <c r="E35" s="44">
        <v>-155.88300000000001</v>
      </c>
      <c r="F35" s="44">
        <v>-253.602</v>
      </c>
      <c r="G35" s="44">
        <v>297.10500000000002</v>
      </c>
      <c r="H35" s="44">
        <v>130.18</v>
      </c>
      <c r="I35" s="44">
        <v>-480.286</v>
      </c>
      <c r="J35" s="44">
        <v>267.37700000000001</v>
      </c>
      <c r="K35" s="44">
        <v>-2.988</v>
      </c>
      <c r="L35" s="211"/>
    </row>
    <row r="36" spans="1:12" s="32" customFormat="1" ht="9.6" customHeight="1">
      <c r="A36" s="28"/>
      <c r="B36" s="78" t="s">
        <v>198</v>
      </c>
      <c r="C36" s="41">
        <v>171.5</v>
      </c>
      <c r="D36" s="44">
        <v>39.386000000000003</v>
      </c>
      <c r="E36" s="41">
        <v>55.366999999999997</v>
      </c>
      <c r="F36" s="41">
        <v>122.92</v>
      </c>
      <c r="G36" s="41">
        <v>107.294</v>
      </c>
      <c r="H36" s="41">
        <v>148.69300000000001</v>
      </c>
      <c r="I36" s="41">
        <v>165.5</v>
      </c>
      <c r="J36" s="41">
        <v>260.93099999999998</v>
      </c>
      <c r="K36" s="41">
        <v>66.209000000000003</v>
      </c>
      <c r="L36" s="211"/>
    </row>
    <row r="37" spans="1:12" s="32" customFormat="1" ht="9.6" customHeight="1">
      <c r="A37" s="28"/>
      <c r="B37" s="78" t="s">
        <v>199</v>
      </c>
      <c r="C37" s="41">
        <v>479.71499999999997</v>
      </c>
      <c r="D37" s="44">
        <v>-38.659999999999997</v>
      </c>
      <c r="E37" s="41">
        <v>-182.39699999999999</v>
      </c>
      <c r="F37" s="225">
        <v>125.5</v>
      </c>
      <c r="G37" s="225">
        <v>35.985999999999997</v>
      </c>
      <c r="H37" s="225">
        <v>-88.308000000000007</v>
      </c>
      <c r="I37" s="225">
        <v>-395.78500000000003</v>
      </c>
      <c r="J37" s="225">
        <v>-127.83499999999999</v>
      </c>
      <c r="K37" s="225">
        <v>97.292000000000002</v>
      </c>
      <c r="L37" s="211"/>
    </row>
    <row r="38" spans="1:12" s="32" customFormat="1" ht="9.6" customHeight="1">
      <c r="A38" s="28"/>
      <c r="B38" s="78" t="s">
        <v>200</v>
      </c>
      <c r="L38" s="211"/>
    </row>
    <row r="39" spans="1:12" s="32" customFormat="1" ht="9.6" customHeight="1">
      <c r="A39" s="28"/>
      <c r="B39" s="78" t="s">
        <v>201</v>
      </c>
      <c r="C39" s="44" t="s">
        <v>202</v>
      </c>
      <c r="D39" s="44">
        <v>61.209000000000003</v>
      </c>
      <c r="E39" s="44">
        <v>-6.8949999999999996</v>
      </c>
      <c r="F39" s="44">
        <v>36.774999999999999</v>
      </c>
      <c r="G39" s="44">
        <v>-5.8890000000000002</v>
      </c>
      <c r="H39" s="44">
        <v>14.593</v>
      </c>
      <c r="I39" s="44">
        <v>-16.027999999999999</v>
      </c>
      <c r="J39" s="44">
        <v>-31.11</v>
      </c>
      <c r="K39" s="44">
        <v>38.021000000000001</v>
      </c>
      <c r="L39" s="211"/>
    </row>
    <row r="40" spans="1:12" s="32" customFormat="1" ht="9.6" customHeight="1">
      <c r="A40" s="28"/>
      <c r="B40" s="78" t="s">
        <v>203</v>
      </c>
      <c r="C40" s="41">
        <v>856.17399999999998</v>
      </c>
      <c r="D40" s="44">
        <v>581.19799999999998</v>
      </c>
      <c r="E40" s="225">
        <v>-596.98099999999999</v>
      </c>
      <c r="F40" s="225">
        <v>-716.81200000000001</v>
      </c>
      <c r="G40" s="225">
        <v>-69.466999999999999</v>
      </c>
      <c r="H40" s="44">
        <v>-14.734</v>
      </c>
      <c r="I40" s="44">
        <v>-196.98699999999999</v>
      </c>
      <c r="J40" s="44">
        <v>50.003</v>
      </c>
      <c r="K40" s="44">
        <v>287.3</v>
      </c>
      <c r="L40" s="211"/>
    </row>
    <row r="41" spans="1:12" s="32" customFormat="1" ht="9.6" customHeight="1">
      <c r="A41" s="28"/>
      <c r="B41" s="78" t="s">
        <v>204</v>
      </c>
      <c r="C41" s="44">
        <v>864.4</v>
      </c>
      <c r="D41" s="44">
        <v>385.6</v>
      </c>
      <c r="E41" s="44">
        <v>524.5</v>
      </c>
      <c r="F41" s="44">
        <v>627.4</v>
      </c>
      <c r="G41" s="44">
        <v>1459.1</v>
      </c>
      <c r="H41" s="44">
        <v>-158.80000000000001</v>
      </c>
      <c r="I41" s="44">
        <v>487.9</v>
      </c>
      <c r="J41" s="44">
        <v>-640.4</v>
      </c>
      <c r="K41" s="44">
        <v>1247.2</v>
      </c>
      <c r="L41" s="211"/>
    </row>
    <row r="42" spans="1:12" s="32" customFormat="1" ht="4.5" customHeight="1">
      <c r="A42" s="226"/>
      <c r="B42" s="227"/>
      <c r="C42" s="84"/>
      <c r="D42" s="84"/>
      <c r="E42" s="84"/>
      <c r="F42" s="84"/>
      <c r="G42" s="84"/>
      <c r="H42" s="84"/>
      <c r="I42" s="84"/>
      <c r="J42" s="84"/>
      <c r="K42" s="84"/>
      <c r="L42" s="228"/>
    </row>
    <row r="43" spans="1:12" s="32" customFormat="1" ht="4.5" customHeight="1">
      <c r="A43" s="229"/>
      <c r="B43" s="230"/>
      <c r="C43" s="87"/>
      <c r="D43" s="87"/>
      <c r="E43" s="87"/>
      <c r="F43" s="87"/>
      <c r="G43" s="87"/>
      <c r="H43" s="87"/>
      <c r="I43" s="87"/>
      <c r="J43" s="87"/>
      <c r="K43" s="87"/>
      <c r="L43" s="231"/>
    </row>
    <row r="44" spans="1:12" s="32" customFormat="1" ht="11.1" customHeight="1">
      <c r="A44" s="28"/>
      <c r="B44" s="206" t="s">
        <v>171</v>
      </c>
      <c r="C44" s="44"/>
      <c r="D44" s="44"/>
      <c r="E44" s="44"/>
      <c r="F44" s="44"/>
      <c r="G44" s="44"/>
      <c r="H44" s="44"/>
      <c r="I44" s="44"/>
      <c r="J44" s="44"/>
      <c r="K44" s="853" t="s">
        <v>245</v>
      </c>
      <c r="L44" s="211"/>
    </row>
    <row r="45" spans="1:12" s="32" customFormat="1" ht="11.1" customHeight="1">
      <c r="A45" s="28"/>
      <c r="B45" s="206" t="s">
        <v>173</v>
      </c>
      <c r="C45" s="44"/>
      <c r="D45" s="44"/>
      <c r="E45" s="44"/>
      <c r="F45" s="44"/>
      <c r="G45" s="44"/>
      <c r="H45" s="44"/>
      <c r="I45" s="44"/>
      <c r="J45" s="44"/>
      <c r="K45" s="208" t="s">
        <v>69</v>
      </c>
      <c r="L45" s="211"/>
    </row>
    <row r="46" spans="1:12" s="32" customFormat="1" ht="11.1" customHeight="1">
      <c r="A46" s="28"/>
      <c r="B46" s="219" t="s">
        <v>61</v>
      </c>
      <c r="C46" s="44"/>
      <c r="D46" s="44"/>
      <c r="E46" s="44"/>
      <c r="F46" s="44"/>
      <c r="G46" s="44"/>
      <c r="H46" s="44"/>
      <c r="I46" s="44"/>
      <c r="J46" s="44"/>
      <c r="L46" s="211"/>
    </row>
    <row r="47" spans="1:12" s="32" customFormat="1" ht="11.1" customHeight="1">
      <c r="A47" s="28"/>
      <c r="B47" s="209" t="s">
        <v>3</v>
      </c>
      <c r="C47" s="44"/>
      <c r="D47" s="44"/>
      <c r="E47" s="44"/>
      <c r="F47" s="44"/>
      <c r="G47" s="44"/>
      <c r="H47" s="44"/>
      <c r="I47" s="44"/>
      <c r="J47" s="44"/>
      <c r="L47" s="211"/>
    </row>
    <row r="48" spans="1:12" s="4" customFormat="1" ht="3" customHeight="1">
      <c r="A48" s="21"/>
      <c r="B48" s="22"/>
      <c r="C48" s="22"/>
      <c r="D48" s="60"/>
      <c r="E48" s="60"/>
      <c r="F48" s="60"/>
      <c r="G48" s="60"/>
      <c r="H48" s="60"/>
      <c r="I48" s="60"/>
      <c r="J48" s="60"/>
      <c r="K48" s="60"/>
      <c r="L48" s="73"/>
    </row>
    <row r="49" spans="1:13" s="4" customFormat="1" ht="3" customHeight="1">
      <c r="A49" s="21"/>
      <c r="B49" s="26" t="s">
        <v>4</v>
      </c>
      <c r="C49" s="26"/>
      <c r="D49" s="61"/>
      <c r="E49" s="61"/>
      <c r="F49" s="61"/>
      <c r="G49" s="61"/>
      <c r="H49" s="61"/>
      <c r="I49" s="61"/>
      <c r="J49" s="61"/>
      <c r="K49" s="61"/>
      <c r="L49" s="211"/>
    </row>
    <row r="50" spans="1:13" s="215" customFormat="1" ht="9" customHeight="1">
      <c r="A50" s="221"/>
      <c r="B50" s="222" t="s">
        <v>9</v>
      </c>
      <c r="C50" s="37">
        <v>2004</v>
      </c>
      <c r="D50" s="37">
        <v>2005</v>
      </c>
      <c r="E50" s="37">
        <v>2006</v>
      </c>
      <c r="F50" s="37">
        <v>2007</v>
      </c>
      <c r="G50" s="37">
        <v>2008</v>
      </c>
      <c r="H50" s="37">
        <v>2009</v>
      </c>
      <c r="I50" s="37">
        <v>2010</v>
      </c>
      <c r="J50" s="222">
        <v>2011</v>
      </c>
      <c r="K50" s="222" t="s">
        <v>81</v>
      </c>
      <c r="L50" s="211"/>
    </row>
    <row r="51" spans="1:13" s="32" customFormat="1" ht="3" customHeight="1">
      <c r="A51" s="28"/>
      <c r="B51" s="33"/>
      <c r="C51" s="69"/>
      <c r="D51" s="69"/>
      <c r="E51" s="69"/>
      <c r="F51" s="69"/>
      <c r="G51" s="69"/>
      <c r="H51" s="69"/>
      <c r="I51" s="69"/>
      <c r="J51" s="69"/>
      <c r="K51" s="69"/>
      <c r="L51" s="211"/>
    </row>
    <row r="52" spans="1:13" s="32" customFormat="1" ht="3" customHeight="1">
      <c r="A52" s="28"/>
      <c r="B52" s="36" t="s">
        <v>4</v>
      </c>
      <c r="C52" s="33"/>
      <c r="D52" s="33"/>
      <c r="E52" s="33"/>
      <c r="F52" s="33"/>
      <c r="G52" s="33"/>
      <c r="H52" s="33"/>
      <c r="I52" s="33"/>
      <c r="J52" s="33"/>
      <c r="K52" s="33"/>
      <c r="L52" s="211"/>
    </row>
    <row r="53" spans="1:13" s="32" customFormat="1" ht="8.4499999999999993" customHeight="1">
      <c r="A53" s="28"/>
      <c r="B53" s="22" t="s">
        <v>60</v>
      </c>
      <c r="C53" s="38">
        <f>SUM(C54:C83)</f>
        <v>5661.0119999999979</v>
      </c>
      <c r="D53" s="38">
        <f>SUM(D54:D83)+0.1</f>
        <v>1495.5499999999997</v>
      </c>
      <c r="E53" s="38">
        <f t="shared" ref="E53:F53" si="1">SUM(E54:E83)</f>
        <v>1814.692</v>
      </c>
      <c r="F53" s="38">
        <f t="shared" si="1"/>
        <v>4746.2369999999992</v>
      </c>
      <c r="G53" s="38">
        <f>SUM(G54:G83)-0.2</f>
        <v>1050.3</v>
      </c>
      <c r="H53" s="38">
        <f>SUM(H54:H83)-1</f>
        <v>1173.5</v>
      </c>
      <c r="I53" s="38">
        <f t="shared" ref="I53:J53" si="2">SUM(I54:I83)</f>
        <v>4019.8999999999996</v>
      </c>
      <c r="J53" s="38">
        <f t="shared" si="2"/>
        <v>5211.8</v>
      </c>
      <c r="K53" s="38">
        <f t="shared" ref="K53" si="3">SUM(K54:K83)</f>
        <v>3169.7</v>
      </c>
      <c r="L53" s="211"/>
    </row>
    <row r="54" spans="1:13" s="32" customFormat="1" ht="8.4499999999999993" customHeight="1">
      <c r="A54" s="28"/>
      <c r="B54" s="78" t="s">
        <v>174</v>
      </c>
      <c r="C54" s="44">
        <v>1128.5999999999999</v>
      </c>
      <c r="D54" s="44">
        <v>-453.1</v>
      </c>
      <c r="E54" s="44">
        <v>442.9</v>
      </c>
      <c r="F54" s="44">
        <v>1185.4000000000001</v>
      </c>
      <c r="G54" s="44">
        <v>-330.1</v>
      </c>
      <c r="H54" s="44">
        <v>-77.900000000000006</v>
      </c>
      <c r="I54" s="44">
        <v>235.4</v>
      </c>
      <c r="J54" s="44">
        <v>963.4</v>
      </c>
      <c r="K54" s="44">
        <v>-244.60000000000014</v>
      </c>
      <c r="L54" s="211"/>
    </row>
    <row r="55" spans="1:13" s="32" customFormat="1" ht="9.6" customHeight="1">
      <c r="A55" s="28"/>
      <c r="B55" s="78" t="s">
        <v>175</v>
      </c>
      <c r="C55" s="44" t="s">
        <v>30</v>
      </c>
      <c r="D55" s="44" t="s">
        <v>30</v>
      </c>
      <c r="E55" s="44" t="s">
        <v>30</v>
      </c>
      <c r="F55" s="44" t="s">
        <v>30</v>
      </c>
      <c r="G55" s="44" t="s">
        <v>30</v>
      </c>
      <c r="H55" s="44" t="s">
        <v>30</v>
      </c>
      <c r="I55" s="44" t="s">
        <v>30</v>
      </c>
      <c r="J55" s="44" t="s">
        <v>30</v>
      </c>
      <c r="K55" s="44" t="s">
        <v>30</v>
      </c>
      <c r="L55" s="211"/>
    </row>
    <row r="56" spans="1:13" s="32" customFormat="1" ht="9.6" customHeight="1">
      <c r="A56" s="28"/>
      <c r="B56" s="78" t="s">
        <v>176</v>
      </c>
      <c r="C56" s="44"/>
      <c r="D56" s="41"/>
      <c r="E56" s="225"/>
      <c r="F56" s="44"/>
      <c r="G56" s="44"/>
      <c r="H56" s="44"/>
      <c r="I56" s="44"/>
      <c r="J56" s="44"/>
      <c r="K56" s="44"/>
      <c r="L56" s="211"/>
    </row>
    <row r="57" spans="1:13" s="32" customFormat="1" ht="9.6" customHeight="1">
      <c r="A57" s="28"/>
      <c r="B57" s="78" t="s">
        <v>177</v>
      </c>
      <c r="C57" s="44">
        <v>1196</v>
      </c>
      <c r="D57" s="41">
        <v>313.10000000000002</v>
      </c>
      <c r="E57" s="225">
        <v>124</v>
      </c>
      <c r="F57" s="44">
        <v>364.5</v>
      </c>
      <c r="G57" s="44">
        <v>157.80000000000001</v>
      </c>
      <c r="H57" s="44">
        <v>217.7</v>
      </c>
      <c r="I57" s="44">
        <v>235.6</v>
      </c>
      <c r="J57" s="44">
        <v>136.5</v>
      </c>
      <c r="K57" s="44">
        <v>77.300000000000011</v>
      </c>
      <c r="L57" s="211"/>
    </row>
    <row r="58" spans="1:13" s="32" customFormat="1" ht="9.6" customHeight="1">
      <c r="A58" s="28"/>
      <c r="B58" s="78" t="s">
        <v>205</v>
      </c>
      <c r="L58" s="211"/>
    </row>
    <row r="59" spans="1:13" s="32" customFormat="1" ht="9.6" customHeight="1">
      <c r="A59" s="28"/>
      <c r="B59" s="78" t="s">
        <v>179</v>
      </c>
      <c r="C59" s="44">
        <v>4.0490000000000004</v>
      </c>
      <c r="D59" s="44">
        <v>45.264000000000003</v>
      </c>
      <c r="E59" s="44">
        <v>23.533999999999999</v>
      </c>
      <c r="F59" s="44">
        <v>-17.677</v>
      </c>
      <c r="G59" s="44">
        <v>1.3</v>
      </c>
      <c r="H59" s="44">
        <v>-149.5</v>
      </c>
      <c r="I59" s="44">
        <v>56</v>
      </c>
      <c r="J59" s="320">
        <v>23.3</v>
      </c>
      <c r="K59" s="320">
        <v>-9.4000000000000021</v>
      </c>
      <c r="L59" s="211"/>
    </row>
    <row r="60" spans="1:13" s="32" customFormat="1" ht="9.6" customHeight="1">
      <c r="A60" s="28"/>
      <c r="B60" s="78" t="s">
        <v>180</v>
      </c>
      <c r="L60" s="35"/>
    </row>
    <row r="61" spans="1:13" s="32" customFormat="1" ht="9.6" customHeight="1">
      <c r="A61" s="28"/>
      <c r="B61" s="78" t="s">
        <v>181</v>
      </c>
      <c r="C61" s="44">
        <v>2.1110000000000002</v>
      </c>
      <c r="D61" s="44">
        <v>239.768</v>
      </c>
      <c r="E61" s="44">
        <v>-177.78899999999999</v>
      </c>
      <c r="F61" s="44">
        <v>-68.7</v>
      </c>
      <c r="G61" s="44">
        <v>1.9</v>
      </c>
      <c r="H61" s="44">
        <v>0</v>
      </c>
      <c r="I61" s="44">
        <v>0</v>
      </c>
      <c r="J61" s="32">
        <v>0</v>
      </c>
      <c r="K61" s="32">
        <v>0</v>
      </c>
      <c r="L61" s="35"/>
    </row>
    <row r="62" spans="1:13" s="32" customFormat="1" ht="9.6" customHeight="1">
      <c r="A62" s="28"/>
      <c r="B62" s="78" t="s">
        <v>182</v>
      </c>
      <c r="C62" s="44"/>
      <c r="D62" s="44"/>
      <c r="E62" s="44"/>
      <c r="F62" s="44"/>
      <c r="G62" s="44"/>
      <c r="H62" s="44"/>
      <c r="I62" s="44"/>
      <c r="J62" s="44"/>
      <c r="K62" s="44"/>
      <c r="L62" s="35"/>
    </row>
    <row r="63" spans="1:13" s="32" customFormat="1" ht="9.6" customHeight="1">
      <c r="A63" s="28"/>
      <c r="B63" s="78" t="s">
        <v>183</v>
      </c>
      <c r="C63" s="44">
        <v>158.80000000000001</v>
      </c>
      <c r="D63" s="44">
        <v>181</v>
      </c>
      <c r="E63" s="44">
        <v>-414.4</v>
      </c>
      <c r="F63" s="44">
        <v>-111.1</v>
      </c>
      <c r="G63" s="44">
        <v>156.19999999999999</v>
      </c>
      <c r="H63" s="44">
        <v>-72.7</v>
      </c>
      <c r="I63" s="44">
        <v>233.6</v>
      </c>
      <c r="J63" s="44">
        <v>55.6</v>
      </c>
      <c r="K63" s="44">
        <v>-12.800000000000004</v>
      </c>
      <c r="L63" s="35"/>
    </row>
    <row r="64" spans="1:13" s="32" customFormat="1" ht="9.6" customHeight="1">
      <c r="A64" s="28"/>
      <c r="B64" s="78" t="s">
        <v>184</v>
      </c>
      <c r="C64" s="44">
        <v>226.083</v>
      </c>
      <c r="D64" s="44">
        <v>-87.778999999999996</v>
      </c>
      <c r="E64" s="44">
        <v>7.7919999999999998</v>
      </c>
      <c r="F64" s="44">
        <v>-106.95399999999999</v>
      </c>
      <c r="G64" s="44">
        <v>-2.1</v>
      </c>
      <c r="H64" s="44">
        <v>25.6</v>
      </c>
      <c r="I64" s="44">
        <v>-120</v>
      </c>
      <c r="J64" s="44">
        <v>-315.2</v>
      </c>
      <c r="K64" s="44">
        <v>16.099999999999909</v>
      </c>
      <c r="L64" s="211"/>
      <c r="M64" s="94"/>
    </row>
    <row r="65" spans="1:13" s="32" customFormat="1" ht="9.6" customHeight="1">
      <c r="A65" s="28"/>
      <c r="B65" s="78" t="s">
        <v>185</v>
      </c>
      <c r="C65" s="44">
        <v>16.178000000000001</v>
      </c>
      <c r="D65" s="44">
        <v>11.742000000000001</v>
      </c>
      <c r="E65" s="44">
        <v>122.19199999999999</v>
      </c>
      <c r="F65" s="44">
        <v>39.575000000000003</v>
      </c>
      <c r="G65" s="44">
        <v>412.4</v>
      </c>
      <c r="H65" s="44">
        <v>22.5</v>
      </c>
      <c r="I65" s="44">
        <v>-50.7</v>
      </c>
      <c r="J65" s="320">
        <v>13.8</v>
      </c>
      <c r="K65" s="320">
        <v>184.40000000000012</v>
      </c>
      <c r="L65" s="211"/>
      <c r="M65" s="94"/>
    </row>
    <row r="66" spans="1:13" s="32" customFormat="1" ht="9.6" customHeight="1">
      <c r="A66" s="28"/>
      <c r="B66" s="78" t="s">
        <v>186</v>
      </c>
      <c r="C66" s="44">
        <v>-170</v>
      </c>
      <c r="D66" s="44">
        <v>-96.7</v>
      </c>
      <c r="E66" s="225">
        <v>284.39999999999998</v>
      </c>
      <c r="F66" s="225">
        <v>463.2</v>
      </c>
      <c r="G66" s="44">
        <v>-168.9</v>
      </c>
      <c r="H66" s="44">
        <v>96.8</v>
      </c>
      <c r="I66" s="44">
        <v>-350.5</v>
      </c>
      <c r="J66" s="44">
        <v>359.8</v>
      </c>
      <c r="K66" s="44">
        <v>742.19999999999993</v>
      </c>
      <c r="L66" s="211"/>
      <c r="M66" s="94"/>
    </row>
    <row r="67" spans="1:13" s="32" customFormat="1" ht="9.6" customHeight="1">
      <c r="A67" s="28"/>
      <c r="B67" s="78" t="s">
        <v>187</v>
      </c>
      <c r="C67" s="44">
        <v>1294</v>
      </c>
      <c r="D67" s="44">
        <v>-1237.7</v>
      </c>
      <c r="E67" s="225">
        <v>-305.10000000000002</v>
      </c>
      <c r="F67" s="225">
        <v>-51.2</v>
      </c>
      <c r="G67" s="44">
        <v>41.4</v>
      </c>
      <c r="H67" s="44">
        <v>-167</v>
      </c>
      <c r="I67" s="44">
        <v>-277.7</v>
      </c>
      <c r="J67" s="44">
        <v>181.9</v>
      </c>
      <c r="K67" s="44">
        <v>-56.4</v>
      </c>
      <c r="L67" s="211"/>
      <c r="M67" s="94"/>
    </row>
    <row r="68" spans="1:13" s="32" customFormat="1" ht="9.6" customHeight="1">
      <c r="A68" s="28"/>
      <c r="B68" s="78" t="s">
        <v>188</v>
      </c>
      <c r="C68" s="44">
        <v>166.5</v>
      </c>
      <c r="D68" s="44">
        <v>83.5</v>
      </c>
      <c r="E68" s="225">
        <v>-349.4</v>
      </c>
      <c r="F68" s="225">
        <v>656.3</v>
      </c>
      <c r="G68" s="44">
        <v>9.3000000000000007</v>
      </c>
      <c r="H68" s="44">
        <v>-890.3</v>
      </c>
      <c r="I68" s="44">
        <v>87</v>
      </c>
      <c r="J68" s="44">
        <v>87.1</v>
      </c>
      <c r="K68" s="44">
        <v>-19.000000000000014</v>
      </c>
      <c r="L68" s="211"/>
      <c r="M68" s="94"/>
    </row>
    <row r="69" spans="1:13" s="32" customFormat="1" ht="9.6" customHeight="1">
      <c r="A69" s="28"/>
      <c r="B69" s="78" t="s">
        <v>189</v>
      </c>
      <c r="C69" s="44">
        <v>118.7</v>
      </c>
      <c r="D69" s="44">
        <v>111.8</v>
      </c>
      <c r="E69" s="225">
        <v>86.6</v>
      </c>
      <c r="F69" s="225">
        <v>81.900000000000006</v>
      </c>
      <c r="G69" s="44">
        <v>0</v>
      </c>
      <c r="H69" s="44">
        <v>-52.3</v>
      </c>
      <c r="I69" s="44">
        <v>-397.1</v>
      </c>
      <c r="J69" s="44">
        <v>65.2</v>
      </c>
      <c r="K69" s="44">
        <v>50.200000000000024</v>
      </c>
      <c r="L69" s="211"/>
      <c r="M69" s="94"/>
    </row>
    <row r="70" spans="1:13" s="32" customFormat="1" ht="9.6" customHeight="1">
      <c r="A70" s="28"/>
      <c r="B70" s="78" t="s">
        <v>190</v>
      </c>
      <c r="L70" s="211"/>
      <c r="M70" s="94"/>
    </row>
    <row r="71" spans="1:13" s="32" customFormat="1" ht="9.6" customHeight="1">
      <c r="A71" s="28"/>
      <c r="B71" s="78" t="s">
        <v>191</v>
      </c>
      <c r="C71" s="225">
        <v>131.29300000000001</v>
      </c>
      <c r="D71" s="225">
        <v>340.62</v>
      </c>
      <c r="E71" s="225">
        <v>396.88</v>
      </c>
      <c r="F71" s="225">
        <v>904.41600000000005</v>
      </c>
      <c r="G71" s="225">
        <v>646.70000000000005</v>
      </c>
      <c r="H71" s="225">
        <v>816.7</v>
      </c>
      <c r="I71" s="225">
        <v>496.1</v>
      </c>
      <c r="J71" s="225">
        <v>498.6</v>
      </c>
      <c r="K71" s="225">
        <v>327.2999999999999</v>
      </c>
      <c r="L71" s="211"/>
    </row>
    <row r="72" spans="1:13" s="32" customFormat="1" ht="9.6" customHeight="1">
      <c r="A72" s="28"/>
      <c r="B72" s="78" t="s">
        <v>192</v>
      </c>
      <c r="C72" s="44">
        <v>152.536</v>
      </c>
      <c r="D72" s="44">
        <v>189.589</v>
      </c>
      <c r="E72" s="44">
        <v>-80.040000000000006</v>
      </c>
      <c r="F72" s="44">
        <v>-149.37799999999999</v>
      </c>
      <c r="G72" s="44">
        <v>470.3</v>
      </c>
      <c r="H72" s="44">
        <v>339.9</v>
      </c>
      <c r="I72" s="44">
        <v>639.5</v>
      </c>
      <c r="J72" s="225">
        <v>110.6</v>
      </c>
      <c r="K72" s="225">
        <v>143.19999999999987</v>
      </c>
      <c r="L72" s="211"/>
    </row>
    <row r="73" spans="1:13" s="32" customFormat="1" ht="9.6" customHeight="1">
      <c r="A73" s="28"/>
      <c r="B73" s="78" t="s">
        <v>193</v>
      </c>
      <c r="L73" s="211"/>
    </row>
    <row r="74" spans="1:13" s="32" customFormat="1" ht="9.6" customHeight="1">
      <c r="A74" s="28"/>
      <c r="B74" s="78" t="s">
        <v>194</v>
      </c>
      <c r="C74" s="44">
        <v>92.453999999999994</v>
      </c>
      <c r="D74" s="44">
        <v>-239.21700000000001</v>
      </c>
      <c r="E74" s="44">
        <v>111.84</v>
      </c>
      <c r="F74" s="44">
        <v>64.97</v>
      </c>
      <c r="G74" s="44">
        <v>156.1</v>
      </c>
      <c r="H74" s="44">
        <v>31</v>
      </c>
      <c r="I74" s="44">
        <v>-114.7</v>
      </c>
      <c r="J74" s="44">
        <v>-137.6</v>
      </c>
      <c r="K74" s="44">
        <v>41.499999999999986</v>
      </c>
      <c r="L74" s="211"/>
    </row>
    <row r="75" spans="1:13" s="32" customFormat="1" ht="9.6" customHeight="1">
      <c r="A75" s="28"/>
      <c r="B75" s="78" t="s">
        <v>195</v>
      </c>
      <c r="C75" s="44">
        <v>291.60399999999998</v>
      </c>
      <c r="D75" s="44">
        <v>-216.221</v>
      </c>
      <c r="E75" s="44">
        <v>-4.9740000000000002</v>
      </c>
      <c r="F75" s="44">
        <v>303.87</v>
      </c>
      <c r="G75" s="44">
        <v>-707.9</v>
      </c>
      <c r="H75" s="44">
        <v>456.9</v>
      </c>
      <c r="I75" s="44">
        <v>683.1</v>
      </c>
      <c r="J75" s="44">
        <v>-888.2</v>
      </c>
      <c r="K75" s="44">
        <v>-167.2999999999999</v>
      </c>
      <c r="L75" s="211"/>
    </row>
    <row r="76" spans="1:13" s="32" customFormat="1" ht="9.6" customHeight="1">
      <c r="A76" s="28"/>
      <c r="B76" s="78" t="s">
        <v>196</v>
      </c>
      <c r="C76" s="44">
        <v>-200.1</v>
      </c>
      <c r="D76" s="44">
        <v>-25.7</v>
      </c>
      <c r="E76" s="44">
        <v>-141.69999999999999</v>
      </c>
      <c r="F76" s="44">
        <v>-4.3</v>
      </c>
      <c r="G76" s="44">
        <v>92</v>
      </c>
      <c r="H76" s="44">
        <v>-36.200000000000003</v>
      </c>
      <c r="I76" s="44">
        <v>-127.3</v>
      </c>
      <c r="J76" s="44">
        <v>-103.3</v>
      </c>
      <c r="K76" s="44">
        <v>149.80000000000004</v>
      </c>
      <c r="L76" s="211"/>
    </row>
    <row r="77" spans="1:13" s="32" customFormat="1" ht="9.6" customHeight="1">
      <c r="A77" s="28"/>
      <c r="B77" s="78" t="s">
        <v>197</v>
      </c>
      <c r="C77" s="44">
        <v>-114.164</v>
      </c>
      <c r="D77" s="44">
        <v>1312.5</v>
      </c>
      <c r="E77" s="44">
        <v>-375.38600000000002</v>
      </c>
      <c r="F77" s="44">
        <v>-671.85599999999999</v>
      </c>
      <c r="G77" s="44">
        <v>185.2</v>
      </c>
      <c r="H77" s="44">
        <v>-365.8</v>
      </c>
      <c r="I77" s="44">
        <v>188.1</v>
      </c>
      <c r="J77" s="44">
        <v>-36.6</v>
      </c>
      <c r="K77" s="44">
        <v>241.90000000000003</v>
      </c>
      <c r="L77" s="211"/>
    </row>
    <row r="78" spans="1:13" s="32" customFormat="1" ht="9.6" customHeight="1">
      <c r="A78" s="28"/>
      <c r="B78" s="78" t="s">
        <v>198</v>
      </c>
      <c r="C78" s="41">
        <v>-40.148000000000003</v>
      </c>
      <c r="D78" s="41">
        <v>-49.6</v>
      </c>
      <c r="E78" s="41">
        <v>-51.38</v>
      </c>
      <c r="F78" s="41">
        <v>436.68599999999998</v>
      </c>
      <c r="G78" s="41">
        <v>129.6</v>
      </c>
      <c r="H78" s="41">
        <v>-123.8</v>
      </c>
      <c r="I78" s="41">
        <v>57.5</v>
      </c>
      <c r="J78" s="44">
        <v>-304.7</v>
      </c>
      <c r="K78" s="44">
        <v>229.99999999999997</v>
      </c>
      <c r="L78" s="211"/>
    </row>
    <row r="79" spans="1:13" s="32" customFormat="1" ht="9.6" customHeight="1">
      <c r="A79" s="28"/>
      <c r="B79" s="78" t="s">
        <v>199</v>
      </c>
      <c r="C79" s="225">
        <v>123.19</v>
      </c>
      <c r="D79" s="225">
        <v>102.4</v>
      </c>
      <c r="E79" s="225">
        <v>-23.68</v>
      </c>
      <c r="F79" s="225">
        <v>-214.26499999999999</v>
      </c>
      <c r="G79" s="225">
        <v>-641.4</v>
      </c>
      <c r="H79" s="225">
        <v>-225.5</v>
      </c>
      <c r="I79" s="225">
        <v>-164</v>
      </c>
      <c r="J79" s="44">
        <v>188.1</v>
      </c>
      <c r="K79" s="44">
        <v>110.69999999999999</v>
      </c>
      <c r="L79" s="211"/>
    </row>
    <row r="80" spans="1:13" s="32" customFormat="1" ht="9.6" customHeight="1">
      <c r="A80" s="28"/>
      <c r="B80" s="78" t="s">
        <v>206</v>
      </c>
      <c r="J80" s="44"/>
      <c r="K80" s="44"/>
      <c r="L80" s="211"/>
    </row>
    <row r="81" spans="1:12" s="32" customFormat="1" ht="9.6" customHeight="1">
      <c r="A81" s="28"/>
      <c r="B81" s="78" t="s">
        <v>207</v>
      </c>
      <c r="C81" s="44">
        <v>78.748000000000005</v>
      </c>
      <c r="D81" s="44">
        <v>33.875999999999998</v>
      </c>
      <c r="E81" s="44">
        <v>-18.542999999999999</v>
      </c>
      <c r="F81" s="44">
        <v>47.055</v>
      </c>
      <c r="G81" s="44">
        <v>97.2</v>
      </c>
      <c r="H81" s="44">
        <v>-81.2</v>
      </c>
      <c r="I81" s="44">
        <v>-8</v>
      </c>
      <c r="J81" s="44">
        <v>28.2</v>
      </c>
      <c r="K81" s="44">
        <v>-0.5</v>
      </c>
      <c r="L81" s="211"/>
    </row>
    <row r="82" spans="1:12" s="32" customFormat="1" ht="9.6" customHeight="1">
      <c r="A82" s="28"/>
      <c r="B82" s="78" t="s">
        <v>203</v>
      </c>
      <c r="C82" s="44">
        <v>46.878</v>
      </c>
      <c r="D82" s="44">
        <v>-4.6920000000000002</v>
      </c>
      <c r="E82" s="44">
        <v>-102.654</v>
      </c>
      <c r="F82" s="44">
        <v>-81.004999999999995</v>
      </c>
      <c r="G82" s="44">
        <v>163.6</v>
      </c>
      <c r="H82" s="44">
        <v>-17.100000000000001</v>
      </c>
      <c r="I82" s="44">
        <v>-76.900000000000006</v>
      </c>
      <c r="J82" s="44">
        <v>50.6</v>
      </c>
      <c r="K82" s="44">
        <v>138.49999999999994</v>
      </c>
      <c r="L82" s="211"/>
    </row>
    <row r="83" spans="1:12" s="32" customFormat="1" ht="9.6" customHeight="1">
      <c r="A83" s="28"/>
      <c r="B83" s="78" t="s">
        <v>204</v>
      </c>
      <c r="C83" s="44">
        <v>957.7</v>
      </c>
      <c r="D83" s="44">
        <v>941</v>
      </c>
      <c r="E83" s="44">
        <v>2259.6</v>
      </c>
      <c r="F83" s="44">
        <v>1674.8</v>
      </c>
      <c r="G83" s="44">
        <v>179.9</v>
      </c>
      <c r="H83" s="44">
        <v>1426.7</v>
      </c>
      <c r="I83" s="44">
        <v>2794.9</v>
      </c>
      <c r="J83" s="44">
        <v>4234.7</v>
      </c>
      <c r="K83" s="44">
        <v>1226.5999999999999</v>
      </c>
      <c r="L83" s="211"/>
    </row>
    <row r="84" spans="1:12" s="32" customFormat="1" ht="3" customHeight="1">
      <c r="A84" s="28"/>
      <c r="B84" s="33"/>
      <c r="C84" s="232"/>
      <c r="D84" s="69"/>
      <c r="E84" s="69"/>
      <c r="F84" s="69"/>
      <c r="G84" s="69"/>
      <c r="H84" s="69"/>
      <c r="I84" s="69"/>
      <c r="J84" s="69"/>
      <c r="K84" s="69"/>
      <c r="L84" s="211"/>
    </row>
    <row r="85" spans="1:12" s="32" customFormat="1" ht="3" customHeight="1">
      <c r="A85" s="28"/>
      <c r="B85" s="36" t="s">
        <v>4</v>
      </c>
      <c r="C85" s="36"/>
      <c r="D85" s="33"/>
      <c r="E85" s="33"/>
      <c r="F85" s="33"/>
      <c r="G85" s="33"/>
      <c r="H85" s="33"/>
      <c r="I85" s="33"/>
      <c r="J85" s="33"/>
      <c r="K85" s="33"/>
      <c r="L85" s="35"/>
    </row>
    <row r="86" spans="1:12" s="32" customFormat="1" ht="9" customHeight="1">
      <c r="A86" s="28"/>
      <c r="B86" s="854" t="s">
        <v>407</v>
      </c>
      <c r="C86" s="856"/>
      <c r="D86" s="855"/>
      <c r="E86" s="855"/>
      <c r="F86" s="855"/>
      <c r="G86" s="855"/>
      <c r="H86" s="855"/>
      <c r="I86" s="855"/>
      <c r="J86" s="855"/>
      <c r="K86" s="855"/>
      <c r="L86" s="35"/>
    </row>
    <row r="87" spans="1:12" s="32" customFormat="1" ht="9" customHeight="1">
      <c r="A87" s="28"/>
      <c r="B87" s="854" t="s">
        <v>300</v>
      </c>
      <c r="C87" s="856"/>
      <c r="D87" s="855"/>
      <c r="E87" s="855"/>
      <c r="F87" s="855"/>
      <c r="G87" s="855"/>
      <c r="H87" s="855"/>
      <c r="I87" s="855"/>
      <c r="J87" s="855"/>
      <c r="K87" s="855"/>
      <c r="L87" s="35"/>
    </row>
    <row r="88" spans="1:12" s="4" customFormat="1" ht="3" customHeight="1">
      <c r="A88" s="67"/>
      <c r="B88" s="218"/>
      <c r="C88" s="60"/>
      <c r="D88" s="60"/>
      <c r="E88" s="60"/>
      <c r="F88" s="60"/>
      <c r="G88" s="60"/>
      <c r="H88" s="60"/>
      <c r="I88" s="60"/>
      <c r="J88" s="60"/>
      <c r="K88" s="60"/>
      <c r="L88" s="68"/>
    </row>
    <row r="89" spans="1:12" ht="3" hidden="1" customHeight="1">
      <c r="A89" s="229"/>
      <c r="B89" s="230"/>
      <c r="C89" s="87"/>
      <c r="D89" s="87"/>
      <c r="E89" s="87"/>
      <c r="F89" s="87"/>
      <c r="G89" s="87"/>
      <c r="H89" s="87"/>
      <c r="I89" s="87"/>
      <c r="J89" s="87"/>
      <c r="K89" s="87"/>
      <c r="L89" s="234"/>
    </row>
    <row r="90" spans="1:12" hidden="1">
      <c r="A90" s="28"/>
      <c r="B90" s="206"/>
      <c r="C90" s="44"/>
      <c r="D90" s="44"/>
      <c r="E90" s="44"/>
      <c r="F90" s="44"/>
      <c r="G90" s="44"/>
      <c r="H90" s="44"/>
      <c r="I90" s="44"/>
      <c r="J90" s="44"/>
      <c r="K90" s="37"/>
      <c r="L90" s="232"/>
    </row>
    <row r="91" spans="1:12" hidden="1">
      <c r="A91" s="28"/>
      <c r="B91" s="206"/>
      <c r="C91" s="44"/>
      <c r="D91" s="44"/>
      <c r="E91" s="44"/>
      <c r="F91" s="44"/>
      <c r="G91" s="44"/>
      <c r="H91" s="44"/>
      <c r="I91" s="44"/>
      <c r="J91" s="44"/>
      <c r="K91" s="208"/>
      <c r="L91" s="232"/>
    </row>
    <row r="92" spans="1:12" hidden="1">
      <c r="A92" s="28"/>
      <c r="B92" s="219"/>
      <c r="C92" s="44"/>
      <c r="D92" s="44"/>
      <c r="E92" s="44"/>
      <c r="F92" s="44"/>
      <c r="G92" s="44"/>
      <c r="H92" s="44"/>
      <c r="I92" s="44"/>
      <c r="J92" s="44"/>
      <c r="K92" s="32"/>
      <c r="L92" s="232"/>
    </row>
    <row r="93" spans="1:12" hidden="1">
      <c r="A93" s="28"/>
      <c r="B93" s="209"/>
      <c r="C93" s="44"/>
      <c r="D93" s="44"/>
      <c r="E93" s="44"/>
      <c r="F93" s="44"/>
      <c r="G93" s="44"/>
      <c r="H93" s="44"/>
      <c r="I93" s="44"/>
      <c r="J93" s="44"/>
      <c r="K93" s="32"/>
      <c r="L93" s="232"/>
    </row>
    <row r="94" spans="1:12" ht="3" hidden="1" customHeight="1">
      <c r="A94" s="21"/>
      <c r="B94" s="22"/>
      <c r="C94" s="22"/>
      <c r="D94" s="61"/>
      <c r="E94" s="61"/>
      <c r="F94" s="61"/>
      <c r="G94" s="61"/>
      <c r="H94" s="61"/>
      <c r="I94" s="61"/>
      <c r="J94" s="61"/>
      <c r="K94" s="61"/>
      <c r="L94" s="22"/>
    </row>
    <row r="95" spans="1:12" ht="3" hidden="1" customHeight="1">
      <c r="A95" s="21"/>
      <c r="B95" s="22"/>
      <c r="C95" s="22"/>
      <c r="D95" s="61"/>
      <c r="E95" s="61"/>
      <c r="F95" s="61"/>
      <c r="G95" s="61"/>
      <c r="H95" s="61"/>
      <c r="I95" s="61"/>
      <c r="J95" s="61"/>
      <c r="K95" s="61"/>
      <c r="L95" s="232"/>
    </row>
    <row r="96" spans="1:12" hidden="1">
      <c r="A96" s="221"/>
      <c r="B96" s="222"/>
      <c r="C96" s="37"/>
      <c r="D96" s="37"/>
      <c r="E96" s="37"/>
      <c r="F96" s="37"/>
      <c r="G96" s="37"/>
      <c r="H96" s="37"/>
      <c r="I96" s="37"/>
      <c r="J96" s="37"/>
      <c r="K96" s="37"/>
      <c r="L96" s="232"/>
    </row>
    <row r="97" spans="1:12" ht="3" hidden="1" customHeight="1">
      <c r="A97" s="28"/>
      <c r="B97" s="33"/>
      <c r="C97" s="33"/>
      <c r="D97" s="33"/>
      <c r="E97" s="33"/>
      <c r="F97" s="33"/>
      <c r="G97" s="33"/>
      <c r="H97" s="33"/>
      <c r="I97" s="33"/>
      <c r="J97" s="33"/>
      <c r="K97" s="33"/>
      <c r="L97" s="232"/>
    </row>
    <row r="98" spans="1:12" ht="3" hidden="1" customHeight="1">
      <c r="A98" s="28"/>
      <c r="B98" s="33"/>
      <c r="C98" s="33"/>
      <c r="D98" s="33"/>
      <c r="E98" s="33"/>
      <c r="F98" s="33"/>
      <c r="G98" s="33"/>
      <c r="H98" s="33"/>
      <c r="I98" s="33"/>
      <c r="J98" s="33"/>
      <c r="K98" s="33"/>
      <c r="L98" s="232"/>
    </row>
    <row r="99" spans="1:12" ht="9" hidden="1" customHeight="1">
      <c r="A99" s="28"/>
      <c r="B99" s="22"/>
      <c r="C99" s="38"/>
      <c r="D99" s="38"/>
      <c r="E99" s="38"/>
      <c r="F99" s="38"/>
      <c r="G99" s="38"/>
      <c r="H99" s="38"/>
      <c r="I99" s="38"/>
      <c r="J99" s="38"/>
      <c r="K99" s="38"/>
      <c r="L99" s="232"/>
    </row>
    <row r="100" spans="1:12" ht="9" hidden="1" customHeight="1">
      <c r="A100" s="28"/>
      <c r="B100" s="78"/>
      <c r="C100" s="44"/>
      <c r="D100" s="44"/>
      <c r="E100" s="44"/>
      <c r="F100" s="44"/>
      <c r="G100" s="44"/>
      <c r="H100" s="44"/>
      <c r="I100" s="44"/>
      <c r="J100" s="44"/>
      <c r="K100" s="44"/>
      <c r="L100" s="232"/>
    </row>
    <row r="101" spans="1:12" ht="9" hidden="1" customHeight="1">
      <c r="A101" s="28"/>
      <c r="B101" s="78"/>
      <c r="C101" s="44"/>
      <c r="D101" s="44"/>
      <c r="E101" s="44"/>
      <c r="F101" s="44"/>
      <c r="G101" s="44"/>
      <c r="H101" s="44"/>
      <c r="I101" s="44"/>
      <c r="J101" s="44"/>
      <c r="K101" s="44"/>
      <c r="L101" s="232"/>
    </row>
    <row r="102" spans="1:12" ht="9" hidden="1" customHeight="1">
      <c r="A102" s="28"/>
      <c r="B102" s="78"/>
      <c r="C102" s="32"/>
      <c r="D102" s="32"/>
      <c r="E102" s="32"/>
      <c r="F102" s="32"/>
      <c r="G102" s="32"/>
      <c r="H102" s="32"/>
      <c r="I102" s="32"/>
      <c r="J102" s="32"/>
      <c r="K102" s="32"/>
      <c r="L102" s="232"/>
    </row>
    <row r="103" spans="1:12" ht="9" hidden="1" customHeight="1">
      <c r="A103" s="28"/>
      <c r="B103" s="78"/>
      <c r="C103" s="44"/>
      <c r="D103" s="44"/>
      <c r="E103" s="44"/>
      <c r="F103" s="44"/>
      <c r="G103" s="44"/>
      <c r="H103" s="44"/>
      <c r="I103" s="44"/>
      <c r="J103" s="44"/>
      <c r="K103" s="44"/>
      <c r="L103" s="232"/>
    </row>
    <row r="104" spans="1:12" ht="9" hidden="1" customHeight="1">
      <c r="A104" s="28"/>
      <c r="B104" s="78"/>
      <c r="C104" s="32"/>
      <c r="D104" s="32"/>
      <c r="E104" s="32"/>
      <c r="F104" s="32"/>
      <c r="G104" s="32"/>
      <c r="H104" s="32"/>
      <c r="I104" s="32"/>
      <c r="J104" s="32"/>
      <c r="K104" s="32"/>
      <c r="L104" s="33"/>
    </row>
    <row r="105" spans="1:12" ht="9" hidden="1" customHeight="1">
      <c r="A105" s="28"/>
      <c r="B105" s="78"/>
      <c r="C105" s="44"/>
      <c r="D105" s="44"/>
      <c r="E105" s="44"/>
      <c r="F105" s="44"/>
      <c r="G105" s="44"/>
      <c r="H105" s="44"/>
      <c r="I105" s="44"/>
      <c r="J105" s="44"/>
      <c r="K105" s="44"/>
      <c r="L105" s="33"/>
    </row>
    <row r="106" spans="1:12" ht="9" hidden="1" customHeight="1">
      <c r="A106" s="28"/>
      <c r="B106" s="78"/>
      <c r="C106" s="44"/>
      <c r="D106" s="44"/>
      <c r="E106" s="44"/>
      <c r="F106" s="44"/>
      <c r="G106" s="44"/>
      <c r="H106" s="44"/>
      <c r="I106" s="44"/>
      <c r="J106" s="44"/>
      <c r="K106" s="44"/>
      <c r="L106" s="232"/>
    </row>
    <row r="107" spans="1:12" ht="9" hidden="1" customHeight="1">
      <c r="A107" s="28"/>
      <c r="B107" s="78"/>
      <c r="C107" s="44"/>
      <c r="D107" s="44"/>
      <c r="E107" s="44"/>
      <c r="F107" s="44"/>
      <c r="G107" s="44"/>
      <c r="H107" s="44"/>
      <c r="I107" s="44"/>
      <c r="J107" s="44"/>
      <c r="K107" s="44"/>
      <c r="L107" s="232"/>
    </row>
    <row r="108" spans="1:12" ht="9" hidden="1" customHeight="1">
      <c r="A108" s="28"/>
      <c r="B108" s="78"/>
      <c r="C108" s="44"/>
      <c r="D108" s="44"/>
      <c r="E108" s="44"/>
      <c r="F108" s="44"/>
      <c r="G108" s="44"/>
      <c r="H108" s="44"/>
      <c r="I108" s="44"/>
      <c r="J108" s="44"/>
      <c r="K108" s="44"/>
      <c r="L108" s="232"/>
    </row>
    <row r="109" spans="1:12" ht="9" hidden="1" customHeight="1">
      <c r="A109" s="28"/>
      <c r="B109" s="78"/>
      <c r="C109" s="44"/>
      <c r="D109" s="44"/>
      <c r="E109" s="44"/>
      <c r="F109" s="44"/>
      <c r="G109" s="44"/>
      <c r="H109" s="44"/>
      <c r="I109" s="44"/>
      <c r="J109" s="44"/>
      <c r="K109" s="44"/>
      <c r="L109" s="232"/>
    </row>
    <row r="110" spans="1:12" ht="9" hidden="1" customHeight="1">
      <c r="A110" s="28"/>
      <c r="B110" s="78"/>
      <c r="C110" s="32"/>
      <c r="D110" s="32"/>
      <c r="E110" s="32"/>
      <c r="F110" s="32"/>
      <c r="G110" s="32"/>
      <c r="H110" s="32"/>
      <c r="I110" s="32"/>
      <c r="J110" s="32"/>
      <c r="K110" s="32"/>
      <c r="L110" s="232"/>
    </row>
    <row r="111" spans="1:12" ht="9" hidden="1" customHeight="1">
      <c r="A111" s="28"/>
      <c r="B111" s="78"/>
      <c r="C111" s="44"/>
      <c r="D111" s="44"/>
      <c r="E111" s="44"/>
      <c r="F111" s="44"/>
      <c r="G111" s="44"/>
      <c r="H111" s="44"/>
      <c r="I111" s="44"/>
      <c r="J111" s="44"/>
      <c r="K111" s="44"/>
      <c r="L111" s="232"/>
    </row>
    <row r="112" spans="1:12" ht="9" hidden="1" customHeight="1">
      <c r="A112" s="28"/>
      <c r="B112" s="78"/>
      <c r="C112" s="32"/>
      <c r="D112" s="32"/>
      <c r="E112" s="32"/>
      <c r="F112" s="32"/>
      <c r="G112" s="32"/>
      <c r="H112" s="32"/>
      <c r="I112" s="32"/>
      <c r="J112" s="32"/>
      <c r="K112" s="32"/>
      <c r="L112" s="232"/>
    </row>
    <row r="113" spans="1:12" ht="9" hidden="1" customHeight="1">
      <c r="A113" s="28"/>
      <c r="B113" s="78"/>
      <c r="C113" s="225"/>
      <c r="D113" s="225"/>
      <c r="E113" s="225"/>
      <c r="F113" s="225"/>
      <c r="G113" s="225"/>
      <c r="H113" s="225"/>
      <c r="I113" s="225"/>
      <c r="J113" s="225"/>
      <c r="K113" s="225"/>
      <c r="L113" s="232"/>
    </row>
    <row r="114" spans="1:12" ht="9" hidden="1" customHeight="1">
      <c r="A114" s="28"/>
      <c r="B114" s="78"/>
      <c r="C114" s="44"/>
      <c r="D114" s="44"/>
      <c r="E114" s="44"/>
      <c r="F114" s="44"/>
      <c r="G114" s="44"/>
      <c r="H114" s="44"/>
      <c r="I114" s="44"/>
      <c r="J114" s="44"/>
      <c r="K114" s="44"/>
      <c r="L114" s="232"/>
    </row>
    <row r="115" spans="1:12" ht="9" hidden="1" customHeight="1">
      <c r="A115" s="28"/>
      <c r="B115" s="78"/>
      <c r="C115" s="41"/>
      <c r="D115" s="44"/>
      <c r="E115" s="44"/>
      <c r="F115" s="44"/>
      <c r="G115" s="44"/>
      <c r="H115" s="44"/>
      <c r="I115" s="44"/>
      <c r="J115" s="44"/>
      <c r="K115" s="44"/>
      <c r="L115" s="232"/>
    </row>
    <row r="116" spans="1:12" ht="9" hidden="1" customHeight="1">
      <c r="A116" s="28"/>
      <c r="B116" s="78"/>
      <c r="C116" s="32"/>
      <c r="D116" s="32"/>
      <c r="E116" s="32"/>
      <c r="F116" s="32"/>
      <c r="G116" s="32"/>
      <c r="H116" s="32"/>
      <c r="I116" s="32"/>
      <c r="J116" s="32"/>
      <c r="K116" s="32"/>
      <c r="L116" s="232"/>
    </row>
    <row r="117" spans="1:12" ht="9" hidden="1" customHeight="1">
      <c r="A117" s="28"/>
      <c r="B117" s="78"/>
      <c r="C117" s="44"/>
      <c r="D117" s="44"/>
      <c r="E117" s="44"/>
      <c r="F117" s="44"/>
      <c r="G117" s="44"/>
      <c r="H117" s="44"/>
      <c r="I117" s="44"/>
      <c r="J117" s="44"/>
      <c r="K117" s="44"/>
      <c r="L117" s="232"/>
    </row>
    <row r="118" spans="1:12" ht="9" hidden="1" customHeight="1">
      <c r="A118" s="28"/>
      <c r="B118" s="78"/>
      <c r="C118" s="44"/>
      <c r="D118" s="44"/>
      <c r="E118" s="44"/>
      <c r="F118" s="44"/>
      <c r="G118" s="44"/>
      <c r="H118" s="44"/>
      <c r="I118" s="44"/>
      <c r="J118" s="44"/>
      <c r="K118" s="44"/>
      <c r="L118" s="232"/>
    </row>
    <row r="119" spans="1:12" ht="9" hidden="1" customHeight="1">
      <c r="A119" s="28"/>
      <c r="B119" s="78"/>
      <c r="C119" s="44"/>
      <c r="D119" s="44"/>
      <c r="E119" s="44"/>
      <c r="F119" s="44"/>
      <c r="G119" s="44"/>
      <c r="H119" s="44"/>
      <c r="I119" s="44"/>
      <c r="J119" s="44"/>
      <c r="K119" s="44"/>
      <c r="L119" s="232"/>
    </row>
    <row r="120" spans="1:12" ht="9" hidden="1" customHeight="1">
      <c r="A120" s="28"/>
      <c r="B120" s="78"/>
      <c r="C120" s="41"/>
      <c r="D120" s="41"/>
      <c r="E120" s="41"/>
      <c r="F120" s="41"/>
      <c r="G120" s="41"/>
      <c r="H120" s="41"/>
      <c r="I120" s="41"/>
      <c r="J120" s="41"/>
      <c r="K120" s="41"/>
      <c r="L120" s="232"/>
    </row>
    <row r="121" spans="1:12" ht="9" hidden="1" customHeight="1">
      <c r="A121" s="28"/>
      <c r="B121" s="78"/>
      <c r="C121" s="225"/>
      <c r="D121" s="225"/>
      <c r="E121" s="225"/>
      <c r="F121" s="225"/>
      <c r="G121" s="225"/>
      <c r="H121" s="225"/>
      <c r="I121" s="225"/>
      <c r="J121" s="225"/>
      <c r="K121" s="225"/>
      <c r="L121" s="232"/>
    </row>
    <row r="122" spans="1:12" ht="9" hidden="1" customHeight="1">
      <c r="A122" s="28"/>
      <c r="B122" s="78"/>
      <c r="C122" s="32"/>
      <c r="D122" s="32"/>
      <c r="E122" s="32"/>
      <c r="F122" s="32"/>
      <c r="G122" s="32"/>
      <c r="H122" s="32"/>
      <c r="I122" s="32"/>
      <c r="J122" s="32"/>
      <c r="K122" s="32"/>
      <c r="L122" s="232"/>
    </row>
    <row r="123" spans="1:12" ht="9" hidden="1" customHeight="1">
      <c r="A123" s="28"/>
      <c r="B123" s="78"/>
      <c r="C123" s="44"/>
      <c r="D123" s="44"/>
      <c r="E123" s="44"/>
      <c r="F123" s="44"/>
      <c r="G123" s="44"/>
      <c r="H123" s="44"/>
      <c r="I123" s="44"/>
      <c r="J123" s="44"/>
      <c r="K123" s="44"/>
      <c r="L123" s="232"/>
    </row>
    <row r="124" spans="1:12" ht="9" hidden="1" customHeight="1">
      <c r="A124" s="28"/>
      <c r="B124" s="78"/>
      <c r="C124" s="44"/>
      <c r="D124" s="44"/>
      <c r="E124" s="44"/>
      <c r="F124" s="44"/>
      <c r="G124" s="44"/>
      <c r="H124" s="44"/>
      <c r="I124" s="44"/>
      <c r="J124" s="44"/>
      <c r="K124" s="44"/>
      <c r="L124" s="232"/>
    </row>
    <row r="125" spans="1:12" ht="9" hidden="1" customHeight="1">
      <c r="A125" s="28"/>
      <c r="B125" s="78"/>
      <c r="C125" s="44"/>
      <c r="D125" s="44"/>
      <c r="E125" s="44"/>
      <c r="F125" s="44"/>
      <c r="G125" s="44"/>
      <c r="H125" s="44"/>
      <c r="I125" s="44"/>
      <c r="J125" s="44"/>
      <c r="K125" s="44"/>
      <c r="L125" s="232"/>
    </row>
    <row r="126" spans="1:12" ht="9" hidden="1" customHeight="1">
      <c r="A126" s="28"/>
      <c r="B126" s="78"/>
      <c r="C126" s="44"/>
      <c r="D126" s="44"/>
      <c r="E126" s="44"/>
      <c r="F126" s="44"/>
      <c r="G126" s="44"/>
      <c r="H126" s="44"/>
      <c r="I126" s="44"/>
      <c r="J126" s="44"/>
      <c r="K126" s="44"/>
      <c r="L126" s="232"/>
    </row>
    <row r="127" spans="1:12" ht="3" hidden="1" customHeight="1">
      <c r="A127" s="28"/>
      <c r="B127" s="33"/>
      <c r="C127" s="232"/>
      <c r="D127" s="69"/>
      <c r="E127" s="69"/>
      <c r="F127" s="69"/>
      <c r="G127" s="69"/>
      <c r="H127" s="69"/>
      <c r="I127" s="69"/>
      <c r="J127" s="69"/>
      <c r="K127" s="69"/>
      <c r="L127" s="232"/>
    </row>
    <row r="128" spans="1:12" ht="3" hidden="1" customHeight="1">
      <c r="A128" s="28"/>
      <c r="B128" s="36"/>
      <c r="C128" s="36"/>
      <c r="D128" s="33"/>
      <c r="E128" s="33"/>
      <c r="F128" s="33"/>
      <c r="G128" s="33"/>
      <c r="H128" s="33"/>
      <c r="I128" s="33"/>
      <c r="J128" s="33"/>
      <c r="K128" s="33"/>
      <c r="L128" s="35"/>
    </row>
    <row r="129" spans="1:12" ht="9" hidden="1" customHeight="1">
      <c r="A129" s="28"/>
      <c r="B129" s="29"/>
      <c r="C129" s="233"/>
      <c r="D129" s="33"/>
      <c r="E129" s="33"/>
      <c r="F129" s="33"/>
      <c r="G129" s="33"/>
      <c r="H129" s="33"/>
      <c r="I129" s="33"/>
      <c r="J129" s="33"/>
      <c r="K129" s="33"/>
      <c r="L129" s="35"/>
    </row>
    <row r="130" spans="1:12" ht="9" hidden="1" customHeight="1">
      <c r="A130" s="28"/>
      <c r="B130" s="29"/>
      <c r="C130" s="233"/>
      <c r="D130" s="33"/>
      <c r="E130" s="33"/>
      <c r="F130" s="33"/>
      <c r="G130" s="33"/>
      <c r="H130" s="33"/>
      <c r="I130" s="33"/>
      <c r="J130" s="33"/>
      <c r="K130" s="33"/>
      <c r="L130" s="35"/>
    </row>
    <row r="131" spans="1:12" ht="3" hidden="1" customHeight="1">
      <c r="A131" s="67"/>
      <c r="B131" s="218"/>
      <c r="C131" s="60"/>
      <c r="D131" s="60"/>
      <c r="E131" s="60"/>
      <c r="F131" s="60"/>
      <c r="G131" s="60"/>
      <c r="H131" s="60"/>
      <c r="I131" s="60"/>
      <c r="J131" s="60"/>
      <c r="K131" s="60"/>
      <c r="L131" s="68"/>
    </row>
    <row r="132" spans="1:12" ht="3" hidden="1" customHeight="1"/>
  </sheetData>
  <sheetProtection sheet="1" objects="1" scenarios="1"/>
  <hyperlinks>
    <hyperlink ref="K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42" max="12" man="1"/>
  </rowBreaks>
</worksheet>
</file>

<file path=xl/worksheets/sheet12.xml><?xml version="1.0" encoding="utf-8"?>
<worksheet xmlns="http://schemas.openxmlformats.org/spreadsheetml/2006/main" xmlns:r="http://schemas.openxmlformats.org/officeDocument/2006/relationships">
  <sheetPr codeName="Hoja8"/>
  <dimension ref="A1:K99"/>
  <sheetViews>
    <sheetView showGridLines="0" showRowColHeaders="0" zoomScale="140" zoomScaleNormal="150" workbookViewId="0"/>
  </sheetViews>
  <sheetFormatPr baseColWidth="10" defaultColWidth="0" defaultRowHeight="12.75" zeroHeight="1"/>
  <cols>
    <col min="1" max="1" width="0.7109375" style="25" customWidth="1"/>
    <col min="2" max="2" width="23.140625" style="25" customWidth="1"/>
    <col min="3" max="3" width="2.140625" style="25" customWidth="1"/>
    <col min="4" max="4" width="6.42578125" style="25" customWidth="1"/>
    <col min="5" max="8" width="6.5703125" style="25" customWidth="1"/>
    <col min="9" max="9" width="0.7109375" style="25" customWidth="1"/>
    <col min="10" max="10" width="0.85546875" style="25" customWidth="1"/>
    <col min="11" max="11" width="0.85546875" style="25" hidden="1" customWidth="1"/>
    <col min="12" max="16384" width="10.7109375" style="25" hidden="1"/>
  </cols>
  <sheetData>
    <row r="1" spans="1:9" s="238" customFormat="1" ht="4.5" customHeight="1">
      <c r="A1" s="235"/>
      <c r="B1" s="236"/>
      <c r="C1" s="236"/>
      <c r="D1" s="236"/>
      <c r="E1" s="236"/>
      <c r="F1" s="236"/>
      <c r="G1" s="236"/>
      <c r="H1" s="236"/>
      <c r="I1" s="237"/>
    </row>
    <row r="2" spans="1:9" s="238" customFormat="1" ht="11.1" customHeight="1">
      <c r="A2" s="239"/>
      <c r="B2" s="240" t="s">
        <v>208</v>
      </c>
      <c r="C2" s="241"/>
      <c r="D2" s="241"/>
      <c r="E2" s="242"/>
      <c r="F2" s="242"/>
      <c r="G2" s="242"/>
      <c r="H2" s="841" t="s">
        <v>486</v>
      </c>
      <c r="I2" s="243"/>
    </row>
    <row r="3" spans="1:9" s="238" customFormat="1" ht="11.1" customHeight="1">
      <c r="A3" s="239"/>
      <c r="B3" s="240" t="s">
        <v>210</v>
      </c>
      <c r="C3" s="241"/>
      <c r="D3" s="241"/>
      <c r="E3" s="15"/>
      <c r="F3" s="15"/>
      <c r="G3" s="15"/>
      <c r="H3" s="208" t="s">
        <v>2</v>
      </c>
      <c r="I3" s="243"/>
    </row>
    <row r="4" spans="1:9" s="238" customFormat="1" ht="11.1" customHeight="1">
      <c r="A4" s="239"/>
      <c r="B4" s="240" t="s">
        <v>301</v>
      </c>
      <c r="C4" s="244"/>
      <c r="D4" s="244"/>
      <c r="E4" s="245"/>
      <c r="F4" s="245"/>
      <c r="G4" s="245"/>
      <c r="H4" s="245"/>
      <c r="I4" s="243"/>
    </row>
    <row r="5" spans="1:9" s="238" customFormat="1" ht="11.1" customHeight="1">
      <c r="A5" s="239"/>
      <c r="B5" s="246" t="s">
        <v>3</v>
      </c>
      <c r="C5" s="247"/>
      <c r="D5" s="247"/>
      <c r="E5" s="245"/>
      <c r="F5" s="245"/>
      <c r="G5" s="245"/>
      <c r="H5" s="245"/>
      <c r="I5" s="243"/>
    </row>
    <row r="6" spans="1:9" s="238" customFormat="1" ht="3" customHeight="1">
      <c r="A6" s="239"/>
      <c r="B6" s="248"/>
      <c r="C6" s="248"/>
      <c r="D6" s="248"/>
      <c r="E6" s="248"/>
      <c r="F6" s="248"/>
      <c r="G6" s="248"/>
      <c r="H6" s="248"/>
      <c r="I6" s="243"/>
    </row>
    <row r="7" spans="1:9" s="238" customFormat="1" ht="3" customHeight="1">
      <c r="A7" s="239"/>
      <c r="B7" s="245"/>
      <c r="C7" s="245"/>
      <c r="D7" s="245"/>
      <c r="E7" s="245"/>
      <c r="F7" s="245"/>
      <c r="G7" s="245"/>
      <c r="H7" s="245"/>
      <c r="I7" s="243"/>
    </row>
    <row r="8" spans="1:9" s="238" customFormat="1" ht="10.5" customHeight="1">
      <c r="A8" s="239"/>
      <c r="B8" s="249" t="s">
        <v>211</v>
      </c>
      <c r="C8" s="250"/>
      <c r="D8" s="250">
        <v>2003</v>
      </c>
      <c r="E8" s="251">
        <v>2004</v>
      </c>
      <c r="F8" s="251">
        <v>2005</v>
      </c>
      <c r="G8" s="251">
        <v>2006</v>
      </c>
      <c r="H8" s="238">
        <v>2007</v>
      </c>
      <c r="I8" s="243"/>
    </row>
    <row r="9" spans="1:9" s="238" customFormat="1" ht="3" customHeight="1">
      <c r="A9" s="239"/>
      <c r="B9" s="248"/>
      <c r="C9" s="248"/>
      <c r="D9" s="248"/>
      <c r="E9" s="248"/>
      <c r="F9" s="248"/>
      <c r="G9" s="248"/>
      <c r="H9" s="248"/>
      <c r="I9" s="243"/>
    </row>
    <row r="10" spans="1:9" s="238" customFormat="1" ht="3" customHeight="1">
      <c r="A10" s="239"/>
      <c r="B10" s="245"/>
      <c r="C10" s="245"/>
      <c r="D10" s="245"/>
      <c r="E10" s="245"/>
      <c r="F10" s="245"/>
      <c r="G10" s="245"/>
      <c r="H10" s="245"/>
      <c r="I10" s="243"/>
    </row>
    <row r="11" spans="1:9" s="238" customFormat="1" ht="9" customHeight="1">
      <c r="A11" s="239"/>
      <c r="B11" s="252" t="s">
        <v>60</v>
      </c>
      <c r="C11" s="253"/>
      <c r="D11" s="253">
        <f>SUM(D13+D14+D22+D34)</f>
        <v>1241853.2999999998</v>
      </c>
      <c r="E11" s="253">
        <f>SUM(E14+E22+E34+E13)</f>
        <v>1326953.3999999999</v>
      </c>
      <c r="F11" s="253">
        <f>SUM(F14+F22+F34+F13)</f>
        <v>1477368.0999999999</v>
      </c>
      <c r="G11" s="253">
        <f>SUM(G14+G22+G34+G13)</f>
        <v>1671174.5999999999</v>
      </c>
      <c r="H11" s="253">
        <f>SUM(H14+H22+H34+H13)</f>
        <v>1911320.7999999996</v>
      </c>
      <c r="I11" s="243"/>
    </row>
    <row r="12" spans="1:9" s="238" customFormat="1" ht="3.95" customHeight="1">
      <c r="A12" s="239"/>
      <c r="B12" s="252"/>
      <c r="C12" s="253"/>
      <c r="D12" s="253"/>
      <c r="E12" s="253"/>
      <c r="F12" s="253"/>
      <c r="G12" s="253"/>
      <c r="H12" s="253"/>
      <c r="I12" s="243"/>
    </row>
    <row r="13" spans="1:9" s="238" customFormat="1" ht="9" customHeight="1">
      <c r="A13" s="239"/>
      <c r="B13" s="245" t="s">
        <v>212</v>
      </c>
      <c r="C13" s="254"/>
      <c r="D13" s="254">
        <v>35079.800000000003</v>
      </c>
      <c r="E13" s="254">
        <v>31180.9</v>
      </c>
      <c r="F13" s="254">
        <v>34975.5</v>
      </c>
      <c r="G13" s="254">
        <v>43967.5</v>
      </c>
      <c r="H13" s="254">
        <v>41006.300000000003</v>
      </c>
      <c r="I13" s="243"/>
    </row>
    <row r="14" spans="1:9" s="238" customFormat="1" ht="9" customHeight="1">
      <c r="A14" s="239"/>
      <c r="B14" s="245" t="s">
        <v>213</v>
      </c>
      <c r="C14" s="254"/>
      <c r="D14" s="254">
        <f>SUM(D15:D20)</f>
        <v>695595.2</v>
      </c>
      <c r="E14" s="254">
        <f>SUM(E15:E20)</f>
        <v>779456.3</v>
      </c>
      <c r="F14" s="254">
        <f>SUM(F15:F20)</f>
        <v>868713.2</v>
      </c>
      <c r="G14" s="254">
        <f>SUM(G15:G20)</f>
        <v>988368.89999999991</v>
      </c>
      <c r="H14" s="254">
        <f>SUM(H15:H20)</f>
        <v>1135628.6999999997</v>
      </c>
      <c r="I14" s="243"/>
    </row>
    <row r="15" spans="1:9" s="238" customFormat="1" ht="9" customHeight="1">
      <c r="A15" s="239"/>
      <c r="B15" s="255" t="s">
        <v>214</v>
      </c>
      <c r="C15" s="254"/>
      <c r="D15" s="254">
        <v>268871</v>
      </c>
      <c r="E15" s="254">
        <v>290821.40000000002</v>
      </c>
      <c r="F15" s="254">
        <v>320872.59999999998</v>
      </c>
      <c r="G15" s="254">
        <v>356955.6</v>
      </c>
      <c r="H15" s="254">
        <v>392852.6</v>
      </c>
      <c r="I15" s="243"/>
    </row>
    <row r="16" spans="1:9" s="238" customFormat="1" ht="9" customHeight="1">
      <c r="A16" s="239"/>
      <c r="B16" s="255" t="s">
        <v>215</v>
      </c>
      <c r="C16" s="254"/>
      <c r="D16" s="254">
        <v>174462.1</v>
      </c>
      <c r="E16" s="254">
        <v>185531.5</v>
      </c>
      <c r="F16" s="254">
        <v>223536.2</v>
      </c>
      <c r="G16" s="254">
        <v>247166.1</v>
      </c>
      <c r="H16" s="254">
        <v>276650.09999999998</v>
      </c>
      <c r="I16" s="243"/>
    </row>
    <row r="17" spans="1:9" s="238" customFormat="1" ht="9" customHeight="1">
      <c r="A17" s="239"/>
      <c r="B17" s="255" t="s">
        <v>216</v>
      </c>
      <c r="C17" s="254"/>
      <c r="D17" s="254">
        <v>145527.6</v>
      </c>
      <c r="E17" s="254">
        <v>169128.2</v>
      </c>
      <c r="F17" s="254">
        <v>176410.2</v>
      </c>
      <c r="G17" s="254">
        <v>202590</v>
      </c>
      <c r="H17" s="254">
        <v>244364.7</v>
      </c>
      <c r="I17" s="243"/>
    </row>
    <row r="18" spans="1:9" s="238" customFormat="1" ht="9" customHeight="1">
      <c r="A18" s="239"/>
      <c r="B18" s="255" t="s">
        <v>217</v>
      </c>
      <c r="C18" s="256"/>
      <c r="D18" s="256">
        <v>85299.6</v>
      </c>
      <c r="E18" s="254">
        <v>107471.5</v>
      </c>
      <c r="F18" s="254">
        <v>112136.7</v>
      </c>
      <c r="G18" s="254">
        <v>130336.2</v>
      </c>
      <c r="H18" s="254">
        <v>161577.9</v>
      </c>
      <c r="I18" s="243"/>
    </row>
    <row r="19" spans="1:9" s="238" customFormat="1" ht="9" customHeight="1">
      <c r="A19" s="239"/>
      <c r="B19" s="255" t="s">
        <v>218</v>
      </c>
      <c r="C19" s="256"/>
      <c r="D19" s="256">
        <v>4203.5</v>
      </c>
      <c r="E19" s="256">
        <v>6337.1</v>
      </c>
      <c r="F19" s="256">
        <v>10355.9</v>
      </c>
      <c r="G19" s="256">
        <v>14345.2</v>
      </c>
      <c r="H19" s="256">
        <v>22865.200000000001</v>
      </c>
      <c r="I19" s="243"/>
    </row>
    <row r="20" spans="1:9" s="238" customFormat="1" ht="9" customHeight="1">
      <c r="A20" s="239"/>
      <c r="B20" s="255" t="s">
        <v>219</v>
      </c>
      <c r="C20" s="256"/>
      <c r="D20" s="256">
        <v>17231.400000000001</v>
      </c>
      <c r="E20" s="256">
        <v>20166.599999999999</v>
      </c>
      <c r="F20" s="256">
        <v>25401.599999999999</v>
      </c>
      <c r="G20" s="256">
        <v>36975.800000000003</v>
      </c>
      <c r="H20" s="256">
        <v>37318.199999999997</v>
      </c>
      <c r="I20" s="243"/>
    </row>
    <row r="21" spans="1:9" s="238" customFormat="1" ht="9" customHeight="1">
      <c r="A21" s="239"/>
      <c r="B21" s="245"/>
      <c r="C21" s="254"/>
      <c r="D21" s="254"/>
      <c r="E21" s="254"/>
      <c r="F21" s="254"/>
      <c r="G21" s="254"/>
      <c r="H21" s="254"/>
      <c r="I21" s="243"/>
    </row>
    <row r="22" spans="1:9" s="238" customFormat="1" ht="9" customHeight="1">
      <c r="A22" s="239"/>
      <c r="B22" s="245" t="s">
        <v>220</v>
      </c>
      <c r="C22" s="254"/>
      <c r="D22" s="254">
        <f>SUM(D23:D32)</f>
        <v>378912.89999999991</v>
      </c>
      <c r="E22" s="254">
        <f>SUM(E23:E32)</f>
        <v>407957.3</v>
      </c>
      <c r="F22" s="254">
        <f>SUM(F23:F32)</f>
        <v>459009.70000000007</v>
      </c>
      <c r="G22" s="254">
        <f>SUM(G23:G32)</f>
        <v>505899.49999999994</v>
      </c>
      <c r="H22" s="254">
        <f>SUM(H23:H32)</f>
        <v>570511.4</v>
      </c>
      <c r="I22" s="243"/>
    </row>
    <row r="23" spans="1:9" s="238" customFormat="1" ht="9" customHeight="1">
      <c r="A23" s="239"/>
      <c r="B23" s="255" t="s">
        <v>221</v>
      </c>
      <c r="C23" s="254"/>
      <c r="D23" s="254">
        <v>264671.59999999998</v>
      </c>
      <c r="E23" s="254">
        <v>298792.2</v>
      </c>
      <c r="F23" s="254">
        <v>325147.3</v>
      </c>
      <c r="G23" s="254">
        <v>362222.5</v>
      </c>
      <c r="H23" s="254">
        <v>377759.2</v>
      </c>
      <c r="I23" s="243"/>
    </row>
    <row r="24" spans="1:9" s="238" customFormat="1" ht="9" customHeight="1">
      <c r="A24" s="239"/>
      <c r="B24" s="255" t="s">
        <v>222</v>
      </c>
      <c r="C24" s="254"/>
      <c r="D24" s="254">
        <v>29483.599999999999</v>
      </c>
      <c r="E24" s="254">
        <v>29057.3</v>
      </c>
      <c r="F24" s="254">
        <v>42677.9</v>
      </c>
      <c r="G24" s="254">
        <v>41626.1</v>
      </c>
      <c r="H24" s="254">
        <v>75072.5</v>
      </c>
      <c r="I24" s="243"/>
    </row>
    <row r="25" spans="1:9" s="238" customFormat="1" ht="9" customHeight="1">
      <c r="A25" s="239"/>
      <c r="B25" s="257" t="s">
        <v>223</v>
      </c>
      <c r="C25" s="254"/>
      <c r="D25" s="254">
        <v>41685.800000000003</v>
      </c>
      <c r="E25" s="254">
        <v>44077.8</v>
      </c>
      <c r="F25" s="254">
        <v>49850</v>
      </c>
      <c r="G25" s="254">
        <v>51148.1</v>
      </c>
      <c r="H25" s="254">
        <v>63700.6</v>
      </c>
      <c r="I25" s="243"/>
    </row>
    <row r="26" spans="1:9" s="238" customFormat="1" ht="9" customHeight="1">
      <c r="A26" s="239"/>
      <c r="B26" s="255" t="s">
        <v>224</v>
      </c>
      <c r="C26" s="254"/>
      <c r="D26" s="254">
        <v>2459.9</v>
      </c>
      <c r="E26" s="254">
        <v>2399.3000000000002</v>
      </c>
      <c r="F26" s="254">
        <v>2657</v>
      </c>
      <c r="G26" s="254">
        <v>2738.2</v>
      </c>
      <c r="H26" s="254">
        <v>2562.6</v>
      </c>
      <c r="I26" s="243"/>
    </row>
    <row r="27" spans="1:9" s="238" customFormat="1" ht="9" customHeight="1">
      <c r="A27" s="239"/>
      <c r="B27" s="255" t="s">
        <v>225</v>
      </c>
      <c r="C27" s="254"/>
      <c r="D27" s="254">
        <v>5560.3</v>
      </c>
      <c r="E27" s="254">
        <v>6114.8</v>
      </c>
      <c r="F27" s="254">
        <v>6309.8</v>
      </c>
      <c r="G27" s="254">
        <v>9327</v>
      </c>
      <c r="H27" s="254">
        <v>10124.299999999999</v>
      </c>
      <c r="I27" s="243"/>
    </row>
    <row r="28" spans="1:9" s="238" customFormat="1" ht="9" customHeight="1">
      <c r="A28" s="239"/>
      <c r="B28" s="255" t="s">
        <v>226</v>
      </c>
      <c r="C28" s="254"/>
      <c r="D28" s="254">
        <v>11151.5</v>
      </c>
      <c r="E28" s="254">
        <v>1117.5999999999999</v>
      </c>
      <c r="F28" s="254">
        <v>2640.4</v>
      </c>
      <c r="G28" s="254">
        <v>6354</v>
      </c>
      <c r="H28" s="254">
        <v>6047.8</v>
      </c>
      <c r="I28" s="243"/>
    </row>
    <row r="29" spans="1:9" s="238" customFormat="1" ht="9" customHeight="1">
      <c r="A29" s="239"/>
      <c r="B29" s="255" t="s">
        <v>227</v>
      </c>
      <c r="C29" s="254"/>
      <c r="D29" s="254">
        <v>2212.1</v>
      </c>
      <c r="E29" s="254">
        <v>2439.9</v>
      </c>
      <c r="F29" s="254">
        <v>2587.9</v>
      </c>
      <c r="G29" s="254">
        <v>1992</v>
      </c>
      <c r="H29" s="254">
        <v>3082.9</v>
      </c>
      <c r="I29" s="243"/>
    </row>
    <row r="30" spans="1:9" s="238" customFormat="1" ht="9" customHeight="1">
      <c r="A30" s="239"/>
      <c r="B30" s="255" t="s">
        <v>228</v>
      </c>
      <c r="C30" s="254"/>
      <c r="D30" s="254">
        <v>17044.8</v>
      </c>
      <c r="E30" s="254">
        <v>14828.7</v>
      </c>
      <c r="F30" s="254">
        <v>16939</v>
      </c>
      <c r="G30" s="254">
        <v>18097</v>
      </c>
      <c r="H30" s="254">
        <v>20054.5</v>
      </c>
      <c r="I30" s="243"/>
    </row>
    <row r="31" spans="1:9" s="238" customFormat="1" ht="9" customHeight="1">
      <c r="A31" s="239"/>
      <c r="B31" s="255" t="s">
        <v>229</v>
      </c>
      <c r="C31" s="254"/>
      <c r="D31" s="254">
        <v>2399.8000000000002</v>
      </c>
      <c r="E31" s="254">
        <v>3660.4</v>
      </c>
      <c r="F31" s="254">
        <v>3247.5</v>
      </c>
      <c r="G31" s="254">
        <v>4010.8</v>
      </c>
      <c r="H31" s="254">
        <v>4319.3</v>
      </c>
      <c r="I31" s="243"/>
    </row>
    <row r="32" spans="1:9" s="238" customFormat="1" ht="9" customHeight="1">
      <c r="A32" s="239"/>
      <c r="B32" s="255" t="s">
        <v>230</v>
      </c>
      <c r="C32" s="254"/>
      <c r="D32" s="254">
        <v>2243.5</v>
      </c>
      <c r="E32" s="254">
        <v>5469.3</v>
      </c>
      <c r="F32" s="254">
        <v>6952.9</v>
      </c>
      <c r="G32" s="254">
        <v>8383.7999999999993</v>
      </c>
      <c r="H32" s="254">
        <v>7787.7</v>
      </c>
      <c r="I32" s="243"/>
    </row>
    <row r="33" spans="1:9" s="238" customFormat="1" ht="9" customHeight="1">
      <c r="A33" s="239"/>
      <c r="B33" s="245"/>
      <c r="C33" s="254"/>
      <c r="D33" s="254"/>
      <c r="E33" s="254"/>
      <c r="F33" s="254"/>
      <c r="G33" s="254"/>
      <c r="H33" s="254"/>
      <c r="I33" s="243"/>
    </row>
    <row r="34" spans="1:9" s="238" customFormat="1" ht="9" customHeight="1">
      <c r="A34" s="239"/>
      <c r="B34" s="245" t="s">
        <v>231</v>
      </c>
      <c r="C34" s="254"/>
      <c r="D34" s="254">
        <f>SUM(D36:D45)</f>
        <v>132265.40000000002</v>
      </c>
      <c r="E34" s="254">
        <f>SUM(E36:E45)</f>
        <v>108358.9</v>
      </c>
      <c r="F34" s="254">
        <f>SUM(F36:F45)</f>
        <v>114669.7</v>
      </c>
      <c r="G34" s="254">
        <f>SUM(G36:G45)</f>
        <v>132938.69999999998</v>
      </c>
      <c r="H34" s="254">
        <f>SUM(H35:H45)</f>
        <v>164174.39999999997</v>
      </c>
      <c r="I34" s="243"/>
    </row>
    <row r="35" spans="1:9" s="238" customFormat="1" ht="9" customHeight="1">
      <c r="A35" s="239"/>
      <c r="B35" s="258" t="s">
        <v>232</v>
      </c>
      <c r="C35" s="259"/>
      <c r="D35" s="260" t="s">
        <v>30</v>
      </c>
      <c r="E35" s="260" t="s">
        <v>30</v>
      </c>
      <c r="F35" s="260" t="s">
        <v>30</v>
      </c>
      <c r="G35" s="260" t="s">
        <v>30</v>
      </c>
      <c r="H35" s="260">
        <v>90</v>
      </c>
      <c r="I35" s="243"/>
    </row>
    <row r="36" spans="1:9" s="238" customFormat="1" ht="9" customHeight="1">
      <c r="A36" s="239"/>
      <c r="B36" s="258" t="s">
        <v>233</v>
      </c>
      <c r="C36" s="259"/>
      <c r="D36" s="260">
        <v>30603</v>
      </c>
      <c r="E36" s="260">
        <v>31038.400000000001</v>
      </c>
      <c r="F36" s="260">
        <v>32079.4</v>
      </c>
      <c r="G36" s="260">
        <v>33456.1</v>
      </c>
      <c r="H36" s="260">
        <v>42139.3</v>
      </c>
      <c r="I36" s="261"/>
    </row>
    <row r="37" spans="1:9" s="238" customFormat="1" ht="9" customHeight="1">
      <c r="A37" s="239"/>
      <c r="B37" s="258" t="s">
        <v>234</v>
      </c>
      <c r="C37" s="259"/>
      <c r="D37" s="260">
        <v>4567.3999999999996</v>
      </c>
      <c r="E37" s="260">
        <v>5284.8</v>
      </c>
      <c r="F37" s="260">
        <v>5152.1000000000004</v>
      </c>
      <c r="G37" s="260">
        <v>5771.5</v>
      </c>
      <c r="H37" s="260">
        <v>7042.2</v>
      </c>
      <c r="I37" s="243"/>
    </row>
    <row r="38" spans="1:9" s="238" customFormat="1" ht="9" customHeight="1">
      <c r="A38" s="239"/>
      <c r="B38" s="258" t="s">
        <v>235</v>
      </c>
      <c r="C38" s="259"/>
      <c r="D38" s="260">
        <v>40681</v>
      </c>
      <c r="E38" s="260">
        <v>35783.800000000003</v>
      </c>
      <c r="F38" s="260">
        <v>38836.800000000003</v>
      </c>
      <c r="G38" s="260">
        <v>52022.7</v>
      </c>
      <c r="H38" s="260">
        <v>63144.4</v>
      </c>
      <c r="I38" s="261"/>
    </row>
    <row r="39" spans="1:9" s="238" customFormat="1" ht="9" customHeight="1">
      <c r="A39" s="239"/>
      <c r="B39" s="258" t="s">
        <v>236</v>
      </c>
      <c r="C39" s="259"/>
      <c r="D39" s="260">
        <v>5139.6000000000004</v>
      </c>
      <c r="E39" s="260">
        <v>4111.2</v>
      </c>
      <c r="F39" s="260">
        <v>5002.3999999999996</v>
      </c>
      <c r="G39" s="260">
        <v>5614.6</v>
      </c>
      <c r="H39" s="260">
        <v>4591.7</v>
      </c>
      <c r="I39" s="243"/>
    </row>
    <row r="40" spans="1:9" s="238" customFormat="1" ht="9" customHeight="1">
      <c r="A40" s="239"/>
      <c r="B40" s="258" t="s">
        <v>237</v>
      </c>
      <c r="C40" s="259"/>
      <c r="D40" s="260">
        <v>8581.5</v>
      </c>
      <c r="E40" s="260" t="s">
        <v>30</v>
      </c>
      <c r="F40" s="260" t="s">
        <v>30</v>
      </c>
      <c r="G40" s="260" t="s">
        <v>30</v>
      </c>
      <c r="H40" s="260" t="s">
        <v>30</v>
      </c>
      <c r="I40" s="261"/>
    </row>
    <row r="41" spans="1:9" s="238" customFormat="1" ht="9" customHeight="1">
      <c r="A41" s="239"/>
      <c r="B41" s="258" t="s">
        <v>238</v>
      </c>
      <c r="C41" s="259"/>
      <c r="D41" s="260">
        <v>18776.599999999999</v>
      </c>
      <c r="E41" s="260">
        <v>20039.5</v>
      </c>
      <c r="F41" s="260">
        <v>21605.5</v>
      </c>
      <c r="G41" s="260">
        <v>24809.8</v>
      </c>
      <c r="H41" s="260">
        <v>34592.5</v>
      </c>
      <c r="I41" s="261"/>
    </row>
    <row r="42" spans="1:9" s="238" customFormat="1" ht="9" customHeight="1">
      <c r="A42" s="239"/>
      <c r="B42" s="258" t="s">
        <v>239</v>
      </c>
      <c r="C42" s="259"/>
      <c r="D42" s="260"/>
      <c r="E42" s="260"/>
      <c r="F42" s="260"/>
      <c r="G42" s="260"/>
      <c r="H42" s="260"/>
      <c r="I42" s="261"/>
    </row>
    <row r="43" spans="1:9" s="238" customFormat="1" ht="9" customHeight="1">
      <c r="A43" s="239"/>
      <c r="B43" s="258" t="s">
        <v>240</v>
      </c>
      <c r="C43" s="259"/>
      <c r="D43" s="260">
        <v>2190.1</v>
      </c>
      <c r="E43" s="260" t="s">
        <v>30</v>
      </c>
      <c r="F43" s="260" t="s">
        <v>30</v>
      </c>
      <c r="G43" s="260" t="s">
        <v>30</v>
      </c>
      <c r="H43" s="260" t="s">
        <v>30</v>
      </c>
      <c r="I43" s="261"/>
    </row>
    <row r="44" spans="1:9" s="238" customFormat="1" ht="9" customHeight="1">
      <c r="A44" s="239"/>
      <c r="B44" s="258" t="s">
        <v>241</v>
      </c>
      <c r="C44" s="259"/>
      <c r="D44" s="260">
        <v>16547.7</v>
      </c>
      <c r="E44" s="260">
        <v>5792.8</v>
      </c>
      <c r="F44" s="260">
        <v>5493.4</v>
      </c>
      <c r="G44" s="260">
        <v>6029.4</v>
      </c>
      <c r="H44" s="260">
        <v>6218.8</v>
      </c>
      <c r="I44" s="243"/>
    </row>
    <row r="45" spans="1:9" s="238" customFormat="1" ht="9" customHeight="1">
      <c r="A45" s="239"/>
      <c r="B45" s="258" t="s">
        <v>242</v>
      </c>
      <c r="C45" s="259"/>
      <c r="D45" s="260">
        <v>5178.5</v>
      </c>
      <c r="E45" s="260">
        <v>6308.4</v>
      </c>
      <c r="F45" s="260">
        <v>6500.1</v>
      </c>
      <c r="G45" s="260">
        <v>5234.6000000000004</v>
      </c>
      <c r="H45" s="260">
        <v>6355.5</v>
      </c>
      <c r="I45" s="243"/>
    </row>
    <row r="46" spans="1:9" s="238" customFormat="1" ht="4.5" customHeight="1">
      <c r="A46" s="262"/>
      <c r="B46" s="248"/>
      <c r="C46" s="248"/>
      <c r="D46" s="248"/>
      <c r="E46" s="248"/>
      <c r="F46" s="248"/>
      <c r="G46" s="248"/>
      <c r="H46" s="248"/>
      <c r="I46" s="263"/>
    </row>
    <row r="47" spans="1:9" s="238" customFormat="1" ht="4.5" customHeight="1">
      <c r="A47" s="235"/>
      <c r="B47" s="236"/>
      <c r="C47" s="236"/>
      <c r="D47" s="236"/>
      <c r="E47" s="236"/>
      <c r="F47" s="236"/>
      <c r="G47" s="236"/>
      <c r="H47" s="236"/>
      <c r="I47" s="237"/>
    </row>
    <row r="48" spans="1:9" s="238" customFormat="1" ht="11.1" customHeight="1">
      <c r="A48" s="239"/>
      <c r="B48" s="240" t="s">
        <v>208</v>
      </c>
      <c r="C48" s="241"/>
      <c r="D48" s="241"/>
      <c r="E48" s="242"/>
      <c r="F48" s="242"/>
      <c r="G48" s="242"/>
      <c r="H48" s="853" t="s">
        <v>486</v>
      </c>
      <c r="I48" s="243"/>
    </row>
    <row r="49" spans="1:9" s="238" customFormat="1" ht="11.1" customHeight="1">
      <c r="A49" s="239"/>
      <c r="B49" s="240" t="s">
        <v>210</v>
      </c>
      <c r="C49" s="241"/>
      <c r="D49" s="241"/>
      <c r="E49" s="15"/>
      <c r="F49" s="15"/>
      <c r="G49" s="15"/>
      <c r="H49" s="208" t="s">
        <v>69</v>
      </c>
      <c r="I49" s="243"/>
    </row>
    <row r="50" spans="1:9" s="238" customFormat="1" ht="11.1" customHeight="1">
      <c r="A50" s="239"/>
      <c r="B50" s="240" t="s">
        <v>301</v>
      </c>
      <c r="C50" s="244"/>
      <c r="D50" s="244"/>
      <c r="E50" s="245"/>
      <c r="F50" s="245"/>
      <c r="G50" s="245"/>
      <c r="H50" s="245"/>
      <c r="I50" s="243"/>
    </row>
    <row r="51" spans="1:9" s="238" customFormat="1" ht="11.1" customHeight="1">
      <c r="A51" s="239"/>
      <c r="B51" s="246" t="s">
        <v>3</v>
      </c>
      <c r="C51" s="247"/>
      <c r="D51" s="247"/>
      <c r="E51" s="245"/>
      <c r="F51" s="245"/>
      <c r="G51" s="245"/>
      <c r="H51" s="245"/>
      <c r="I51" s="243"/>
    </row>
    <row r="52" spans="1:9" s="238" customFormat="1" ht="3" customHeight="1">
      <c r="A52" s="239"/>
      <c r="B52" s="248"/>
      <c r="C52" s="248"/>
      <c r="D52" s="248"/>
      <c r="E52" s="248"/>
      <c r="F52" s="248"/>
      <c r="G52" s="248"/>
      <c r="H52" s="248"/>
      <c r="I52" s="243"/>
    </row>
    <row r="53" spans="1:9" s="238" customFormat="1" ht="3" customHeight="1">
      <c r="A53" s="239"/>
      <c r="B53" s="245"/>
      <c r="C53" s="245"/>
      <c r="D53" s="245"/>
      <c r="E53" s="245"/>
      <c r="F53" s="245"/>
      <c r="G53" s="245"/>
      <c r="H53" s="245"/>
      <c r="I53" s="243"/>
    </row>
    <row r="54" spans="1:9" s="238" customFormat="1" ht="10.5" customHeight="1">
      <c r="A54" s="239"/>
      <c r="B54" s="249" t="s">
        <v>211</v>
      </c>
      <c r="C54" s="250"/>
      <c r="D54" s="251"/>
      <c r="E54" s="251">
        <v>2008</v>
      </c>
      <c r="F54" s="251">
        <v>2009</v>
      </c>
      <c r="G54" s="251">
        <v>2010</v>
      </c>
      <c r="H54" s="251" t="s">
        <v>15</v>
      </c>
      <c r="I54" s="243"/>
    </row>
    <row r="55" spans="1:9" s="238" customFormat="1" ht="3" customHeight="1">
      <c r="A55" s="239"/>
      <c r="B55" s="248"/>
      <c r="C55" s="248"/>
      <c r="D55" s="248"/>
      <c r="E55" s="248"/>
      <c r="F55" s="248"/>
      <c r="G55" s="248"/>
      <c r="H55" s="248"/>
      <c r="I55" s="243"/>
    </row>
    <row r="56" spans="1:9" s="238" customFormat="1" ht="3" customHeight="1">
      <c r="A56" s="239"/>
      <c r="B56" s="245"/>
      <c r="C56" s="245"/>
      <c r="D56" s="245"/>
      <c r="E56" s="245"/>
      <c r="F56" s="245"/>
      <c r="G56" s="245"/>
      <c r="H56" s="245"/>
      <c r="I56" s="243"/>
    </row>
    <row r="57" spans="1:9" s="238" customFormat="1" ht="9" customHeight="1">
      <c r="A57" s="239"/>
      <c r="B57" s="252" t="s">
        <v>60</v>
      </c>
      <c r="C57" s="253"/>
      <c r="D57" s="253"/>
      <c r="E57" s="253">
        <f>SUM(E60+E68+E80+E59)</f>
        <v>2229154.5</v>
      </c>
      <c r="F57" s="253">
        <f>SUM(F60+F68+F80+F59)</f>
        <v>2459609.6999999997</v>
      </c>
      <c r="G57" s="253">
        <f>SUM(G60+G68+G80+G59)</f>
        <v>2640625.2000000002</v>
      </c>
      <c r="H57" s="253">
        <f>SUM(H60+H68+H80+H59)</f>
        <v>2884915.8</v>
      </c>
      <c r="I57" s="243"/>
    </row>
    <row r="58" spans="1:9" s="238" customFormat="1" ht="3" customHeight="1">
      <c r="A58" s="239"/>
      <c r="B58" s="252"/>
      <c r="C58" s="253"/>
      <c r="D58" s="253"/>
      <c r="E58" s="253"/>
      <c r="F58" s="253"/>
      <c r="G58" s="253"/>
      <c r="I58" s="243"/>
    </row>
    <row r="59" spans="1:9" s="238" customFormat="1" ht="9" customHeight="1">
      <c r="A59" s="239"/>
      <c r="B59" s="245" t="s">
        <v>212</v>
      </c>
      <c r="C59" s="254"/>
      <c r="D59" s="254"/>
      <c r="E59" s="254">
        <v>48773.3</v>
      </c>
      <c r="F59" s="254">
        <v>53813.5</v>
      </c>
      <c r="G59" s="254">
        <v>53370.7</v>
      </c>
      <c r="H59" s="264">
        <v>59609.3</v>
      </c>
      <c r="I59" s="243"/>
    </row>
    <row r="60" spans="1:9" s="238" customFormat="1" ht="9" customHeight="1">
      <c r="A60" s="239"/>
      <c r="B60" s="245" t="s">
        <v>213</v>
      </c>
      <c r="C60" s="254"/>
      <c r="D60" s="254"/>
      <c r="E60" s="254">
        <f>SUM(E61:E66)</f>
        <v>1326539.7</v>
      </c>
      <c r="F60" s="254">
        <f>SUM(F61:F66)</f>
        <v>1333971.2</v>
      </c>
      <c r="G60" s="254">
        <f>SUM(G61:G66)</f>
        <v>1476862.2</v>
      </c>
      <c r="H60" s="254">
        <f>SUM(H61:H66)</f>
        <v>1636605.9</v>
      </c>
      <c r="I60" s="243"/>
    </row>
    <row r="61" spans="1:9" s="238" customFormat="1" ht="9" customHeight="1">
      <c r="A61" s="239"/>
      <c r="B61" s="255" t="s">
        <v>214</v>
      </c>
      <c r="C61" s="254"/>
      <c r="D61" s="254"/>
      <c r="E61" s="254">
        <v>432446.1</v>
      </c>
      <c r="F61" s="254">
        <v>465684.6</v>
      </c>
      <c r="G61" s="254">
        <v>496782.8</v>
      </c>
      <c r="H61" s="264">
        <v>539177.30000000005</v>
      </c>
      <c r="I61" s="243"/>
    </row>
    <row r="62" spans="1:9" s="238" customFormat="1" ht="9" customHeight="1">
      <c r="A62" s="239"/>
      <c r="B62" s="255" t="s">
        <v>215</v>
      </c>
      <c r="C62" s="254"/>
      <c r="D62" s="254"/>
      <c r="E62" s="254">
        <v>293798.5</v>
      </c>
      <c r="F62" s="254">
        <v>333826.59999999998</v>
      </c>
      <c r="G62" s="254">
        <v>356223.6</v>
      </c>
      <c r="H62" s="264">
        <v>400369.7</v>
      </c>
      <c r="I62" s="243"/>
    </row>
    <row r="63" spans="1:9" s="238" customFormat="1" ht="9" customHeight="1">
      <c r="A63" s="239"/>
      <c r="B63" s="255" t="s">
        <v>216</v>
      </c>
      <c r="C63" s="254"/>
      <c r="D63" s="254"/>
      <c r="E63" s="254">
        <v>338483.4</v>
      </c>
      <c r="F63" s="254">
        <v>294116.5</v>
      </c>
      <c r="G63" s="254">
        <v>337612.79999999999</v>
      </c>
      <c r="H63" s="264">
        <v>386932.2</v>
      </c>
      <c r="I63" s="243"/>
    </row>
    <row r="64" spans="1:9" s="238" customFormat="1" ht="9" customHeight="1">
      <c r="A64" s="239"/>
      <c r="B64" s="255" t="s">
        <v>217</v>
      </c>
      <c r="C64" s="256"/>
      <c r="D64" s="254"/>
      <c r="E64" s="254">
        <v>183727</v>
      </c>
      <c r="F64" s="254">
        <v>156094.1</v>
      </c>
      <c r="G64" s="254">
        <v>168747</v>
      </c>
      <c r="H64" s="264">
        <v>202755.20000000001</v>
      </c>
      <c r="I64" s="243"/>
    </row>
    <row r="65" spans="1:9" s="238" customFormat="1" ht="9" customHeight="1">
      <c r="A65" s="239"/>
      <c r="B65" s="255" t="s">
        <v>218</v>
      </c>
      <c r="C65" s="256"/>
      <c r="D65" s="256"/>
      <c r="E65" s="256">
        <v>17310.7</v>
      </c>
      <c r="F65" s="256">
        <v>22424.9</v>
      </c>
      <c r="G65" s="256">
        <v>44601</v>
      </c>
      <c r="H65" s="264">
        <v>28241.4</v>
      </c>
      <c r="I65" s="243"/>
    </row>
    <row r="66" spans="1:9" s="238" customFormat="1" ht="9" customHeight="1">
      <c r="A66" s="239"/>
      <c r="B66" s="255" t="s">
        <v>219</v>
      </c>
      <c r="C66" s="256"/>
      <c r="D66" s="256"/>
      <c r="E66" s="256">
        <v>60774</v>
      </c>
      <c r="F66" s="256">
        <v>61824.5</v>
      </c>
      <c r="G66" s="256">
        <v>72895</v>
      </c>
      <c r="H66" s="264">
        <v>79130.100000000006</v>
      </c>
      <c r="I66" s="243"/>
    </row>
    <row r="67" spans="1:9" s="238" customFormat="1" ht="9" customHeight="1">
      <c r="A67" s="239"/>
      <c r="B67" s="245"/>
      <c r="C67" s="254"/>
      <c r="D67" s="254"/>
      <c r="E67" s="254"/>
      <c r="F67" s="254"/>
      <c r="G67" s="254"/>
      <c r="H67" s="264"/>
      <c r="I67" s="243"/>
    </row>
    <row r="68" spans="1:9" s="238" customFormat="1" ht="9" customHeight="1">
      <c r="A68" s="239"/>
      <c r="B68" s="245" t="s">
        <v>220</v>
      </c>
      <c r="C68" s="254"/>
      <c r="D68" s="254"/>
      <c r="E68" s="254">
        <f>SUM(E69:E78)</f>
        <v>690359.29999999993</v>
      </c>
      <c r="F68" s="254">
        <f>SUM(F69:F78)</f>
        <v>908623.20000000007</v>
      </c>
      <c r="G68" s="254">
        <f>SUM(G69:G78)</f>
        <v>930323.20000000007</v>
      </c>
      <c r="H68" s="254">
        <f>SUM(H69:H78)</f>
        <v>984892.89999999979</v>
      </c>
      <c r="I68" s="243"/>
    </row>
    <row r="69" spans="1:9" s="238" customFormat="1" ht="9" customHeight="1">
      <c r="A69" s="239"/>
      <c r="B69" s="255" t="s">
        <v>221</v>
      </c>
      <c r="C69" s="254"/>
      <c r="D69" s="254"/>
      <c r="E69" s="254">
        <v>495481.5</v>
      </c>
      <c r="F69" s="254">
        <v>668864.19999999995</v>
      </c>
      <c r="G69" s="254">
        <v>691375.9</v>
      </c>
      <c r="H69" s="264">
        <v>702075.6</v>
      </c>
      <c r="I69" s="243"/>
    </row>
    <row r="70" spans="1:9" s="238" customFormat="1" ht="9" customHeight="1">
      <c r="A70" s="239"/>
      <c r="B70" s="255" t="s">
        <v>222</v>
      </c>
      <c r="C70" s="254"/>
      <c r="D70" s="254"/>
      <c r="E70" s="254">
        <v>48172.6</v>
      </c>
      <c r="F70" s="254">
        <v>63080.3</v>
      </c>
      <c r="G70" s="254">
        <v>72101.5</v>
      </c>
      <c r="H70" s="264">
        <v>81042</v>
      </c>
      <c r="I70" s="243"/>
    </row>
    <row r="71" spans="1:9" s="238" customFormat="1" ht="9" customHeight="1">
      <c r="A71" s="239"/>
      <c r="B71" s="257" t="s">
        <v>223</v>
      </c>
      <c r="C71" s="254"/>
      <c r="D71" s="254"/>
      <c r="E71" s="254">
        <v>71925.899999999994</v>
      </c>
      <c r="F71" s="254">
        <v>75618.3</v>
      </c>
      <c r="G71" s="254">
        <v>79848.2</v>
      </c>
      <c r="H71" s="264">
        <v>84050.7</v>
      </c>
      <c r="I71" s="243"/>
    </row>
    <row r="72" spans="1:9" s="238" customFormat="1" ht="9" customHeight="1">
      <c r="A72" s="239"/>
      <c r="B72" s="255" t="s">
        <v>224</v>
      </c>
      <c r="C72" s="254"/>
      <c r="D72" s="254"/>
      <c r="E72" s="254">
        <v>3167</v>
      </c>
      <c r="F72" s="254">
        <v>3183.3</v>
      </c>
      <c r="G72" s="254">
        <v>3006.6</v>
      </c>
      <c r="H72" s="264">
        <v>2975.1</v>
      </c>
      <c r="I72" s="243"/>
    </row>
    <row r="73" spans="1:9" s="238" customFormat="1" ht="9" customHeight="1">
      <c r="A73" s="239"/>
      <c r="B73" s="255" t="s">
        <v>225</v>
      </c>
      <c r="C73" s="254"/>
      <c r="D73" s="254"/>
      <c r="E73" s="254">
        <v>17239.099999999999</v>
      </c>
      <c r="F73" s="254">
        <v>18196.3</v>
      </c>
      <c r="G73" s="254">
        <v>15525.4</v>
      </c>
      <c r="H73" s="264">
        <v>17658.7</v>
      </c>
      <c r="I73" s="243"/>
    </row>
    <row r="74" spans="1:9" s="238" customFormat="1" ht="9" customHeight="1">
      <c r="A74" s="239"/>
      <c r="B74" s="255" t="s">
        <v>226</v>
      </c>
      <c r="C74" s="254"/>
      <c r="D74" s="254"/>
      <c r="E74" s="254">
        <v>11336.7</v>
      </c>
      <c r="F74" s="254">
        <v>30100.7</v>
      </c>
      <c r="G74" s="254">
        <v>16097</v>
      </c>
      <c r="H74" s="264">
        <v>37949.5</v>
      </c>
      <c r="I74" s="243"/>
    </row>
    <row r="75" spans="1:9" s="238" customFormat="1" ht="9" customHeight="1">
      <c r="A75" s="239"/>
      <c r="B75" s="255" t="s">
        <v>227</v>
      </c>
      <c r="C75" s="254"/>
      <c r="D75" s="254"/>
      <c r="E75" s="254">
        <v>4831.3</v>
      </c>
      <c r="F75" s="254">
        <v>6324.4</v>
      </c>
      <c r="G75" s="254">
        <v>5418.8</v>
      </c>
      <c r="H75" s="264">
        <v>6778.1</v>
      </c>
      <c r="I75" s="243"/>
    </row>
    <row r="76" spans="1:9" s="238" customFormat="1" ht="9" customHeight="1">
      <c r="A76" s="239"/>
      <c r="B76" s="255" t="s">
        <v>228</v>
      </c>
      <c r="C76" s="254"/>
      <c r="D76" s="254"/>
      <c r="E76" s="254">
        <v>22974.7</v>
      </c>
      <c r="F76" s="254">
        <v>25637</v>
      </c>
      <c r="G76" s="254">
        <v>27582.3</v>
      </c>
      <c r="H76" s="264">
        <v>31191.3</v>
      </c>
      <c r="I76" s="243"/>
    </row>
    <row r="77" spans="1:9" s="238" customFormat="1" ht="9" customHeight="1">
      <c r="A77" s="239"/>
      <c r="B77" s="255" t="s">
        <v>229</v>
      </c>
      <c r="C77" s="254"/>
      <c r="D77" s="254"/>
      <c r="E77" s="254">
        <v>4679.3</v>
      </c>
      <c r="F77" s="254">
        <v>4678.2</v>
      </c>
      <c r="G77" s="254">
        <v>4401.5</v>
      </c>
      <c r="H77" s="264">
        <v>5136.7</v>
      </c>
      <c r="I77" s="243"/>
    </row>
    <row r="78" spans="1:9" s="238" customFormat="1" ht="9" customHeight="1">
      <c r="A78" s="239"/>
      <c r="B78" s="255" t="s">
        <v>230</v>
      </c>
      <c r="C78" s="254"/>
      <c r="D78" s="254"/>
      <c r="E78" s="254">
        <v>10551.2</v>
      </c>
      <c r="F78" s="254">
        <v>12940.5</v>
      </c>
      <c r="G78" s="254">
        <v>14966</v>
      </c>
      <c r="H78" s="264">
        <v>16035.2</v>
      </c>
      <c r="I78" s="243"/>
    </row>
    <row r="79" spans="1:9" s="238" customFormat="1" ht="9" customHeight="1">
      <c r="A79" s="239"/>
      <c r="B79" s="245"/>
      <c r="C79" s="254"/>
      <c r="D79" s="254"/>
      <c r="E79" s="254"/>
      <c r="F79" s="254"/>
      <c r="G79" s="254"/>
      <c r="H79" s="264"/>
      <c r="I79" s="243"/>
    </row>
    <row r="80" spans="1:9" s="238" customFormat="1" ht="9" customHeight="1">
      <c r="A80" s="239"/>
      <c r="B80" s="245" t="s">
        <v>231</v>
      </c>
      <c r="C80" s="254"/>
      <c r="D80" s="254"/>
      <c r="E80" s="254">
        <f>SUM(E81:E91)</f>
        <v>163482.20000000001</v>
      </c>
      <c r="F80" s="254">
        <f>SUM(F81:F91)</f>
        <v>163201.79999999999</v>
      </c>
      <c r="G80" s="254">
        <f>SUM(G81:G91)</f>
        <v>180069.1</v>
      </c>
      <c r="H80" s="254">
        <f>SUM(H81:H91)</f>
        <v>203807.70000000004</v>
      </c>
      <c r="I80" s="243"/>
    </row>
    <row r="81" spans="1:9" s="238" customFormat="1" ht="9" customHeight="1">
      <c r="A81" s="239"/>
      <c r="B81" s="258" t="s">
        <v>232</v>
      </c>
      <c r="C81" s="259"/>
      <c r="D81" s="260"/>
      <c r="E81" s="260">
        <v>0</v>
      </c>
      <c r="F81" s="260">
        <v>-92.5</v>
      </c>
      <c r="G81" s="260">
        <v>-102.1</v>
      </c>
      <c r="H81" s="264">
        <v>-119.9</v>
      </c>
      <c r="I81" s="243"/>
    </row>
    <row r="82" spans="1:9" s="238" customFormat="1" ht="9" customHeight="1">
      <c r="A82" s="239"/>
      <c r="B82" s="258" t="s">
        <v>233</v>
      </c>
      <c r="C82" s="259"/>
      <c r="D82" s="260"/>
      <c r="E82" s="260">
        <v>47947.199999999997</v>
      </c>
      <c r="F82" s="260">
        <v>56085.8</v>
      </c>
      <c r="G82" s="260">
        <v>64731.8</v>
      </c>
      <c r="H82" s="264">
        <v>77925.600000000006</v>
      </c>
      <c r="I82" s="261"/>
    </row>
    <row r="83" spans="1:9" s="238" customFormat="1" ht="9" customHeight="1">
      <c r="A83" s="239"/>
      <c r="B83" s="258" t="s">
        <v>234</v>
      </c>
      <c r="C83" s="259"/>
      <c r="D83" s="260"/>
      <c r="E83" s="260">
        <v>7431.8</v>
      </c>
      <c r="F83" s="260">
        <v>7613</v>
      </c>
      <c r="G83" s="260">
        <v>8927.2999999999993</v>
      </c>
      <c r="H83" s="264">
        <v>8622.2000000000007</v>
      </c>
      <c r="I83" s="243"/>
    </row>
    <row r="84" spans="1:9" s="238" customFormat="1" ht="9" customHeight="1">
      <c r="A84" s="239"/>
      <c r="B84" s="258" t="s">
        <v>235</v>
      </c>
      <c r="C84" s="259"/>
      <c r="D84" s="260"/>
      <c r="E84" s="260">
        <v>49246.3</v>
      </c>
      <c r="F84" s="260">
        <v>23521</v>
      </c>
      <c r="G84" s="260">
        <v>25395.7</v>
      </c>
      <c r="H84" s="264">
        <v>26557.3</v>
      </c>
      <c r="I84" s="261"/>
    </row>
    <row r="85" spans="1:9" s="238" customFormat="1" ht="9" customHeight="1">
      <c r="A85" s="239"/>
      <c r="B85" s="258" t="s">
        <v>236</v>
      </c>
      <c r="C85" s="259"/>
      <c r="D85" s="260"/>
      <c r="E85" s="260">
        <v>5790.6</v>
      </c>
      <c r="F85" s="260">
        <v>7006.2</v>
      </c>
      <c r="G85" s="260">
        <v>7210.8</v>
      </c>
      <c r="H85" s="264">
        <v>8761.1</v>
      </c>
      <c r="I85" s="243"/>
    </row>
    <row r="86" spans="1:9" s="238" customFormat="1" ht="9" customHeight="1">
      <c r="A86" s="239"/>
      <c r="B86" s="258" t="s">
        <v>237</v>
      </c>
      <c r="C86" s="259"/>
      <c r="D86" s="260"/>
      <c r="E86" s="260" t="s">
        <v>30</v>
      </c>
      <c r="F86" s="260" t="s">
        <v>30</v>
      </c>
      <c r="G86" s="260" t="s">
        <v>30</v>
      </c>
      <c r="H86" s="260" t="s">
        <v>30</v>
      </c>
      <c r="I86" s="261"/>
    </row>
    <row r="87" spans="1:9" s="238" customFormat="1" ht="9" customHeight="1">
      <c r="A87" s="239"/>
      <c r="B87" s="258" t="s">
        <v>238</v>
      </c>
      <c r="C87" s="259"/>
      <c r="D87" s="260"/>
      <c r="E87" s="260">
        <v>39984</v>
      </c>
      <c r="F87" s="260">
        <v>53293.9</v>
      </c>
      <c r="G87" s="260">
        <v>54238.6</v>
      </c>
      <c r="H87" s="264">
        <v>69113.3</v>
      </c>
      <c r="I87" s="261"/>
    </row>
    <row r="88" spans="1:9" s="238" customFormat="1" ht="9" customHeight="1">
      <c r="A88" s="239"/>
      <c r="B88" s="258" t="s">
        <v>239</v>
      </c>
      <c r="C88" s="259"/>
      <c r="D88" s="260"/>
      <c r="E88" s="260"/>
      <c r="F88" s="260"/>
      <c r="G88" s="260"/>
      <c r="H88" s="264"/>
      <c r="I88" s="261"/>
    </row>
    <row r="89" spans="1:9" s="238" customFormat="1" ht="9" customHeight="1">
      <c r="A89" s="239"/>
      <c r="B89" s="258" t="s">
        <v>240</v>
      </c>
      <c r="C89" s="259"/>
      <c r="D89" s="260"/>
      <c r="E89" s="260" t="s">
        <v>30</v>
      </c>
      <c r="F89" s="260" t="s">
        <v>30</v>
      </c>
      <c r="G89" s="260" t="s">
        <v>30</v>
      </c>
      <c r="H89" s="265" t="s">
        <v>30</v>
      </c>
      <c r="I89" s="261"/>
    </row>
    <row r="90" spans="1:9" s="238" customFormat="1" ht="9" customHeight="1">
      <c r="A90" s="239"/>
      <c r="B90" s="258" t="s">
        <v>241</v>
      </c>
      <c r="C90" s="259"/>
      <c r="D90" s="260"/>
      <c r="E90" s="260">
        <v>7801.5</v>
      </c>
      <c r="F90" s="260">
        <v>8156.6</v>
      </c>
      <c r="G90" s="260">
        <v>7924</v>
      </c>
      <c r="H90" s="264">
        <v>6512.9</v>
      </c>
      <c r="I90" s="243"/>
    </row>
    <row r="91" spans="1:9" s="238" customFormat="1" ht="9" customHeight="1">
      <c r="A91" s="239"/>
      <c r="B91" s="258" t="s">
        <v>242</v>
      </c>
      <c r="C91" s="259"/>
      <c r="D91" s="260"/>
      <c r="E91" s="260">
        <v>5280.8</v>
      </c>
      <c r="F91" s="260">
        <v>7617.8</v>
      </c>
      <c r="G91" s="260">
        <v>11743</v>
      </c>
      <c r="H91" s="264">
        <v>6435.2</v>
      </c>
      <c r="I91" s="243"/>
    </row>
    <row r="92" spans="1:9" s="238" customFormat="1" ht="3" customHeight="1">
      <c r="A92" s="239"/>
      <c r="B92" s="248"/>
      <c r="C92" s="248"/>
      <c r="D92" s="248"/>
      <c r="E92" s="248"/>
      <c r="F92" s="248"/>
      <c r="G92" s="248"/>
      <c r="H92" s="248"/>
      <c r="I92" s="243"/>
    </row>
    <row r="93" spans="1:9" s="238" customFormat="1" ht="3" customHeight="1">
      <c r="A93" s="239"/>
      <c r="B93" s="245"/>
      <c r="C93" s="245"/>
      <c r="D93" s="245"/>
      <c r="E93" s="245"/>
      <c r="F93" s="245"/>
      <c r="G93" s="245"/>
      <c r="H93" s="245"/>
      <c r="I93" s="243"/>
    </row>
    <row r="94" spans="1:9" s="238" customFormat="1" ht="9" customHeight="1">
      <c r="A94" s="239"/>
      <c r="B94" s="70" t="s">
        <v>340</v>
      </c>
      <c r="C94" s="245"/>
      <c r="D94" s="245"/>
      <c r="E94" s="245"/>
      <c r="F94" s="245"/>
      <c r="G94" s="245"/>
      <c r="H94" s="245"/>
      <c r="I94" s="243"/>
    </row>
    <row r="95" spans="1:9" s="238" customFormat="1" ht="9" customHeight="1">
      <c r="A95" s="239"/>
      <c r="B95" s="70" t="s">
        <v>353</v>
      </c>
      <c r="C95" s="245"/>
      <c r="D95" s="245"/>
      <c r="E95" s="245"/>
      <c r="F95" s="245"/>
      <c r="G95" s="245"/>
      <c r="H95" s="245"/>
      <c r="I95" s="243"/>
    </row>
    <row r="96" spans="1:9" s="238" customFormat="1" ht="9" customHeight="1">
      <c r="A96" s="239"/>
      <c r="B96" s="70" t="s">
        <v>613</v>
      </c>
      <c r="C96" s="245"/>
      <c r="D96" s="245"/>
      <c r="E96" s="245"/>
      <c r="F96" s="245"/>
      <c r="G96" s="245"/>
      <c r="H96" s="245"/>
      <c r="I96" s="243"/>
    </row>
    <row r="97" spans="1:9" s="238" customFormat="1" ht="9" customHeight="1">
      <c r="A97" s="239"/>
      <c r="B97" s="245" t="s">
        <v>243</v>
      </c>
      <c r="C97" s="245"/>
      <c r="D97" s="245"/>
      <c r="E97" s="245"/>
      <c r="F97" s="245"/>
      <c r="G97" s="245"/>
      <c r="H97" s="245"/>
      <c r="I97" s="243"/>
    </row>
    <row r="98" spans="1:9" s="238" customFormat="1" ht="9" customHeight="1">
      <c r="A98" s="239"/>
      <c r="B98" s="854" t="s">
        <v>408</v>
      </c>
      <c r="C98" s="855"/>
      <c r="D98" s="855"/>
      <c r="E98" s="855"/>
      <c r="F98" s="855"/>
      <c r="G98" s="245"/>
      <c r="H98" s="245"/>
      <c r="I98" s="243"/>
    </row>
    <row r="99" spans="1:9" s="238" customFormat="1" ht="4.5" customHeight="1">
      <c r="A99" s="262"/>
      <c r="B99" s="248"/>
      <c r="C99" s="248"/>
      <c r="D99" s="248"/>
      <c r="E99" s="248"/>
      <c r="F99" s="248"/>
      <c r="G99" s="248"/>
      <c r="H99" s="248"/>
      <c r="I99" s="263"/>
    </row>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46" max="8" man="1"/>
  </rowBreaks>
</worksheet>
</file>

<file path=xl/worksheets/sheet13.xml><?xml version="1.0" encoding="utf-8"?>
<worksheet xmlns="http://schemas.openxmlformats.org/spreadsheetml/2006/main" xmlns:r="http://schemas.openxmlformats.org/officeDocument/2006/relationships">
  <sheetPr codeName="Hoja9"/>
  <dimension ref="A1:J52"/>
  <sheetViews>
    <sheetView showGridLines="0" showRowColHeaders="0" zoomScale="140" zoomScaleNormal="150" workbookViewId="0"/>
  </sheetViews>
  <sheetFormatPr baseColWidth="10" defaultColWidth="0" defaultRowHeight="12.75" zeroHeight="1"/>
  <cols>
    <col min="1" max="1" width="0.7109375" style="25" customWidth="1"/>
    <col min="2" max="2" width="23.140625" style="25" customWidth="1"/>
    <col min="3" max="3" width="2.140625" style="25" customWidth="1"/>
    <col min="4" max="4" width="6.42578125" style="25" customWidth="1"/>
    <col min="5" max="8" width="6.5703125" style="25" customWidth="1"/>
    <col min="9" max="9" width="0.7109375" style="25" customWidth="1"/>
    <col min="10" max="10" width="0.85546875" style="25" customWidth="1"/>
    <col min="11" max="16384" width="10.7109375" style="25" hidden="1"/>
  </cols>
  <sheetData>
    <row r="1" spans="1:9" s="238" customFormat="1" ht="4.5" customHeight="1">
      <c r="A1" s="235"/>
      <c r="B1" s="236"/>
      <c r="C1" s="236"/>
      <c r="D1" s="236"/>
      <c r="E1" s="236"/>
      <c r="F1" s="236"/>
      <c r="G1" s="236"/>
      <c r="H1" s="236"/>
      <c r="I1" s="237"/>
    </row>
    <row r="2" spans="1:9" s="238" customFormat="1" ht="11.1" customHeight="1">
      <c r="A2" s="239"/>
      <c r="B2" s="240" t="s">
        <v>208</v>
      </c>
      <c r="C2" s="241"/>
      <c r="D2" s="241"/>
      <c r="E2" s="242"/>
      <c r="F2" s="242"/>
      <c r="G2" s="242"/>
      <c r="H2" s="841" t="s">
        <v>335</v>
      </c>
      <c r="I2" s="243"/>
    </row>
    <row r="3" spans="1:9" s="238" customFormat="1" ht="11.1" customHeight="1">
      <c r="A3" s="239"/>
      <c r="B3" s="240" t="s">
        <v>210</v>
      </c>
      <c r="C3" s="241"/>
      <c r="D3" s="241"/>
      <c r="E3" s="15"/>
      <c r="F3" s="15"/>
      <c r="G3" s="15"/>
      <c r="H3" s="208"/>
      <c r="I3" s="243"/>
    </row>
    <row r="4" spans="1:9" s="238" customFormat="1" ht="11.1" customHeight="1">
      <c r="A4" s="239"/>
      <c r="B4" s="321">
        <v>2012</v>
      </c>
      <c r="C4" s="244"/>
      <c r="D4" s="244"/>
      <c r="E4" s="245"/>
      <c r="F4" s="245"/>
      <c r="G4" s="245"/>
      <c r="H4" s="245"/>
      <c r="I4" s="243"/>
    </row>
    <row r="5" spans="1:9" s="238" customFormat="1" ht="11.1" customHeight="1">
      <c r="A5" s="239"/>
      <c r="B5" s="246" t="s">
        <v>3</v>
      </c>
      <c r="C5" s="247"/>
      <c r="D5" s="247"/>
      <c r="E5" s="245"/>
      <c r="F5" s="245"/>
      <c r="G5" s="245"/>
      <c r="H5" s="245"/>
      <c r="I5" s="243"/>
    </row>
    <row r="6" spans="1:9" s="238" customFormat="1" ht="3" customHeight="1">
      <c r="A6" s="239"/>
      <c r="B6" s="248"/>
      <c r="C6" s="248"/>
      <c r="D6" s="248"/>
      <c r="E6" s="248"/>
      <c r="F6" s="248"/>
      <c r="G6" s="248"/>
      <c r="H6" s="248"/>
      <c r="I6" s="243"/>
    </row>
    <row r="7" spans="1:9" s="238" customFormat="1" ht="3" customHeight="1">
      <c r="A7" s="239"/>
      <c r="B7" s="245"/>
      <c r="C7" s="245"/>
      <c r="D7" s="245"/>
      <c r="E7" s="245"/>
      <c r="F7" s="245"/>
      <c r="G7" s="245"/>
      <c r="H7" s="245"/>
      <c r="I7" s="243"/>
    </row>
    <row r="8" spans="1:9" s="238" customFormat="1" ht="10.5" customHeight="1">
      <c r="A8" s="239"/>
      <c r="B8" s="249" t="s">
        <v>211</v>
      </c>
      <c r="C8" s="250"/>
      <c r="D8" s="250"/>
      <c r="E8" s="251"/>
      <c r="F8" s="251"/>
      <c r="G8" s="251"/>
      <c r="H8" s="322" t="s">
        <v>81</v>
      </c>
      <c r="I8" s="243"/>
    </row>
    <row r="9" spans="1:9" s="238" customFormat="1" ht="3" customHeight="1">
      <c r="A9" s="239"/>
      <c r="B9" s="248"/>
      <c r="C9" s="248"/>
      <c r="D9" s="248"/>
      <c r="E9" s="248"/>
      <c r="F9" s="248"/>
      <c r="G9" s="248"/>
      <c r="H9" s="248"/>
      <c r="I9" s="243"/>
    </row>
    <row r="10" spans="1:9" s="238" customFormat="1" ht="3" customHeight="1">
      <c r="A10" s="239"/>
      <c r="B10" s="245"/>
      <c r="C10" s="245"/>
      <c r="D10" s="245"/>
      <c r="E10" s="245"/>
      <c r="F10" s="245"/>
      <c r="G10" s="245"/>
      <c r="H10" s="245"/>
      <c r="I10" s="243"/>
    </row>
    <row r="11" spans="1:9" s="238" customFormat="1" ht="9" customHeight="1">
      <c r="A11" s="239"/>
      <c r="B11" s="252" t="s">
        <v>60</v>
      </c>
      <c r="C11" s="253"/>
      <c r="D11" s="253"/>
      <c r="E11" s="253"/>
      <c r="F11" s="253"/>
      <c r="G11" s="253"/>
      <c r="H11" s="253">
        <f>SUM(H14+H24+H37+H13)+0.2</f>
        <v>3122058.3000000003</v>
      </c>
      <c r="I11" s="243"/>
    </row>
    <row r="12" spans="1:9" s="238" customFormat="1" ht="3.95" customHeight="1">
      <c r="A12" s="239"/>
      <c r="B12" s="252"/>
      <c r="C12" s="253"/>
      <c r="D12" s="253"/>
      <c r="E12" s="253"/>
      <c r="F12" s="253"/>
      <c r="G12" s="253"/>
      <c r="H12" s="253"/>
      <c r="I12" s="243"/>
    </row>
    <row r="13" spans="1:9" s="238" customFormat="1" ht="9" customHeight="1">
      <c r="A13" s="239"/>
      <c r="B13" s="245" t="s">
        <v>212</v>
      </c>
      <c r="C13" s="254"/>
      <c r="D13" s="254"/>
      <c r="E13" s="254"/>
      <c r="F13" s="254"/>
      <c r="G13" s="254"/>
      <c r="H13" s="254">
        <v>68338.5</v>
      </c>
      <c r="I13" s="243"/>
    </row>
    <row r="14" spans="1:9" s="238" customFormat="1" ht="9" customHeight="1">
      <c r="A14" s="239"/>
      <c r="B14" s="245" t="s">
        <v>213</v>
      </c>
      <c r="C14" s="254"/>
      <c r="D14" s="254"/>
      <c r="E14" s="254"/>
      <c r="F14" s="254"/>
      <c r="G14" s="254"/>
      <c r="H14" s="254">
        <f>SUM(H15:H22)</f>
        <v>1771955.7</v>
      </c>
      <c r="I14" s="243"/>
    </row>
    <row r="15" spans="1:9" s="238" customFormat="1" ht="9" customHeight="1">
      <c r="A15" s="239"/>
      <c r="B15" s="255" t="s">
        <v>214</v>
      </c>
      <c r="C15" s="254"/>
      <c r="D15" s="254"/>
      <c r="E15" s="254"/>
      <c r="F15" s="254"/>
      <c r="G15" s="254"/>
      <c r="H15" s="254">
        <v>559277.80000000005</v>
      </c>
      <c r="I15" s="243"/>
    </row>
    <row r="16" spans="1:9" s="238" customFormat="1" ht="9" customHeight="1">
      <c r="A16" s="239"/>
      <c r="B16" s="255" t="s">
        <v>215</v>
      </c>
      <c r="C16" s="254"/>
      <c r="D16" s="254"/>
      <c r="E16" s="254"/>
      <c r="F16" s="254"/>
      <c r="G16" s="254"/>
      <c r="H16" s="254">
        <v>439020</v>
      </c>
      <c r="I16" s="243"/>
    </row>
    <row r="17" spans="1:9" s="238" customFormat="1" ht="9" customHeight="1">
      <c r="A17" s="239"/>
      <c r="B17" s="255" t="s">
        <v>303</v>
      </c>
      <c r="C17" s="254"/>
      <c r="D17" s="254"/>
      <c r="E17" s="254"/>
      <c r="F17" s="254"/>
      <c r="G17" s="254"/>
      <c r="H17" s="254">
        <v>511533</v>
      </c>
      <c r="I17" s="243"/>
    </row>
    <row r="18" spans="1:9" s="238" customFormat="1" ht="9" customHeight="1">
      <c r="A18" s="239"/>
      <c r="B18" s="255" t="s">
        <v>304</v>
      </c>
      <c r="C18" s="256"/>
      <c r="D18" s="256"/>
      <c r="E18" s="254"/>
      <c r="F18" s="254"/>
      <c r="G18" s="254"/>
      <c r="H18" s="254">
        <v>208389.3</v>
      </c>
      <c r="I18" s="243"/>
    </row>
    <row r="19" spans="1:9" s="238" customFormat="1" ht="9" customHeight="1">
      <c r="A19" s="239"/>
      <c r="B19" s="255" t="s">
        <v>305</v>
      </c>
      <c r="C19" s="256"/>
      <c r="D19" s="256"/>
      <c r="E19" s="256"/>
      <c r="F19" s="256"/>
      <c r="G19" s="256"/>
      <c r="H19" s="256">
        <v>27019.3</v>
      </c>
      <c r="I19" s="243"/>
    </row>
    <row r="20" spans="1:9" s="238" customFormat="1" ht="9" customHeight="1">
      <c r="A20" s="239"/>
      <c r="B20" s="255" t="s">
        <v>306</v>
      </c>
      <c r="C20" s="256"/>
      <c r="D20" s="256"/>
      <c r="E20" s="256"/>
      <c r="F20" s="256"/>
      <c r="G20" s="256"/>
      <c r="H20" s="256"/>
      <c r="I20" s="243"/>
    </row>
    <row r="21" spans="1:9" s="238" customFormat="1" ht="9" customHeight="1">
      <c r="A21" s="239"/>
      <c r="B21" s="255" t="s">
        <v>307</v>
      </c>
      <c r="C21" s="254"/>
      <c r="D21" s="254"/>
      <c r="E21" s="254"/>
      <c r="F21" s="254"/>
      <c r="G21" s="254"/>
      <c r="H21" s="254">
        <v>25904.400000000001</v>
      </c>
      <c r="I21" s="243"/>
    </row>
    <row r="22" spans="1:9" s="238" customFormat="1" ht="9" customHeight="1">
      <c r="A22" s="239"/>
      <c r="B22" s="255" t="s">
        <v>308</v>
      </c>
      <c r="C22" s="254"/>
      <c r="D22" s="254"/>
      <c r="E22" s="254"/>
      <c r="F22" s="254"/>
      <c r="G22" s="254"/>
      <c r="H22" s="254">
        <v>811.9</v>
      </c>
      <c r="I22" s="243"/>
    </row>
    <row r="23" spans="1:9" s="238" customFormat="1" ht="9" customHeight="1">
      <c r="A23" s="239"/>
      <c r="B23" s="245"/>
      <c r="C23" s="254"/>
      <c r="D23" s="254"/>
      <c r="E23" s="254"/>
      <c r="F23" s="254"/>
      <c r="G23" s="254"/>
      <c r="H23" s="254"/>
      <c r="I23" s="243"/>
    </row>
    <row r="24" spans="1:9" s="238" customFormat="1" ht="9" customHeight="1">
      <c r="A24" s="239"/>
      <c r="B24" s="245" t="s">
        <v>220</v>
      </c>
      <c r="C24" s="254"/>
      <c r="D24" s="254"/>
      <c r="E24" s="254"/>
      <c r="F24" s="254"/>
      <c r="G24" s="254"/>
      <c r="H24" s="254">
        <f>SUM(H25:H35)</f>
        <v>1023511</v>
      </c>
      <c r="I24" s="243"/>
    </row>
    <row r="25" spans="1:9" s="238" customFormat="1" ht="9" customHeight="1">
      <c r="A25" s="239"/>
      <c r="B25" s="255" t="s">
        <v>309</v>
      </c>
      <c r="C25" s="254"/>
      <c r="D25" s="254"/>
      <c r="E25" s="254"/>
      <c r="F25" s="254"/>
      <c r="G25" s="254"/>
      <c r="H25" s="254"/>
      <c r="I25" s="243"/>
    </row>
    <row r="26" spans="1:9" s="238" customFormat="1" ht="9" customHeight="1">
      <c r="A26" s="239"/>
      <c r="B26" s="255" t="s">
        <v>310</v>
      </c>
      <c r="C26" s="254"/>
      <c r="D26" s="254"/>
      <c r="E26" s="254"/>
      <c r="F26" s="254"/>
      <c r="G26" s="254"/>
      <c r="H26" s="254">
        <v>24691.200000000001</v>
      </c>
      <c r="I26" s="243"/>
    </row>
    <row r="27" spans="1:9" s="238" customFormat="1" ht="9" customHeight="1">
      <c r="A27" s="239"/>
      <c r="B27" s="257" t="s">
        <v>311</v>
      </c>
      <c r="C27" s="254"/>
      <c r="D27" s="254"/>
      <c r="E27" s="254"/>
      <c r="F27" s="254"/>
      <c r="G27" s="254"/>
      <c r="H27" s="254">
        <v>86399.1</v>
      </c>
      <c r="I27" s="243"/>
    </row>
    <row r="28" spans="1:9" s="238" customFormat="1" ht="9" customHeight="1">
      <c r="A28" s="239"/>
      <c r="B28" s="255" t="s">
        <v>312</v>
      </c>
      <c r="C28" s="254"/>
      <c r="D28" s="254"/>
      <c r="E28" s="254"/>
      <c r="F28" s="254"/>
      <c r="G28" s="254"/>
      <c r="H28" s="254">
        <v>787023.8</v>
      </c>
      <c r="I28" s="243"/>
    </row>
    <row r="29" spans="1:9" s="238" customFormat="1" ht="9" customHeight="1">
      <c r="A29" s="239"/>
      <c r="B29" s="255" t="s">
        <v>313</v>
      </c>
      <c r="C29" s="254"/>
      <c r="D29" s="254"/>
      <c r="E29" s="254"/>
      <c r="F29" s="254"/>
      <c r="G29" s="254"/>
      <c r="H29" s="254">
        <v>91.4</v>
      </c>
      <c r="I29" s="243"/>
    </row>
    <row r="30" spans="1:9" s="238" customFormat="1" ht="9" customHeight="1">
      <c r="A30" s="239"/>
      <c r="B30" s="255" t="s">
        <v>314</v>
      </c>
      <c r="C30" s="254"/>
      <c r="D30" s="254"/>
      <c r="E30" s="254"/>
      <c r="F30" s="254"/>
      <c r="G30" s="254"/>
      <c r="H30" s="254">
        <v>65608.7</v>
      </c>
      <c r="I30" s="243"/>
    </row>
    <row r="31" spans="1:9" s="238" customFormat="1" ht="9" customHeight="1">
      <c r="A31" s="239"/>
      <c r="B31" s="255" t="s">
        <v>315</v>
      </c>
      <c r="C31" s="254"/>
      <c r="D31" s="254"/>
      <c r="E31" s="254"/>
      <c r="F31" s="254"/>
      <c r="G31" s="254"/>
      <c r="H31" s="254">
        <v>14091</v>
      </c>
      <c r="I31" s="243"/>
    </row>
    <row r="32" spans="1:9" s="238" customFormat="1" ht="9" customHeight="1">
      <c r="A32" s="239"/>
      <c r="B32" s="255" t="s">
        <v>227</v>
      </c>
      <c r="C32" s="254"/>
      <c r="D32" s="254"/>
      <c r="E32" s="254"/>
      <c r="F32" s="254"/>
      <c r="G32" s="254"/>
      <c r="H32" s="254">
        <v>7698</v>
      </c>
      <c r="I32" s="243"/>
    </row>
    <row r="33" spans="1:9" s="238" customFormat="1" ht="9" customHeight="1">
      <c r="A33" s="239"/>
      <c r="B33" s="255" t="s">
        <v>316</v>
      </c>
      <c r="C33" s="254"/>
      <c r="D33" s="254"/>
      <c r="E33" s="254"/>
      <c r="F33" s="254"/>
      <c r="G33" s="254"/>
      <c r="H33" s="254">
        <v>36197.699999999997</v>
      </c>
      <c r="I33" s="243"/>
    </row>
    <row r="34" spans="1:9" s="238" customFormat="1" ht="9" customHeight="1">
      <c r="A34" s="239"/>
      <c r="B34" s="255" t="s">
        <v>317</v>
      </c>
      <c r="C34" s="254"/>
      <c r="D34" s="254"/>
      <c r="E34" s="254"/>
      <c r="F34" s="254"/>
      <c r="G34" s="254"/>
      <c r="H34" s="254"/>
      <c r="I34" s="243"/>
    </row>
    <row r="35" spans="1:9" s="238" customFormat="1" ht="9" customHeight="1">
      <c r="A35" s="239"/>
      <c r="B35" s="255" t="s">
        <v>318</v>
      </c>
      <c r="C35" s="254"/>
      <c r="D35" s="254"/>
      <c r="E35" s="254"/>
      <c r="F35" s="254"/>
      <c r="G35" s="254"/>
      <c r="H35" s="254">
        <v>1710.1</v>
      </c>
      <c r="I35" s="243"/>
    </row>
    <row r="36" spans="1:9" s="238" customFormat="1" ht="9" customHeight="1">
      <c r="A36" s="239"/>
      <c r="B36" s="245"/>
      <c r="C36" s="254"/>
      <c r="D36" s="254"/>
      <c r="E36" s="254"/>
      <c r="F36" s="254"/>
      <c r="G36" s="254"/>
      <c r="H36" s="254"/>
      <c r="I36" s="243"/>
    </row>
    <row r="37" spans="1:9" s="238" customFormat="1" ht="9" customHeight="1">
      <c r="A37" s="239"/>
      <c r="B37" s="245" t="s">
        <v>231</v>
      </c>
      <c r="C37" s="254"/>
      <c r="D37" s="254"/>
      <c r="E37" s="254"/>
      <c r="F37" s="254"/>
      <c r="G37" s="254"/>
      <c r="H37" s="254">
        <f>SUM(H38:H46)</f>
        <v>258252.90000000002</v>
      </c>
      <c r="I37" s="243"/>
    </row>
    <row r="38" spans="1:9" s="238" customFormat="1" ht="9" customHeight="1">
      <c r="A38" s="239"/>
      <c r="B38" s="258" t="s">
        <v>232</v>
      </c>
      <c r="C38" s="259"/>
      <c r="D38" s="260"/>
      <c r="E38" s="260"/>
      <c r="F38" s="260"/>
      <c r="G38" s="260"/>
      <c r="H38" s="260">
        <v>-131.6</v>
      </c>
      <c r="I38" s="243"/>
    </row>
    <row r="39" spans="1:9" s="238" customFormat="1" ht="9" customHeight="1">
      <c r="A39" s="239"/>
      <c r="B39" s="258" t="s">
        <v>302</v>
      </c>
      <c r="C39" s="259"/>
      <c r="D39" s="260"/>
      <c r="E39" s="260"/>
      <c r="F39" s="260"/>
      <c r="G39" s="260"/>
      <c r="H39" s="260">
        <v>75128.399999999994</v>
      </c>
      <c r="I39" s="261"/>
    </row>
    <row r="40" spans="1:9" s="238" customFormat="1" ht="9" customHeight="1">
      <c r="A40" s="239"/>
      <c r="B40" s="258" t="s">
        <v>234</v>
      </c>
      <c r="C40" s="259"/>
      <c r="D40" s="260"/>
      <c r="E40" s="260"/>
      <c r="F40" s="260"/>
      <c r="G40" s="260"/>
      <c r="H40" s="260">
        <v>9721.9</v>
      </c>
      <c r="I40" s="243"/>
    </row>
    <row r="41" spans="1:9" s="238" customFormat="1" ht="9" customHeight="1">
      <c r="A41" s="239"/>
      <c r="B41" s="258" t="s">
        <v>319</v>
      </c>
      <c r="C41" s="259"/>
      <c r="D41" s="260"/>
      <c r="E41" s="260"/>
      <c r="F41" s="260"/>
      <c r="G41" s="260"/>
      <c r="H41" s="260">
        <v>66444.3</v>
      </c>
      <c r="I41" s="261"/>
    </row>
    <row r="42" spans="1:9" s="238" customFormat="1" ht="9" customHeight="1">
      <c r="A42" s="239"/>
      <c r="B42" s="258" t="s">
        <v>320</v>
      </c>
      <c r="C42" s="259"/>
      <c r="D42" s="260"/>
      <c r="E42" s="260"/>
      <c r="F42" s="260"/>
      <c r="G42" s="260"/>
      <c r="H42" s="260">
        <v>16420.7</v>
      </c>
      <c r="I42" s="243"/>
    </row>
    <row r="43" spans="1:9" s="238" customFormat="1" ht="9" customHeight="1">
      <c r="A43" s="239"/>
      <c r="B43" s="258" t="s">
        <v>321</v>
      </c>
      <c r="C43" s="259"/>
      <c r="D43" s="260"/>
      <c r="E43" s="260"/>
      <c r="F43" s="260"/>
      <c r="G43" s="260"/>
      <c r="H43" s="260"/>
      <c r="I43" s="261"/>
    </row>
    <row r="44" spans="1:9" s="238" customFormat="1" ht="9" customHeight="1">
      <c r="A44" s="239"/>
      <c r="B44" s="258" t="s">
        <v>322</v>
      </c>
      <c r="C44" s="259"/>
      <c r="D44" s="260"/>
      <c r="E44" s="260"/>
      <c r="F44" s="260"/>
      <c r="G44" s="260"/>
      <c r="H44" s="260">
        <v>47206.7</v>
      </c>
      <c r="I44" s="261"/>
    </row>
    <row r="45" spans="1:9" s="238" customFormat="1" ht="9" customHeight="1">
      <c r="A45" s="239"/>
      <c r="B45" s="258" t="s">
        <v>323</v>
      </c>
      <c r="C45" s="259"/>
      <c r="D45" s="260"/>
      <c r="E45" s="260"/>
      <c r="F45" s="260"/>
      <c r="G45" s="260"/>
      <c r="H45" s="260">
        <v>34627.9</v>
      </c>
      <c r="I45" s="261"/>
    </row>
    <row r="46" spans="1:9" s="238" customFormat="1" ht="9" customHeight="1">
      <c r="A46" s="239"/>
      <c r="B46" s="258" t="s">
        <v>324</v>
      </c>
      <c r="C46" s="259"/>
      <c r="D46" s="260"/>
      <c r="E46" s="260"/>
      <c r="F46" s="260"/>
      <c r="G46" s="260"/>
      <c r="H46" s="260">
        <v>8834.6</v>
      </c>
      <c r="I46" s="243"/>
    </row>
    <row r="47" spans="1:9" s="238" customFormat="1" ht="3" customHeight="1">
      <c r="A47" s="239"/>
      <c r="B47" s="248"/>
      <c r="C47" s="248"/>
      <c r="D47" s="248"/>
      <c r="E47" s="248"/>
      <c r="F47" s="248"/>
      <c r="G47" s="248"/>
      <c r="H47" s="248"/>
      <c r="I47" s="243"/>
    </row>
    <row r="48" spans="1:9" s="238" customFormat="1" ht="3" customHeight="1">
      <c r="A48" s="239"/>
      <c r="B48" s="245"/>
      <c r="C48" s="245"/>
      <c r="D48" s="245"/>
      <c r="E48" s="245"/>
      <c r="F48" s="245"/>
      <c r="G48" s="245"/>
      <c r="H48" s="245"/>
      <c r="I48" s="243"/>
    </row>
    <row r="49" spans="1:9" s="238" customFormat="1" ht="9" customHeight="1">
      <c r="A49" s="239"/>
      <c r="B49" s="70" t="s">
        <v>340</v>
      </c>
      <c r="C49" s="245"/>
      <c r="D49" s="245"/>
      <c r="E49" s="245"/>
      <c r="F49" s="245"/>
      <c r="G49" s="245"/>
      <c r="H49" s="245"/>
      <c r="I49" s="243"/>
    </row>
    <row r="50" spans="1:9" s="238" customFormat="1" ht="9" customHeight="1">
      <c r="A50" s="239"/>
      <c r="B50" s="70" t="s">
        <v>341</v>
      </c>
      <c r="C50" s="245"/>
      <c r="D50" s="245"/>
      <c r="E50" s="245"/>
      <c r="F50" s="245"/>
      <c r="G50" s="245"/>
      <c r="H50" s="245"/>
      <c r="I50" s="243"/>
    </row>
    <row r="51" spans="1:9" s="238" customFormat="1" ht="9" customHeight="1">
      <c r="A51" s="239"/>
      <c r="B51" s="854" t="s">
        <v>409</v>
      </c>
      <c r="C51" s="855"/>
      <c r="D51" s="855"/>
      <c r="E51" s="855"/>
      <c r="F51" s="855"/>
      <c r="G51" s="245"/>
      <c r="H51" s="245"/>
      <c r="I51" s="243"/>
    </row>
    <row r="52" spans="1:9" s="238" customFormat="1" ht="4.5" customHeight="1">
      <c r="A52" s="262"/>
      <c r="B52" s="248"/>
      <c r="C52" s="248"/>
      <c r="D52" s="248"/>
      <c r="E52" s="248"/>
      <c r="F52" s="248"/>
      <c r="G52" s="248"/>
      <c r="H52" s="248"/>
      <c r="I52" s="263"/>
    </row>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14.xml><?xml version="1.0" encoding="utf-8"?>
<worksheet xmlns="http://schemas.openxmlformats.org/spreadsheetml/2006/main" xmlns:r="http://schemas.openxmlformats.org/officeDocument/2006/relationships">
  <sheetPr codeName="Hoja10"/>
  <dimension ref="A1:P179"/>
  <sheetViews>
    <sheetView showGridLines="0" showRowColHeaders="0" zoomScale="140" workbookViewId="0"/>
  </sheetViews>
  <sheetFormatPr baseColWidth="10" defaultColWidth="0" defaultRowHeight="12.75" zeroHeight="1"/>
  <cols>
    <col min="1" max="1" width="0.7109375" style="25" customWidth="1"/>
    <col min="2" max="2" width="23.42578125" style="25" customWidth="1"/>
    <col min="3" max="3" width="1.7109375" style="25" customWidth="1"/>
    <col min="4" max="4" width="5.5703125" style="25" customWidth="1"/>
    <col min="5" max="5" width="5.42578125" style="25" customWidth="1"/>
    <col min="6" max="6" width="5.5703125" style="25" customWidth="1"/>
    <col min="7" max="9" width="5.42578125" style="25" customWidth="1"/>
    <col min="10" max="10" width="0.7109375" style="25" customWidth="1"/>
    <col min="11" max="11" width="0.85546875" style="25" customWidth="1"/>
    <col min="12" max="12" width="10.7109375" style="25" hidden="1" customWidth="1"/>
    <col min="13" max="13" width="11.28515625" style="25" hidden="1" customWidth="1"/>
    <col min="14" max="16" width="0" style="25" hidden="1" customWidth="1"/>
    <col min="17" max="16384" width="10.7109375" style="25" hidden="1"/>
  </cols>
  <sheetData>
    <row r="1" spans="1:16" s="270" customFormat="1" ht="4.5" customHeight="1">
      <c r="A1" s="267"/>
      <c r="B1" s="268"/>
      <c r="C1" s="268"/>
      <c r="D1" s="268"/>
      <c r="E1" s="268"/>
      <c r="F1" s="268"/>
      <c r="G1" s="268"/>
      <c r="H1" s="268"/>
      <c r="I1" s="268"/>
      <c r="J1" s="269"/>
    </row>
    <row r="2" spans="1:16" s="270" customFormat="1" ht="11.1" customHeight="1">
      <c r="A2" s="271"/>
      <c r="B2" s="272" t="s">
        <v>244</v>
      </c>
      <c r="C2" s="273"/>
      <c r="D2" s="273"/>
      <c r="E2" s="272"/>
      <c r="F2" s="273"/>
      <c r="G2" s="273"/>
      <c r="H2" s="273"/>
      <c r="I2" s="841" t="s">
        <v>64</v>
      </c>
      <c r="J2" s="274"/>
      <c r="K2" s="275"/>
      <c r="L2" s="275"/>
      <c r="M2" s="842"/>
      <c r="N2" s="275"/>
      <c r="O2" s="275"/>
      <c r="P2" s="276"/>
    </row>
    <row r="3" spans="1:16" s="270" customFormat="1" ht="11.1" customHeight="1">
      <c r="A3" s="271"/>
      <c r="B3" s="272" t="s">
        <v>246</v>
      </c>
      <c r="C3" s="273"/>
      <c r="D3" s="273"/>
      <c r="E3" s="272"/>
      <c r="F3" s="273"/>
      <c r="G3" s="273"/>
      <c r="H3" s="273"/>
      <c r="I3" s="277" t="s">
        <v>2</v>
      </c>
      <c r="J3" s="274"/>
      <c r="K3" s="275"/>
      <c r="L3" s="275"/>
      <c r="M3" s="842"/>
      <c r="N3" s="275"/>
      <c r="O3" s="275"/>
      <c r="P3" s="276"/>
    </row>
    <row r="4" spans="1:16" s="270" customFormat="1" ht="11.1" customHeight="1">
      <c r="A4" s="271"/>
      <c r="B4" s="278" t="s">
        <v>61</v>
      </c>
      <c r="C4" s="273"/>
      <c r="D4" s="273"/>
      <c r="E4" s="278"/>
      <c r="F4" s="273"/>
      <c r="G4" s="273"/>
      <c r="H4" s="273"/>
      <c r="I4" s="273"/>
      <c r="J4" s="274"/>
      <c r="K4" s="275"/>
      <c r="L4" s="275"/>
      <c r="M4" s="275"/>
      <c r="N4" s="275"/>
      <c r="O4" s="275"/>
      <c r="P4" s="275"/>
    </row>
    <row r="5" spans="1:16" s="270" customFormat="1" ht="11.1" customHeight="1">
      <c r="A5" s="271"/>
      <c r="B5" s="279" t="s">
        <v>3</v>
      </c>
      <c r="C5" s="273"/>
      <c r="D5" s="273"/>
      <c r="E5" s="279"/>
      <c r="F5" s="273"/>
      <c r="G5" s="273"/>
      <c r="H5" s="273"/>
      <c r="I5" s="273"/>
      <c r="J5" s="274"/>
      <c r="K5" s="275"/>
      <c r="L5" s="275"/>
      <c r="M5" s="275"/>
      <c r="N5" s="275"/>
      <c r="O5" s="275"/>
      <c r="P5" s="275"/>
    </row>
    <row r="6" spans="1:16" s="270" customFormat="1" ht="3" customHeight="1">
      <c r="A6" s="271"/>
      <c r="B6" s="280"/>
      <c r="C6" s="280"/>
      <c r="D6" s="280"/>
      <c r="E6" s="280"/>
      <c r="F6" s="280"/>
      <c r="G6" s="280"/>
      <c r="H6" s="280"/>
      <c r="I6" s="280"/>
      <c r="J6" s="281"/>
      <c r="K6" s="282"/>
      <c r="L6" s="282"/>
      <c r="M6" s="282"/>
      <c r="N6" s="282"/>
      <c r="O6" s="282"/>
      <c r="P6" s="282"/>
    </row>
    <row r="7" spans="1:16" s="270" customFormat="1" ht="3" customHeight="1">
      <c r="A7" s="271"/>
      <c r="B7" s="282"/>
      <c r="C7" s="282"/>
      <c r="D7" s="282"/>
      <c r="E7" s="282"/>
      <c r="F7" s="282"/>
      <c r="G7" s="282"/>
      <c r="H7" s="282"/>
      <c r="I7" s="282"/>
      <c r="J7" s="281"/>
      <c r="K7" s="283"/>
      <c r="L7" s="283"/>
      <c r="M7" s="283"/>
      <c r="N7" s="283"/>
      <c r="O7" s="283"/>
      <c r="P7" s="283"/>
    </row>
    <row r="8" spans="1:16" s="270" customFormat="1" ht="8.4499999999999993" customHeight="1">
      <c r="A8" s="271"/>
      <c r="B8" s="894" t="s">
        <v>247</v>
      </c>
      <c r="C8" s="284"/>
      <c r="D8" s="284">
        <v>1995</v>
      </c>
      <c r="E8" s="284">
        <v>1996</v>
      </c>
      <c r="F8" s="284">
        <v>1997</v>
      </c>
      <c r="G8" s="284">
        <v>1998</v>
      </c>
      <c r="H8" s="284">
        <v>1999</v>
      </c>
      <c r="I8" s="284">
        <v>2000</v>
      </c>
      <c r="J8" s="285"/>
      <c r="K8" s="286"/>
      <c r="L8" s="287"/>
      <c r="M8" s="287"/>
      <c r="N8" s="287"/>
      <c r="O8" s="287"/>
      <c r="P8" s="287"/>
    </row>
    <row r="9" spans="1:16" s="270" customFormat="1" ht="8.4499999999999993" customHeight="1">
      <c r="A9" s="271"/>
      <c r="B9" s="895"/>
      <c r="C9" s="284"/>
      <c r="D9" s="284"/>
      <c r="E9" s="284"/>
      <c r="F9" s="284"/>
      <c r="G9" s="284"/>
      <c r="H9" s="284"/>
      <c r="I9" s="284"/>
      <c r="J9" s="285"/>
      <c r="K9" s="286"/>
      <c r="L9" s="287"/>
      <c r="M9" s="287"/>
      <c r="N9" s="287"/>
      <c r="O9" s="287"/>
      <c r="P9" s="287"/>
    </row>
    <row r="10" spans="1:16" s="270" customFormat="1" ht="3" customHeight="1">
      <c r="A10" s="271"/>
      <c r="B10" s="280"/>
      <c r="C10" s="288"/>
      <c r="D10" s="288"/>
      <c r="E10" s="288"/>
      <c r="F10" s="288"/>
      <c r="G10" s="288"/>
      <c r="H10" s="288"/>
      <c r="I10" s="288"/>
      <c r="J10" s="285"/>
      <c r="K10" s="284"/>
      <c r="L10" s="287"/>
      <c r="M10" s="287"/>
      <c r="N10" s="287"/>
      <c r="O10" s="287"/>
      <c r="P10" s="287"/>
    </row>
    <row r="11" spans="1:16" s="270" customFormat="1" ht="3" customHeight="1">
      <c r="A11" s="271"/>
      <c r="B11" s="282"/>
      <c r="C11" s="284"/>
      <c r="D11" s="284"/>
      <c r="E11" s="284"/>
      <c r="F11" s="284"/>
      <c r="G11" s="284"/>
      <c r="H11" s="284"/>
      <c r="I11" s="284"/>
      <c r="J11" s="285"/>
      <c r="K11" s="276"/>
      <c r="L11" s="287"/>
      <c r="M11" s="287"/>
      <c r="N11" s="287"/>
      <c r="O11" s="287"/>
      <c r="P11" s="287"/>
    </row>
    <row r="12" spans="1:16" s="295" customFormat="1" ht="8.4499999999999993" customHeight="1">
      <c r="A12" s="289"/>
      <c r="B12" s="290" t="s">
        <v>248</v>
      </c>
      <c r="C12" s="291"/>
      <c r="D12" s="291">
        <f>SUM(D13+D23+D53+D54)</f>
        <v>292068.29999999993</v>
      </c>
      <c r="E12" s="291">
        <f>SUM(E13+E23+E53+E54)</f>
        <v>405600.9</v>
      </c>
      <c r="F12" s="291">
        <f>SUM(F13+F23+F53+F54)</f>
        <v>550555.70000000007</v>
      </c>
      <c r="G12" s="291">
        <f>SUM(G13+G23+G53+G54)-1</f>
        <v>675751.5</v>
      </c>
      <c r="H12" s="291">
        <f>SUM(H13+H23+H53+H54)</f>
        <v>766818</v>
      </c>
      <c r="I12" s="291">
        <f>SUM(I13+I23+I53+I54)</f>
        <v>908329.4</v>
      </c>
      <c r="J12" s="292"/>
      <c r="K12" s="293"/>
      <c r="L12" s="294"/>
      <c r="M12" s="294"/>
      <c r="N12" s="294"/>
      <c r="O12" s="294"/>
      <c r="P12" s="294"/>
    </row>
    <row r="13" spans="1:16" s="270" customFormat="1" ht="9" customHeight="1">
      <c r="A13" s="271"/>
      <c r="B13" s="296" t="s">
        <v>249</v>
      </c>
      <c r="C13" s="297"/>
      <c r="D13" s="297">
        <f>SUM(D14:D18)</f>
        <v>3793.9000000000005</v>
      </c>
      <c r="E13" s="297">
        <f t="shared" ref="E13:G13" si="0">SUM(E14:E18)</f>
        <v>5266.2</v>
      </c>
      <c r="F13" s="297">
        <f t="shared" si="0"/>
        <v>8948.7000000000007</v>
      </c>
      <c r="G13" s="297">
        <f t="shared" si="0"/>
        <v>10101</v>
      </c>
      <c r="H13" s="297">
        <f t="shared" ref="H13:I13" si="1">SUM(H14:H18)</f>
        <v>11726.2</v>
      </c>
      <c r="I13" s="297">
        <f t="shared" si="1"/>
        <v>20602.900000000001</v>
      </c>
      <c r="J13" s="285"/>
      <c r="K13" s="283"/>
      <c r="L13" s="287"/>
      <c r="M13" s="287"/>
      <c r="N13" s="287"/>
      <c r="O13" s="287"/>
      <c r="P13" s="287"/>
    </row>
    <row r="14" spans="1:16" s="270" customFormat="1" ht="9" customHeight="1">
      <c r="A14" s="271"/>
      <c r="B14" s="298" t="s">
        <v>250</v>
      </c>
      <c r="C14" s="297"/>
      <c r="D14" s="299">
        <v>1028.7</v>
      </c>
      <c r="E14" s="299">
        <v>1490.4</v>
      </c>
      <c r="F14" s="299">
        <v>1940.3</v>
      </c>
      <c r="G14" s="299">
        <v>2263</v>
      </c>
      <c r="H14" s="299">
        <v>2800.7</v>
      </c>
      <c r="I14" s="299">
        <v>3790.4</v>
      </c>
      <c r="J14" s="285"/>
      <c r="K14" s="283"/>
      <c r="L14" s="287"/>
      <c r="M14" s="287"/>
      <c r="N14" s="287"/>
      <c r="O14" s="287"/>
      <c r="P14" s="287"/>
    </row>
    <row r="15" spans="1:16" s="270" customFormat="1" ht="9" customHeight="1">
      <c r="A15" s="271"/>
      <c r="B15" s="298" t="s">
        <v>251</v>
      </c>
      <c r="C15" s="297"/>
      <c r="D15" s="299">
        <v>1385.9</v>
      </c>
      <c r="E15" s="299">
        <v>2343.6</v>
      </c>
      <c r="F15" s="299">
        <v>3830.2</v>
      </c>
      <c r="G15" s="299">
        <v>4773</v>
      </c>
      <c r="H15" s="299">
        <v>5554</v>
      </c>
      <c r="I15" s="299">
        <v>8075.8</v>
      </c>
      <c r="J15" s="285"/>
      <c r="K15" s="283"/>
      <c r="L15" s="287"/>
      <c r="M15" s="287"/>
      <c r="N15" s="287"/>
      <c r="O15" s="287"/>
      <c r="P15" s="287"/>
    </row>
    <row r="16" spans="1:16" s="270" customFormat="1" ht="9" customHeight="1">
      <c r="A16" s="271"/>
      <c r="B16" s="300" t="s">
        <v>252</v>
      </c>
      <c r="C16" s="299"/>
      <c r="D16" s="299">
        <v>1379.3</v>
      </c>
      <c r="E16" s="299">
        <v>1432.2</v>
      </c>
      <c r="F16" s="299">
        <v>3178.2</v>
      </c>
      <c r="G16" s="299">
        <v>3065</v>
      </c>
      <c r="H16" s="299">
        <v>3371.5</v>
      </c>
      <c r="I16" s="299">
        <v>8453.7000000000007</v>
      </c>
      <c r="J16" s="285"/>
      <c r="K16" s="283"/>
      <c r="L16" s="287"/>
      <c r="M16" s="287"/>
      <c r="N16" s="287"/>
      <c r="O16" s="287"/>
      <c r="P16" s="287"/>
    </row>
    <row r="17" spans="1:16" s="270" customFormat="1" ht="9" customHeight="1">
      <c r="A17" s="271"/>
      <c r="B17" s="298" t="s">
        <v>253</v>
      </c>
      <c r="C17" s="299"/>
      <c r="D17" s="299"/>
      <c r="E17" s="299"/>
      <c r="F17" s="299"/>
      <c r="G17" s="299"/>
      <c r="H17" s="299"/>
      <c r="I17" s="299"/>
      <c r="J17" s="285"/>
      <c r="K17" s="283"/>
      <c r="L17" s="287"/>
      <c r="M17" s="287"/>
      <c r="N17" s="287"/>
      <c r="O17" s="287"/>
      <c r="P17" s="287"/>
    </row>
    <row r="18" spans="1:16" s="270" customFormat="1" ht="9" customHeight="1">
      <c r="A18" s="271"/>
      <c r="B18" s="298" t="s">
        <v>254</v>
      </c>
      <c r="C18" s="299"/>
      <c r="D18" s="299" t="s">
        <v>30</v>
      </c>
      <c r="E18" s="299" t="s">
        <v>30</v>
      </c>
      <c r="F18" s="299" t="s">
        <v>30</v>
      </c>
      <c r="G18" s="299" t="s">
        <v>30</v>
      </c>
      <c r="H18" s="299" t="s">
        <v>30</v>
      </c>
      <c r="I18" s="299">
        <v>283</v>
      </c>
      <c r="J18" s="285"/>
      <c r="K18" s="276"/>
      <c r="L18" s="287"/>
      <c r="M18" s="287"/>
      <c r="N18" s="287"/>
      <c r="O18" s="287"/>
      <c r="P18" s="287"/>
    </row>
    <row r="19" spans="1:16" s="270" customFormat="1" ht="9" customHeight="1">
      <c r="A19" s="271"/>
      <c r="B19" s="298" t="s">
        <v>255</v>
      </c>
      <c r="G19" s="299"/>
      <c r="H19" s="299"/>
      <c r="I19" s="299"/>
      <c r="J19" s="285"/>
      <c r="K19" s="276"/>
      <c r="L19" s="287"/>
      <c r="M19" s="287"/>
      <c r="N19" s="287"/>
      <c r="O19" s="287"/>
      <c r="P19" s="287"/>
    </row>
    <row r="20" spans="1:16" s="270" customFormat="1" ht="9" customHeight="1">
      <c r="A20" s="271"/>
      <c r="B20" s="298" t="s">
        <v>256</v>
      </c>
      <c r="C20" s="299"/>
      <c r="D20" s="299" t="s">
        <v>30</v>
      </c>
      <c r="E20" s="299" t="s">
        <v>30</v>
      </c>
      <c r="F20" s="299" t="s">
        <v>30</v>
      </c>
      <c r="G20" s="299" t="s">
        <v>30</v>
      </c>
      <c r="H20" s="299" t="s">
        <v>30</v>
      </c>
      <c r="I20" s="299" t="s">
        <v>30</v>
      </c>
      <c r="J20" s="285"/>
      <c r="K20" s="276"/>
      <c r="L20" s="287"/>
      <c r="M20" s="287"/>
      <c r="N20" s="287"/>
      <c r="O20" s="287"/>
      <c r="P20" s="287"/>
    </row>
    <row r="21" spans="1:16" s="270" customFormat="1" ht="9" customHeight="1">
      <c r="A21" s="271"/>
      <c r="B21" s="298" t="s">
        <v>277</v>
      </c>
      <c r="C21" s="299"/>
      <c r="D21" s="299"/>
      <c r="E21" s="299"/>
      <c r="F21" s="299"/>
      <c r="G21" s="299"/>
      <c r="H21" s="299"/>
      <c r="I21" s="299"/>
      <c r="J21" s="285"/>
      <c r="K21" s="276"/>
      <c r="L21" s="287"/>
      <c r="M21" s="287"/>
      <c r="N21" s="287"/>
      <c r="O21" s="287"/>
      <c r="P21" s="287"/>
    </row>
    <row r="22" spans="1:16" s="270" customFormat="1" ht="8.4499999999999993" customHeight="1">
      <c r="A22" s="271"/>
      <c r="B22" s="300" t="s">
        <v>325</v>
      </c>
      <c r="C22" s="299"/>
      <c r="D22" s="299" t="s">
        <v>30</v>
      </c>
      <c r="E22" s="299" t="s">
        <v>30</v>
      </c>
      <c r="F22" s="299" t="s">
        <v>30</v>
      </c>
      <c r="G22" s="299" t="s">
        <v>30</v>
      </c>
      <c r="H22" s="299" t="s">
        <v>30</v>
      </c>
      <c r="I22" s="299" t="s">
        <v>30</v>
      </c>
      <c r="J22" s="311"/>
    </row>
    <row r="23" spans="1:16" s="270" customFormat="1" ht="9" customHeight="1">
      <c r="A23" s="271"/>
      <c r="B23" s="296" t="s">
        <v>257</v>
      </c>
      <c r="C23" s="297"/>
      <c r="D23" s="297">
        <f>SUM(D24:D52)</f>
        <v>136311.89999999997</v>
      </c>
      <c r="E23" s="297">
        <f t="shared" ref="E23:I23" si="2">SUM(E24:E52)</f>
        <v>188347</v>
      </c>
      <c r="F23" s="297">
        <f t="shared" si="2"/>
        <v>252580.60000000003</v>
      </c>
      <c r="G23" s="297">
        <f t="shared" si="2"/>
        <v>276151.09999999998</v>
      </c>
      <c r="H23" s="297">
        <f t="shared" si="2"/>
        <v>302307.89999999997</v>
      </c>
      <c r="I23" s="297">
        <f t="shared" si="2"/>
        <v>360701.6</v>
      </c>
      <c r="J23" s="285"/>
      <c r="K23" s="276"/>
      <c r="L23" s="287"/>
      <c r="M23" s="287"/>
      <c r="N23" s="287"/>
      <c r="O23" s="287"/>
      <c r="P23" s="287"/>
    </row>
    <row r="24" spans="1:16" s="270" customFormat="1" ht="9" customHeight="1">
      <c r="A24" s="271"/>
      <c r="B24" s="298" t="s">
        <v>258</v>
      </c>
      <c r="C24" s="297"/>
      <c r="D24" s="299">
        <v>380</v>
      </c>
      <c r="E24" s="299">
        <v>533.29999999999995</v>
      </c>
      <c r="F24" s="299">
        <v>921.5</v>
      </c>
      <c r="G24" s="299">
        <v>1151.7</v>
      </c>
      <c r="H24" s="299">
        <v>1238.8</v>
      </c>
      <c r="I24" s="299">
        <v>1547</v>
      </c>
      <c r="J24" s="285"/>
      <c r="K24" s="276"/>
      <c r="L24" s="287"/>
      <c r="M24" s="287"/>
      <c r="N24" s="287"/>
      <c r="O24" s="287"/>
      <c r="P24" s="287"/>
    </row>
    <row r="25" spans="1:16" s="270" customFormat="1" ht="9" customHeight="1">
      <c r="A25" s="271"/>
      <c r="B25" s="298" t="s">
        <v>236</v>
      </c>
      <c r="C25" s="297"/>
      <c r="D25" s="299">
        <v>1862.5</v>
      </c>
      <c r="E25" s="299">
        <v>2226.1999999999998</v>
      </c>
      <c r="F25" s="299">
        <v>2324.6</v>
      </c>
      <c r="G25" s="299">
        <v>6478.1</v>
      </c>
      <c r="H25" s="299">
        <v>7057.7</v>
      </c>
      <c r="I25" s="299">
        <v>9330.2999999999993</v>
      </c>
      <c r="J25" s="285"/>
      <c r="K25" s="276"/>
      <c r="L25" s="287"/>
      <c r="M25" s="287"/>
      <c r="N25" s="287"/>
      <c r="O25" s="287"/>
      <c r="P25" s="287"/>
    </row>
    <row r="26" spans="1:16" s="270" customFormat="1" ht="9" customHeight="1">
      <c r="A26" s="271"/>
      <c r="B26" s="298" t="s">
        <v>259</v>
      </c>
      <c r="C26" s="297"/>
      <c r="D26" s="299">
        <v>902.7</v>
      </c>
      <c r="E26" s="299">
        <v>1697.8</v>
      </c>
      <c r="F26" s="299">
        <v>2190.6999999999998</v>
      </c>
      <c r="G26" s="299">
        <v>2393</v>
      </c>
      <c r="H26" s="299">
        <v>2790.8</v>
      </c>
      <c r="I26" s="299">
        <v>3137.7</v>
      </c>
      <c r="J26" s="285"/>
      <c r="K26" s="276"/>
      <c r="L26" s="287"/>
      <c r="M26" s="287"/>
      <c r="N26" s="287"/>
      <c r="O26" s="287"/>
      <c r="P26" s="287"/>
    </row>
    <row r="27" spans="1:16" s="270" customFormat="1" ht="9" customHeight="1">
      <c r="A27" s="271"/>
      <c r="B27" s="298" t="s">
        <v>260</v>
      </c>
      <c r="C27" s="297"/>
      <c r="D27" s="299">
        <v>8043.6</v>
      </c>
      <c r="E27" s="299">
        <v>10902.1</v>
      </c>
      <c r="F27" s="299">
        <v>11545.7</v>
      </c>
      <c r="G27" s="299">
        <v>16676.400000000001</v>
      </c>
      <c r="H27" s="299">
        <v>17692</v>
      </c>
      <c r="I27" s="299">
        <v>19585.8</v>
      </c>
      <c r="J27" s="285"/>
      <c r="K27" s="276"/>
      <c r="L27" s="287"/>
      <c r="M27" s="287"/>
      <c r="N27" s="287"/>
      <c r="O27" s="287"/>
      <c r="P27" s="287"/>
    </row>
    <row r="28" spans="1:16" s="270" customFormat="1" ht="9" customHeight="1">
      <c r="A28" s="271"/>
      <c r="B28" s="298" t="s">
        <v>261</v>
      </c>
      <c r="C28" s="297"/>
      <c r="D28" s="299">
        <v>6794.7</v>
      </c>
      <c r="E28" s="299">
        <v>8692.7999999999993</v>
      </c>
      <c r="F28" s="299">
        <v>12110.6</v>
      </c>
      <c r="G28" s="299">
        <v>14221.8</v>
      </c>
      <c r="H28" s="299">
        <v>16593.400000000001</v>
      </c>
      <c r="I28" s="299">
        <v>20375.3</v>
      </c>
      <c r="J28" s="285"/>
      <c r="K28" s="276"/>
      <c r="L28" s="287"/>
      <c r="M28" s="287"/>
      <c r="N28" s="287"/>
      <c r="O28" s="287"/>
      <c r="P28" s="287"/>
    </row>
    <row r="29" spans="1:16" s="270" customFormat="1" ht="9" customHeight="1">
      <c r="A29" s="271"/>
      <c r="B29" s="298" t="s">
        <v>262</v>
      </c>
      <c r="C29" s="301"/>
      <c r="D29" s="301"/>
      <c r="E29" s="301"/>
      <c r="F29" s="301"/>
      <c r="G29" s="301"/>
      <c r="H29" s="301"/>
      <c r="I29" s="301"/>
      <c r="J29" s="285"/>
      <c r="K29" s="276"/>
      <c r="L29" s="287"/>
      <c r="M29" s="287"/>
      <c r="N29" s="287"/>
      <c r="O29" s="287"/>
      <c r="P29" s="287"/>
    </row>
    <row r="30" spans="1:16" s="270" customFormat="1" ht="9" customHeight="1">
      <c r="A30" s="271"/>
      <c r="B30" s="298" t="s">
        <v>263</v>
      </c>
      <c r="C30" s="297"/>
      <c r="D30" s="299">
        <v>14197.1</v>
      </c>
      <c r="E30" s="299">
        <v>16542.900000000001</v>
      </c>
      <c r="F30" s="299">
        <v>19803.2</v>
      </c>
      <c r="G30" s="299">
        <v>22883.5</v>
      </c>
      <c r="H30" s="299">
        <v>21117.200000000001</v>
      </c>
      <c r="I30" s="299">
        <v>24849</v>
      </c>
      <c r="J30" s="285"/>
      <c r="K30" s="276"/>
      <c r="L30" s="287"/>
      <c r="M30" s="287"/>
      <c r="N30" s="287"/>
      <c r="O30" s="287"/>
      <c r="P30" s="287"/>
    </row>
    <row r="31" spans="1:16" s="270" customFormat="1" ht="9" customHeight="1">
      <c r="A31" s="271"/>
      <c r="B31" s="298" t="s">
        <v>264</v>
      </c>
      <c r="C31" s="297"/>
      <c r="D31" s="299">
        <v>10949.4</v>
      </c>
      <c r="E31" s="299">
        <v>11727.2</v>
      </c>
      <c r="F31" s="299">
        <v>15729.1</v>
      </c>
      <c r="G31" s="299">
        <v>15724.2</v>
      </c>
      <c r="H31" s="299">
        <v>16532</v>
      </c>
      <c r="I31" s="299">
        <v>17092.599999999999</v>
      </c>
      <c r="J31" s="281"/>
      <c r="K31" s="283"/>
      <c r="L31" s="283"/>
      <c r="M31" s="283"/>
      <c r="N31" s="283"/>
      <c r="O31" s="283"/>
      <c r="P31" s="283"/>
    </row>
    <row r="32" spans="1:16" s="270" customFormat="1" ht="9" customHeight="1">
      <c r="A32" s="271"/>
      <c r="B32" s="298" t="s">
        <v>265</v>
      </c>
      <c r="C32" s="297"/>
      <c r="D32" s="297">
        <v>991</v>
      </c>
      <c r="E32" s="297">
        <v>1154.2</v>
      </c>
      <c r="F32" s="297">
        <v>1504.9</v>
      </c>
      <c r="G32" s="297">
        <v>1927.8</v>
      </c>
      <c r="H32" s="297">
        <v>2114.8000000000002</v>
      </c>
      <c r="I32" s="297">
        <v>2771.3</v>
      </c>
      <c r="J32" s="281"/>
      <c r="K32" s="283"/>
      <c r="L32" s="283"/>
      <c r="M32" s="283"/>
      <c r="N32" s="283"/>
      <c r="O32" s="283"/>
      <c r="P32" s="283"/>
    </row>
    <row r="33" spans="1:16" s="270" customFormat="1" ht="9" customHeight="1">
      <c r="A33" s="271"/>
      <c r="B33" s="298" t="s">
        <v>266</v>
      </c>
      <c r="C33" s="297"/>
      <c r="D33" s="297">
        <v>31519.4</v>
      </c>
      <c r="E33" s="297">
        <v>40026.6</v>
      </c>
      <c r="F33" s="297">
        <v>45329.8</v>
      </c>
      <c r="G33" s="297">
        <v>63634.9</v>
      </c>
      <c r="H33" s="297">
        <v>70649.7</v>
      </c>
      <c r="I33" s="297">
        <v>83436.2</v>
      </c>
      <c r="J33" s="281"/>
      <c r="K33" s="283"/>
      <c r="L33" s="283"/>
      <c r="M33" s="283"/>
      <c r="N33" s="283"/>
      <c r="O33" s="283"/>
      <c r="P33" s="283"/>
    </row>
    <row r="34" spans="1:16" s="270" customFormat="1" ht="9" customHeight="1">
      <c r="A34" s="271"/>
      <c r="B34" s="298" t="s">
        <v>215</v>
      </c>
      <c r="C34" s="297"/>
      <c r="D34" s="297">
        <v>6536</v>
      </c>
      <c r="E34" s="297">
        <v>8893.9</v>
      </c>
      <c r="F34" s="297">
        <v>18421.8</v>
      </c>
      <c r="G34" s="297">
        <v>15668.9</v>
      </c>
      <c r="H34" s="297">
        <v>17246.900000000001</v>
      </c>
      <c r="I34" s="297">
        <v>18321.7</v>
      </c>
      <c r="J34" s="281"/>
      <c r="K34" s="283"/>
      <c r="L34" s="283"/>
      <c r="M34" s="283"/>
      <c r="N34" s="283"/>
      <c r="O34" s="283"/>
      <c r="P34" s="283"/>
    </row>
    <row r="35" spans="1:16" s="270" customFormat="1" ht="9" customHeight="1">
      <c r="A35" s="271"/>
      <c r="B35" s="298" t="s">
        <v>267</v>
      </c>
      <c r="C35" s="297"/>
      <c r="D35" s="297">
        <v>2021.2</v>
      </c>
      <c r="E35" s="297">
        <v>3053.9</v>
      </c>
      <c r="F35" s="297">
        <v>4419.3999999999996</v>
      </c>
      <c r="G35" s="297">
        <v>5883.6</v>
      </c>
      <c r="H35" s="297">
        <v>6607</v>
      </c>
      <c r="I35" s="297">
        <v>7959.2</v>
      </c>
      <c r="J35" s="281"/>
      <c r="K35" s="283"/>
      <c r="L35" s="283"/>
      <c r="M35" s="283"/>
      <c r="N35" s="283"/>
      <c r="O35" s="283"/>
      <c r="P35" s="283"/>
    </row>
    <row r="36" spans="1:16" s="270" customFormat="1" ht="9" customHeight="1">
      <c r="A36" s="271"/>
      <c r="B36" s="298" t="s">
        <v>268</v>
      </c>
      <c r="C36" s="297"/>
      <c r="D36" s="297">
        <v>947.9</v>
      </c>
      <c r="E36" s="297">
        <v>1766.6</v>
      </c>
      <c r="F36" s="297">
        <v>2180</v>
      </c>
      <c r="G36" s="297">
        <v>2697</v>
      </c>
      <c r="H36" s="297">
        <v>2862.1</v>
      </c>
      <c r="I36" s="297">
        <v>3344.4</v>
      </c>
      <c r="J36" s="281"/>
      <c r="K36" s="283"/>
      <c r="L36" s="283"/>
      <c r="M36" s="283"/>
      <c r="N36" s="283"/>
      <c r="O36" s="283"/>
      <c r="P36" s="283"/>
    </row>
    <row r="37" spans="1:16" s="270" customFormat="1" ht="9" customHeight="1">
      <c r="A37" s="271"/>
      <c r="B37" s="298" t="s">
        <v>269</v>
      </c>
      <c r="C37" s="297"/>
      <c r="D37" s="297">
        <v>870.7</v>
      </c>
      <c r="E37" s="297">
        <v>1956.4</v>
      </c>
      <c r="F37" s="297">
        <v>1631.5</v>
      </c>
      <c r="G37" s="297">
        <v>1413.1</v>
      </c>
      <c r="H37" s="297">
        <v>1332.7</v>
      </c>
      <c r="I37" s="297">
        <v>1657.1</v>
      </c>
      <c r="J37" s="281"/>
      <c r="K37" s="283"/>
      <c r="L37" s="283"/>
      <c r="M37" s="283"/>
      <c r="N37" s="283"/>
      <c r="O37" s="283"/>
      <c r="P37" s="283"/>
    </row>
    <row r="38" spans="1:16" s="270" customFormat="1" ht="9" customHeight="1">
      <c r="A38" s="271"/>
      <c r="B38" s="298" t="s">
        <v>270</v>
      </c>
      <c r="C38" s="297"/>
      <c r="D38" s="297">
        <v>4221.8</v>
      </c>
      <c r="E38" s="297">
        <v>6526.5</v>
      </c>
      <c r="F38" s="297">
        <v>9198.7999999999993</v>
      </c>
      <c r="G38" s="297">
        <v>12949.9</v>
      </c>
      <c r="H38" s="297">
        <v>13316</v>
      </c>
      <c r="I38" s="297">
        <v>14269.5</v>
      </c>
      <c r="J38" s="281"/>
      <c r="K38" s="283"/>
      <c r="L38" s="283"/>
      <c r="M38" s="283"/>
      <c r="N38" s="283"/>
      <c r="O38" s="283"/>
      <c r="P38" s="283"/>
    </row>
    <row r="39" spans="1:16" s="270" customFormat="1" ht="9" customHeight="1">
      <c r="A39" s="271"/>
      <c r="B39" s="298" t="s">
        <v>271</v>
      </c>
      <c r="C39" s="297"/>
      <c r="D39" s="297">
        <v>1303.9000000000001</v>
      </c>
      <c r="E39" s="297">
        <v>1630.7</v>
      </c>
      <c r="F39" s="297">
        <v>2538.9</v>
      </c>
      <c r="G39" s="297">
        <v>3485.9</v>
      </c>
      <c r="H39" s="297">
        <v>3970.9</v>
      </c>
      <c r="I39" s="297">
        <v>4875</v>
      </c>
      <c r="J39" s="281"/>
      <c r="K39" s="283"/>
      <c r="L39" s="283"/>
      <c r="M39" s="283"/>
      <c r="N39" s="283"/>
      <c r="O39" s="283"/>
      <c r="P39" s="283"/>
    </row>
    <row r="40" spans="1:16" s="270" customFormat="1" ht="9" customHeight="1">
      <c r="A40" s="271"/>
      <c r="B40" s="298" t="s">
        <v>221</v>
      </c>
      <c r="C40" s="297"/>
      <c r="D40" s="297">
        <v>2642.4</v>
      </c>
      <c r="E40" s="297">
        <v>4786.6000000000004</v>
      </c>
      <c r="F40" s="297">
        <v>6691.3</v>
      </c>
      <c r="G40" s="297">
        <v>8790.2999999999993</v>
      </c>
      <c r="H40" s="297">
        <v>10902</v>
      </c>
      <c r="I40" s="297">
        <v>12392.4</v>
      </c>
      <c r="J40" s="281"/>
      <c r="K40" s="283"/>
      <c r="L40" s="283"/>
      <c r="M40" s="283"/>
      <c r="N40" s="283"/>
      <c r="O40" s="283"/>
      <c r="P40" s="283"/>
    </row>
    <row r="41" spans="1:16" s="270" customFormat="1" ht="9" customHeight="1">
      <c r="A41" s="271"/>
      <c r="B41" s="298" t="s">
        <v>272</v>
      </c>
      <c r="C41" s="297"/>
      <c r="D41" s="297">
        <v>11756.3</v>
      </c>
      <c r="E41" s="297">
        <v>16794.099999999999</v>
      </c>
      <c r="F41" s="297">
        <v>36795.599999999999</v>
      </c>
      <c r="G41" s="297">
        <v>54624.800000000003</v>
      </c>
      <c r="H41" s="297">
        <v>69855.3</v>
      </c>
      <c r="I41" s="297">
        <v>84644</v>
      </c>
      <c r="J41" s="281"/>
      <c r="K41" s="283"/>
      <c r="L41" s="283"/>
      <c r="M41" s="283"/>
      <c r="N41" s="283"/>
      <c r="O41" s="283"/>
      <c r="P41" s="283"/>
    </row>
    <row r="42" spans="1:16" s="270" customFormat="1" ht="9" customHeight="1">
      <c r="A42" s="271"/>
      <c r="B42" s="298" t="s">
        <v>273</v>
      </c>
      <c r="C42" s="297"/>
      <c r="D42" s="297">
        <v>3568.6</v>
      </c>
      <c r="E42" s="297">
        <v>5762.2</v>
      </c>
      <c r="F42" s="297">
        <v>6527.1</v>
      </c>
      <c r="G42" s="297">
        <v>9398.5</v>
      </c>
      <c r="H42" s="297">
        <v>8370.2000000000007</v>
      </c>
      <c r="I42" s="297">
        <v>14814.4</v>
      </c>
      <c r="J42" s="281"/>
      <c r="K42" s="283"/>
      <c r="L42" s="283"/>
      <c r="M42" s="283"/>
      <c r="N42" s="283"/>
      <c r="O42" s="283"/>
      <c r="P42" s="283"/>
    </row>
    <row r="43" spans="1:16" s="270" customFormat="1" ht="9" customHeight="1">
      <c r="A43" s="271"/>
      <c r="B43" s="298" t="s">
        <v>227</v>
      </c>
      <c r="C43" s="297"/>
      <c r="D43" s="297">
        <v>569.9</v>
      </c>
      <c r="E43" s="297">
        <v>698.3</v>
      </c>
      <c r="F43" s="297">
        <v>922.1</v>
      </c>
      <c r="G43" s="297">
        <v>1072.5</v>
      </c>
      <c r="H43" s="297">
        <v>642.4</v>
      </c>
      <c r="I43" s="297">
        <v>1065.3</v>
      </c>
      <c r="J43" s="281"/>
      <c r="K43" s="283"/>
      <c r="L43" s="283"/>
      <c r="M43" s="283"/>
      <c r="N43" s="283"/>
      <c r="O43" s="283"/>
      <c r="P43" s="283"/>
    </row>
    <row r="44" spans="1:16" s="270" customFormat="1" ht="9" customHeight="1">
      <c r="A44" s="271"/>
      <c r="B44" s="298" t="s">
        <v>274</v>
      </c>
      <c r="C44" s="299"/>
      <c r="D44" s="297">
        <v>15209.1</v>
      </c>
      <c r="E44" s="297">
        <v>31499</v>
      </c>
      <c r="F44" s="297">
        <v>38339.300000000003</v>
      </c>
      <c r="G44" s="297">
        <v>10398</v>
      </c>
      <c r="H44" s="297">
        <v>5606.7</v>
      </c>
      <c r="I44" s="297">
        <v>13126.3</v>
      </c>
      <c r="J44" s="281"/>
      <c r="K44" s="283"/>
      <c r="L44" s="283"/>
      <c r="M44" s="283"/>
      <c r="N44" s="283"/>
      <c r="O44" s="283"/>
      <c r="P44" s="283"/>
    </row>
    <row r="45" spans="1:16" s="270" customFormat="1" ht="9" customHeight="1">
      <c r="A45" s="271"/>
      <c r="B45" s="300" t="s">
        <v>275</v>
      </c>
      <c r="C45" s="299"/>
      <c r="D45" s="297">
        <v>158.4</v>
      </c>
      <c r="E45" s="297">
        <v>216</v>
      </c>
      <c r="F45" s="297">
        <v>470.2</v>
      </c>
      <c r="G45" s="297">
        <v>771.6</v>
      </c>
      <c r="H45" s="297">
        <v>921.8</v>
      </c>
      <c r="I45" s="297">
        <v>1037.8</v>
      </c>
      <c r="J45" s="281"/>
      <c r="K45" s="283"/>
      <c r="L45" s="283"/>
      <c r="M45" s="283"/>
      <c r="N45" s="283"/>
      <c r="O45" s="283"/>
      <c r="P45" s="283"/>
    </row>
    <row r="46" spans="1:16" s="270" customFormat="1" ht="9" customHeight="1">
      <c r="A46" s="271"/>
      <c r="B46" s="298" t="s">
        <v>276</v>
      </c>
      <c r="C46" s="299"/>
      <c r="D46" s="299">
        <v>143.9</v>
      </c>
      <c r="E46" s="299">
        <v>154.5</v>
      </c>
      <c r="F46" s="299">
        <v>182.1</v>
      </c>
      <c r="G46" s="299">
        <v>253.4</v>
      </c>
      <c r="H46" s="299">
        <v>353.6</v>
      </c>
      <c r="I46" s="299">
        <v>440.2</v>
      </c>
      <c r="J46" s="285"/>
      <c r="K46" s="283"/>
      <c r="L46" s="287"/>
      <c r="M46" s="287"/>
      <c r="N46" s="287"/>
      <c r="O46" s="287"/>
      <c r="P46" s="287"/>
    </row>
    <row r="47" spans="1:16" s="270" customFormat="1" ht="9" customHeight="1">
      <c r="A47" s="271"/>
      <c r="B47" s="298" t="s">
        <v>277</v>
      </c>
      <c r="C47" s="299"/>
      <c r="D47" s="299"/>
      <c r="E47" s="299"/>
      <c r="F47" s="299"/>
      <c r="G47" s="299"/>
      <c r="H47" s="299"/>
      <c r="I47" s="299"/>
      <c r="J47" s="285"/>
      <c r="K47" s="283"/>
      <c r="L47" s="287"/>
      <c r="M47" s="287"/>
      <c r="N47" s="287"/>
      <c r="O47" s="287"/>
      <c r="P47" s="287"/>
    </row>
    <row r="48" spans="1:16" s="270" customFormat="1" ht="9" customHeight="1">
      <c r="A48" s="271"/>
      <c r="B48" s="300" t="s">
        <v>325</v>
      </c>
      <c r="C48" s="299"/>
      <c r="D48" s="299">
        <v>45.1</v>
      </c>
      <c r="E48" s="299">
        <v>105.2</v>
      </c>
      <c r="F48" s="299">
        <v>152.4</v>
      </c>
      <c r="G48" s="299">
        <v>240.5</v>
      </c>
      <c r="H48" s="299">
        <v>456.3</v>
      </c>
      <c r="I48" s="299">
        <v>629.1</v>
      </c>
      <c r="J48" s="285"/>
      <c r="K48" s="276"/>
      <c r="L48" s="287"/>
      <c r="M48" s="287"/>
      <c r="N48" s="287"/>
      <c r="O48" s="287"/>
      <c r="P48" s="287"/>
    </row>
    <row r="49" spans="1:16" s="270" customFormat="1" ht="9" customHeight="1">
      <c r="A49" s="271"/>
      <c r="B49" s="298" t="s">
        <v>278</v>
      </c>
      <c r="C49" s="299"/>
      <c r="D49" s="299" t="s">
        <v>30</v>
      </c>
      <c r="E49" s="299" t="s">
        <v>30</v>
      </c>
      <c r="F49" s="299" t="s">
        <v>30</v>
      </c>
      <c r="G49" s="299" t="s">
        <v>30</v>
      </c>
      <c r="H49" s="299" t="s">
        <v>30</v>
      </c>
      <c r="I49" s="299" t="s">
        <v>30</v>
      </c>
      <c r="J49" s="281"/>
      <c r="K49" s="283"/>
      <c r="L49" s="283"/>
      <c r="M49" s="283"/>
      <c r="N49" s="283"/>
      <c r="O49" s="283"/>
      <c r="P49" s="283"/>
    </row>
    <row r="50" spans="1:16" s="270" customFormat="1" ht="9" customHeight="1">
      <c r="A50" s="271"/>
      <c r="B50" s="298" t="s">
        <v>279</v>
      </c>
      <c r="C50" s="299"/>
      <c r="D50" s="299" t="s">
        <v>30</v>
      </c>
      <c r="E50" s="299" t="s">
        <v>30</v>
      </c>
      <c r="F50" s="299" t="s">
        <v>30</v>
      </c>
      <c r="G50" s="299" t="s">
        <v>30</v>
      </c>
      <c r="H50" s="299" t="s">
        <v>30</v>
      </c>
      <c r="I50" s="299" t="s">
        <v>30</v>
      </c>
      <c r="J50" s="281"/>
      <c r="K50" s="283"/>
      <c r="L50" s="283"/>
      <c r="M50" s="283"/>
      <c r="N50" s="283"/>
      <c r="O50" s="283"/>
      <c r="P50" s="283"/>
    </row>
    <row r="51" spans="1:16" s="270" customFormat="1" ht="9" customHeight="1">
      <c r="A51" s="271"/>
      <c r="B51" s="298" t="s">
        <v>184</v>
      </c>
      <c r="C51" s="299"/>
      <c r="D51" s="299" t="s">
        <v>30</v>
      </c>
      <c r="E51" s="299" t="s">
        <v>30</v>
      </c>
      <c r="F51" s="299" t="s">
        <v>30</v>
      </c>
      <c r="G51" s="299" t="s">
        <v>30</v>
      </c>
      <c r="H51" s="299" t="s">
        <v>30</v>
      </c>
      <c r="I51" s="299" t="s">
        <v>30</v>
      </c>
      <c r="J51" s="281"/>
      <c r="K51" s="283"/>
      <c r="L51" s="283"/>
      <c r="M51" s="283"/>
      <c r="N51" s="283"/>
      <c r="O51" s="283"/>
      <c r="P51" s="283"/>
    </row>
    <row r="52" spans="1:16" s="270" customFormat="1" ht="9" customHeight="1">
      <c r="A52" s="271"/>
      <c r="B52" s="298" t="s">
        <v>345</v>
      </c>
      <c r="C52" s="299"/>
      <c r="D52" s="299">
        <v>10676.3</v>
      </c>
      <c r="E52" s="299">
        <v>11000</v>
      </c>
      <c r="F52" s="299">
        <v>12650</v>
      </c>
      <c r="G52" s="299">
        <v>3411.7</v>
      </c>
      <c r="H52" s="299">
        <v>4077.6</v>
      </c>
      <c r="I52" s="299" t="s">
        <v>30</v>
      </c>
      <c r="J52" s="281"/>
      <c r="K52" s="283"/>
      <c r="L52" s="283"/>
      <c r="M52" s="283"/>
      <c r="N52" s="283"/>
      <c r="O52" s="283"/>
      <c r="P52" s="283"/>
    </row>
    <row r="53" spans="1:16" s="270" customFormat="1" ht="9" customHeight="1">
      <c r="A53" s="271"/>
      <c r="B53" s="282" t="s">
        <v>280</v>
      </c>
      <c r="C53" s="299"/>
      <c r="D53" s="299">
        <v>28888.9</v>
      </c>
      <c r="E53" s="299">
        <v>40783.199999999997</v>
      </c>
      <c r="F53" s="299">
        <v>58432.9</v>
      </c>
      <c r="G53" s="299">
        <v>119249.1</v>
      </c>
      <c r="H53" s="299">
        <v>158917.20000000001</v>
      </c>
      <c r="I53" s="299">
        <v>191808</v>
      </c>
      <c r="J53" s="281"/>
      <c r="K53" s="283"/>
      <c r="L53" s="283"/>
      <c r="M53" s="283"/>
      <c r="N53" s="283"/>
      <c r="O53" s="283"/>
      <c r="P53" s="283"/>
    </row>
    <row r="54" spans="1:16" s="270" customFormat="1" ht="9" customHeight="1">
      <c r="A54" s="271"/>
      <c r="B54" s="302" t="s">
        <v>281</v>
      </c>
      <c r="C54" s="297"/>
      <c r="D54" s="297">
        <v>123073.60000000001</v>
      </c>
      <c r="E54" s="297">
        <v>171204.5</v>
      </c>
      <c r="F54" s="297">
        <v>230593.5</v>
      </c>
      <c r="G54" s="297">
        <v>270251.3</v>
      </c>
      <c r="H54" s="297">
        <v>293866.7</v>
      </c>
      <c r="I54" s="297">
        <v>335216.90000000002</v>
      </c>
      <c r="J54" s="281"/>
      <c r="K54" s="283"/>
      <c r="L54" s="283"/>
      <c r="M54" s="283"/>
      <c r="N54" s="283"/>
      <c r="O54" s="283"/>
      <c r="P54" s="283"/>
    </row>
    <row r="55" spans="1:16" s="270" customFormat="1" ht="3" customHeight="1">
      <c r="A55" s="303"/>
      <c r="B55" s="304"/>
      <c r="C55" s="305"/>
      <c r="D55" s="305"/>
      <c r="E55" s="305"/>
      <c r="F55" s="305"/>
      <c r="G55" s="305"/>
      <c r="H55" s="305"/>
      <c r="I55" s="305"/>
      <c r="J55" s="306"/>
      <c r="K55" s="283"/>
      <c r="L55" s="283"/>
      <c r="M55" s="283"/>
      <c r="N55" s="283"/>
      <c r="O55" s="283"/>
      <c r="P55" s="283"/>
    </row>
    <row r="56" spans="1:16" s="270" customFormat="1" ht="4.5" customHeight="1">
      <c r="A56" s="267"/>
      <c r="B56" s="268"/>
      <c r="C56" s="268"/>
      <c r="D56" s="268"/>
      <c r="E56" s="268"/>
      <c r="F56" s="268"/>
      <c r="G56" s="268"/>
      <c r="H56" s="268"/>
      <c r="I56" s="268"/>
      <c r="J56" s="269"/>
    </row>
    <row r="57" spans="1:16" s="270" customFormat="1" ht="11.1" customHeight="1">
      <c r="A57" s="271"/>
      <c r="B57" s="307" t="s">
        <v>244</v>
      </c>
      <c r="C57" s="273"/>
      <c r="D57" s="273"/>
      <c r="E57" s="273"/>
      <c r="F57" s="273"/>
      <c r="G57" s="273"/>
      <c r="H57" s="273"/>
      <c r="I57" s="853" t="s">
        <v>64</v>
      </c>
      <c r="J57" s="274"/>
      <c r="K57" s="275"/>
      <c r="L57" s="275"/>
      <c r="M57" s="275"/>
      <c r="N57" s="275"/>
      <c r="O57" s="275"/>
      <c r="P57" s="276"/>
    </row>
    <row r="58" spans="1:16" s="270" customFormat="1" ht="11.1" customHeight="1">
      <c r="A58" s="271"/>
      <c r="B58" s="272" t="s">
        <v>246</v>
      </c>
      <c r="C58" s="273"/>
      <c r="D58" s="273"/>
      <c r="E58" s="273"/>
      <c r="F58" s="273"/>
      <c r="G58" s="273"/>
      <c r="H58" s="273"/>
      <c r="I58" s="277" t="s">
        <v>13</v>
      </c>
      <c r="J58" s="274"/>
      <c r="K58" s="275"/>
      <c r="L58" s="275"/>
      <c r="M58" s="275"/>
      <c r="N58" s="275"/>
      <c r="O58" s="275"/>
      <c r="P58" s="276"/>
    </row>
    <row r="59" spans="1:16" s="270" customFormat="1" ht="11.1" customHeight="1">
      <c r="A59" s="271"/>
      <c r="B59" s="278" t="s">
        <v>61</v>
      </c>
      <c r="C59" s="273"/>
      <c r="D59" s="273"/>
      <c r="E59" s="273"/>
      <c r="F59" s="273"/>
      <c r="G59" s="273"/>
      <c r="H59" s="273"/>
      <c r="I59" s="273"/>
      <c r="J59" s="274"/>
      <c r="K59" s="275"/>
      <c r="L59" s="275"/>
      <c r="M59" s="275"/>
      <c r="N59" s="275"/>
      <c r="O59" s="275"/>
      <c r="P59" s="275"/>
    </row>
    <row r="60" spans="1:16" s="270" customFormat="1" ht="11.1" customHeight="1">
      <c r="A60" s="271"/>
      <c r="B60" s="279" t="s">
        <v>3</v>
      </c>
      <c r="C60" s="273"/>
      <c r="D60" s="273"/>
      <c r="E60" s="273"/>
      <c r="F60" s="273"/>
      <c r="G60" s="273"/>
      <c r="H60" s="273"/>
      <c r="I60" s="273"/>
      <c r="J60" s="274"/>
      <c r="K60" s="275"/>
      <c r="L60" s="275"/>
      <c r="M60" s="275"/>
      <c r="N60" s="275"/>
      <c r="O60" s="275"/>
      <c r="P60" s="275"/>
    </row>
    <row r="61" spans="1:16" s="270" customFormat="1" ht="3" customHeight="1">
      <c r="A61" s="271"/>
      <c r="B61" s="280"/>
      <c r="C61" s="280"/>
      <c r="D61" s="280"/>
      <c r="E61" s="280"/>
      <c r="F61" s="280"/>
      <c r="G61" s="280"/>
      <c r="H61" s="280"/>
      <c r="I61" s="280"/>
      <c r="J61" s="281"/>
      <c r="K61" s="282"/>
      <c r="L61" s="282"/>
      <c r="M61" s="282"/>
      <c r="N61" s="282"/>
      <c r="O61" s="282"/>
      <c r="P61" s="282"/>
    </row>
    <row r="62" spans="1:16" s="270" customFormat="1" ht="3" customHeight="1">
      <c r="A62" s="271"/>
      <c r="B62" s="282"/>
      <c r="C62" s="282"/>
      <c r="D62" s="282"/>
      <c r="E62" s="282"/>
      <c r="F62" s="282"/>
      <c r="G62" s="282"/>
      <c r="H62" s="282"/>
      <c r="I62" s="282"/>
      <c r="J62" s="281"/>
      <c r="K62" s="283"/>
      <c r="L62" s="283"/>
      <c r="M62" s="283"/>
      <c r="N62" s="283"/>
      <c r="O62" s="283"/>
      <c r="P62" s="283"/>
    </row>
    <row r="63" spans="1:16" s="270" customFormat="1" ht="8.4499999999999993" customHeight="1">
      <c r="A63" s="271"/>
      <c r="B63" s="894" t="s">
        <v>282</v>
      </c>
      <c r="C63" s="284"/>
      <c r="D63" s="284">
        <v>2001</v>
      </c>
      <c r="E63" s="284">
        <v>2002</v>
      </c>
      <c r="F63" s="284">
        <v>2003</v>
      </c>
      <c r="G63" s="284">
        <v>2004</v>
      </c>
      <c r="H63" s="284">
        <v>2005</v>
      </c>
      <c r="I63" s="284">
        <v>2006</v>
      </c>
      <c r="J63" s="285"/>
      <c r="K63" s="286"/>
      <c r="L63" s="287"/>
      <c r="M63" s="287"/>
      <c r="N63" s="287"/>
      <c r="O63" s="287"/>
      <c r="P63" s="287"/>
    </row>
    <row r="64" spans="1:16" s="270" customFormat="1" ht="8.4499999999999993" customHeight="1">
      <c r="A64" s="271"/>
      <c r="B64" s="895"/>
      <c r="C64" s="284"/>
      <c r="D64" s="284"/>
      <c r="E64" s="284"/>
      <c r="F64" s="284"/>
      <c r="G64" s="284"/>
      <c r="H64" s="284"/>
      <c r="I64" s="284"/>
      <c r="J64" s="285"/>
      <c r="K64" s="286"/>
      <c r="L64" s="287"/>
      <c r="M64" s="287"/>
      <c r="N64" s="287"/>
      <c r="O64" s="287"/>
      <c r="P64" s="287"/>
    </row>
    <row r="65" spans="1:16" s="270" customFormat="1" ht="3" customHeight="1">
      <c r="A65" s="271"/>
      <c r="B65" s="280"/>
      <c r="C65" s="288"/>
      <c r="D65" s="288"/>
      <c r="E65" s="288"/>
      <c r="F65" s="288"/>
      <c r="G65" s="288"/>
      <c r="H65" s="288"/>
      <c r="I65" s="288"/>
      <c r="J65" s="285"/>
      <c r="K65" s="284"/>
      <c r="L65" s="287"/>
      <c r="M65" s="287"/>
      <c r="N65" s="287"/>
      <c r="O65" s="287"/>
      <c r="P65" s="287"/>
    </row>
    <row r="66" spans="1:16" s="270" customFormat="1" ht="3" customHeight="1">
      <c r="A66" s="271"/>
      <c r="B66" s="282"/>
      <c r="C66" s="284"/>
      <c r="D66" s="284"/>
      <c r="E66" s="284"/>
      <c r="F66" s="284"/>
      <c r="G66" s="284"/>
      <c r="H66" s="284"/>
      <c r="I66" s="284"/>
      <c r="J66" s="285"/>
      <c r="K66" s="276"/>
      <c r="L66" s="287"/>
      <c r="M66" s="287"/>
      <c r="N66" s="287"/>
      <c r="O66" s="287"/>
      <c r="P66" s="287"/>
    </row>
    <row r="67" spans="1:16" s="295" customFormat="1" ht="8.4499999999999993" customHeight="1">
      <c r="A67" s="289"/>
      <c r="B67" s="290" t="s">
        <v>248</v>
      </c>
      <c r="C67" s="291"/>
      <c r="D67" s="291">
        <f t="shared" ref="D67:I67" si="3">SUM(D68+D78+D108+D109)</f>
        <v>1052824.5999999999</v>
      </c>
      <c r="E67" s="291">
        <f t="shared" si="3"/>
        <v>1138765.8</v>
      </c>
      <c r="F67" s="291">
        <f t="shared" si="3"/>
        <v>1240571.8999999999</v>
      </c>
      <c r="G67" s="291">
        <f t="shared" si="3"/>
        <v>1332422.7</v>
      </c>
      <c r="H67" s="291">
        <f t="shared" si="3"/>
        <v>1487947.4000000001</v>
      </c>
      <c r="I67" s="291">
        <f t="shared" si="3"/>
        <v>1607443.3900000001</v>
      </c>
      <c r="J67" s="292"/>
      <c r="K67" s="293"/>
      <c r="L67" s="294"/>
      <c r="M67" s="294"/>
      <c r="N67" s="294"/>
      <c r="O67" s="294"/>
      <c r="P67" s="294"/>
    </row>
    <row r="68" spans="1:16" s="270" customFormat="1" ht="9" customHeight="1">
      <c r="A68" s="271"/>
      <c r="B68" s="296" t="s">
        <v>249</v>
      </c>
      <c r="C68" s="297"/>
      <c r="D68" s="297">
        <f t="shared" ref="D68:G68" si="4">SUM(D69:D73)</f>
        <v>23906.300000000003</v>
      </c>
      <c r="E68" s="297">
        <f t="shared" si="4"/>
        <v>26512.1</v>
      </c>
      <c r="F68" s="297">
        <f t="shared" si="4"/>
        <v>34979</v>
      </c>
      <c r="G68" s="297">
        <f t="shared" si="4"/>
        <v>30936.399999999998</v>
      </c>
      <c r="H68" s="297">
        <f>SUM(H69:H73)</f>
        <v>34499.699999999997</v>
      </c>
      <c r="I68" s="297">
        <f>SUM(I69:I73)</f>
        <v>42938.799999999996</v>
      </c>
      <c r="J68" s="285"/>
      <c r="K68" s="283"/>
      <c r="L68" s="287"/>
      <c r="M68" s="287"/>
      <c r="N68" s="287"/>
      <c r="O68" s="287"/>
      <c r="P68" s="287"/>
    </row>
    <row r="69" spans="1:16" s="270" customFormat="1" ht="9" customHeight="1">
      <c r="A69" s="271"/>
      <c r="B69" s="298" t="s">
        <v>250</v>
      </c>
      <c r="C69" s="299"/>
      <c r="D69" s="299">
        <v>4398.7</v>
      </c>
      <c r="E69" s="299">
        <v>4896.8999999999996</v>
      </c>
      <c r="F69" s="299">
        <v>5576</v>
      </c>
      <c r="G69" s="299">
        <v>5439</v>
      </c>
      <c r="H69" s="299">
        <v>6355.9</v>
      </c>
      <c r="I69" s="299">
        <v>6914.8</v>
      </c>
      <c r="J69" s="285"/>
      <c r="K69" s="283"/>
      <c r="L69" s="287"/>
      <c r="M69" s="287"/>
      <c r="N69" s="287"/>
      <c r="O69" s="287"/>
      <c r="P69" s="287"/>
    </row>
    <row r="70" spans="1:16" s="270" customFormat="1" ht="9" customHeight="1">
      <c r="A70" s="271"/>
      <c r="B70" s="298" t="s">
        <v>251</v>
      </c>
      <c r="C70" s="299"/>
      <c r="D70" s="299">
        <v>13803.5</v>
      </c>
      <c r="E70" s="299">
        <v>15363.6</v>
      </c>
      <c r="F70" s="299">
        <v>17732.099999999999</v>
      </c>
      <c r="G70" s="299">
        <v>19400</v>
      </c>
      <c r="H70" s="299">
        <v>21037.599999999999</v>
      </c>
      <c r="I70" s="299">
        <v>23389.3</v>
      </c>
      <c r="J70" s="285"/>
      <c r="K70" s="283"/>
      <c r="L70" s="287"/>
      <c r="M70" s="287"/>
      <c r="N70" s="287"/>
      <c r="O70" s="287"/>
      <c r="P70" s="287"/>
    </row>
    <row r="71" spans="1:16" s="270" customFormat="1" ht="9" customHeight="1">
      <c r="A71" s="271"/>
      <c r="B71" s="300" t="s">
        <v>252</v>
      </c>
      <c r="C71" s="299"/>
      <c r="D71" s="299">
        <v>5294.1</v>
      </c>
      <c r="E71" s="299">
        <v>5795.3</v>
      </c>
      <c r="F71" s="299">
        <v>11096</v>
      </c>
      <c r="G71" s="299">
        <v>5468.3</v>
      </c>
      <c r="H71" s="299">
        <v>6398.1</v>
      </c>
      <c r="I71" s="299">
        <v>11892.1</v>
      </c>
      <c r="J71" s="285"/>
      <c r="K71" s="283"/>
      <c r="L71" s="287"/>
      <c r="M71" s="287"/>
      <c r="N71" s="287"/>
      <c r="O71" s="287"/>
      <c r="P71" s="287"/>
    </row>
    <row r="72" spans="1:16" s="270" customFormat="1" ht="9" customHeight="1">
      <c r="A72" s="271"/>
      <c r="B72" s="298" t="s">
        <v>253</v>
      </c>
      <c r="C72" s="299"/>
      <c r="D72" s="299"/>
      <c r="E72" s="299"/>
      <c r="F72" s="299"/>
      <c r="G72" s="299"/>
      <c r="J72" s="285"/>
      <c r="K72" s="283"/>
      <c r="L72" s="287"/>
      <c r="M72" s="287"/>
      <c r="N72" s="287"/>
      <c r="O72" s="287"/>
      <c r="P72" s="287"/>
    </row>
    <row r="73" spans="1:16" s="270" customFormat="1" ht="9" customHeight="1">
      <c r="A73" s="271"/>
      <c r="B73" s="298" t="s">
        <v>254</v>
      </c>
      <c r="C73" s="299"/>
      <c r="D73" s="299">
        <v>410</v>
      </c>
      <c r="E73" s="299">
        <v>456.3</v>
      </c>
      <c r="F73" s="299">
        <v>574.9</v>
      </c>
      <c r="G73" s="299">
        <v>629.1</v>
      </c>
      <c r="H73" s="299">
        <v>708.1</v>
      </c>
      <c r="I73" s="299">
        <v>742.6</v>
      </c>
      <c r="J73" s="285"/>
      <c r="K73" s="276"/>
      <c r="L73" s="287"/>
      <c r="M73" s="287"/>
      <c r="N73" s="287"/>
      <c r="O73" s="287"/>
      <c r="P73" s="287"/>
    </row>
    <row r="74" spans="1:16" s="270" customFormat="1" ht="9" customHeight="1">
      <c r="A74" s="271"/>
      <c r="B74" s="298" t="s">
        <v>255</v>
      </c>
      <c r="C74" s="299"/>
      <c r="D74" s="299"/>
      <c r="E74" s="299"/>
      <c r="F74" s="299"/>
      <c r="G74" s="299"/>
      <c r="J74" s="285"/>
      <c r="K74" s="276"/>
      <c r="L74" s="287"/>
      <c r="M74" s="287"/>
      <c r="N74" s="287"/>
      <c r="O74" s="287"/>
      <c r="P74" s="287"/>
    </row>
    <row r="75" spans="1:16" s="270" customFormat="1" ht="9" customHeight="1">
      <c r="A75" s="271"/>
      <c r="B75" s="298" t="s">
        <v>256</v>
      </c>
      <c r="C75" s="299"/>
      <c r="D75" s="299" t="s">
        <v>30</v>
      </c>
      <c r="E75" s="299" t="s">
        <v>30</v>
      </c>
      <c r="F75" s="299" t="s">
        <v>30</v>
      </c>
      <c r="G75" s="299" t="s">
        <v>30</v>
      </c>
      <c r="H75" s="299" t="s">
        <v>30</v>
      </c>
      <c r="I75" s="299" t="s">
        <v>30</v>
      </c>
      <c r="J75" s="285"/>
      <c r="K75" s="276"/>
      <c r="L75" s="287"/>
      <c r="M75" s="287"/>
      <c r="N75" s="287"/>
      <c r="O75" s="287"/>
      <c r="P75" s="287"/>
    </row>
    <row r="76" spans="1:16" s="270" customFormat="1" ht="9" customHeight="1">
      <c r="A76" s="271"/>
      <c r="B76" s="298" t="s">
        <v>277</v>
      </c>
      <c r="C76" s="299"/>
      <c r="D76" s="299"/>
      <c r="E76" s="299"/>
      <c r="F76" s="299"/>
      <c r="G76" s="299"/>
      <c r="H76" s="299"/>
      <c r="I76" s="299"/>
      <c r="J76" s="285"/>
      <c r="K76" s="276"/>
      <c r="L76" s="287"/>
      <c r="M76" s="287"/>
      <c r="N76" s="287"/>
      <c r="O76" s="287"/>
      <c r="P76" s="287"/>
    </row>
    <row r="77" spans="1:16" s="270" customFormat="1" ht="8.4499999999999993" customHeight="1">
      <c r="A77" s="271"/>
      <c r="B77" s="300" t="s">
        <v>325</v>
      </c>
      <c r="C77" s="299"/>
      <c r="D77" s="299" t="s">
        <v>30</v>
      </c>
      <c r="E77" s="299" t="s">
        <v>30</v>
      </c>
      <c r="F77" s="299" t="s">
        <v>30</v>
      </c>
      <c r="G77" s="299" t="s">
        <v>30</v>
      </c>
      <c r="H77" s="299" t="s">
        <v>30</v>
      </c>
      <c r="I77" s="299" t="s">
        <v>30</v>
      </c>
      <c r="J77" s="311"/>
    </row>
    <row r="78" spans="1:16" s="270" customFormat="1" ht="9" customHeight="1">
      <c r="A78" s="271"/>
      <c r="B78" s="296" t="s">
        <v>257</v>
      </c>
      <c r="C78" s="297"/>
      <c r="D78" s="297">
        <f>SUM(D79:D107)</f>
        <v>412896.19999999995</v>
      </c>
      <c r="E78" s="297">
        <f t="shared" ref="E78:I78" si="5">SUM(E79:E107)</f>
        <v>456338.1</v>
      </c>
      <c r="F78" s="297">
        <f t="shared" si="5"/>
        <v>463863.3000000001</v>
      </c>
      <c r="G78" s="297">
        <f t="shared" si="5"/>
        <v>496526.90000000008</v>
      </c>
      <c r="H78" s="297">
        <f t="shared" si="5"/>
        <v>587118.90000000014</v>
      </c>
      <c r="I78" s="297">
        <f t="shared" si="5"/>
        <v>648469.5900000002</v>
      </c>
      <c r="J78" s="285"/>
      <c r="K78" s="276"/>
      <c r="L78" s="287"/>
      <c r="M78" s="287"/>
      <c r="N78" s="287"/>
      <c r="O78" s="287"/>
      <c r="P78" s="287"/>
    </row>
    <row r="79" spans="1:16" s="270" customFormat="1" ht="9" customHeight="1">
      <c r="A79" s="271"/>
      <c r="B79" s="298" t="s">
        <v>258</v>
      </c>
      <c r="C79" s="299"/>
      <c r="D79" s="299">
        <v>1756.2</v>
      </c>
      <c r="E79" s="299">
        <v>1674.3</v>
      </c>
      <c r="F79" s="299">
        <v>1661.8</v>
      </c>
      <c r="G79" s="299">
        <v>1645.3</v>
      </c>
      <c r="H79" s="299">
        <v>1408.1</v>
      </c>
      <c r="I79" s="299">
        <v>1621.9</v>
      </c>
      <c r="J79" s="285"/>
      <c r="K79" s="276"/>
      <c r="L79" s="287"/>
      <c r="M79" s="287"/>
      <c r="N79" s="287"/>
      <c r="O79" s="287"/>
      <c r="P79" s="287"/>
    </row>
    <row r="80" spans="1:16" s="270" customFormat="1" ht="9" customHeight="1">
      <c r="A80" s="271"/>
      <c r="B80" s="298" t="s">
        <v>236</v>
      </c>
      <c r="C80" s="299"/>
      <c r="D80" s="299">
        <v>4918.1000000000004</v>
      </c>
      <c r="E80" s="299">
        <v>5070.8999999999996</v>
      </c>
      <c r="F80" s="299">
        <v>3990.4</v>
      </c>
      <c r="G80" s="299">
        <v>3818</v>
      </c>
      <c r="H80" s="299">
        <v>3422.4</v>
      </c>
      <c r="I80" s="299">
        <v>4737.8999999999996</v>
      </c>
      <c r="J80" s="285"/>
      <c r="K80" s="276"/>
      <c r="L80" s="287"/>
      <c r="M80" s="287"/>
      <c r="N80" s="287"/>
      <c r="O80" s="287"/>
      <c r="P80" s="287"/>
    </row>
    <row r="81" spans="1:16" s="270" customFormat="1" ht="9" customHeight="1">
      <c r="A81" s="271"/>
      <c r="B81" s="298" t="s">
        <v>259</v>
      </c>
      <c r="C81" s="299"/>
      <c r="D81" s="299">
        <v>3665.7</v>
      </c>
      <c r="E81" s="299">
        <v>3843</v>
      </c>
      <c r="F81" s="299">
        <v>3444.2</v>
      </c>
      <c r="G81" s="299">
        <v>3424.1</v>
      </c>
      <c r="H81" s="299">
        <v>4034.6</v>
      </c>
      <c r="I81" s="299">
        <v>4510.8999999999996</v>
      </c>
      <c r="J81" s="285"/>
      <c r="K81" s="276"/>
      <c r="L81" s="287"/>
      <c r="M81" s="287"/>
      <c r="N81" s="287"/>
      <c r="O81" s="287"/>
      <c r="P81" s="287"/>
    </row>
    <row r="82" spans="1:16" s="270" customFormat="1" ht="9" customHeight="1">
      <c r="A82" s="271"/>
      <c r="B82" s="298" t="s">
        <v>260</v>
      </c>
      <c r="C82" s="299"/>
      <c r="D82" s="299">
        <v>20385.7</v>
      </c>
      <c r="E82" s="299">
        <v>21930.3</v>
      </c>
      <c r="F82" s="299">
        <v>21785.200000000001</v>
      </c>
      <c r="G82" s="299">
        <v>23621.200000000001</v>
      </c>
      <c r="H82" s="299">
        <v>26915.7</v>
      </c>
      <c r="I82" s="299">
        <v>27212</v>
      </c>
      <c r="J82" s="285"/>
      <c r="K82" s="276"/>
      <c r="L82" s="287"/>
      <c r="M82" s="287"/>
      <c r="N82" s="287"/>
      <c r="O82" s="287"/>
      <c r="P82" s="287"/>
    </row>
    <row r="83" spans="1:16" s="270" customFormat="1" ht="9" customHeight="1">
      <c r="A83" s="271"/>
      <c r="B83" s="298" t="s">
        <v>261</v>
      </c>
      <c r="C83" s="299"/>
      <c r="D83" s="299">
        <v>22424.6</v>
      </c>
      <c r="E83" s="299">
        <v>22705.4</v>
      </c>
      <c r="F83" s="299">
        <v>22831.5</v>
      </c>
      <c r="G83" s="299">
        <v>23332.799999999999</v>
      </c>
      <c r="H83" s="299">
        <v>24002.2</v>
      </c>
      <c r="I83" s="299">
        <v>26031.89</v>
      </c>
      <c r="J83" s="285"/>
      <c r="K83" s="276"/>
      <c r="L83" s="287"/>
      <c r="M83" s="287"/>
      <c r="N83" s="287"/>
      <c r="O83" s="287"/>
      <c r="P83" s="287"/>
    </row>
    <row r="84" spans="1:16" s="270" customFormat="1" ht="9" customHeight="1">
      <c r="A84" s="271"/>
      <c r="B84" s="298" t="s">
        <v>262</v>
      </c>
      <c r="C84" s="301"/>
      <c r="D84" s="301"/>
      <c r="E84" s="301"/>
      <c r="F84" s="301"/>
      <c r="G84" s="301"/>
      <c r="H84" s="301"/>
      <c r="I84" s="301"/>
      <c r="J84" s="285"/>
      <c r="K84" s="276"/>
      <c r="L84" s="287"/>
      <c r="M84" s="287"/>
      <c r="N84" s="287"/>
      <c r="O84" s="287"/>
      <c r="P84" s="287"/>
    </row>
    <row r="85" spans="1:16" s="270" customFormat="1" ht="9" customHeight="1">
      <c r="A85" s="271"/>
      <c r="B85" s="298" t="s">
        <v>263</v>
      </c>
      <c r="C85" s="299"/>
      <c r="D85" s="299">
        <v>31080.5</v>
      </c>
      <c r="E85" s="299">
        <v>35580.199999999997</v>
      </c>
      <c r="F85" s="299">
        <v>41782.699999999997</v>
      </c>
      <c r="G85" s="299">
        <v>36373.300000000003</v>
      </c>
      <c r="H85" s="299">
        <v>48396.1</v>
      </c>
      <c r="I85" s="299">
        <v>51021.7</v>
      </c>
      <c r="J85" s="285"/>
      <c r="K85" s="276"/>
      <c r="L85" s="287"/>
      <c r="M85" s="287"/>
      <c r="N85" s="287"/>
      <c r="O85" s="287"/>
      <c r="P85" s="287"/>
    </row>
    <row r="86" spans="1:16" s="270" customFormat="1" ht="9" customHeight="1">
      <c r="A86" s="271"/>
      <c r="B86" s="298" t="s">
        <v>264</v>
      </c>
      <c r="C86" s="299"/>
      <c r="D86" s="299">
        <v>18904.400000000001</v>
      </c>
      <c r="E86" s="299">
        <v>23107</v>
      </c>
      <c r="F86" s="299">
        <v>23124.3</v>
      </c>
      <c r="G86" s="299">
        <v>22746.400000000001</v>
      </c>
      <c r="H86" s="299">
        <v>36694.400000000001</v>
      </c>
      <c r="I86" s="299">
        <v>33687.199999999997</v>
      </c>
      <c r="J86" s="281"/>
      <c r="K86" s="283"/>
      <c r="L86" s="283"/>
      <c r="M86" s="283"/>
      <c r="N86" s="283"/>
      <c r="O86" s="283"/>
      <c r="P86" s="283"/>
    </row>
    <row r="87" spans="1:16" s="270" customFormat="1" ht="9" customHeight="1">
      <c r="A87" s="271"/>
      <c r="B87" s="298" t="s">
        <v>265</v>
      </c>
      <c r="C87" s="297"/>
      <c r="D87" s="297">
        <v>4989</v>
      </c>
      <c r="E87" s="297">
        <v>6426</v>
      </c>
      <c r="F87" s="297">
        <v>5403.5</v>
      </c>
      <c r="G87" s="297">
        <v>5380</v>
      </c>
      <c r="H87" s="297">
        <v>7017.6</v>
      </c>
      <c r="I87" s="297">
        <v>7618.6</v>
      </c>
      <c r="J87" s="281"/>
      <c r="K87" s="283"/>
      <c r="L87" s="283"/>
      <c r="M87" s="283"/>
      <c r="N87" s="283"/>
      <c r="O87" s="283"/>
      <c r="P87" s="283"/>
    </row>
    <row r="88" spans="1:16" s="270" customFormat="1" ht="9" customHeight="1">
      <c r="A88" s="271"/>
      <c r="B88" s="298" t="s">
        <v>266</v>
      </c>
      <c r="C88" s="297"/>
      <c r="D88" s="297">
        <v>97568.6</v>
      </c>
      <c r="E88" s="297">
        <v>110376.5</v>
      </c>
      <c r="F88" s="297">
        <v>106355.1</v>
      </c>
      <c r="G88" s="297">
        <v>113414.1</v>
      </c>
      <c r="H88" s="297">
        <v>127668.4</v>
      </c>
      <c r="I88" s="297">
        <v>137590.39999999999</v>
      </c>
      <c r="J88" s="281"/>
      <c r="K88" s="283"/>
      <c r="L88" s="283"/>
      <c r="M88" s="283"/>
      <c r="N88" s="283"/>
      <c r="O88" s="283"/>
      <c r="P88" s="283"/>
    </row>
    <row r="89" spans="1:16" s="270" customFormat="1" ht="9" customHeight="1">
      <c r="A89" s="271"/>
      <c r="B89" s="298" t="s">
        <v>215</v>
      </c>
      <c r="C89" s="297"/>
      <c r="D89" s="297">
        <v>19278.099999999999</v>
      </c>
      <c r="E89" s="297">
        <v>21995.8</v>
      </c>
      <c r="F89" s="297">
        <v>20867</v>
      </c>
      <c r="G89" s="297">
        <v>20973</v>
      </c>
      <c r="H89" s="297">
        <v>34024.400000000001</v>
      </c>
      <c r="I89" s="297">
        <v>42355.5</v>
      </c>
      <c r="J89" s="281"/>
      <c r="K89" s="283"/>
      <c r="L89" s="283"/>
      <c r="M89" s="283"/>
      <c r="N89" s="283"/>
      <c r="O89" s="283"/>
      <c r="P89" s="283"/>
    </row>
    <row r="90" spans="1:16" s="270" customFormat="1" ht="9" customHeight="1">
      <c r="A90" s="271"/>
      <c r="B90" s="298" t="s">
        <v>267</v>
      </c>
      <c r="C90" s="297"/>
      <c r="D90" s="297">
        <v>8873.4</v>
      </c>
      <c r="E90" s="297">
        <v>8518.5</v>
      </c>
      <c r="F90" s="297">
        <v>8899.2000000000007</v>
      </c>
      <c r="G90" s="297">
        <v>8488.2000000000007</v>
      </c>
      <c r="H90" s="297">
        <v>8636.4</v>
      </c>
      <c r="I90" s="297">
        <v>9163.5</v>
      </c>
      <c r="J90" s="281"/>
      <c r="K90" s="283"/>
      <c r="L90" s="283"/>
      <c r="M90" s="283"/>
      <c r="N90" s="283"/>
      <c r="O90" s="283"/>
      <c r="P90" s="283"/>
    </row>
    <row r="91" spans="1:16" s="270" customFormat="1" ht="9" customHeight="1">
      <c r="A91" s="271"/>
      <c r="B91" s="298" t="s">
        <v>268</v>
      </c>
      <c r="C91" s="297"/>
      <c r="D91" s="297">
        <v>3803.4</v>
      </c>
      <c r="E91" s="297">
        <v>3563.6</v>
      </c>
      <c r="F91" s="297">
        <v>3150.7</v>
      </c>
      <c r="G91" s="297">
        <v>3327.9</v>
      </c>
      <c r="H91" s="297">
        <v>3185.3</v>
      </c>
      <c r="I91" s="297">
        <v>3262.1</v>
      </c>
      <c r="J91" s="281"/>
      <c r="K91" s="283"/>
      <c r="L91" s="283"/>
      <c r="M91" s="283"/>
      <c r="N91" s="283"/>
      <c r="O91" s="283"/>
      <c r="P91" s="283"/>
    </row>
    <row r="92" spans="1:16" s="270" customFormat="1" ht="9" customHeight="1">
      <c r="A92" s="271"/>
      <c r="B92" s="298" t="s">
        <v>269</v>
      </c>
      <c r="C92" s="297"/>
      <c r="D92" s="297">
        <v>1855</v>
      </c>
      <c r="E92" s="297">
        <v>2212.5</v>
      </c>
      <c r="F92" s="297">
        <v>2758.7</v>
      </c>
      <c r="G92" s="297">
        <v>2806.1</v>
      </c>
      <c r="H92" s="297">
        <v>4856.2</v>
      </c>
      <c r="I92" s="297">
        <v>4435.6000000000004</v>
      </c>
      <c r="J92" s="281"/>
      <c r="K92" s="283"/>
      <c r="L92" s="283"/>
      <c r="M92" s="283"/>
      <c r="N92" s="283"/>
      <c r="O92" s="283"/>
      <c r="P92" s="283"/>
    </row>
    <row r="93" spans="1:16" s="270" customFormat="1" ht="9" customHeight="1">
      <c r="A93" s="271"/>
      <c r="B93" s="298" t="s">
        <v>270</v>
      </c>
      <c r="C93" s="297"/>
      <c r="D93" s="297">
        <v>14400.5</v>
      </c>
      <c r="E93" s="297">
        <v>14853</v>
      </c>
      <c r="F93" s="297">
        <v>17404.2</v>
      </c>
      <c r="G93" s="297">
        <v>16008.2</v>
      </c>
      <c r="H93" s="297">
        <v>24482.9</v>
      </c>
      <c r="I93" s="297">
        <v>21342.799999999999</v>
      </c>
      <c r="J93" s="281"/>
      <c r="K93" s="283"/>
      <c r="L93" s="283"/>
      <c r="M93" s="283"/>
      <c r="N93" s="283"/>
      <c r="O93" s="283"/>
      <c r="P93" s="283"/>
    </row>
    <row r="94" spans="1:16" s="270" customFormat="1" ht="9" customHeight="1">
      <c r="A94" s="271"/>
      <c r="B94" s="298" t="s">
        <v>271</v>
      </c>
      <c r="C94" s="297"/>
      <c r="D94" s="297">
        <v>5594.4</v>
      </c>
      <c r="E94" s="297">
        <v>6932.6</v>
      </c>
      <c r="F94" s="297">
        <v>7154.3</v>
      </c>
      <c r="G94" s="297">
        <v>7256.5</v>
      </c>
      <c r="H94" s="297">
        <v>8143.6</v>
      </c>
      <c r="I94" s="297">
        <v>9550.6</v>
      </c>
      <c r="J94" s="281"/>
      <c r="K94" s="283"/>
      <c r="L94" s="283"/>
      <c r="M94" s="283"/>
      <c r="N94" s="283"/>
      <c r="O94" s="283"/>
      <c r="P94" s="283"/>
    </row>
    <row r="95" spans="1:16" s="270" customFormat="1" ht="9" customHeight="1">
      <c r="A95" s="271"/>
      <c r="B95" s="298" t="s">
        <v>221</v>
      </c>
      <c r="C95" s="297"/>
      <c r="D95" s="297">
        <v>14186.8</v>
      </c>
      <c r="E95" s="297">
        <v>14225.4</v>
      </c>
      <c r="F95" s="297">
        <v>17569</v>
      </c>
      <c r="G95" s="297">
        <v>20587.3</v>
      </c>
      <c r="H95" s="297">
        <v>26413.9</v>
      </c>
      <c r="I95" s="297">
        <v>27324.400000000001</v>
      </c>
      <c r="J95" s="281"/>
      <c r="K95" s="283"/>
      <c r="L95" s="283"/>
      <c r="M95" s="283"/>
      <c r="N95" s="283"/>
      <c r="O95" s="283"/>
      <c r="P95" s="283"/>
    </row>
    <row r="96" spans="1:16" s="270" customFormat="1" ht="9" customHeight="1">
      <c r="A96" s="271"/>
      <c r="B96" s="298" t="s">
        <v>272</v>
      </c>
      <c r="C96" s="297"/>
      <c r="D96" s="297">
        <v>94023.6</v>
      </c>
      <c r="E96" s="297">
        <v>100670.39999999999</v>
      </c>
      <c r="F96" s="297">
        <v>114365.4</v>
      </c>
      <c r="G96" s="297">
        <v>127265.2</v>
      </c>
      <c r="H96" s="297">
        <v>147679.4</v>
      </c>
      <c r="I96" s="297">
        <v>177121.6</v>
      </c>
      <c r="J96" s="281"/>
      <c r="K96" s="283"/>
      <c r="L96" s="283"/>
      <c r="M96" s="283"/>
      <c r="N96" s="283"/>
      <c r="O96" s="283"/>
      <c r="P96" s="283"/>
    </row>
    <row r="97" spans="1:16" s="270" customFormat="1" ht="9" customHeight="1">
      <c r="A97" s="271"/>
      <c r="B97" s="298" t="s">
        <v>273</v>
      </c>
      <c r="C97" s="297"/>
      <c r="D97" s="297">
        <v>14625.7</v>
      </c>
      <c r="E97" s="297">
        <v>19054.599999999999</v>
      </c>
      <c r="F97" s="297">
        <v>18977.5</v>
      </c>
      <c r="G97" s="297">
        <v>21098.5</v>
      </c>
      <c r="H97" s="297">
        <v>23744.1</v>
      </c>
      <c r="I97" s="297">
        <v>26572.799999999999</v>
      </c>
      <c r="J97" s="281"/>
      <c r="K97" s="283"/>
      <c r="L97" s="283"/>
      <c r="M97" s="283"/>
      <c r="N97" s="283"/>
      <c r="O97" s="283"/>
      <c r="P97" s="283"/>
    </row>
    <row r="98" spans="1:16" s="270" customFormat="1" ht="9" customHeight="1">
      <c r="A98" s="271"/>
      <c r="B98" s="298" t="s">
        <v>227</v>
      </c>
      <c r="C98" s="297"/>
      <c r="D98" s="297">
        <v>1338</v>
      </c>
      <c r="E98" s="297">
        <v>1597.3</v>
      </c>
      <c r="F98" s="297">
        <v>1458.9</v>
      </c>
      <c r="G98" s="297">
        <v>1230.2</v>
      </c>
      <c r="H98" s="297">
        <v>1147.5</v>
      </c>
      <c r="I98" s="297">
        <v>1227.3</v>
      </c>
      <c r="J98" s="281"/>
      <c r="K98" s="283"/>
      <c r="L98" s="283"/>
      <c r="M98" s="283"/>
      <c r="N98" s="283"/>
      <c r="O98" s="283"/>
      <c r="P98" s="283"/>
    </row>
    <row r="99" spans="1:16" s="270" customFormat="1" ht="9" customHeight="1">
      <c r="A99" s="271"/>
      <c r="B99" s="298" t="s">
        <v>274</v>
      </c>
      <c r="C99" s="297"/>
      <c r="D99" s="297">
        <v>20293.599999999999</v>
      </c>
      <c r="E99" s="297">
        <v>22102.7</v>
      </c>
      <c r="F99" s="297">
        <v>3297.2</v>
      </c>
      <c r="G99" s="297">
        <v>16719</v>
      </c>
      <c r="H99" s="297">
        <v>6872.4</v>
      </c>
      <c r="I99" s="297">
        <v>10748.8</v>
      </c>
      <c r="J99" s="281"/>
      <c r="K99" s="283"/>
      <c r="L99" s="283"/>
      <c r="M99" s="283"/>
      <c r="N99" s="283"/>
      <c r="O99" s="283"/>
      <c r="P99" s="283"/>
    </row>
    <row r="100" spans="1:16" s="270" customFormat="1" ht="9" customHeight="1">
      <c r="A100" s="271"/>
      <c r="B100" s="300" t="s">
        <v>275</v>
      </c>
      <c r="C100" s="297"/>
      <c r="D100" s="297">
        <v>1349.8</v>
      </c>
      <c r="E100" s="297">
        <v>1240.3</v>
      </c>
      <c r="F100" s="297">
        <v>1164.4000000000001</v>
      </c>
      <c r="G100" s="297">
        <v>1417.4</v>
      </c>
      <c r="H100" s="297">
        <v>1385.7</v>
      </c>
      <c r="I100" s="297">
        <v>1412.4</v>
      </c>
      <c r="J100" s="281"/>
      <c r="K100" s="283"/>
      <c r="L100" s="283"/>
      <c r="M100" s="283"/>
      <c r="N100" s="283"/>
      <c r="O100" s="283"/>
      <c r="P100" s="283"/>
    </row>
    <row r="101" spans="1:16" s="270" customFormat="1" ht="9" customHeight="1">
      <c r="A101" s="271"/>
      <c r="B101" s="298" t="s">
        <v>276</v>
      </c>
      <c r="C101" s="299"/>
      <c r="D101" s="299">
        <v>498.8</v>
      </c>
      <c r="E101" s="299">
        <v>524.70000000000005</v>
      </c>
      <c r="F101" s="299">
        <v>533.6</v>
      </c>
      <c r="G101" s="299">
        <v>574</v>
      </c>
      <c r="H101" s="299">
        <v>667</v>
      </c>
      <c r="I101" s="299">
        <v>575.1</v>
      </c>
      <c r="J101" s="285"/>
      <c r="K101" s="283"/>
      <c r="L101" s="287"/>
      <c r="M101" s="287"/>
      <c r="N101" s="287"/>
      <c r="O101" s="287"/>
      <c r="P101" s="287"/>
    </row>
    <row r="102" spans="1:16" s="270" customFormat="1" ht="9" customHeight="1">
      <c r="A102" s="271"/>
      <c r="B102" s="298" t="s">
        <v>278</v>
      </c>
      <c r="C102" s="299"/>
      <c r="D102" s="299">
        <v>6350.1</v>
      </c>
      <c r="E102" s="299">
        <v>7321.1</v>
      </c>
      <c r="F102" s="299">
        <v>7067.2</v>
      </c>
      <c r="G102" s="299">
        <v>6462.7</v>
      </c>
      <c r="H102" s="299">
        <v>7036.8</v>
      </c>
      <c r="I102" s="299">
        <v>9274.4</v>
      </c>
      <c r="J102" s="281"/>
      <c r="K102" s="283"/>
      <c r="L102" s="283"/>
      <c r="M102" s="283"/>
      <c r="N102" s="283"/>
      <c r="O102" s="283"/>
      <c r="P102" s="283"/>
    </row>
    <row r="103" spans="1:16" s="270" customFormat="1" ht="9" customHeight="1">
      <c r="A103" s="271"/>
      <c r="B103" s="323" t="s">
        <v>277</v>
      </c>
      <c r="C103" s="324"/>
      <c r="D103" s="324"/>
      <c r="E103" s="324"/>
      <c r="F103" s="324"/>
      <c r="G103" s="324"/>
      <c r="H103" s="325"/>
      <c r="I103" s="325"/>
      <c r="J103" s="285"/>
      <c r="K103" s="283"/>
      <c r="L103" s="287"/>
      <c r="M103" s="287"/>
      <c r="N103" s="287"/>
      <c r="O103" s="287"/>
      <c r="P103" s="287"/>
    </row>
    <row r="104" spans="1:16" s="270" customFormat="1" ht="9" customHeight="1">
      <c r="A104" s="271"/>
      <c r="B104" s="326" t="s">
        <v>325</v>
      </c>
      <c r="C104" s="324"/>
      <c r="D104" s="324">
        <v>732.2</v>
      </c>
      <c r="E104" s="324">
        <v>754.4</v>
      </c>
      <c r="F104" s="324">
        <v>814.6</v>
      </c>
      <c r="G104" s="324">
        <v>783.6</v>
      </c>
      <c r="H104" s="324">
        <v>1068.4000000000001</v>
      </c>
      <c r="I104" s="324">
        <v>1136.5</v>
      </c>
      <c r="J104" s="285"/>
      <c r="K104" s="276"/>
      <c r="L104" s="287"/>
      <c r="M104" s="287"/>
      <c r="N104" s="287"/>
      <c r="O104" s="287"/>
      <c r="P104" s="287"/>
    </row>
    <row r="105" spans="1:16" s="270" customFormat="1" ht="9" customHeight="1">
      <c r="A105" s="271"/>
      <c r="B105" s="298" t="s">
        <v>279</v>
      </c>
      <c r="C105" s="299"/>
      <c r="D105" s="299" t="s">
        <v>30</v>
      </c>
      <c r="E105" s="299">
        <v>57.6</v>
      </c>
      <c r="F105" s="299">
        <v>66.900000000000006</v>
      </c>
      <c r="G105" s="299">
        <v>67.900000000000006</v>
      </c>
      <c r="H105" s="299">
        <v>72.099999999999994</v>
      </c>
      <c r="I105" s="299">
        <v>74.400000000000006</v>
      </c>
      <c r="J105" s="281"/>
      <c r="K105" s="283"/>
      <c r="L105" s="283"/>
      <c r="M105" s="283"/>
      <c r="N105" s="283"/>
      <c r="O105" s="283"/>
      <c r="P105" s="283"/>
    </row>
    <row r="106" spans="1:16" s="270" customFormat="1" ht="9" customHeight="1">
      <c r="A106" s="271"/>
      <c r="B106" s="298" t="s">
        <v>184</v>
      </c>
      <c r="C106" s="299"/>
      <c r="D106" s="299" t="s">
        <v>30</v>
      </c>
      <c r="E106" s="299" t="s">
        <v>30</v>
      </c>
      <c r="F106" s="299">
        <v>7935.8</v>
      </c>
      <c r="G106" s="299">
        <v>7706</v>
      </c>
      <c r="H106" s="299">
        <v>8143.3</v>
      </c>
      <c r="I106" s="299">
        <v>8859.2999999999993</v>
      </c>
      <c r="J106" s="281"/>
      <c r="K106" s="283"/>
      <c r="L106" s="283"/>
      <c r="M106" s="283"/>
      <c r="N106" s="283"/>
      <c r="O106" s="283"/>
      <c r="P106" s="283"/>
    </row>
    <row r="107" spans="1:16" s="270" customFormat="1" ht="9" customHeight="1">
      <c r="A107" s="271"/>
      <c r="B107" s="298" t="s">
        <v>345</v>
      </c>
      <c r="C107" s="299"/>
      <c r="D107" s="299" t="s">
        <v>30</v>
      </c>
      <c r="E107" s="299" t="s">
        <v>30</v>
      </c>
      <c r="F107" s="299" t="s">
        <v>30</v>
      </c>
      <c r="G107" s="299" t="s">
        <v>30</v>
      </c>
      <c r="H107" s="299" t="s">
        <v>30</v>
      </c>
      <c r="I107" s="299" t="s">
        <v>30</v>
      </c>
      <c r="J107" s="281"/>
      <c r="K107" s="283"/>
      <c r="L107" s="283"/>
      <c r="M107" s="283"/>
      <c r="N107" s="283"/>
      <c r="O107" s="283"/>
      <c r="P107" s="283"/>
    </row>
    <row r="108" spans="1:16" s="270" customFormat="1" ht="9" customHeight="1">
      <c r="A108" s="271"/>
      <c r="B108" s="282" t="s">
        <v>280</v>
      </c>
      <c r="C108" s="299"/>
      <c r="D108" s="299">
        <v>224521.3</v>
      </c>
      <c r="E108" s="299">
        <v>240480.9</v>
      </c>
      <c r="F108" s="299">
        <v>275534.5</v>
      </c>
      <c r="G108" s="299">
        <v>297963.7</v>
      </c>
      <c r="H108" s="299">
        <v>327554.5</v>
      </c>
      <c r="I108" s="299">
        <v>347723.4</v>
      </c>
      <c r="J108" s="281"/>
      <c r="K108" s="283"/>
      <c r="L108" s="283"/>
      <c r="M108" s="283"/>
      <c r="N108" s="283"/>
      <c r="O108" s="283"/>
      <c r="P108" s="283"/>
    </row>
    <row r="109" spans="1:16" s="270" customFormat="1" ht="9" customHeight="1">
      <c r="A109" s="271"/>
      <c r="B109" s="302" t="s">
        <v>281</v>
      </c>
      <c r="C109" s="297"/>
      <c r="D109" s="297">
        <v>391500.79999999999</v>
      </c>
      <c r="E109" s="297">
        <v>415434.7</v>
      </c>
      <c r="F109" s="297">
        <v>466195.1</v>
      </c>
      <c r="G109" s="297">
        <v>506995.7</v>
      </c>
      <c r="H109" s="297">
        <v>538774.30000000005</v>
      </c>
      <c r="I109" s="297">
        <v>568311.6</v>
      </c>
      <c r="J109" s="281"/>
      <c r="K109" s="283"/>
      <c r="L109" s="283"/>
      <c r="M109" s="283"/>
      <c r="N109" s="283"/>
      <c r="O109" s="283"/>
      <c r="P109" s="283"/>
    </row>
    <row r="110" spans="1:16" s="270" customFormat="1" ht="3" customHeight="1">
      <c r="A110" s="303"/>
      <c r="B110" s="304"/>
      <c r="C110" s="305"/>
      <c r="D110" s="305"/>
      <c r="E110" s="305"/>
      <c r="F110" s="305"/>
      <c r="G110" s="305"/>
      <c r="H110" s="305"/>
      <c r="I110" s="305"/>
      <c r="J110" s="306"/>
      <c r="K110" s="283"/>
      <c r="L110" s="283"/>
      <c r="M110" s="283"/>
      <c r="N110" s="283"/>
      <c r="O110" s="283"/>
      <c r="P110" s="283"/>
    </row>
    <row r="111" spans="1:16" s="270" customFormat="1" ht="3.95" customHeight="1">
      <c r="A111" s="267"/>
      <c r="B111" s="308"/>
      <c r="C111" s="309"/>
      <c r="D111" s="309"/>
      <c r="E111" s="309"/>
      <c r="F111" s="309"/>
      <c r="G111" s="309"/>
      <c r="H111" s="309"/>
      <c r="I111" s="309"/>
      <c r="J111" s="310"/>
      <c r="K111" s="283"/>
      <c r="L111" s="283"/>
      <c r="M111" s="283"/>
      <c r="N111" s="283"/>
      <c r="O111" s="283"/>
      <c r="P111" s="283"/>
    </row>
    <row r="112" spans="1:16" s="270" customFormat="1" ht="10.5" customHeight="1">
      <c r="A112" s="271"/>
      <c r="B112" s="307" t="s">
        <v>244</v>
      </c>
      <c r="C112" s="273"/>
      <c r="D112" s="273"/>
      <c r="E112" s="273"/>
      <c r="F112" s="273"/>
      <c r="G112" s="273"/>
      <c r="H112" s="273"/>
      <c r="I112" s="853" t="s">
        <v>64</v>
      </c>
      <c r="J112" s="274"/>
      <c r="K112" s="275"/>
      <c r="L112" s="275"/>
      <c r="M112" s="275"/>
      <c r="N112" s="275"/>
      <c r="O112" s="275"/>
      <c r="P112" s="276"/>
    </row>
    <row r="113" spans="1:16" s="270" customFormat="1" ht="10.5" customHeight="1">
      <c r="A113" s="271"/>
      <c r="B113" s="272" t="s">
        <v>246</v>
      </c>
      <c r="C113" s="273"/>
      <c r="D113" s="273"/>
      <c r="E113" s="273"/>
      <c r="F113" s="273"/>
      <c r="G113" s="273"/>
      <c r="H113" s="273"/>
      <c r="I113" s="277" t="s">
        <v>14</v>
      </c>
      <c r="J113" s="274"/>
      <c r="K113" s="275"/>
      <c r="L113" s="275"/>
      <c r="M113" s="275"/>
      <c r="N113" s="275"/>
      <c r="O113" s="275"/>
      <c r="P113" s="276"/>
    </row>
    <row r="114" spans="1:16" s="270" customFormat="1" ht="10.5" customHeight="1">
      <c r="A114" s="271"/>
      <c r="B114" s="278" t="s">
        <v>61</v>
      </c>
      <c r="C114" s="273"/>
      <c r="D114" s="273"/>
      <c r="E114" s="273"/>
      <c r="F114" s="273"/>
      <c r="G114" s="273"/>
      <c r="H114" s="273"/>
      <c r="I114" s="273"/>
      <c r="J114" s="274"/>
      <c r="K114" s="275"/>
      <c r="L114" s="275"/>
      <c r="M114" s="275"/>
      <c r="N114" s="275"/>
      <c r="O114" s="275"/>
      <c r="P114" s="275"/>
    </row>
    <row r="115" spans="1:16" s="270" customFormat="1" ht="10.5" customHeight="1">
      <c r="A115" s="271"/>
      <c r="B115" s="279" t="s">
        <v>3</v>
      </c>
      <c r="C115" s="273"/>
      <c r="D115" s="273"/>
      <c r="E115" s="273"/>
      <c r="F115" s="273"/>
      <c r="G115" s="273"/>
      <c r="H115" s="273"/>
      <c r="I115" s="273"/>
      <c r="J115" s="274"/>
      <c r="K115" s="275"/>
      <c r="L115" s="275"/>
      <c r="M115" s="275"/>
      <c r="N115" s="275"/>
      <c r="O115" s="275"/>
      <c r="P115" s="275"/>
    </row>
    <row r="116" spans="1:16" s="270" customFormat="1" ht="2.1" customHeight="1">
      <c r="A116" s="271"/>
      <c r="B116" s="280"/>
      <c r="C116" s="280"/>
      <c r="D116" s="280"/>
      <c r="E116" s="280"/>
      <c r="F116" s="280"/>
      <c r="G116" s="280"/>
      <c r="H116" s="280"/>
      <c r="I116" s="280"/>
      <c r="J116" s="281"/>
      <c r="K116" s="282"/>
      <c r="L116" s="282"/>
      <c r="M116" s="282"/>
      <c r="N116" s="282"/>
      <c r="O116" s="282"/>
      <c r="P116" s="282"/>
    </row>
    <row r="117" spans="1:16" s="270" customFormat="1" ht="2.1" customHeight="1">
      <c r="A117" s="271"/>
      <c r="B117" s="282"/>
      <c r="C117" s="282"/>
      <c r="D117" s="282"/>
      <c r="E117" s="282"/>
      <c r="F117" s="282"/>
      <c r="G117" s="282"/>
      <c r="H117" s="282"/>
      <c r="I117" s="282"/>
      <c r="J117" s="281"/>
      <c r="K117" s="283"/>
      <c r="L117" s="283"/>
      <c r="M117" s="283"/>
      <c r="N117" s="283"/>
      <c r="O117" s="283"/>
      <c r="P117" s="283"/>
    </row>
    <row r="118" spans="1:16" s="270" customFormat="1" ht="8.25" customHeight="1">
      <c r="A118" s="271"/>
      <c r="B118" s="894" t="s">
        <v>247</v>
      </c>
      <c r="C118" s="284"/>
      <c r="D118" s="284">
        <v>2007</v>
      </c>
      <c r="E118" s="284">
        <v>2008</v>
      </c>
      <c r="F118" s="284">
        <v>2009</v>
      </c>
      <c r="G118" s="284">
        <v>2010</v>
      </c>
      <c r="H118" s="284">
        <v>2011</v>
      </c>
      <c r="I118" s="284" t="s">
        <v>81</v>
      </c>
      <c r="J118" s="285"/>
      <c r="K118" s="286"/>
      <c r="L118" s="287"/>
      <c r="M118" s="287"/>
      <c r="N118" s="287"/>
      <c r="O118" s="287"/>
      <c r="P118" s="287"/>
    </row>
    <row r="119" spans="1:16" s="270" customFormat="1" ht="8.25" customHeight="1">
      <c r="A119" s="271"/>
      <c r="B119" s="895"/>
      <c r="C119" s="284"/>
      <c r="D119" s="284"/>
      <c r="E119" s="284"/>
      <c r="F119" s="284"/>
      <c r="G119" s="284"/>
      <c r="H119" s="284"/>
      <c r="I119" s="284"/>
      <c r="J119" s="285"/>
      <c r="K119" s="286"/>
      <c r="L119" s="287"/>
      <c r="M119" s="287"/>
      <c r="N119" s="287"/>
      <c r="O119" s="287"/>
      <c r="P119" s="287"/>
    </row>
    <row r="120" spans="1:16" s="270" customFormat="1" ht="2.1" customHeight="1">
      <c r="A120" s="271"/>
      <c r="B120" s="280"/>
      <c r="C120" s="288"/>
      <c r="D120" s="288"/>
      <c r="E120" s="288"/>
      <c r="F120" s="288"/>
      <c r="G120" s="288"/>
      <c r="H120" s="288"/>
      <c r="I120" s="288"/>
      <c r="J120" s="285"/>
      <c r="K120" s="284"/>
      <c r="L120" s="287"/>
      <c r="M120" s="287"/>
      <c r="N120" s="287"/>
      <c r="O120" s="287"/>
      <c r="P120" s="287"/>
    </row>
    <row r="121" spans="1:16" s="270" customFormat="1" ht="2.1" customHeight="1">
      <c r="A121" s="271"/>
      <c r="B121" s="282"/>
      <c r="C121" s="284"/>
      <c r="D121" s="284"/>
      <c r="E121" s="284"/>
      <c r="F121" s="284"/>
      <c r="G121" s="284"/>
      <c r="H121" s="284"/>
      <c r="I121" s="284"/>
      <c r="J121" s="285"/>
      <c r="K121" s="276"/>
      <c r="L121" s="287"/>
      <c r="M121" s="287"/>
      <c r="N121" s="287"/>
      <c r="O121" s="287"/>
      <c r="P121" s="287"/>
    </row>
    <row r="122" spans="1:16" s="270" customFormat="1" ht="8.4499999999999993" customHeight="1">
      <c r="A122" s="271"/>
      <c r="B122" s="290" t="s">
        <v>248</v>
      </c>
      <c r="C122" s="291"/>
      <c r="D122" s="291">
        <f>SUM(D123+D131+D161+D162)</f>
        <v>1870124.5999999999</v>
      </c>
      <c r="E122" s="291">
        <f>SUM(E123+E131+E161+E162)</f>
        <v>1896289.2</v>
      </c>
      <c r="F122" s="291">
        <f>SUM(F123+F131+F161+F162)</f>
        <v>2312703.8000000003</v>
      </c>
      <c r="G122" s="291">
        <f>SUM(G123+G131+G161+G162)</f>
        <v>2680411.7000000002</v>
      </c>
      <c r="H122" s="291">
        <f>SUM(H123+H131+H161+H162)</f>
        <v>2899542.5999999996</v>
      </c>
      <c r="I122" s="291">
        <f>SUM(I123+I131+I161+I162)-0.3</f>
        <v>3191278.3</v>
      </c>
      <c r="J122" s="311"/>
      <c r="K122" s="312"/>
      <c r="L122" s="312"/>
    </row>
    <row r="123" spans="1:16" s="270" customFormat="1" ht="8.4499999999999993" customHeight="1">
      <c r="A123" s="271"/>
      <c r="B123" s="296" t="s">
        <v>249</v>
      </c>
      <c r="C123" s="297"/>
      <c r="D123" s="297">
        <f t="shared" ref="D123:I123" si="6">SUM(D124:D127)</f>
        <v>40988.6</v>
      </c>
      <c r="E123" s="297">
        <f t="shared" si="6"/>
        <v>47774.9</v>
      </c>
      <c r="F123" s="297">
        <f t="shared" si="6"/>
        <v>54938</v>
      </c>
      <c r="G123" s="297">
        <f t="shared" si="6"/>
        <v>53094.799999999996</v>
      </c>
      <c r="H123" s="297">
        <f>SUM(H124:H127)</f>
        <v>59846.7</v>
      </c>
      <c r="I123" s="297">
        <f t="shared" si="6"/>
        <v>69804.2</v>
      </c>
      <c r="J123" s="311"/>
      <c r="K123" s="312"/>
    </row>
    <row r="124" spans="1:16" s="270" customFormat="1" ht="8.4499999999999993" customHeight="1">
      <c r="A124" s="271"/>
      <c r="B124" s="298" t="s">
        <v>250</v>
      </c>
      <c r="C124" s="299"/>
      <c r="D124" s="299">
        <v>7523.7</v>
      </c>
      <c r="E124" s="299">
        <v>8978.6</v>
      </c>
      <c r="F124" s="299">
        <v>9305</v>
      </c>
      <c r="G124" s="299">
        <v>9550</v>
      </c>
      <c r="H124" s="299">
        <v>10210.299999999999</v>
      </c>
      <c r="I124" s="299">
        <v>10987.2</v>
      </c>
      <c r="J124" s="311"/>
    </row>
    <row r="125" spans="1:16" s="270" customFormat="1" ht="8.4499999999999993" customHeight="1">
      <c r="A125" s="271"/>
      <c r="B125" s="298" t="s">
        <v>251</v>
      </c>
      <c r="C125" s="299"/>
      <c r="D125" s="299">
        <v>25229.5</v>
      </c>
      <c r="E125" s="299">
        <v>29963.3</v>
      </c>
      <c r="F125" s="299">
        <v>32539.8</v>
      </c>
      <c r="G125" s="299">
        <v>34023.5</v>
      </c>
      <c r="H125" s="299">
        <v>38035.699999999997</v>
      </c>
      <c r="I125" s="299">
        <v>42582.8</v>
      </c>
      <c r="J125" s="311"/>
    </row>
    <row r="126" spans="1:16" s="270" customFormat="1" ht="8.4499999999999993" customHeight="1">
      <c r="A126" s="271"/>
      <c r="B126" s="300" t="s">
        <v>252</v>
      </c>
      <c r="C126" s="299"/>
      <c r="D126" s="299">
        <v>7434.4</v>
      </c>
      <c r="E126" s="299">
        <v>7967</v>
      </c>
      <c r="F126" s="299">
        <v>12180.7</v>
      </c>
      <c r="G126" s="299">
        <v>8631.7000000000007</v>
      </c>
      <c r="H126" s="299">
        <v>10499</v>
      </c>
      <c r="I126" s="299">
        <v>14953.9</v>
      </c>
      <c r="J126" s="311"/>
    </row>
    <row r="127" spans="1:16" s="270" customFormat="1" ht="8.4499999999999993" customHeight="1">
      <c r="A127" s="271"/>
      <c r="B127" s="298" t="s">
        <v>283</v>
      </c>
      <c r="C127" s="299"/>
      <c r="D127" s="299">
        <v>801</v>
      </c>
      <c r="E127" s="299">
        <v>866</v>
      </c>
      <c r="F127" s="299">
        <v>912.5</v>
      </c>
      <c r="G127" s="299">
        <v>889.6</v>
      </c>
      <c r="H127" s="299">
        <v>1101.7</v>
      </c>
      <c r="I127" s="299">
        <v>1280.3</v>
      </c>
      <c r="J127" s="311"/>
    </row>
    <row r="128" spans="1:16" s="270" customFormat="1" ht="8.4499999999999993" customHeight="1">
      <c r="A128" s="271"/>
      <c r="B128" s="298" t="s">
        <v>284</v>
      </c>
      <c r="C128" s="299"/>
      <c r="D128" s="299" t="s">
        <v>30</v>
      </c>
      <c r="E128" s="299">
        <v>3636.9</v>
      </c>
      <c r="F128" s="299">
        <v>7648.6</v>
      </c>
      <c r="G128" s="299">
        <v>8765.7000000000007</v>
      </c>
      <c r="H128" s="299">
        <v>4551.1000000000004</v>
      </c>
      <c r="I128" s="299">
        <v>4931.6000000000004</v>
      </c>
      <c r="J128" s="311"/>
    </row>
    <row r="129" spans="1:11" s="270" customFormat="1" ht="8.4499999999999993" customHeight="1">
      <c r="A129" s="271"/>
      <c r="B129" s="298" t="s">
        <v>277</v>
      </c>
      <c r="C129" s="299"/>
      <c r="D129" s="299"/>
      <c r="E129" s="299"/>
      <c r="F129" s="299"/>
      <c r="G129" s="299"/>
      <c r="H129" s="299"/>
      <c r="I129" s="299"/>
      <c r="J129" s="311"/>
    </row>
    <row r="130" spans="1:11" s="270" customFormat="1" ht="8.4499999999999993" customHeight="1">
      <c r="A130" s="271"/>
      <c r="B130" s="300" t="s">
        <v>325</v>
      </c>
      <c r="C130" s="299"/>
      <c r="D130" s="299" t="s">
        <v>30</v>
      </c>
      <c r="E130" s="299" t="s">
        <v>30</v>
      </c>
      <c r="F130" s="299" t="s">
        <v>30</v>
      </c>
      <c r="G130" s="299" t="s">
        <v>30</v>
      </c>
      <c r="H130" s="299" t="s">
        <v>30</v>
      </c>
      <c r="I130" s="299">
        <v>2065.9</v>
      </c>
      <c r="J130" s="311"/>
    </row>
    <row r="131" spans="1:11" s="270" customFormat="1" ht="8.4499999999999993" customHeight="1">
      <c r="A131" s="271"/>
      <c r="B131" s="296" t="s">
        <v>257</v>
      </c>
      <c r="C131" s="297"/>
      <c r="D131" s="297">
        <f t="shared" ref="D131:I131" si="7">SUM(D132:D159)</f>
        <v>788092.49999999988</v>
      </c>
      <c r="E131" s="297">
        <f t="shared" si="7"/>
        <v>894794.10000000009</v>
      </c>
      <c r="F131" s="297">
        <f t="shared" si="7"/>
        <v>1101614.3000000003</v>
      </c>
      <c r="G131" s="297">
        <f t="shared" si="7"/>
        <v>1150326.2000000002</v>
      </c>
      <c r="H131" s="297">
        <f t="shared" si="7"/>
        <v>1236433.6999999997</v>
      </c>
      <c r="I131" s="297">
        <f t="shared" si="7"/>
        <v>1364150.3999999994</v>
      </c>
      <c r="J131" s="311"/>
      <c r="K131" s="312"/>
    </row>
    <row r="132" spans="1:11" s="270" customFormat="1" ht="8.4499999999999993" customHeight="1">
      <c r="A132" s="271"/>
      <c r="B132" s="298" t="s">
        <v>258</v>
      </c>
      <c r="C132" s="299"/>
      <c r="D132" s="299">
        <v>1608.5</v>
      </c>
      <c r="E132" s="299">
        <v>1689.9</v>
      </c>
      <c r="F132" s="299">
        <v>1798.1</v>
      </c>
      <c r="G132" s="299">
        <v>1677.8</v>
      </c>
      <c r="H132" s="299">
        <v>1786.6</v>
      </c>
      <c r="I132" s="299">
        <v>1986.6</v>
      </c>
      <c r="J132" s="311"/>
    </row>
    <row r="133" spans="1:11" s="270" customFormat="1" ht="8.4499999999999993" customHeight="1">
      <c r="A133" s="271"/>
      <c r="B133" s="298" t="s">
        <v>236</v>
      </c>
      <c r="C133" s="299"/>
      <c r="D133" s="299">
        <v>5083.3</v>
      </c>
      <c r="E133" s="299">
        <v>6736.9</v>
      </c>
      <c r="F133" s="299">
        <v>9594</v>
      </c>
      <c r="G133" s="299">
        <v>8370.6</v>
      </c>
      <c r="H133" s="299">
        <v>16386.099999999999</v>
      </c>
      <c r="I133" s="299">
        <v>23637.5</v>
      </c>
      <c r="J133" s="311"/>
    </row>
    <row r="134" spans="1:11" s="270" customFormat="1" ht="8.4499999999999993" customHeight="1">
      <c r="A134" s="271"/>
      <c r="B134" s="298" t="s">
        <v>259</v>
      </c>
      <c r="C134" s="299"/>
      <c r="D134" s="299">
        <v>4836</v>
      </c>
      <c r="E134" s="299">
        <v>5348.2</v>
      </c>
      <c r="F134" s="299">
        <v>5347.7</v>
      </c>
      <c r="G134" s="299">
        <v>5945.4</v>
      </c>
      <c r="H134" s="299">
        <v>5823.5</v>
      </c>
      <c r="I134" s="299">
        <v>6116.4</v>
      </c>
      <c r="J134" s="311"/>
    </row>
    <row r="135" spans="1:11" s="270" customFormat="1" ht="8.4499999999999993" customHeight="1">
      <c r="A135" s="271"/>
      <c r="B135" s="298" t="s">
        <v>260</v>
      </c>
      <c r="C135" s="299"/>
      <c r="D135" s="299">
        <v>34358.5</v>
      </c>
      <c r="E135" s="299">
        <v>32502.2</v>
      </c>
      <c r="F135" s="299">
        <v>36683.300000000003</v>
      </c>
      <c r="G135" s="299">
        <v>36456.300000000003</v>
      </c>
      <c r="H135" s="299">
        <v>38992.5</v>
      </c>
      <c r="I135" s="299">
        <v>46233.599999999999</v>
      </c>
      <c r="J135" s="311"/>
    </row>
    <row r="136" spans="1:11" s="270" customFormat="1" ht="8.4499999999999993" customHeight="1">
      <c r="A136" s="271"/>
      <c r="B136" s="298" t="s">
        <v>261</v>
      </c>
      <c r="C136" s="299"/>
      <c r="D136" s="299">
        <v>32200.9</v>
      </c>
      <c r="E136" s="299">
        <v>34861</v>
      </c>
      <c r="F136" s="299">
        <v>43623.3</v>
      </c>
      <c r="G136" s="299">
        <v>43632.4</v>
      </c>
      <c r="H136" s="299">
        <v>50039.5</v>
      </c>
      <c r="I136" s="299">
        <v>55611</v>
      </c>
      <c r="J136" s="311"/>
    </row>
    <row r="137" spans="1:11" s="270" customFormat="1" ht="8.4499999999999993" customHeight="1">
      <c r="A137" s="271"/>
      <c r="B137" s="298" t="s">
        <v>285</v>
      </c>
      <c r="C137" s="301"/>
      <c r="D137" s="301"/>
      <c r="E137" s="301"/>
      <c r="F137" s="301"/>
      <c r="G137" s="301"/>
      <c r="H137" s="301"/>
      <c r="I137" s="301"/>
      <c r="J137" s="311"/>
    </row>
    <row r="138" spans="1:11" s="270" customFormat="1" ht="8.4499999999999993" customHeight="1">
      <c r="A138" s="271"/>
      <c r="B138" s="298" t="s">
        <v>263</v>
      </c>
      <c r="C138" s="299"/>
      <c r="D138" s="299">
        <v>58384.7</v>
      </c>
      <c r="E138" s="299">
        <v>64447.3</v>
      </c>
      <c r="F138" s="299">
        <v>70705.399999999994</v>
      </c>
      <c r="G138" s="299">
        <v>73368.399999999994</v>
      </c>
      <c r="H138" s="299">
        <v>73821.3</v>
      </c>
      <c r="I138" s="299">
        <v>71378.3</v>
      </c>
      <c r="J138" s="311"/>
    </row>
    <row r="139" spans="1:11" s="270" customFormat="1" ht="8.4499999999999993" customHeight="1">
      <c r="A139" s="271"/>
      <c r="B139" s="298" t="s">
        <v>264</v>
      </c>
      <c r="C139" s="299"/>
      <c r="D139" s="299">
        <v>39168.199999999997</v>
      </c>
      <c r="E139" s="299">
        <v>58279.3</v>
      </c>
      <c r="F139" s="299">
        <v>72484.899999999994</v>
      </c>
      <c r="G139" s="299">
        <v>80262.8</v>
      </c>
      <c r="H139" s="299">
        <v>86420.6</v>
      </c>
      <c r="I139" s="299">
        <v>85544</v>
      </c>
      <c r="J139" s="311"/>
    </row>
    <row r="140" spans="1:11" s="270" customFormat="1" ht="8.4499999999999993" customHeight="1">
      <c r="A140" s="271"/>
      <c r="B140" s="298" t="s">
        <v>265</v>
      </c>
      <c r="C140" s="297"/>
      <c r="D140" s="297">
        <v>8233.1</v>
      </c>
      <c r="E140" s="297">
        <v>10806.9</v>
      </c>
      <c r="F140" s="297">
        <v>14153.4</v>
      </c>
      <c r="G140" s="297">
        <v>14354.7</v>
      </c>
      <c r="H140" s="297">
        <v>16507.3</v>
      </c>
      <c r="I140" s="297">
        <v>18622.900000000001</v>
      </c>
      <c r="J140" s="311"/>
    </row>
    <row r="141" spans="1:11" s="270" customFormat="1" ht="8.4499999999999993" customHeight="1">
      <c r="A141" s="271"/>
      <c r="B141" s="298" t="s">
        <v>266</v>
      </c>
      <c r="C141" s="297"/>
      <c r="D141" s="297">
        <v>151963.4</v>
      </c>
      <c r="E141" s="297">
        <v>173497.8</v>
      </c>
      <c r="F141" s="297">
        <v>200930.6</v>
      </c>
      <c r="G141" s="297">
        <v>211186.2</v>
      </c>
      <c r="H141" s="297">
        <v>230684.5</v>
      </c>
      <c r="I141" s="297">
        <v>251764.6</v>
      </c>
      <c r="J141" s="311"/>
    </row>
    <row r="142" spans="1:11" s="270" customFormat="1" ht="8.4499999999999993" customHeight="1">
      <c r="A142" s="271"/>
      <c r="B142" s="298" t="s">
        <v>215</v>
      </c>
      <c r="C142" s="297"/>
      <c r="D142" s="297">
        <v>55583.199999999997</v>
      </c>
      <c r="E142" s="297">
        <v>69426.100000000006</v>
      </c>
      <c r="F142" s="297">
        <v>85036.5</v>
      </c>
      <c r="G142" s="297">
        <v>89892.9</v>
      </c>
      <c r="H142" s="297">
        <v>105313.9</v>
      </c>
      <c r="I142" s="297">
        <v>113479.7</v>
      </c>
      <c r="J142" s="311"/>
    </row>
    <row r="143" spans="1:11" s="270" customFormat="1" ht="8.4499999999999993" customHeight="1">
      <c r="A143" s="271"/>
      <c r="B143" s="298" t="s">
        <v>267</v>
      </c>
      <c r="C143" s="297"/>
      <c r="D143" s="297">
        <v>10951.3</v>
      </c>
      <c r="E143" s="297">
        <v>13382.8</v>
      </c>
      <c r="F143" s="297">
        <v>16059.3</v>
      </c>
      <c r="G143" s="297">
        <v>15991.9</v>
      </c>
      <c r="H143" s="297">
        <v>18270.2</v>
      </c>
      <c r="I143" s="297">
        <v>19679.7</v>
      </c>
      <c r="J143" s="311"/>
    </row>
    <row r="144" spans="1:11" s="270" customFormat="1" ht="8.4499999999999993" customHeight="1">
      <c r="A144" s="271"/>
      <c r="B144" s="298" t="s">
        <v>268</v>
      </c>
      <c r="C144" s="297"/>
      <c r="D144" s="297">
        <v>3234.7</v>
      </c>
      <c r="E144" s="297">
        <v>3419.6</v>
      </c>
      <c r="F144" s="297">
        <v>4090.7</v>
      </c>
      <c r="G144" s="297">
        <v>3677.9</v>
      </c>
      <c r="H144" s="297">
        <v>3704.7</v>
      </c>
      <c r="I144" s="297">
        <v>4416.8</v>
      </c>
      <c r="J144" s="311"/>
    </row>
    <row r="145" spans="1:11" s="270" customFormat="1" ht="8.4499999999999993" customHeight="1">
      <c r="A145" s="271"/>
      <c r="B145" s="298" t="s">
        <v>269</v>
      </c>
      <c r="C145" s="297"/>
      <c r="D145" s="297">
        <v>4772.3</v>
      </c>
      <c r="E145" s="297">
        <v>5272.8</v>
      </c>
      <c r="F145" s="297">
        <v>5804.3</v>
      </c>
      <c r="G145" s="297">
        <v>5195.1000000000004</v>
      </c>
      <c r="H145" s="297">
        <v>5606.7</v>
      </c>
      <c r="I145" s="297">
        <v>5707.4</v>
      </c>
      <c r="J145" s="311"/>
    </row>
    <row r="146" spans="1:11" s="270" customFormat="1" ht="8.4499999999999993" customHeight="1">
      <c r="A146" s="271"/>
      <c r="B146" s="298" t="s">
        <v>270</v>
      </c>
      <c r="C146" s="297"/>
      <c r="D146" s="297">
        <v>29006.3</v>
      </c>
      <c r="E146" s="297">
        <v>39064.6</v>
      </c>
      <c r="F146" s="297">
        <v>45059.8</v>
      </c>
      <c r="G146" s="297">
        <v>46236.2</v>
      </c>
      <c r="H146" s="297">
        <v>51222</v>
      </c>
      <c r="I146" s="297">
        <v>54717.7</v>
      </c>
      <c r="J146" s="311"/>
    </row>
    <row r="147" spans="1:11" s="270" customFormat="1" ht="8.4499999999999993" customHeight="1">
      <c r="A147" s="271"/>
      <c r="B147" s="298" t="s">
        <v>271</v>
      </c>
      <c r="C147" s="297"/>
      <c r="D147" s="297">
        <v>9216.5</v>
      </c>
      <c r="E147" s="297">
        <v>9307.7999999999993</v>
      </c>
      <c r="F147" s="297">
        <v>12309.9</v>
      </c>
      <c r="G147" s="297">
        <v>11781.5</v>
      </c>
      <c r="H147" s="297">
        <v>11997.8</v>
      </c>
      <c r="I147" s="297">
        <v>14905.1</v>
      </c>
      <c r="J147" s="311"/>
    </row>
    <row r="148" spans="1:11" s="270" customFormat="1" ht="8.4499999999999993" customHeight="1">
      <c r="A148" s="271"/>
      <c r="B148" s="298" t="s">
        <v>221</v>
      </c>
      <c r="C148" s="297"/>
      <c r="D148" s="297">
        <v>32793.300000000003</v>
      </c>
      <c r="E148" s="297">
        <v>35981.4</v>
      </c>
      <c r="F148" s="297">
        <v>43816</v>
      </c>
      <c r="G148" s="297">
        <v>3163.6</v>
      </c>
      <c r="H148" s="297">
        <v>3093.2</v>
      </c>
      <c r="I148" s="297">
        <v>3201.5</v>
      </c>
      <c r="J148" s="311"/>
      <c r="K148" s="313"/>
    </row>
    <row r="149" spans="1:11" s="270" customFormat="1" ht="8.4499999999999993" customHeight="1">
      <c r="A149" s="271"/>
      <c r="B149" s="298" t="s">
        <v>272</v>
      </c>
      <c r="C149" s="297"/>
      <c r="D149" s="297">
        <v>191994.4</v>
      </c>
      <c r="E149" s="297">
        <v>190178.7</v>
      </c>
      <c r="F149" s="297">
        <v>226142.5</v>
      </c>
      <c r="G149" s="297">
        <v>296997.7</v>
      </c>
      <c r="H149" s="297">
        <v>325045.59999999998</v>
      </c>
      <c r="I149" s="297">
        <v>368687.8</v>
      </c>
      <c r="J149" s="311"/>
    </row>
    <row r="150" spans="1:11" s="270" customFormat="1" ht="8.4499999999999993" customHeight="1">
      <c r="A150" s="271"/>
      <c r="B150" s="298" t="s">
        <v>273</v>
      </c>
      <c r="C150" s="297"/>
      <c r="D150" s="297">
        <v>35108.5</v>
      </c>
      <c r="E150" s="297">
        <v>50088.7</v>
      </c>
      <c r="F150" s="297">
        <v>68146.600000000006</v>
      </c>
      <c r="G150" s="297">
        <v>80176.899999999994</v>
      </c>
      <c r="H150" s="297">
        <v>80267.399999999994</v>
      </c>
      <c r="I150" s="297">
        <v>84859.9</v>
      </c>
      <c r="J150" s="311"/>
    </row>
    <row r="151" spans="1:11" s="270" customFormat="1" ht="8.4499999999999993" customHeight="1">
      <c r="A151" s="271"/>
      <c r="B151" s="298" t="s">
        <v>227</v>
      </c>
      <c r="C151" s="297"/>
      <c r="D151" s="297">
        <v>1822.7</v>
      </c>
      <c r="E151" s="297">
        <v>3382.4</v>
      </c>
      <c r="F151" s="297">
        <v>4001.3</v>
      </c>
      <c r="G151" s="297">
        <v>3935.8</v>
      </c>
      <c r="H151" s="297">
        <v>4818.3</v>
      </c>
      <c r="I151" s="297">
        <v>5037</v>
      </c>
      <c r="J151" s="311"/>
    </row>
    <row r="152" spans="1:11" s="270" customFormat="1" ht="8.4499999999999993" customHeight="1">
      <c r="A152" s="271"/>
      <c r="B152" s="298" t="s">
        <v>274</v>
      </c>
      <c r="C152" s="297"/>
      <c r="D152" s="297">
        <v>51547.3</v>
      </c>
      <c r="E152" s="297">
        <v>51737</v>
      </c>
      <c r="F152" s="297">
        <v>82935.3</v>
      </c>
      <c r="G152" s="297">
        <v>65822.7</v>
      </c>
      <c r="H152" s="297">
        <v>49324.9</v>
      </c>
      <c r="I152" s="297">
        <v>63322.9</v>
      </c>
      <c r="J152" s="311"/>
    </row>
    <row r="153" spans="1:11" s="270" customFormat="1" ht="8.4499999999999993" customHeight="1">
      <c r="A153" s="271"/>
      <c r="B153" s="300" t="s">
        <v>275</v>
      </c>
      <c r="C153" s="297"/>
      <c r="D153" s="297">
        <v>1318.2</v>
      </c>
      <c r="E153" s="297">
        <v>1521.9</v>
      </c>
      <c r="F153" s="297">
        <v>1568.1</v>
      </c>
      <c r="G153" s="297">
        <v>1248.8</v>
      </c>
      <c r="H153" s="297">
        <v>1346.1</v>
      </c>
      <c r="I153" s="297">
        <v>1630.4</v>
      </c>
      <c r="J153" s="311"/>
    </row>
    <row r="154" spans="1:11" s="270" customFormat="1" ht="8.4499999999999993" customHeight="1">
      <c r="A154" s="271"/>
      <c r="B154" s="298" t="s">
        <v>276</v>
      </c>
      <c r="C154" s="299"/>
      <c r="D154" s="299">
        <v>794</v>
      </c>
      <c r="E154" s="299">
        <v>924.9</v>
      </c>
      <c r="F154" s="299">
        <v>926</v>
      </c>
      <c r="G154" s="299">
        <v>750.7</v>
      </c>
      <c r="H154" s="299">
        <v>871.9</v>
      </c>
      <c r="I154" s="299">
        <v>1092.4000000000001</v>
      </c>
      <c r="J154" s="311"/>
    </row>
    <row r="155" spans="1:11" s="270" customFormat="1" ht="8.4499999999999993" customHeight="1">
      <c r="A155" s="271"/>
      <c r="B155" s="298" t="s">
        <v>278</v>
      </c>
      <c r="C155" s="299"/>
      <c r="D155" s="299">
        <v>13664.7</v>
      </c>
      <c r="E155" s="299">
        <v>19711.599999999999</v>
      </c>
      <c r="F155" s="299">
        <v>32916.800000000003</v>
      </c>
      <c r="G155" s="299">
        <v>32437.8</v>
      </c>
      <c r="H155" s="299">
        <v>35519.1</v>
      </c>
      <c r="I155" s="299">
        <v>40536.5</v>
      </c>
      <c r="J155" s="311"/>
    </row>
    <row r="156" spans="1:11" s="270" customFormat="1" ht="8.4499999999999993" customHeight="1">
      <c r="A156" s="271"/>
      <c r="B156" s="323" t="s">
        <v>277</v>
      </c>
      <c r="C156" s="299"/>
      <c r="D156" s="299"/>
      <c r="E156" s="299"/>
      <c r="F156" s="299"/>
      <c r="G156" s="299"/>
      <c r="H156" s="299"/>
      <c r="I156" s="299"/>
      <c r="J156" s="311"/>
    </row>
    <row r="157" spans="1:11" s="270" customFormat="1" ht="8.4499999999999993" customHeight="1">
      <c r="A157" s="271"/>
      <c r="B157" s="323" t="s">
        <v>325</v>
      </c>
      <c r="C157" s="324"/>
      <c r="D157" s="324">
        <v>1031.8</v>
      </c>
      <c r="E157" s="324">
        <v>1250.8</v>
      </c>
      <c r="F157" s="324">
        <v>1505.7</v>
      </c>
      <c r="G157" s="324">
        <v>1719.4</v>
      </c>
      <c r="H157" s="324">
        <v>1849.6</v>
      </c>
      <c r="I157" s="324" t="s">
        <v>30</v>
      </c>
      <c r="J157" s="311"/>
    </row>
    <row r="158" spans="1:11" s="270" customFormat="1" ht="8.4499999999999993" customHeight="1">
      <c r="A158" s="271"/>
      <c r="B158" s="298" t="s">
        <v>279</v>
      </c>
      <c r="C158" s="299"/>
      <c r="D158" s="299">
        <v>86.1</v>
      </c>
      <c r="E158" s="299">
        <v>97.5</v>
      </c>
      <c r="F158" s="299">
        <v>500.1</v>
      </c>
      <c r="G158" s="299">
        <v>96.1</v>
      </c>
      <c r="H158" s="299">
        <v>101.4</v>
      </c>
      <c r="I158" s="299">
        <v>108.5</v>
      </c>
      <c r="J158" s="311"/>
    </row>
    <row r="159" spans="1:11" s="270" customFormat="1" ht="8.4499999999999993" customHeight="1">
      <c r="A159" s="271"/>
      <c r="B159" s="298" t="s">
        <v>184</v>
      </c>
      <c r="C159" s="299"/>
      <c r="D159" s="299">
        <v>9330.6</v>
      </c>
      <c r="E159" s="299">
        <v>11876</v>
      </c>
      <c r="F159" s="299">
        <v>15474.7</v>
      </c>
      <c r="G159" s="299">
        <v>15946.6</v>
      </c>
      <c r="H159" s="299">
        <v>17619</v>
      </c>
      <c r="I159" s="299">
        <v>21872.2</v>
      </c>
      <c r="J159" s="311"/>
    </row>
    <row r="160" spans="1:11" s="270" customFormat="1" ht="8.4499999999999993" customHeight="1">
      <c r="A160" s="271"/>
      <c r="B160" s="298" t="s">
        <v>345</v>
      </c>
      <c r="C160" s="299"/>
      <c r="D160" s="299" t="s">
        <v>30</v>
      </c>
      <c r="E160" s="299" t="s">
        <v>30</v>
      </c>
      <c r="F160" s="299" t="s">
        <v>30</v>
      </c>
      <c r="G160" s="299" t="s">
        <v>30</v>
      </c>
      <c r="H160" s="299" t="s">
        <v>30</v>
      </c>
      <c r="I160" s="299" t="s">
        <v>30</v>
      </c>
      <c r="J160" s="311"/>
    </row>
    <row r="161" spans="1:16" s="270" customFormat="1" ht="8.4499999999999993" customHeight="1">
      <c r="A161" s="271"/>
      <c r="B161" s="282" t="s">
        <v>280</v>
      </c>
      <c r="C161" s="299"/>
      <c r="D161" s="299">
        <v>372221.7</v>
      </c>
      <c r="E161" s="299">
        <v>411752.5</v>
      </c>
      <c r="F161" s="299">
        <v>445298.7</v>
      </c>
      <c r="G161" s="299">
        <v>463152.1</v>
      </c>
      <c r="H161" s="299">
        <v>495601.6</v>
      </c>
      <c r="I161" s="299">
        <v>525073.80000000005</v>
      </c>
      <c r="J161" s="311"/>
    </row>
    <row r="162" spans="1:16" s="270" customFormat="1" ht="8.4499999999999993" customHeight="1">
      <c r="A162" s="271"/>
      <c r="B162" s="302" t="s">
        <v>281</v>
      </c>
      <c r="C162" s="297"/>
      <c r="D162" s="297">
        <v>668821.80000000005</v>
      </c>
      <c r="E162" s="297">
        <v>541967.69999999995</v>
      </c>
      <c r="F162" s="297">
        <v>710852.8</v>
      </c>
      <c r="G162" s="297">
        <v>1013838.6</v>
      </c>
      <c r="H162" s="297">
        <v>1107660.6000000001</v>
      </c>
      <c r="I162" s="297">
        <v>1232250.2</v>
      </c>
      <c r="J162" s="311"/>
    </row>
    <row r="163" spans="1:16" s="270" customFormat="1" ht="2.4500000000000002" customHeight="1">
      <c r="A163" s="271"/>
      <c r="B163" s="304"/>
      <c r="C163" s="280"/>
      <c r="D163" s="280"/>
      <c r="E163" s="280"/>
      <c r="F163" s="280"/>
      <c r="G163" s="280"/>
      <c r="H163" s="280"/>
      <c r="I163" s="280"/>
      <c r="J163" s="281"/>
      <c r="K163" s="283"/>
      <c r="L163" s="283"/>
      <c r="M163" s="283"/>
      <c r="N163" s="283"/>
      <c r="O163" s="283"/>
      <c r="P163" s="283"/>
    </row>
    <row r="164" spans="1:16" s="270" customFormat="1" ht="2.4500000000000002" customHeight="1">
      <c r="A164" s="271"/>
      <c r="B164" s="296"/>
      <c r="C164" s="282"/>
      <c r="D164" s="282"/>
      <c r="E164" s="282"/>
      <c r="F164" s="282"/>
      <c r="G164" s="282"/>
      <c r="H164" s="282"/>
      <c r="I164" s="282"/>
      <c r="J164" s="281"/>
      <c r="K164" s="283"/>
      <c r="L164" s="283"/>
      <c r="M164" s="283"/>
      <c r="N164" s="283"/>
      <c r="O164" s="283"/>
      <c r="P164" s="283"/>
    </row>
    <row r="165" spans="1:16" s="270" customFormat="1" ht="8.85" customHeight="1">
      <c r="A165" s="271"/>
      <c r="B165" s="314" t="s">
        <v>286</v>
      </c>
      <c r="C165" s="282"/>
      <c r="D165" s="282"/>
      <c r="E165" s="282"/>
      <c r="F165" s="282"/>
      <c r="G165" s="282"/>
      <c r="H165" s="282"/>
      <c r="I165" s="282"/>
      <c r="J165" s="281"/>
      <c r="K165" s="283"/>
      <c r="L165" s="283"/>
      <c r="M165" s="283"/>
      <c r="N165" s="283"/>
      <c r="O165" s="283"/>
      <c r="P165" s="283"/>
    </row>
    <row r="166" spans="1:16" s="270" customFormat="1" ht="8.85" customHeight="1">
      <c r="A166" s="271"/>
      <c r="B166" s="282" t="s">
        <v>287</v>
      </c>
      <c r="C166" s="282"/>
      <c r="D166" s="282"/>
      <c r="E166" s="282"/>
      <c r="F166" s="282"/>
      <c r="G166" s="282"/>
      <c r="H166" s="282"/>
      <c r="I166" s="282"/>
      <c r="J166" s="281"/>
      <c r="K166" s="283"/>
      <c r="L166" s="283"/>
      <c r="M166" s="283"/>
      <c r="N166" s="283"/>
      <c r="O166" s="283"/>
      <c r="P166" s="283"/>
    </row>
    <row r="167" spans="1:16" s="270" customFormat="1" ht="8.85" customHeight="1">
      <c r="A167" s="271"/>
      <c r="B167" s="282" t="s">
        <v>288</v>
      </c>
      <c r="C167" s="282"/>
      <c r="D167" s="282"/>
      <c r="E167" s="282"/>
      <c r="F167" s="282"/>
      <c r="G167" s="282"/>
      <c r="H167" s="282"/>
      <c r="I167" s="282"/>
      <c r="J167" s="281"/>
      <c r="K167" s="283"/>
      <c r="L167" s="283"/>
      <c r="M167" s="283"/>
      <c r="N167" s="283"/>
      <c r="O167" s="283"/>
      <c r="P167" s="283"/>
    </row>
    <row r="168" spans="1:16" s="270" customFormat="1" ht="8.85" customHeight="1">
      <c r="A168" s="271"/>
      <c r="B168" s="314" t="s">
        <v>289</v>
      </c>
      <c r="C168" s="282"/>
      <c r="D168" s="282"/>
      <c r="E168" s="282"/>
      <c r="F168" s="282"/>
      <c r="G168" s="282"/>
      <c r="H168" s="282"/>
      <c r="I168" s="282"/>
      <c r="J168" s="281"/>
      <c r="K168" s="283"/>
      <c r="L168" s="283"/>
      <c r="M168" s="283"/>
      <c r="N168" s="283"/>
      <c r="O168" s="283"/>
      <c r="P168" s="283"/>
    </row>
    <row r="169" spans="1:16" s="270" customFormat="1" ht="8.85" customHeight="1">
      <c r="A169" s="271"/>
      <c r="B169" s="314" t="s">
        <v>346</v>
      </c>
      <c r="C169" s="282"/>
      <c r="D169" s="282"/>
      <c r="E169" s="282"/>
      <c r="F169" s="282"/>
      <c r="G169" s="282"/>
      <c r="H169" s="282"/>
      <c r="I169" s="282"/>
      <c r="J169" s="281"/>
      <c r="K169" s="283"/>
      <c r="L169" s="283"/>
      <c r="M169" s="283"/>
      <c r="N169" s="283"/>
      <c r="O169" s="283"/>
      <c r="P169" s="283"/>
    </row>
    <row r="170" spans="1:16" s="270" customFormat="1" ht="8.85" customHeight="1">
      <c r="A170" s="271"/>
      <c r="B170" s="314" t="s">
        <v>349</v>
      </c>
      <c r="C170" s="282"/>
      <c r="D170" s="282"/>
      <c r="E170" s="282"/>
      <c r="F170" s="282"/>
      <c r="G170" s="282"/>
      <c r="H170" s="282"/>
      <c r="I170" s="282"/>
      <c r="J170" s="281"/>
      <c r="K170" s="283"/>
      <c r="L170" s="283"/>
      <c r="M170" s="283"/>
      <c r="N170" s="283"/>
      <c r="O170" s="283"/>
      <c r="P170" s="283"/>
    </row>
    <row r="171" spans="1:16" s="270" customFormat="1" ht="8.85" customHeight="1">
      <c r="A171" s="271"/>
      <c r="B171" s="327" t="s">
        <v>326</v>
      </c>
      <c r="C171" s="315"/>
      <c r="D171" s="315"/>
      <c r="E171" s="315"/>
      <c r="F171" s="315"/>
      <c r="G171" s="315"/>
      <c r="H171" s="315"/>
      <c r="I171" s="315"/>
      <c r="J171" s="311"/>
    </row>
    <row r="172" spans="1:16" s="270" customFormat="1" ht="8.85" customHeight="1">
      <c r="A172" s="271"/>
      <c r="B172" s="327" t="s">
        <v>327</v>
      </c>
      <c r="C172" s="315"/>
      <c r="D172" s="315"/>
      <c r="E172" s="315"/>
      <c r="F172" s="315"/>
      <c r="G172" s="315"/>
      <c r="H172" s="315"/>
      <c r="I172" s="315"/>
      <c r="J172" s="311"/>
    </row>
    <row r="173" spans="1:16" s="270" customFormat="1" ht="8.85" customHeight="1">
      <c r="A173" s="271"/>
      <c r="B173" s="314" t="s">
        <v>290</v>
      </c>
      <c r="C173" s="315"/>
      <c r="D173" s="315"/>
      <c r="E173" s="315"/>
      <c r="F173" s="315"/>
      <c r="G173" s="315"/>
      <c r="H173" s="315"/>
      <c r="I173" s="315"/>
      <c r="J173" s="311"/>
    </row>
    <row r="174" spans="1:16" s="270" customFormat="1" ht="8.85" customHeight="1">
      <c r="A174" s="271"/>
      <c r="B174" s="314" t="s">
        <v>347</v>
      </c>
      <c r="C174" s="315"/>
      <c r="D174" s="315"/>
      <c r="E174" s="315"/>
      <c r="F174" s="315"/>
      <c r="G174" s="315"/>
      <c r="H174" s="315"/>
      <c r="I174" s="315"/>
      <c r="J174" s="311"/>
    </row>
    <row r="175" spans="1:16" s="270" customFormat="1" ht="8.85" customHeight="1">
      <c r="A175" s="271"/>
      <c r="B175" s="327" t="s">
        <v>348</v>
      </c>
      <c r="C175" s="315"/>
      <c r="D175" s="315"/>
      <c r="E175" s="315"/>
      <c r="F175" s="315"/>
      <c r="G175" s="315"/>
      <c r="H175" s="315"/>
      <c r="I175" s="315"/>
      <c r="J175" s="311"/>
    </row>
    <row r="176" spans="1:16" s="270" customFormat="1" ht="8.85" customHeight="1">
      <c r="A176" s="271"/>
      <c r="B176" s="314" t="s">
        <v>291</v>
      </c>
      <c r="C176" s="315"/>
      <c r="D176" s="315"/>
      <c r="E176" s="315"/>
      <c r="F176" s="315"/>
      <c r="G176" s="315"/>
      <c r="H176" s="315"/>
      <c r="I176" s="315"/>
      <c r="J176" s="311"/>
    </row>
    <row r="177" spans="1:11" s="270" customFormat="1" ht="8.85" customHeight="1">
      <c r="A177" s="271"/>
      <c r="B177" s="854" t="s">
        <v>408</v>
      </c>
      <c r="C177" s="855"/>
      <c r="D177" s="855"/>
      <c r="E177" s="855"/>
      <c r="F177" s="855"/>
      <c r="G177" s="315"/>
      <c r="H177" s="315"/>
      <c r="I177" s="315"/>
      <c r="J177" s="311"/>
    </row>
    <row r="178" spans="1:11" s="270" customFormat="1" ht="4.5" customHeight="1">
      <c r="A178" s="303"/>
      <c r="B178" s="316"/>
      <c r="C178" s="316"/>
      <c r="D178" s="316"/>
      <c r="E178" s="316"/>
      <c r="F178" s="316"/>
      <c r="G178" s="316"/>
      <c r="H178" s="316"/>
      <c r="I178" s="316"/>
      <c r="J178" s="317"/>
    </row>
    <row r="179" spans="1:11" hidden="1">
      <c r="K179" s="25" t="s">
        <v>16</v>
      </c>
    </row>
  </sheetData>
  <sheetProtection sheet="1" objects="1" scenarios="1"/>
  <mergeCells count="3">
    <mergeCell ref="B8:B9"/>
    <mergeCell ref="B63:B64"/>
    <mergeCell ref="B118:B119"/>
  </mergeCells>
  <hyperlinks>
    <hyperlink ref="I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2" manualBreakCount="2">
    <brk id="55" max="16383" man="1"/>
    <brk id="110" max="16383" man="1"/>
  </rowBreaks>
</worksheet>
</file>

<file path=xl/worksheets/sheet15.xml><?xml version="1.0" encoding="utf-8"?>
<worksheet xmlns="http://schemas.openxmlformats.org/spreadsheetml/2006/main" xmlns:r="http://schemas.openxmlformats.org/officeDocument/2006/relationships">
  <dimension ref="A1:O78"/>
  <sheetViews>
    <sheetView showGridLines="0" showRowColHeaders="0" zoomScale="140" zoomScaleNormal="140" workbookViewId="0"/>
  </sheetViews>
  <sheetFormatPr baseColWidth="10" defaultColWidth="0" defaultRowHeight="12.75" zeroHeight="1"/>
  <cols>
    <col min="1" max="1" width="0.85546875" style="600" customWidth="1"/>
    <col min="2" max="2" width="7.42578125" style="600" customWidth="1"/>
    <col min="3" max="3" width="6.85546875" style="600" customWidth="1"/>
    <col min="4" max="4" width="1.85546875" style="600" customWidth="1"/>
    <col min="5" max="5" width="6.140625" style="600" customWidth="1"/>
    <col min="6" max="6" width="2.28515625" style="600" customWidth="1"/>
    <col min="7" max="7" width="6.85546875" style="600" customWidth="1"/>
    <col min="8" max="8" width="1" style="600" customWidth="1"/>
    <col min="9" max="9" width="7.28515625" style="600" customWidth="1"/>
    <col min="10" max="10" width="1.7109375" style="600" customWidth="1"/>
    <col min="11" max="11" width="7.7109375" style="600" customWidth="1"/>
    <col min="12" max="12" width="7" style="600" customWidth="1"/>
    <col min="13" max="13" width="1.5703125" style="600" customWidth="1"/>
    <col min="14" max="15" width="0.85546875" style="600" customWidth="1"/>
    <col min="16" max="16384" width="11.42578125" style="600" hidden="1"/>
  </cols>
  <sheetData>
    <row r="1" spans="1:14" s="540" customFormat="1" ht="4.7" customHeight="1">
      <c r="A1" s="537"/>
      <c r="B1" s="538"/>
      <c r="C1" s="538"/>
      <c r="D1" s="538"/>
      <c r="E1" s="538"/>
      <c r="F1" s="538"/>
      <c r="G1" s="538"/>
      <c r="H1" s="538"/>
      <c r="I1" s="538"/>
      <c r="J1" s="538"/>
      <c r="K1" s="538"/>
      <c r="L1" s="538"/>
      <c r="M1" s="538"/>
      <c r="N1" s="539"/>
    </row>
    <row r="2" spans="1:14" s="540" customFormat="1" ht="11.45" customHeight="1">
      <c r="A2" s="541"/>
      <c r="B2" s="542" t="s">
        <v>485</v>
      </c>
      <c r="C2" s="543"/>
      <c r="D2" s="543"/>
      <c r="E2" s="543"/>
      <c r="F2" s="543"/>
      <c r="G2" s="543"/>
      <c r="H2" s="543"/>
      <c r="I2" s="544"/>
      <c r="J2" s="544"/>
      <c r="K2" s="544"/>
      <c r="L2" s="855"/>
      <c r="M2" s="841" t="s">
        <v>350</v>
      </c>
      <c r="N2" s="545"/>
    </row>
    <row r="3" spans="1:14" s="548" customFormat="1" ht="11.45" customHeight="1">
      <c r="A3" s="546"/>
      <c r="B3" s="542" t="s">
        <v>61</v>
      </c>
      <c r="C3" s="547"/>
      <c r="D3" s="547"/>
      <c r="E3" s="547"/>
      <c r="F3" s="547"/>
      <c r="G3" s="547"/>
      <c r="H3" s="547"/>
      <c r="I3" s="544"/>
      <c r="J3" s="544"/>
      <c r="K3" s="544"/>
      <c r="M3" s="549" t="s">
        <v>2</v>
      </c>
      <c r="N3" s="550"/>
    </row>
    <row r="4" spans="1:14" s="548" customFormat="1" ht="11.45" customHeight="1">
      <c r="A4" s="546"/>
      <c r="B4" s="551" t="s">
        <v>3</v>
      </c>
      <c r="C4" s="552"/>
      <c r="D4" s="552"/>
      <c r="E4" s="552"/>
      <c r="F4" s="552"/>
      <c r="G4" s="552"/>
      <c r="H4" s="552"/>
      <c r="I4" s="544"/>
      <c r="J4" s="544"/>
      <c r="K4" s="544"/>
      <c r="L4" s="544"/>
      <c r="M4" s="544"/>
      <c r="N4" s="550"/>
    </row>
    <row r="5" spans="1:14" s="540" customFormat="1" ht="3" customHeight="1">
      <c r="A5" s="541"/>
      <c r="B5" s="553"/>
      <c r="C5" s="553"/>
      <c r="D5" s="553"/>
      <c r="E5" s="553"/>
      <c r="F5" s="553"/>
      <c r="G5" s="553"/>
      <c r="H5" s="553"/>
      <c r="I5" s="553"/>
      <c r="J5" s="553"/>
      <c r="K5" s="553"/>
      <c r="L5" s="553"/>
      <c r="M5" s="554"/>
      <c r="N5" s="545"/>
    </row>
    <row r="6" spans="1:14" s="553" customFormat="1" ht="3" customHeight="1">
      <c r="A6" s="541"/>
      <c r="B6" s="555"/>
      <c r="C6" s="555"/>
      <c r="D6" s="555"/>
      <c r="E6" s="555"/>
      <c r="F6" s="555"/>
      <c r="G6" s="555"/>
      <c r="H6" s="555"/>
      <c r="I6" s="555"/>
      <c r="J6" s="555"/>
      <c r="K6" s="555"/>
      <c r="L6" s="555"/>
      <c r="M6" s="556"/>
      <c r="N6" s="545"/>
    </row>
    <row r="7" spans="1:14" s="553" customFormat="1" ht="8.65" customHeight="1">
      <c r="A7" s="541"/>
      <c r="B7" s="897" t="s">
        <v>62</v>
      </c>
      <c r="C7" s="868" t="s">
        <v>60</v>
      </c>
      <c r="D7" s="557"/>
      <c r="E7" s="899" t="s">
        <v>487</v>
      </c>
      <c r="F7" s="899"/>
      <c r="G7" s="899"/>
      <c r="H7" s="899"/>
      <c r="I7" s="899"/>
      <c r="J7" s="899"/>
      <c r="K7" s="899"/>
      <c r="L7" s="899"/>
      <c r="M7" s="899"/>
      <c r="N7" s="545"/>
    </row>
    <row r="8" spans="1:14" s="540" customFormat="1" ht="8.65" customHeight="1">
      <c r="A8" s="541"/>
      <c r="B8" s="898"/>
      <c r="C8" s="557"/>
      <c r="D8" s="557"/>
      <c r="E8" s="558" t="s">
        <v>60</v>
      </c>
      <c r="F8" s="559"/>
      <c r="G8" s="560" t="s">
        <v>488</v>
      </c>
      <c r="H8" s="560"/>
      <c r="I8" s="561"/>
      <c r="J8" s="561"/>
      <c r="K8" s="562"/>
      <c r="L8" s="900" t="s">
        <v>489</v>
      </c>
      <c r="M8" s="900"/>
      <c r="N8" s="545"/>
    </row>
    <row r="9" spans="1:14" s="540" customFormat="1" ht="8.65" customHeight="1">
      <c r="A9" s="541"/>
      <c r="B9" s="898"/>
      <c r="C9" s="557"/>
      <c r="D9" s="557"/>
      <c r="E9" s="563"/>
      <c r="F9" s="563"/>
      <c r="G9" s="902" t="s">
        <v>60</v>
      </c>
      <c r="H9" s="867"/>
      <c r="I9" s="902" t="s">
        <v>490</v>
      </c>
      <c r="J9" s="867"/>
      <c r="K9" s="902" t="s">
        <v>491</v>
      </c>
      <c r="L9" s="901"/>
      <c r="M9" s="901"/>
      <c r="N9" s="545"/>
    </row>
    <row r="10" spans="1:14" s="540" customFormat="1" ht="8.65" customHeight="1">
      <c r="A10" s="541"/>
      <c r="B10" s="898"/>
      <c r="C10" s="557"/>
      <c r="D10" s="557"/>
      <c r="E10" s="563"/>
      <c r="F10" s="563"/>
      <c r="G10" s="902"/>
      <c r="H10" s="867"/>
      <c r="I10" s="902"/>
      <c r="J10" s="867"/>
      <c r="K10" s="902"/>
      <c r="L10" s="901"/>
      <c r="M10" s="901"/>
      <c r="N10" s="545"/>
    </row>
    <row r="11" spans="1:14" s="553" customFormat="1" ht="3" customHeight="1">
      <c r="A11" s="541"/>
      <c r="B11" s="564"/>
      <c r="C11" s="564"/>
      <c r="D11" s="564"/>
      <c r="E11" s="564"/>
      <c r="F11" s="564"/>
      <c r="G11" s="564"/>
      <c r="H11" s="564"/>
      <c r="I11" s="564"/>
      <c r="J11" s="564"/>
      <c r="K11" s="565"/>
      <c r="L11" s="565"/>
      <c r="M11" s="565"/>
      <c r="N11" s="545"/>
    </row>
    <row r="12" spans="1:14" s="540" customFormat="1" ht="3" customHeight="1">
      <c r="A12" s="541"/>
      <c r="B12" s="553"/>
      <c r="C12" s="553"/>
      <c r="D12" s="553"/>
      <c r="E12" s="553"/>
      <c r="F12" s="553"/>
      <c r="G12" s="553"/>
      <c r="H12" s="553"/>
      <c r="I12" s="553"/>
      <c r="J12" s="553"/>
      <c r="K12" s="553"/>
      <c r="L12" s="553"/>
      <c r="M12" s="553"/>
      <c r="N12" s="545"/>
    </row>
    <row r="13" spans="1:14" s="540" customFormat="1" ht="9" customHeight="1">
      <c r="A13" s="541"/>
      <c r="B13" s="566">
        <v>1995</v>
      </c>
      <c r="C13" s="865">
        <f>SUM(E13,C47,I47:L47)</f>
        <v>837461</v>
      </c>
      <c r="D13" s="865"/>
      <c r="E13" s="865">
        <f>SUM(G13,L13)</f>
        <v>664153</v>
      </c>
      <c r="F13" s="567"/>
      <c r="G13" s="865">
        <f>SUM(I13:K13)</f>
        <v>578862</v>
      </c>
      <c r="H13" s="865"/>
      <c r="I13" s="865">
        <v>495373</v>
      </c>
      <c r="J13" s="865"/>
      <c r="K13" s="865">
        <v>83489</v>
      </c>
      <c r="L13" s="896">
        <v>85291</v>
      </c>
      <c r="M13" s="896"/>
      <c r="N13" s="568"/>
    </row>
    <row r="14" spans="1:14" s="540" customFormat="1" ht="9" customHeight="1">
      <c r="A14" s="541"/>
      <c r="B14" s="566">
        <v>1996</v>
      </c>
      <c r="C14" s="865">
        <f>SUM(E14,C48,I48:L48)-1</f>
        <v>1109165</v>
      </c>
      <c r="D14" s="569"/>
      <c r="E14" s="865">
        <f>SUM(G14,L14)</f>
        <v>853858</v>
      </c>
      <c r="F14" s="567"/>
      <c r="G14" s="865">
        <f>SUM(I14:K14)</f>
        <v>763234</v>
      </c>
      <c r="H14" s="865"/>
      <c r="I14" s="865">
        <v>646102</v>
      </c>
      <c r="J14" s="865"/>
      <c r="K14" s="865">
        <v>117132</v>
      </c>
      <c r="L14" s="896">
        <v>90624</v>
      </c>
      <c r="M14" s="896"/>
      <c r="N14" s="568"/>
    </row>
    <row r="15" spans="1:14" s="540" customFormat="1" ht="9" customHeight="1">
      <c r="A15" s="541"/>
      <c r="B15" s="566">
        <v>1997</v>
      </c>
      <c r="C15" s="570">
        <f>SUM(E15,C49,I49:L49)</f>
        <v>1450536</v>
      </c>
      <c r="D15" s="569"/>
      <c r="E15" s="865">
        <f>SUM(G15,L15)</f>
        <v>1002093</v>
      </c>
      <c r="F15" s="567"/>
      <c r="G15" s="865">
        <f>SUM(I15:K15)+1</f>
        <v>921664</v>
      </c>
      <c r="H15" s="865"/>
      <c r="I15" s="865">
        <v>819957</v>
      </c>
      <c r="J15" s="865"/>
      <c r="K15" s="865">
        <v>101706</v>
      </c>
      <c r="L15" s="896">
        <v>80429</v>
      </c>
      <c r="M15" s="896"/>
      <c r="N15" s="568"/>
    </row>
    <row r="16" spans="1:14" s="540" customFormat="1" ht="9" customHeight="1">
      <c r="A16" s="541"/>
      <c r="B16" s="566">
        <v>1998</v>
      </c>
      <c r="C16" s="570">
        <f>SUM(E16,C50,I50:L50)</f>
        <v>1800235</v>
      </c>
      <c r="D16" s="569"/>
      <c r="E16" s="865">
        <f>SUM(G16,L16)+1</f>
        <v>1227558</v>
      </c>
      <c r="F16" s="567"/>
      <c r="G16" s="865">
        <f>SUM(I16:K16)</f>
        <v>1141602</v>
      </c>
      <c r="H16" s="865"/>
      <c r="I16" s="865">
        <v>1010438</v>
      </c>
      <c r="J16" s="865"/>
      <c r="K16" s="865">
        <v>131164</v>
      </c>
      <c r="L16" s="896">
        <v>85955</v>
      </c>
      <c r="M16" s="896"/>
      <c r="N16" s="568"/>
    </row>
    <row r="17" spans="1:14" s="540" customFormat="1" ht="9" customHeight="1">
      <c r="A17" s="541"/>
      <c r="B17" s="566">
        <v>1999</v>
      </c>
      <c r="C17" s="570">
        <f>SUM(E17,C51,I51:L51)+1</f>
        <v>2132465</v>
      </c>
      <c r="D17" s="569"/>
      <c r="E17" s="865">
        <f>SUM(G17,L17)</f>
        <v>1315065</v>
      </c>
      <c r="F17" s="567"/>
      <c r="G17" s="865">
        <f>SUM(I17:K17)</f>
        <v>1241364</v>
      </c>
      <c r="H17" s="865"/>
      <c r="I17" s="865">
        <v>1089771</v>
      </c>
      <c r="J17" s="865"/>
      <c r="K17" s="865">
        <v>151593</v>
      </c>
      <c r="L17" s="896">
        <v>73701</v>
      </c>
      <c r="M17" s="896"/>
      <c r="N17" s="568"/>
    </row>
    <row r="18" spans="1:14" s="540" customFormat="1" ht="9" customHeight="1">
      <c r="A18" s="541"/>
      <c r="B18" s="566"/>
      <c r="C18" s="865"/>
      <c r="D18" s="865"/>
      <c r="E18" s="865"/>
      <c r="F18" s="567"/>
      <c r="G18" s="865"/>
      <c r="H18" s="865"/>
      <c r="I18" s="865"/>
      <c r="J18" s="865"/>
      <c r="K18" s="865"/>
      <c r="L18" s="865"/>
      <c r="M18" s="865"/>
      <c r="N18" s="568"/>
    </row>
    <row r="19" spans="1:14" s="540" customFormat="1" ht="9" customHeight="1">
      <c r="A19" s="541"/>
      <c r="B19" s="566">
        <v>2000</v>
      </c>
      <c r="C19" s="865">
        <f>SUM(E19,C53,I53:L53)</f>
        <v>2409215</v>
      </c>
      <c r="D19" s="569"/>
      <c r="E19" s="865">
        <f>SUM(G19,L19)</f>
        <v>1247238</v>
      </c>
      <c r="F19" s="566"/>
      <c r="G19" s="865">
        <f>SUM(I19:K19)</f>
        <v>1190787</v>
      </c>
      <c r="H19" s="865"/>
      <c r="I19" s="865">
        <v>1021946</v>
      </c>
      <c r="J19" s="865"/>
      <c r="K19" s="865">
        <v>168841</v>
      </c>
      <c r="L19" s="896">
        <v>56451</v>
      </c>
      <c r="M19" s="896"/>
      <c r="N19" s="568"/>
    </row>
    <row r="20" spans="1:14" s="540" customFormat="1" ht="9" customHeight="1">
      <c r="A20" s="541"/>
      <c r="B20" s="566">
        <v>2001</v>
      </c>
      <c r="C20" s="865">
        <f>SUM(E20,C54,I54:L54)</f>
        <v>2820981</v>
      </c>
      <c r="D20" s="569"/>
      <c r="E20" s="865">
        <f>SUM(G20,L20)</f>
        <v>1349418</v>
      </c>
      <c r="F20" s="566"/>
      <c r="G20" s="865">
        <f>SUM(I20:K20)</f>
        <v>1300462</v>
      </c>
      <c r="H20" s="865"/>
      <c r="I20" s="865">
        <v>1090297</v>
      </c>
      <c r="J20" s="865"/>
      <c r="K20" s="865">
        <v>210165</v>
      </c>
      <c r="L20" s="896">
        <v>48956</v>
      </c>
      <c r="M20" s="896"/>
      <c r="N20" s="568"/>
    </row>
    <row r="21" spans="1:14" s="540" customFormat="1" ht="9" customHeight="1">
      <c r="A21" s="541"/>
      <c r="B21" s="566">
        <v>2002</v>
      </c>
      <c r="C21" s="865">
        <f>SUM(E21,C55,I55:L55)</f>
        <v>3101079</v>
      </c>
      <c r="D21" s="566"/>
      <c r="E21" s="865">
        <f>SUM(G21,L21)-1</f>
        <v>1364916</v>
      </c>
      <c r="F21" s="566"/>
      <c r="G21" s="865">
        <f>SUM(I21:K21)</f>
        <v>1321025</v>
      </c>
      <c r="H21" s="865"/>
      <c r="I21" s="865">
        <v>1088897</v>
      </c>
      <c r="J21" s="865"/>
      <c r="K21" s="865">
        <v>232128</v>
      </c>
      <c r="L21" s="896">
        <v>43892</v>
      </c>
      <c r="M21" s="896"/>
      <c r="N21" s="568"/>
    </row>
    <row r="22" spans="1:14" s="540" customFormat="1" ht="9" customHeight="1">
      <c r="A22" s="541"/>
      <c r="B22" s="566">
        <v>2003</v>
      </c>
      <c r="C22" s="571">
        <f>SUM(E22,C56,I56:L56)-1</f>
        <v>3524995</v>
      </c>
      <c r="D22" s="566"/>
      <c r="E22" s="865">
        <f>SUM(G22,L22)</f>
        <v>1501166</v>
      </c>
      <c r="F22" s="566"/>
      <c r="G22" s="865">
        <f>SUM(I22:K22)</f>
        <v>1468501</v>
      </c>
      <c r="H22" s="865"/>
      <c r="I22" s="865">
        <v>1217348</v>
      </c>
      <c r="J22" s="865"/>
      <c r="K22" s="865">
        <v>251153</v>
      </c>
      <c r="L22" s="896">
        <v>32665</v>
      </c>
      <c r="M22" s="896"/>
      <c r="N22" s="568"/>
    </row>
    <row r="23" spans="1:14" s="540" customFormat="1" ht="9" customHeight="1">
      <c r="A23" s="541"/>
      <c r="B23" s="566">
        <v>2004</v>
      </c>
      <c r="C23" s="865">
        <f>SUM(E23,C57,I57:L57)-1</f>
        <v>3944312</v>
      </c>
      <c r="D23" s="566"/>
      <c r="E23" s="865">
        <f>SUM(G23,L23)+1</f>
        <v>1662791</v>
      </c>
      <c r="F23" s="566"/>
      <c r="G23" s="865">
        <f>SUM(I23:K23)</f>
        <v>1623816</v>
      </c>
      <c r="H23" s="865"/>
      <c r="I23" s="865">
        <v>1361437</v>
      </c>
      <c r="J23" s="865"/>
      <c r="K23" s="865">
        <v>262379</v>
      </c>
      <c r="L23" s="896">
        <v>38974</v>
      </c>
      <c r="M23" s="896"/>
      <c r="N23" s="568"/>
    </row>
    <row r="24" spans="1:14" s="540" customFormat="1" ht="9" customHeight="1">
      <c r="A24" s="541"/>
      <c r="B24" s="566"/>
      <c r="C24" s="865"/>
      <c r="D24" s="865"/>
      <c r="E24" s="865"/>
      <c r="F24" s="567"/>
      <c r="G24" s="865"/>
      <c r="H24" s="865"/>
      <c r="I24" s="865"/>
      <c r="J24" s="865"/>
      <c r="K24" s="865"/>
      <c r="L24" s="865"/>
      <c r="M24" s="865"/>
      <c r="N24" s="568"/>
    </row>
    <row r="25" spans="1:14" s="540" customFormat="1" ht="9" customHeight="1">
      <c r="A25" s="541"/>
      <c r="B25" s="566">
        <v>2005</v>
      </c>
      <c r="C25" s="865">
        <f>SUM(E25,C59,I59:L59)+1</f>
        <v>4539187</v>
      </c>
      <c r="D25" s="566"/>
      <c r="E25" s="865">
        <f>SUM(G25,L25)</f>
        <v>1839993</v>
      </c>
      <c r="F25" s="566"/>
      <c r="G25" s="865">
        <f>SUM(I25:K25)</f>
        <v>1797934</v>
      </c>
      <c r="H25" s="865"/>
      <c r="I25" s="865">
        <v>1473032</v>
      </c>
      <c r="J25" s="865"/>
      <c r="K25" s="865">
        <v>324902</v>
      </c>
      <c r="L25" s="896">
        <v>42059</v>
      </c>
      <c r="M25" s="896"/>
      <c r="N25" s="568"/>
    </row>
    <row r="26" spans="1:14" s="540" customFormat="1" ht="9" customHeight="1">
      <c r="A26" s="541"/>
      <c r="B26" s="566">
        <v>2006</v>
      </c>
      <c r="C26" s="865">
        <f>SUM(E26,C60,I60:L60)-1</f>
        <v>5121896</v>
      </c>
      <c r="D26" s="566"/>
      <c r="E26" s="865">
        <f>SUM(G26,L26)</f>
        <v>1916111</v>
      </c>
      <c r="F26" s="566"/>
      <c r="G26" s="865">
        <f>SUM(I26:K26)+1</f>
        <v>1864355</v>
      </c>
      <c r="H26" s="865"/>
      <c r="I26" s="865">
        <v>1581879</v>
      </c>
      <c r="J26" s="865"/>
      <c r="K26" s="865">
        <v>282475</v>
      </c>
      <c r="L26" s="896">
        <v>51756</v>
      </c>
      <c r="M26" s="896"/>
      <c r="N26" s="568"/>
    </row>
    <row r="27" spans="1:14" s="540" customFormat="1" ht="9" customHeight="1">
      <c r="A27" s="541"/>
      <c r="B27" s="566">
        <v>2007</v>
      </c>
      <c r="C27" s="865">
        <f>SUM(E27,C61,I61:L61)-1</f>
        <v>5699401</v>
      </c>
      <c r="D27" s="566"/>
      <c r="E27" s="865">
        <f>SUM(G27,L27)</f>
        <v>2166147</v>
      </c>
      <c r="F27" s="566"/>
      <c r="G27" s="865">
        <f>SUM(I27:K27)</f>
        <v>2093836</v>
      </c>
      <c r="H27" s="865"/>
      <c r="I27" s="865">
        <v>1815795</v>
      </c>
      <c r="J27" s="865"/>
      <c r="K27" s="865">
        <v>278041</v>
      </c>
      <c r="L27" s="896">
        <v>72311</v>
      </c>
      <c r="M27" s="896"/>
      <c r="N27" s="568"/>
    </row>
    <row r="28" spans="1:14" s="540" customFormat="1" ht="9" customHeight="1">
      <c r="A28" s="541"/>
      <c r="B28" s="566">
        <v>2008</v>
      </c>
      <c r="C28" s="865">
        <f>SUM(E28,C62,I62:L62)+1</f>
        <v>6663021</v>
      </c>
      <c r="D28" s="566"/>
      <c r="E28" s="865">
        <f>SUM(G28,L28)</f>
        <v>2586080</v>
      </c>
      <c r="F28" s="566"/>
      <c r="G28" s="865">
        <f>SUM(I28:K28)</f>
        <v>2502107</v>
      </c>
      <c r="H28" s="865"/>
      <c r="I28" s="865">
        <v>2187002</v>
      </c>
      <c r="J28" s="865"/>
      <c r="K28" s="865">
        <v>315105</v>
      </c>
      <c r="L28" s="896">
        <v>83973</v>
      </c>
      <c r="M28" s="896"/>
      <c r="N28" s="568"/>
    </row>
    <row r="29" spans="1:14" s="540" customFormat="1" ht="9" customHeight="1">
      <c r="A29" s="541"/>
      <c r="B29" s="566">
        <v>2009</v>
      </c>
      <c r="C29" s="865">
        <f>SUM(E29,C63,I63:L63)</f>
        <v>7055733</v>
      </c>
      <c r="D29" s="566"/>
      <c r="E29" s="865">
        <f>SUM(G29,L29)</f>
        <v>2667877</v>
      </c>
      <c r="F29" s="566"/>
      <c r="G29" s="865">
        <f>SUM(I29:K29)</f>
        <v>2594020</v>
      </c>
      <c r="H29" s="865"/>
      <c r="I29" s="865">
        <v>2254398</v>
      </c>
      <c r="J29" s="865"/>
      <c r="K29" s="865">
        <v>339622</v>
      </c>
      <c r="L29" s="896">
        <v>73857</v>
      </c>
      <c r="M29" s="896"/>
      <c r="N29" s="568"/>
    </row>
    <row r="30" spans="1:14" s="540" customFormat="1" ht="9" customHeight="1">
      <c r="A30" s="541"/>
      <c r="B30" s="566"/>
      <c r="C30" s="865"/>
      <c r="D30" s="566"/>
      <c r="E30" s="865"/>
      <c r="F30" s="566"/>
      <c r="G30" s="865"/>
      <c r="H30" s="865"/>
      <c r="I30" s="865"/>
      <c r="J30" s="865"/>
      <c r="K30" s="865"/>
      <c r="L30" s="865"/>
      <c r="M30" s="865"/>
      <c r="N30" s="568"/>
    </row>
    <row r="31" spans="1:14" s="540" customFormat="1" ht="9" customHeight="1">
      <c r="A31" s="541"/>
      <c r="B31" s="566">
        <v>2010</v>
      </c>
      <c r="C31" s="865">
        <f>SUM(E31,C65,I65:L65)+1</f>
        <v>7904284</v>
      </c>
      <c r="D31" s="566"/>
      <c r="E31" s="865">
        <f>SUM(G31,L31)</f>
        <v>2913459</v>
      </c>
      <c r="F31" s="566"/>
      <c r="G31" s="865">
        <f>SUM(I31:K31)</f>
        <v>2828253</v>
      </c>
      <c r="H31" s="865"/>
      <c r="I31" s="865">
        <v>2469797</v>
      </c>
      <c r="J31" s="865"/>
      <c r="K31" s="865">
        <v>358456</v>
      </c>
      <c r="L31" s="896">
        <v>85206</v>
      </c>
      <c r="M31" s="896"/>
      <c r="N31" s="568"/>
    </row>
    <row r="32" spans="1:14" s="540" customFormat="1" ht="9" customHeight="1">
      <c r="A32" s="541"/>
      <c r="B32" s="566">
        <v>2011</v>
      </c>
      <c r="C32" s="865">
        <f>SUM(E32,C66,I66:L66)</f>
        <v>9169500</v>
      </c>
      <c r="D32" s="566"/>
      <c r="E32" s="865">
        <f>SUM(G32,L32)</f>
        <v>3205994</v>
      </c>
      <c r="F32" s="566"/>
      <c r="G32" s="865">
        <f>SUM(I32:K32)</f>
        <v>3102493</v>
      </c>
      <c r="H32" s="865"/>
      <c r="I32" s="865">
        <v>2713346</v>
      </c>
      <c r="J32" s="865"/>
      <c r="K32" s="865">
        <v>389147</v>
      </c>
      <c r="L32" s="896">
        <v>103501</v>
      </c>
      <c r="M32" s="896"/>
      <c r="N32" s="568"/>
    </row>
    <row r="33" spans="1:14" s="540" customFormat="1" ht="9" customHeight="1">
      <c r="A33" s="541"/>
      <c r="B33" s="566">
        <v>2012</v>
      </c>
      <c r="C33" s="865">
        <f>SUM(E33,C67,I67:L67)</f>
        <v>10521436</v>
      </c>
      <c r="D33" s="566"/>
      <c r="E33" s="865">
        <f>SUM(G33,L33)</f>
        <v>3501639</v>
      </c>
      <c r="F33" s="566"/>
      <c r="G33" s="865">
        <f>SUM(I33:K33)</f>
        <v>3390679</v>
      </c>
      <c r="H33" s="865"/>
      <c r="I33" s="865">
        <v>2951495</v>
      </c>
      <c r="J33" s="865"/>
      <c r="K33" s="865">
        <v>439184</v>
      </c>
      <c r="L33" s="896">
        <v>110960</v>
      </c>
      <c r="M33" s="896"/>
      <c r="N33" s="568"/>
    </row>
    <row r="34" spans="1:14" s="540" customFormat="1" ht="4.7" customHeight="1">
      <c r="A34" s="572"/>
      <c r="B34" s="573"/>
      <c r="C34" s="573"/>
      <c r="D34" s="573"/>
      <c r="E34" s="573"/>
      <c r="F34" s="573"/>
      <c r="G34" s="574"/>
      <c r="H34" s="574"/>
      <c r="I34" s="575"/>
      <c r="J34" s="575"/>
      <c r="K34" s="575"/>
      <c r="L34" s="575"/>
      <c r="M34" s="575"/>
      <c r="N34" s="576"/>
    </row>
    <row r="35" spans="1:14" s="540" customFormat="1" ht="4.7" customHeight="1">
      <c r="A35" s="537"/>
      <c r="B35" s="577"/>
      <c r="C35" s="577"/>
      <c r="D35" s="577"/>
      <c r="E35" s="577"/>
      <c r="F35" s="577"/>
      <c r="G35" s="578"/>
      <c r="H35" s="578"/>
      <c r="I35" s="579"/>
      <c r="J35" s="579"/>
      <c r="K35" s="579"/>
      <c r="L35" s="579"/>
      <c r="M35" s="579"/>
      <c r="N35" s="580"/>
    </row>
    <row r="36" spans="1:14" s="540" customFormat="1" ht="11.45" customHeight="1">
      <c r="A36" s="541"/>
      <c r="B36" s="542" t="s">
        <v>485</v>
      </c>
      <c r="C36" s="581"/>
      <c r="D36" s="581"/>
      <c r="E36" s="581"/>
      <c r="F36" s="581"/>
      <c r="G36" s="582"/>
      <c r="H36" s="582"/>
      <c r="I36" s="583"/>
      <c r="J36" s="583"/>
      <c r="K36" s="583"/>
      <c r="M36" s="857" t="s">
        <v>350</v>
      </c>
      <c r="N36" s="545"/>
    </row>
    <row r="37" spans="1:14" s="553" customFormat="1" ht="11.45" customHeight="1">
      <c r="A37" s="541"/>
      <c r="B37" s="542" t="s">
        <v>61</v>
      </c>
      <c r="C37" s="584"/>
      <c r="D37" s="584"/>
      <c r="E37" s="584"/>
      <c r="F37" s="584"/>
      <c r="G37" s="585"/>
      <c r="H37" s="585"/>
      <c r="I37" s="585"/>
      <c r="J37" s="585"/>
      <c r="K37" s="586"/>
      <c r="M37" s="549" t="s">
        <v>69</v>
      </c>
      <c r="N37" s="545"/>
    </row>
    <row r="38" spans="1:14" s="553" customFormat="1" ht="11.45" customHeight="1">
      <c r="A38" s="541"/>
      <c r="B38" s="551" t="s">
        <v>3</v>
      </c>
      <c r="C38" s="584"/>
      <c r="D38" s="584"/>
      <c r="E38" s="584"/>
      <c r="F38" s="584"/>
      <c r="G38" s="585"/>
      <c r="H38" s="585"/>
      <c r="I38" s="585"/>
      <c r="J38" s="585"/>
      <c r="K38" s="586"/>
      <c r="L38" s="586"/>
      <c r="M38" s="586"/>
      <c r="N38" s="545"/>
    </row>
    <row r="39" spans="1:14" s="540" customFormat="1" ht="3" customHeight="1">
      <c r="A39" s="541"/>
      <c r="B39" s="553"/>
      <c r="C39" s="553"/>
      <c r="D39" s="553"/>
      <c r="E39" s="553"/>
      <c r="F39" s="553"/>
      <c r="G39" s="553"/>
      <c r="H39" s="553"/>
      <c r="I39" s="553"/>
      <c r="J39" s="553"/>
      <c r="K39" s="553"/>
      <c r="L39" s="553"/>
      <c r="M39" s="554"/>
      <c r="N39" s="545"/>
    </row>
    <row r="40" spans="1:14" s="553" customFormat="1" ht="3" customHeight="1">
      <c r="A40" s="541"/>
      <c r="B40" s="555"/>
      <c r="C40" s="555"/>
      <c r="D40" s="555"/>
      <c r="E40" s="555"/>
      <c r="F40" s="555"/>
      <c r="G40" s="555"/>
      <c r="H40" s="555"/>
      <c r="I40" s="555"/>
      <c r="J40" s="555"/>
      <c r="K40" s="555"/>
      <c r="L40" s="555"/>
      <c r="M40" s="556"/>
      <c r="N40" s="545"/>
    </row>
    <row r="41" spans="1:14" s="553" customFormat="1" ht="8.65" customHeight="1">
      <c r="A41" s="541"/>
      <c r="B41" s="903" t="s">
        <v>62</v>
      </c>
      <c r="C41" s="587" t="s">
        <v>492</v>
      </c>
      <c r="D41" s="587"/>
      <c r="E41" s="587"/>
      <c r="F41" s="587"/>
      <c r="G41" s="587"/>
      <c r="H41" s="588"/>
      <c r="I41" s="905" t="s">
        <v>493</v>
      </c>
      <c r="J41" s="866"/>
      <c r="K41" s="901" t="s">
        <v>494</v>
      </c>
      <c r="L41" s="906" t="s">
        <v>93</v>
      </c>
      <c r="M41" s="906"/>
      <c r="N41" s="545"/>
    </row>
    <row r="42" spans="1:14" s="553" customFormat="1" ht="8.65" customHeight="1">
      <c r="A42" s="541"/>
      <c r="B42" s="904"/>
      <c r="C42" s="585" t="s">
        <v>60</v>
      </c>
      <c r="D42" s="900" t="s">
        <v>495</v>
      </c>
      <c r="E42" s="900"/>
      <c r="F42" s="900" t="s">
        <v>496</v>
      </c>
      <c r="G42" s="900"/>
      <c r="H42" s="866"/>
      <c r="I42" s="901"/>
      <c r="J42" s="866"/>
      <c r="K42" s="901"/>
      <c r="L42" s="589"/>
      <c r="M42" s="589"/>
      <c r="N42" s="545"/>
    </row>
    <row r="43" spans="1:14" s="540" customFormat="1" ht="8.65" customHeight="1">
      <c r="A43" s="541"/>
      <c r="B43" s="904"/>
      <c r="C43" s="559"/>
      <c r="D43" s="901"/>
      <c r="E43" s="901"/>
      <c r="F43" s="901"/>
      <c r="G43" s="901"/>
      <c r="H43" s="866"/>
      <c r="I43" s="901"/>
      <c r="J43" s="866"/>
      <c r="K43" s="901"/>
      <c r="L43" s="589"/>
      <c r="M43" s="589"/>
      <c r="N43" s="545"/>
    </row>
    <row r="44" spans="1:14" s="540" customFormat="1" ht="8.65" customHeight="1">
      <c r="A44" s="541"/>
      <c r="B44" s="904"/>
      <c r="C44" s="559"/>
      <c r="D44" s="901"/>
      <c r="E44" s="901"/>
      <c r="F44" s="901"/>
      <c r="G44" s="901"/>
      <c r="H44" s="866"/>
      <c r="I44" s="901"/>
      <c r="J44" s="866"/>
      <c r="K44" s="901"/>
      <c r="L44" s="589"/>
      <c r="M44" s="589"/>
      <c r="N44" s="545"/>
    </row>
    <row r="45" spans="1:14" s="553" customFormat="1" ht="3" customHeight="1">
      <c r="A45" s="541"/>
      <c r="B45" s="564"/>
      <c r="C45" s="564"/>
      <c r="D45" s="564"/>
      <c r="E45" s="564"/>
      <c r="F45" s="564"/>
      <c r="G45" s="564"/>
      <c r="H45" s="564"/>
      <c r="I45" s="564"/>
      <c r="J45" s="564"/>
      <c r="K45" s="565"/>
      <c r="L45" s="565"/>
      <c r="M45" s="565"/>
      <c r="N45" s="545"/>
    </row>
    <row r="46" spans="1:14" s="540" customFormat="1" ht="3" customHeight="1">
      <c r="A46" s="541"/>
      <c r="B46" s="553"/>
      <c r="C46" s="553"/>
      <c r="D46" s="553"/>
      <c r="E46" s="553"/>
      <c r="F46" s="553"/>
      <c r="G46" s="553"/>
      <c r="H46" s="553"/>
      <c r="I46" s="553"/>
      <c r="J46" s="553"/>
      <c r="K46" s="553"/>
      <c r="L46" s="553"/>
      <c r="M46" s="553"/>
      <c r="N46" s="545"/>
    </row>
    <row r="47" spans="1:14" s="540" customFormat="1" ht="8.65" customHeight="1">
      <c r="A47" s="541"/>
      <c r="B47" s="566">
        <v>1995</v>
      </c>
      <c r="C47" s="865">
        <f>SUM(E47:G47)</f>
        <v>102411</v>
      </c>
      <c r="D47" s="865"/>
      <c r="E47" s="865">
        <v>76987</v>
      </c>
      <c r="F47" s="567"/>
      <c r="G47" s="865">
        <v>25424</v>
      </c>
      <c r="H47" s="865"/>
      <c r="I47" s="865">
        <v>22447</v>
      </c>
      <c r="J47" s="865"/>
      <c r="K47" s="865">
        <v>48450</v>
      </c>
      <c r="L47" s="896" t="s">
        <v>30</v>
      </c>
      <c r="M47" s="896"/>
      <c r="N47" s="568"/>
    </row>
    <row r="48" spans="1:14" s="540" customFormat="1" ht="8.65" customHeight="1">
      <c r="A48" s="541"/>
      <c r="B48" s="566">
        <v>1996</v>
      </c>
      <c r="C48" s="865">
        <f>SUM(E48:G48)-1</f>
        <v>144369</v>
      </c>
      <c r="D48" s="865"/>
      <c r="E48" s="865">
        <v>119102</v>
      </c>
      <c r="F48" s="567"/>
      <c r="G48" s="865">
        <v>25268</v>
      </c>
      <c r="H48" s="865"/>
      <c r="I48" s="865">
        <v>31683</v>
      </c>
      <c r="J48" s="569"/>
      <c r="K48" s="865">
        <v>79256</v>
      </c>
      <c r="L48" s="896" t="s">
        <v>30</v>
      </c>
      <c r="M48" s="896"/>
      <c r="N48" s="568"/>
    </row>
    <row r="49" spans="1:14" s="540" customFormat="1" ht="8.65" customHeight="1">
      <c r="A49" s="541"/>
      <c r="B49" s="566">
        <v>1997</v>
      </c>
      <c r="C49" s="865">
        <f>SUM(E49:G49)</f>
        <v>252109</v>
      </c>
      <c r="D49" s="865"/>
      <c r="E49" s="865">
        <v>226769</v>
      </c>
      <c r="F49" s="567"/>
      <c r="G49" s="865">
        <v>25340</v>
      </c>
      <c r="H49" s="865"/>
      <c r="I49" s="865">
        <v>43039</v>
      </c>
      <c r="J49" s="569"/>
      <c r="K49" s="865">
        <v>120054</v>
      </c>
      <c r="L49" s="908">
        <v>33241</v>
      </c>
      <c r="M49" s="908"/>
      <c r="N49" s="568"/>
    </row>
    <row r="50" spans="1:14" s="540" customFormat="1" ht="8.65" customHeight="1">
      <c r="A50" s="541"/>
      <c r="B50" s="566">
        <v>1998</v>
      </c>
      <c r="C50" s="865">
        <f>SUM(E50:G50)+1</f>
        <v>344798</v>
      </c>
      <c r="D50" s="865"/>
      <c r="E50" s="865">
        <v>322527</v>
      </c>
      <c r="F50" s="569"/>
      <c r="G50" s="865">
        <v>22270</v>
      </c>
      <c r="H50" s="569"/>
      <c r="I50" s="865">
        <v>58646</v>
      </c>
      <c r="J50" s="569"/>
      <c r="K50" s="865">
        <v>135930</v>
      </c>
      <c r="L50" s="908">
        <v>33303</v>
      </c>
      <c r="M50" s="908"/>
      <c r="N50" s="568"/>
    </row>
    <row r="51" spans="1:14" s="540" customFormat="1" ht="8.65" customHeight="1">
      <c r="A51" s="541"/>
      <c r="B51" s="566">
        <v>1999</v>
      </c>
      <c r="C51" s="865">
        <f>SUM(E51:G51)</f>
        <v>538660</v>
      </c>
      <c r="D51" s="865"/>
      <c r="E51" s="865">
        <v>528552</v>
      </c>
      <c r="F51" s="569"/>
      <c r="G51" s="865">
        <v>10108</v>
      </c>
      <c r="H51" s="569"/>
      <c r="I51" s="865">
        <v>54975</v>
      </c>
      <c r="J51" s="569"/>
      <c r="K51" s="865">
        <v>174254</v>
      </c>
      <c r="L51" s="908">
        <v>49510</v>
      </c>
      <c r="M51" s="908"/>
      <c r="N51" s="568"/>
    </row>
    <row r="52" spans="1:14" s="540" customFormat="1" ht="6" customHeight="1">
      <c r="A52" s="541"/>
      <c r="B52" s="566"/>
      <c r="C52" s="865"/>
      <c r="D52" s="865"/>
      <c r="E52" s="865"/>
      <c r="F52" s="567"/>
      <c r="G52" s="865"/>
      <c r="H52" s="865"/>
      <c r="I52" s="865"/>
      <c r="J52" s="865"/>
      <c r="K52" s="865"/>
      <c r="L52" s="907"/>
      <c r="M52" s="907"/>
      <c r="N52" s="568"/>
    </row>
    <row r="53" spans="1:14" s="540" customFormat="1" ht="8.65" customHeight="1">
      <c r="A53" s="541"/>
      <c r="B53" s="566">
        <v>2000</v>
      </c>
      <c r="C53" s="865">
        <f>SUM(E53:G53)</f>
        <v>693314</v>
      </c>
      <c r="D53" s="566"/>
      <c r="E53" s="865">
        <v>684512</v>
      </c>
      <c r="F53" s="865"/>
      <c r="G53" s="865">
        <v>8802</v>
      </c>
      <c r="H53" s="590"/>
      <c r="I53" s="865">
        <v>85048</v>
      </c>
      <c r="J53" s="591"/>
      <c r="K53" s="865">
        <v>220766</v>
      </c>
      <c r="L53" s="907">
        <v>162849</v>
      </c>
      <c r="M53" s="907"/>
      <c r="N53" s="568"/>
    </row>
    <row r="54" spans="1:14" s="540" customFormat="1" ht="8.65" customHeight="1">
      <c r="A54" s="541"/>
      <c r="B54" s="566">
        <v>2001</v>
      </c>
      <c r="C54" s="865">
        <f>SUM(E54:G54)</f>
        <v>711377</v>
      </c>
      <c r="D54" s="566"/>
      <c r="E54" s="865">
        <v>695378</v>
      </c>
      <c r="F54" s="865"/>
      <c r="G54" s="865">
        <v>15999</v>
      </c>
      <c r="H54" s="865"/>
      <c r="I54" s="865">
        <v>92031</v>
      </c>
      <c r="J54" s="591"/>
      <c r="K54" s="865">
        <v>263834</v>
      </c>
      <c r="L54" s="907">
        <v>404321</v>
      </c>
      <c r="M54" s="907"/>
      <c r="N54" s="568"/>
    </row>
    <row r="55" spans="1:14" s="540" customFormat="1" ht="8.65" customHeight="1">
      <c r="A55" s="541"/>
      <c r="B55" s="566">
        <v>2002</v>
      </c>
      <c r="C55" s="865">
        <f>SUM(E55:G55)</f>
        <v>834008</v>
      </c>
      <c r="D55" s="566"/>
      <c r="E55" s="865">
        <v>817782</v>
      </c>
      <c r="F55" s="865"/>
      <c r="G55" s="865">
        <v>16226</v>
      </c>
      <c r="H55" s="865"/>
      <c r="I55" s="865">
        <v>131860</v>
      </c>
      <c r="J55" s="591"/>
      <c r="K55" s="865">
        <v>288127</v>
      </c>
      <c r="L55" s="907">
        <v>482168</v>
      </c>
      <c r="M55" s="907"/>
      <c r="N55" s="568"/>
    </row>
    <row r="56" spans="1:14" s="540" customFormat="1" ht="8.65" customHeight="1">
      <c r="A56" s="541"/>
      <c r="B56" s="566">
        <v>2003</v>
      </c>
      <c r="C56" s="865">
        <f>SUM(E56:G56)-1</f>
        <v>934801</v>
      </c>
      <c r="D56" s="566"/>
      <c r="E56" s="865">
        <v>910555</v>
      </c>
      <c r="F56" s="865"/>
      <c r="G56" s="865">
        <v>24247</v>
      </c>
      <c r="H56" s="865"/>
      <c r="I56" s="865">
        <v>175368</v>
      </c>
      <c r="J56" s="591"/>
      <c r="K56" s="865">
        <v>334140</v>
      </c>
      <c r="L56" s="907">
        <v>579521</v>
      </c>
      <c r="M56" s="907"/>
      <c r="N56" s="568"/>
    </row>
    <row r="57" spans="1:14" s="540" customFormat="1" ht="8.65" customHeight="1">
      <c r="A57" s="541"/>
      <c r="B57" s="566">
        <v>2004</v>
      </c>
      <c r="C57" s="865">
        <f>SUM(E57:G57)</f>
        <v>900195</v>
      </c>
      <c r="D57" s="566"/>
      <c r="E57" s="865">
        <v>823977</v>
      </c>
      <c r="F57" s="865"/>
      <c r="G57" s="865">
        <v>76218</v>
      </c>
      <c r="H57" s="865"/>
      <c r="I57" s="865">
        <v>204259</v>
      </c>
      <c r="J57" s="591"/>
      <c r="K57" s="865">
        <v>382384</v>
      </c>
      <c r="L57" s="907">
        <v>794684</v>
      </c>
      <c r="M57" s="907"/>
      <c r="N57" s="568"/>
    </row>
    <row r="58" spans="1:14" s="540" customFormat="1" ht="6" customHeight="1">
      <c r="A58" s="541"/>
      <c r="B58" s="566"/>
      <c r="C58" s="865"/>
      <c r="D58" s="865"/>
      <c r="E58" s="865"/>
      <c r="F58" s="567"/>
      <c r="G58" s="865"/>
      <c r="H58" s="865"/>
      <c r="I58" s="865"/>
      <c r="J58" s="865"/>
      <c r="K58" s="865"/>
      <c r="L58" s="907"/>
      <c r="M58" s="907"/>
      <c r="N58" s="568"/>
    </row>
    <row r="59" spans="1:14" s="540" customFormat="1" ht="8.25" customHeight="1">
      <c r="A59" s="541"/>
      <c r="B59" s="566">
        <v>2005</v>
      </c>
      <c r="C59" s="865">
        <f>SUM(E59:G59)+1</f>
        <v>1057005</v>
      </c>
      <c r="D59" s="566"/>
      <c r="E59" s="865">
        <v>948861</v>
      </c>
      <c r="F59" s="865"/>
      <c r="G59" s="865">
        <v>108143</v>
      </c>
      <c r="H59" s="865"/>
      <c r="I59" s="865">
        <v>213642</v>
      </c>
      <c r="J59" s="591"/>
      <c r="K59" s="865">
        <v>437144</v>
      </c>
      <c r="L59" s="907">
        <v>991402</v>
      </c>
      <c r="M59" s="907"/>
      <c r="N59" s="568"/>
    </row>
    <row r="60" spans="1:14" s="540" customFormat="1" ht="8.25" customHeight="1">
      <c r="A60" s="541"/>
      <c r="B60" s="566">
        <v>2006</v>
      </c>
      <c r="C60" s="865">
        <f>SUM(E60:G60)</f>
        <v>1503514</v>
      </c>
      <c r="D60" s="566"/>
      <c r="E60" s="865">
        <v>1365608</v>
      </c>
      <c r="F60" s="865"/>
      <c r="G60" s="865">
        <v>137906</v>
      </c>
      <c r="H60" s="865"/>
      <c r="I60" s="865">
        <v>248396</v>
      </c>
      <c r="J60" s="591"/>
      <c r="K60" s="865">
        <v>499845</v>
      </c>
      <c r="L60" s="907">
        <v>954031</v>
      </c>
      <c r="M60" s="907"/>
      <c r="N60" s="568"/>
    </row>
    <row r="61" spans="1:14" s="540" customFormat="1" ht="8.25" customHeight="1">
      <c r="A61" s="541"/>
      <c r="B61" s="566">
        <v>2007</v>
      </c>
      <c r="C61" s="865">
        <f>SUM(E61:G61)+1</f>
        <v>1785129</v>
      </c>
      <c r="D61" s="566"/>
      <c r="E61" s="865">
        <v>1558537</v>
      </c>
      <c r="F61" s="865"/>
      <c r="G61" s="865">
        <v>226591</v>
      </c>
      <c r="H61" s="865"/>
      <c r="I61" s="865">
        <v>297527</v>
      </c>
      <c r="J61" s="591"/>
      <c r="K61" s="865">
        <v>525570</v>
      </c>
      <c r="L61" s="907">
        <v>925029</v>
      </c>
      <c r="M61" s="907"/>
      <c r="N61" s="568"/>
    </row>
    <row r="62" spans="1:14" s="540" customFormat="1" ht="8.25" customHeight="1">
      <c r="A62" s="541"/>
      <c r="B62" s="566">
        <v>2008</v>
      </c>
      <c r="C62" s="865">
        <f>SUM(E62:G62)</f>
        <v>2073588</v>
      </c>
      <c r="D62" s="566"/>
      <c r="E62" s="865">
        <v>1795364</v>
      </c>
      <c r="F62" s="865"/>
      <c r="G62" s="865">
        <v>278224</v>
      </c>
      <c r="H62" s="865"/>
      <c r="I62" s="865">
        <v>307751</v>
      </c>
      <c r="J62" s="591"/>
      <c r="K62" s="865">
        <v>802810</v>
      </c>
      <c r="L62" s="907">
        <v>892791</v>
      </c>
      <c r="M62" s="907"/>
      <c r="N62" s="568"/>
    </row>
    <row r="63" spans="1:14" s="540" customFormat="1" ht="8.25" customHeight="1">
      <c r="A63" s="541"/>
      <c r="B63" s="566">
        <v>2009</v>
      </c>
      <c r="C63" s="865">
        <f>SUM(E63:G63)</f>
        <v>2285410</v>
      </c>
      <c r="D63" s="566"/>
      <c r="E63" s="865">
        <v>1959622</v>
      </c>
      <c r="F63" s="865"/>
      <c r="G63" s="865">
        <v>325788</v>
      </c>
      <c r="H63" s="865"/>
      <c r="I63" s="865">
        <v>307096</v>
      </c>
      <c r="J63" s="865"/>
      <c r="K63" s="865">
        <v>840476</v>
      </c>
      <c r="L63" s="907">
        <v>954874</v>
      </c>
      <c r="M63" s="907"/>
      <c r="N63" s="568"/>
    </row>
    <row r="64" spans="1:14" s="540" customFormat="1" ht="8.25" customHeight="1">
      <c r="A64" s="541"/>
      <c r="B64" s="566"/>
      <c r="C64" s="865"/>
      <c r="D64" s="566"/>
      <c r="E64" s="865"/>
      <c r="F64" s="865"/>
      <c r="G64" s="865"/>
      <c r="H64" s="865"/>
      <c r="I64" s="865"/>
      <c r="J64" s="865"/>
      <c r="K64" s="865"/>
      <c r="L64" s="907"/>
      <c r="M64" s="907"/>
      <c r="N64" s="568"/>
    </row>
    <row r="65" spans="1:14" s="540" customFormat="1" ht="8.25" customHeight="1">
      <c r="A65" s="541"/>
      <c r="B65" s="566">
        <v>2010</v>
      </c>
      <c r="C65" s="865">
        <f>SUM(E65:G65)-1</f>
        <v>2651160</v>
      </c>
      <c r="D65" s="566"/>
      <c r="E65" s="865">
        <v>2019066</v>
      </c>
      <c r="F65" s="865"/>
      <c r="G65" s="865">
        <v>632095</v>
      </c>
      <c r="H65" s="865"/>
      <c r="I65" s="865">
        <v>332008</v>
      </c>
      <c r="J65" s="865"/>
      <c r="K65" s="865">
        <v>908139</v>
      </c>
      <c r="L65" s="907">
        <v>1099517</v>
      </c>
      <c r="M65" s="907"/>
      <c r="N65" s="568"/>
    </row>
    <row r="66" spans="1:14" s="540" customFormat="1" ht="8.25" customHeight="1">
      <c r="A66" s="541"/>
      <c r="B66" s="566">
        <v>2011</v>
      </c>
      <c r="C66" s="865">
        <f>SUM(E66:G66)-1</f>
        <v>3351681</v>
      </c>
      <c r="D66" s="566"/>
      <c r="E66" s="865">
        <v>2317371</v>
      </c>
      <c r="F66" s="865"/>
      <c r="G66" s="865">
        <v>1034311</v>
      </c>
      <c r="H66" s="865"/>
      <c r="I66" s="865">
        <v>383161</v>
      </c>
      <c r="J66" s="865"/>
      <c r="K66" s="865">
        <v>985989</v>
      </c>
      <c r="L66" s="908">
        <v>1242675</v>
      </c>
      <c r="M66" s="908"/>
      <c r="N66" s="568"/>
    </row>
    <row r="67" spans="1:14" s="540" customFormat="1" ht="8.25" customHeight="1">
      <c r="A67" s="541"/>
      <c r="B67" s="566">
        <v>2012</v>
      </c>
      <c r="C67" s="865">
        <f>SUM(E67:G67)</f>
        <v>4229857</v>
      </c>
      <c r="D67" s="566"/>
      <c r="E67" s="865">
        <v>2516291</v>
      </c>
      <c r="F67" s="865"/>
      <c r="G67" s="865">
        <v>1713566</v>
      </c>
      <c r="H67" s="865"/>
      <c r="I67" s="865">
        <v>391875</v>
      </c>
      <c r="J67" s="865"/>
      <c r="K67" s="865">
        <v>1035096</v>
      </c>
      <c r="L67" s="907">
        <v>1362969</v>
      </c>
      <c r="M67" s="907"/>
      <c r="N67" s="568"/>
    </row>
    <row r="68" spans="1:14" s="595" customFormat="1" ht="3" customHeight="1">
      <c r="A68" s="592"/>
      <c r="B68" s="593"/>
      <c r="C68" s="593"/>
      <c r="D68" s="593"/>
      <c r="E68" s="593"/>
      <c r="F68" s="593"/>
      <c r="G68" s="593"/>
      <c r="H68" s="593"/>
      <c r="I68" s="593"/>
      <c r="J68" s="593"/>
      <c r="K68" s="593"/>
      <c r="L68" s="593"/>
      <c r="M68" s="593"/>
      <c r="N68" s="594"/>
    </row>
    <row r="69" spans="1:14" s="595" customFormat="1" ht="3" customHeight="1">
      <c r="A69" s="592"/>
      <c r="B69" s="596"/>
      <c r="C69" s="596"/>
      <c r="D69" s="596"/>
      <c r="E69" s="596"/>
      <c r="F69" s="596"/>
      <c r="G69" s="596"/>
      <c r="H69" s="596"/>
      <c r="I69" s="596"/>
      <c r="J69" s="596"/>
      <c r="K69" s="596"/>
      <c r="L69" s="596"/>
      <c r="M69" s="596"/>
      <c r="N69" s="594"/>
    </row>
    <row r="70" spans="1:14" s="595" customFormat="1" ht="9" customHeight="1">
      <c r="A70" s="592"/>
      <c r="B70" s="597" t="s">
        <v>497</v>
      </c>
      <c r="C70" s="596"/>
      <c r="D70" s="596"/>
      <c r="E70" s="596"/>
      <c r="F70" s="596"/>
      <c r="G70" s="596"/>
      <c r="H70" s="596"/>
      <c r="I70" s="596"/>
      <c r="J70" s="596"/>
      <c r="K70" s="596"/>
      <c r="L70" s="596"/>
      <c r="M70" s="596"/>
      <c r="N70" s="594"/>
    </row>
    <row r="71" spans="1:14" s="595" customFormat="1" ht="9" customHeight="1">
      <c r="A71" s="592"/>
      <c r="B71" s="597" t="s">
        <v>498</v>
      </c>
      <c r="C71" s="596"/>
      <c r="D71" s="596"/>
      <c r="E71" s="596"/>
      <c r="F71" s="596"/>
      <c r="G71" s="596"/>
      <c r="H71" s="596"/>
      <c r="I71" s="596"/>
      <c r="J71" s="596"/>
      <c r="K71" s="596"/>
      <c r="L71" s="596"/>
      <c r="M71" s="596"/>
      <c r="N71" s="594"/>
    </row>
    <row r="72" spans="1:14" s="595" customFormat="1" ht="9" customHeight="1">
      <c r="A72" s="592"/>
      <c r="B72" s="597" t="s">
        <v>499</v>
      </c>
      <c r="C72" s="596"/>
      <c r="D72" s="596"/>
      <c r="E72" s="596"/>
      <c r="F72" s="596"/>
      <c r="G72" s="596"/>
      <c r="H72" s="596"/>
      <c r="I72" s="596"/>
      <c r="J72" s="596"/>
      <c r="K72" s="596"/>
      <c r="L72" s="596"/>
      <c r="M72" s="596"/>
      <c r="N72" s="594"/>
    </row>
    <row r="73" spans="1:14" s="595" customFormat="1" ht="9" customHeight="1">
      <c r="A73" s="592"/>
      <c r="B73" s="598" t="s">
        <v>500</v>
      </c>
      <c r="C73" s="596"/>
      <c r="D73" s="596"/>
      <c r="E73" s="596"/>
      <c r="F73" s="596"/>
      <c r="G73" s="596"/>
      <c r="H73" s="596"/>
      <c r="I73" s="596"/>
      <c r="J73" s="596"/>
      <c r="K73" s="596"/>
      <c r="L73" s="596"/>
      <c r="M73" s="596"/>
      <c r="N73" s="594"/>
    </row>
    <row r="74" spans="1:14" s="595" customFormat="1" ht="9" customHeight="1">
      <c r="A74" s="592"/>
      <c r="B74" s="597" t="s">
        <v>501</v>
      </c>
      <c r="C74" s="596"/>
      <c r="D74" s="596"/>
      <c r="E74" s="596"/>
      <c r="F74" s="596"/>
      <c r="G74" s="596"/>
      <c r="H74" s="596"/>
      <c r="I74" s="596"/>
      <c r="J74" s="596"/>
      <c r="K74" s="596"/>
      <c r="L74" s="596"/>
      <c r="M74" s="596"/>
      <c r="N74" s="594"/>
    </row>
    <row r="75" spans="1:14" s="595" customFormat="1" ht="9" customHeight="1">
      <c r="A75" s="592"/>
      <c r="B75" s="597" t="s">
        <v>502</v>
      </c>
      <c r="C75" s="596"/>
      <c r="D75" s="596"/>
      <c r="E75" s="596"/>
      <c r="F75" s="596"/>
      <c r="G75" s="596"/>
      <c r="H75" s="596"/>
      <c r="I75" s="596"/>
      <c r="J75" s="596"/>
      <c r="K75" s="596"/>
      <c r="L75" s="596"/>
      <c r="M75" s="596"/>
      <c r="N75" s="594"/>
    </row>
    <row r="76" spans="1:14" s="595" customFormat="1" ht="9" customHeight="1">
      <c r="A76" s="592"/>
      <c r="B76" s="597" t="s">
        <v>503</v>
      </c>
      <c r="C76" s="596"/>
      <c r="D76" s="596"/>
      <c r="E76" s="596"/>
      <c r="F76" s="596"/>
      <c r="G76" s="596"/>
      <c r="H76" s="596"/>
      <c r="I76" s="596"/>
      <c r="J76" s="596"/>
      <c r="K76" s="596"/>
      <c r="L76" s="596"/>
      <c r="M76" s="596"/>
      <c r="N76" s="594"/>
    </row>
    <row r="77" spans="1:14" s="595" customFormat="1" ht="9" customHeight="1">
      <c r="A77" s="592"/>
      <c r="B77" s="526" t="s">
        <v>504</v>
      </c>
      <c r="C77" s="596"/>
      <c r="D77" s="596"/>
      <c r="E77" s="596"/>
      <c r="F77" s="596"/>
      <c r="G77" s="596"/>
      <c r="H77" s="596"/>
      <c r="I77" s="596"/>
      <c r="J77" s="596"/>
      <c r="K77" s="596"/>
      <c r="L77" s="596"/>
      <c r="M77" s="596"/>
      <c r="N77" s="594"/>
    </row>
    <row r="78" spans="1:14" s="540" customFormat="1" ht="4.7" customHeight="1">
      <c r="A78" s="572"/>
      <c r="B78" s="554"/>
      <c r="C78" s="554"/>
      <c r="D78" s="554"/>
      <c r="E78" s="554"/>
      <c r="F78" s="554"/>
      <c r="G78" s="554"/>
      <c r="H78" s="554"/>
      <c r="I78" s="554"/>
      <c r="J78" s="554"/>
      <c r="K78" s="554"/>
      <c r="L78" s="554"/>
      <c r="M78" s="554"/>
      <c r="N78" s="599"/>
    </row>
  </sheetData>
  <sheetProtection sheet="1" objects="1" scenarios="1"/>
  <mergeCells count="51">
    <mergeCell ref="L65:M65"/>
    <mergeCell ref="L66:M66"/>
    <mergeCell ref="L67:M67"/>
    <mergeCell ref="L59:M59"/>
    <mergeCell ref="L60:M60"/>
    <mergeCell ref="L61:M61"/>
    <mergeCell ref="L62:M62"/>
    <mergeCell ref="L63:M63"/>
    <mergeCell ref="L64:M64"/>
    <mergeCell ref="L58:M58"/>
    <mergeCell ref="L47:M47"/>
    <mergeCell ref="L48:M48"/>
    <mergeCell ref="L49:M49"/>
    <mergeCell ref="L50:M50"/>
    <mergeCell ref="L51:M51"/>
    <mergeCell ref="L52:M52"/>
    <mergeCell ref="L53:M53"/>
    <mergeCell ref="L54:M54"/>
    <mergeCell ref="L55:M55"/>
    <mergeCell ref="L56:M56"/>
    <mergeCell ref="L57:M57"/>
    <mergeCell ref="B41:B44"/>
    <mergeCell ref="I41:I44"/>
    <mergeCell ref="K41:K44"/>
    <mergeCell ref="L41:M41"/>
    <mergeCell ref="D42:E44"/>
    <mergeCell ref="F42:G44"/>
    <mergeCell ref="L33:M33"/>
    <mergeCell ref="L20:M20"/>
    <mergeCell ref="L21:M21"/>
    <mergeCell ref="L22:M22"/>
    <mergeCell ref="L23:M23"/>
    <mergeCell ref="L25:M25"/>
    <mergeCell ref="L26:M26"/>
    <mergeCell ref="L27:M27"/>
    <mergeCell ref="L28:M28"/>
    <mergeCell ref="L29:M29"/>
    <mergeCell ref="L31:M31"/>
    <mergeCell ref="L32:M32"/>
    <mergeCell ref="L19:M19"/>
    <mergeCell ref="B7:B10"/>
    <mergeCell ref="E7:M7"/>
    <mergeCell ref="L8:M10"/>
    <mergeCell ref="G9:G10"/>
    <mergeCell ref="I9:I10"/>
    <mergeCell ref="K9:K10"/>
    <mergeCell ref="L13:M13"/>
    <mergeCell ref="L14:M14"/>
    <mergeCell ref="L15:M15"/>
    <mergeCell ref="L16:M16"/>
    <mergeCell ref="L17:M17"/>
  </mergeCells>
  <hyperlinks>
    <hyperlink ref="M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34" max="13" man="1"/>
  </rowBreaks>
</worksheet>
</file>

<file path=xl/worksheets/sheet16.xml><?xml version="1.0" encoding="utf-8"?>
<worksheet xmlns="http://schemas.openxmlformats.org/spreadsheetml/2006/main" xmlns:r="http://schemas.openxmlformats.org/officeDocument/2006/relationships">
  <sheetPr codeName="Hoja11"/>
  <dimension ref="A1:O51"/>
  <sheetViews>
    <sheetView showGridLines="0" showRowColHeaders="0" zoomScale="140" workbookViewId="0"/>
  </sheetViews>
  <sheetFormatPr baseColWidth="10" defaultColWidth="0" defaultRowHeight="12.75" zeroHeight="1"/>
  <cols>
    <col min="1" max="1" width="0.7109375" style="328" customWidth="1"/>
    <col min="2" max="2" width="23.42578125" style="328" customWidth="1"/>
    <col min="3" max="3" width="8.42578125" style="328" customWidth="1"/>
    <col min="4" max="4" width="8.85546875" style="328" customWidth="1"/>
    <col min="5" max="5" width="8.5703125" style="328" customWidth="1"/>
    <col min="6" max="6" width="8.7109375" style="328" customWidth="1"/>
    <col min="7" max="8" width="0.7109375" style="328" customWidth="1"/>
    <col min="9" max="9" width="23.28515625" style="328" customWidth="1"/>
    <col min="10" max="12" width="8.7109375" style="328" customWidth="1"/>
    <col min="13" max="13" width="8.5703125" style="328" customWidth="1"/>
    <col min="14" max="14" width="0.7109375" style="328" customWidth="1"/>
    <col min="15" max="15" width="0.85546875" style="328" customWidth="1"/>
    <col min="16" max="16384" width="10.7109375" style="328" hidden="1"/>
  </cols>
  <sheetData>
    <row r="1" spans="1:14" s="329" customFormat="1" ht="4.5" customHeight="1">
      <c r="A1" s="351"/>
      <c r="B1" s="350"/>
      <c r="C1" s="350"/>
      <c r="D1" s="350"/>
      <c r="E1" s="350"/>
      <c r="F1" s="350"/>
      <c r="G1" s="349"/>
      <c r="H1" s="351"/>
      <c r="I1" s="350"/>
      <c r="J1" s="350"/>
      <c r="K1" s="350"/>
      <c r="L1" s="350"/>
      <c r="M1" s="350"/>
      <c r="N1" s="349"/>
    </row>
    <row r="2" spans="1:14" s="329" customFormat="1" ht="11.1" customHeight="1">
      <c r="A2" s="335"/>
      <c r="B2" s="347" t="s">
        <v>336</v>
      </c>
      <c r="C2" s="348"/>
      <c r="D2" s="348"/>
      <c r="E2" s="348"/>
      <c r="F2" s="841" t="s">
        <v>369</v>
      </c>
      <c r="G2" s="334"/>
      <c r="H2" s="335"/>
      <c r="I2" s="347" t="s">
        <v>336</v>
      </c>
      <c r="J2" s="347"/>
      <c r="M2" s="841" t="s">
        <v>369</v>
      </c>
      <c r="N2" s="334"/>
    </row>
    <row r="3" spans="1:14" s="329" customFormat="1" ht="11.1" customHeight="1">
      <c r="A3" s="335"/>
      <c r="B3" s="347" t="s">
        <v>334</v>
      </c>
      <c r="C3" s="348"/>
      <c r="D3" s="348"/>
      <c r="E3" s="348"/>
      <c r="F3" s="277" t="s">
        <v>2</v>
      </c>
      <c r="G3" s="334"/>
      <c r="H3" s="335"/>
      <c r="I3" s="347" t="s">
        <v>334</v>
      </c>
      <c r="J3" s="347"/>
      <c r="K3" s="15"/>
      <c r="L3" s="15"/>
      <c r="M3" s="277" t="s">
        <v>69</v>
      </c>
      <c r="N3" s="334"/>
    </row>
    <row r="4" spans="1:14" s="329" customFormat="1" ht="11.1" customHeight="1">
      <c r="A4" s="335"/>
      <c r="B4" s="345" t="s">
        <v>333</v>
      </c>
      <c r="C4" s="346"/>
      <c r="D4" s="346"/>
      <c r="E4" s="346"/>
      <c r="F4" s="333"/>
      <c r="G4" s="334"/>
      <c r="H4" s="335"/>
      <c r="I4" s="345" t="s">
        <v>333</v>
      </c>
      <c r="J4" s="345"/>
      <c r="K4" s="333"/>
      <c r="L4" s="333"/>
      <c r="M4" s="333"/>
      <c r="N4" s="334"/>
    </row>
    <row r="5" spans="1:14" s="329" customFormat="1" ht="11.1" customHeight="1">
      <c r="A5" s="335"/>
      <c r="B5" s="343" t="s">
        <v>3</v>
      </c>
      <c r="C5" s="344"/>
      <c r="D5" s="344"/>
      <c r="E5" s="344"/>
      <c r="F5" s="333"/>
      <c r="G5" s="334"/>
      <c r="H5" s="335"/>
      <c r="I5" s="343" t="s">
        <v>3</v>
      </c>
      <c r="J5" s="343"/>
      <c r="K5" s="333"/>
      <c r="L5" s="333"/>
      <c r="M5" s="333"/>
      <c r="N5" s="334"/>
    </row>
    <row r="6" spans="1:14" s="329" customFormat="1" ht="3" customHeight="1">
      <c r="A6" s="335"/>
      <c r="B6" s="331"/>
      <c r="C6" s="331"/>
      <c r="D6" s="331"/>
      <c r="E6" s="331"/>
      <c r="F6" s="331"/>
      <c r="G6" s="334"/>
      <c r="H6" s="335"/>
      <c r="I6" s="331"/>
      <c r="J6" s="331"/>
      <c r="K6" s="331"/>
      <c r="L6" s="331"/>
      <c r="M6" s="331"/>
      <c r="N6" s="334"/>
    </row>
    <row r="7" spans="1:14" s="329" customFormat="1" ht="3" customHeight="1">
      <c r="A7" s="335"/>
      <c r="B7" s="333"/>
      <c r="C7" s="333"/>
      <c r="D7" s="333"/>
      <c r="E7" s="333"/>
      <c r="F7" s="333"/>
      <c r="G7" s="334"/>
      <c r="H7" s="335"/>
      <c r="I7" s="333"/>
      <c r="J7" s="333"/>
      <c r="K7" s="333"/>
      <c r="L7" s="333"/>
      <c r="M7" s="333"/>
      <c r="N7" s="334"/>
    </row>
    <row r="8" spans="1:14" s="329" customFormat="1" ht="8.4499999999999993" customHeight="1">
      <c r="A8" s="335"/>
      <c r="B8" s="342" t="s">
        <v>211</v>
      </c>
      <c r="C8" s="341">
        <v>2004</v>
      </c>
      <c r="D8" s="341">
        <v>2005</v>
      </c>
      <c r="E8" s="341">
        <v>2006</v>
      </c>
      <c r="F8" s="341">
        <v>2007</v>
      </c>
      <c r="G8" s="334"/>
      <c r="H8" s="335"/>
      <c r="I8" s="342" t="s">
        <v>211</v>
      </c>
      <c r="J8" s="341">
        <v>2008</v>
      </c>
      <c r="K8" s="341">
        <v>2009</v>
      </c>
      <c r="L8" s="341">
        <v>2010</v>
      </c>
      <c r="M8" s="341" t="s">
        <v>15</v>
      </c>
      <c r="N8" s="334"/>
    </row>
    <row r="9" spans="1:14" s="329" customFormat="1" ht="3" customHeight="1">
      <c r="A9" s="335"/>
      <c r="B9" s="331"/>
      <c r="C9" s="331"/>
      <c r="D9" s="331"/>
      <c r="E9" s="331"/>
      <c r="F9" s="331"/>
      <c r="G9" s="334"/>
      <c r="H9" s="335"/>
      <c r="I9" s="331"/>
      <c r="J9" s="331"/>
      <c r="K9" s="331"/>
      <c r="L9" s="331"/>
      <c r="M9" s="331"/>
      <c r="N9" s="334"/>
    </row>
    <row r="10" spans="1:14" s="329" customFormat="1" ht="3" customHeight="1">
      <c r="A10" s="335"/>
      <c r="B10" s="333"/>
      <c r="C10" s="333"/>
      <c r="D10" s="333"/>
      <c r="E10" s="333"/>
      <c r="F10" s="333"/>
      <c r="G10" s="334"/>
      <c r="H10" s="335"/>
      <c r="I10" s="333"/>
      <c r="J10" s="333"/>
      <c r="K10" s="333"/>
      <c r="L10" s="333"/>
      <c r="M10" s="333"/>
      <c r="N10" s="334"/>
    </row>
    <row r="11" spans="1:14" s="329" customFormat="1" ht="8.4499999999999993" customHeight="1">
      <c r="A11" s="335"/>
      <c r="B11" s="340" t="s">
        <v>60</v>
      </c>
      <c r="C11" s="339">
        <f>SUM(C13:C14,C22,C34)</f>
        <v>220004.40000000002</v>
      </c>
      <c r="D11" s="339">
        <f>SUM(D13:D14,D22,D34)</f>
        <v>246251.30000000002</v>
      </c>
      <c r="E11" s="339">
        <f>SUM(E13:E14,E22,E34)</f>
        <v>285884.90000000002</v>
      </c>
      <c r="F11" s="339">
        <f>SUM(F13:F14,F22,F34)</f>
        <v>284331.10000000003</v>
      </c>
      <c r="G11" s="334"/>
      <c r="H11" s="335"/>
      <c r="I11" s="340" t="s">
        <v>60</v>
      </c>
      <c r="J11" s="339">
        <f>SUM(J13:J14,J22,J34)</f>
        <v>337179.1</v>
      </c>
      <c r="K11" s="339">
        <f>SUM(K13:K14,K22,K34)</f>
        <v>554576.50000000012</v>
      </c>
      <c r="L11" s="339">
        <f>SUM(L13:L14,L22,L34)</f>
        <v>629702.5</v>
      </c>
      <c r="M11" s="339">
        <f>SUM(M13:M14,M22,M34)</f>
        <v>654530.30000000005</v>
      </c>
      <c r="N11" s="334"/>
    </row>
    <row r="12" spans="1:14" s="329" customFormat="1" ht="3" customHeight="1">
      <c r="A12" s="335"/>
      <c r="B12" s="333"/>
      <c r="C12" s="338"/>
      <c r="D12" s="338"/>
      <c r="E12" s="338"/>
      <c r="F12" s="338"/>
      <c r="G12" s="334"/>
      <c r="H12" s="335"/>
      <c r="I12" s="333"/>
      <c r="J12" s="338"/>
      <c r="K12" s="338"/>
      <c r="L12" s="338"/>
      <c r="M12" s="336"/>
      <c r="N12" s="334"/>
    </row>
    <row r="13" spans="1:14" s="329" customFormat="1" ht="9" customHeight="1">
      <c r="A13" s="335"/>
      <c r="B13" s="245" t="s">
        <v>212</v>
      </c>
      <c r="C13" s="338">
        <v>1074.3</v>
      </c>
      <c r="D13" s="338">
        <v>1309.2</v>
      </c>
      <c r="E13" s="338">
        <v>2803.1</v>
      </c>
      <c r="F13" s="338">
        <v>2046.3</v>
      </c>
      <c r="G13" s="334"/>
      <c r="H13" s="335"/>
      <c r="I13" s="245" t="s">
        <v>212</v>
      </c>
      <c r="J13" s="338">
        <v>3656.8</v>
      </c>
      <c r="K13" s="338">
        <v>2181.5</v>
      </c>
      <c r="L13" s="338">
        <v>2890.5</v>
      </c>
      <c r="M13" s="336">
        <v>3891</v>
      </c>
      <c r="N13" s="334"/>
    </row>
    <row r="14" spans="1:14" s="329" customFormat="1" ht="9" customHeight="1">
      <c r="A14" s="335"/>
      <c r="B14" s="245" t="s">
        <v>332</v>
      </c>
      <c r="C14" s="338">
        <f>SUM(C15:C20)</f>
        <v>107858.59999999999</v>
      </c>
      <c r="D14" s="338">
        <f>SUM(D15:D20)</f>
        <v>123542.50000000001</v>
      </c>
      <c r="E14" s="338">
        <f>SUM(E15:E20)</f>
        <v>156360</v>
      </c>
      <c r="F14" s="338">
        <f>SUM(F15:F20)</f>
        <v>136949.50000000003</v>
      </c>
      <c r="G14" s="334"/>
      <c r="H14" s="335"/>
      <c r="I14" s="245" t="s">
        <v>332</v>
      </c>
      <c r="J14" s="338">
        <f>SUM(J15:J20)</f>
        <v>157742.1</v>
      </c>
      <c r="K14" s="338">
        <f>SUM(K15:K20)</f>
        <v>173977.30000000002</v>
      </c>
      <c r="L14" s="338">
        <f>SUM(L15:L20)</f>
        <v>214668.19999999998</v>
      </c>
      <c r="M14" s="338">
        <f>SUM(M15:M20)</f>
        <v>218834.40000000002</v>
      </c>
      <c r="N14" s="334"/>
    </row>
    <row r="15" spans="1:14" s="329" customFormat="1" ht="9" customHeight="1">
      <c r="A15" s="335"/>
      <c r="B15" s="255" t="s">
        <v>214</v>
      </c>
      <c r="C15" s="338">
        <v>13190.8</v>
      </c>
      <c r="D15" s="338">
        <v>12486.2</v>
      </c>
      <c r="E15" s="338">
        <v>17347.2</v>
      </c>
      <c r="F15" s="338">
        <v>17545.2</v>
      </c>
      <c r="G15" s="334"/>
      <c r="H15" s="335"/>
      <c r="I15" s="255" t="s">
        <v>214</v>
      </c>
      <c r="J15" s="338">
        <v>20237.400000000001</v>
      </c>
      <c r="K15" s="338">
        <v>18965.900000000001</v>
      </c>
      <c r="L15" s="338">
        <v>16935.400000000001</v>
      </c>
      <c r="M15" s="336">
        <v>19617.3</v>
      </c>
      <c r="N15" s="334"/>
    </row>
    <row r="16" spans="1:14" s="329" customFormat="1" ht="9" customHeight="1">
      <c r="A16" s="335"/>
      <c r="B16" s="255" t="s">
        <v>215</v>
      </c>
      <c r="C16" s="338">
        <v>5222.7</v>
      </c>
      <c r="D16" s="338">
        <v>12002.5</v>
      </c>
      <c r="E16" s="338">
        <v>10317.9</v>
      </c>
      <c r="F16" s="338">
        <v>7665.6</v>
      </c>
      <c r="G16" s="334"/>
      <c r="H16" s="335"/>
      <c r="I16" s="255" t="s">
        <v>215</v>
      </c>
      <c r="J16" s="338">
        <v>8429.1</v>
      </c>
      <c r="K16" s="338">
        <v>19304</v>
      </c>
      <c r="L16" s="338">
        <v>31321.3</v>
      </c>
      <c r="M16" s="336">
        <v>18288.599999999999</v>
      </c>
      <c r="N16" s="334"/>
    </row>
    <row r="17" spans="1:14" s="329" customFormat="1" ht="9" customHeight="1">
      <c r="A17" s="335"/>
      <c r="B17" s="255" t="s">
        <v>216</v>
      </c>
      <c r="C17" s="338">
        <v>464.7</v>
      </c>
      <c r="D17" s="338">
        <v>379.4</v>
      </c>
      <c r="E17" s="338">
        <v>283.39999999999998</v>
      </c>
      <c r="F17" s="338">
        <v>181.3</v>
      </c>
      <c r="G17" s="334"/>
      <c r="H17" s="335"/>
      <c r="I17" s="255" t="s">
        <v>216</v>
      </c>
      <c r="J17" s="338">
        <v>391.9</v>
      </c>
      <c r="K17" s="338">
        <v>237.8</v>
      </c>
      <c r="L17" s="338">
        <v>139.6</v>
      </c>
      <c r="M17" s="336">
        <v>25.8</v>
      </c>
      <c r="N17" s="334"/>
    </row>
    <row r="18" spans="1:14" s="329" customFormat="1" ht="9" customHeight="1">
      <c r="A18" s="335"/>
      <c r="B18" s="255" t="s">
        <v>217</v>
      </c>
      <c r="C18" s="337">
        <v>85402.7</v>
      </c>
      <c r="D18" s="337">
        <v>88940.5</v>
      </c>
      <c r="E18" s="337">
        <v>101685.8</v>
      </c>
      <c r="F18" s="337">
        <v>89633.600000000006</v>
      </c>
      <c r="G18" s="334"/>
      <c r="H18" s="335"/>
      <c r="I18" s="255" t="s">
        <v>217</v>
      </c>
      <c r="J18" s="337">
        <v>109724</v>
      </c>
      <c r="K18" s="337">
        <v>113303.6</v>
      </c>
      <c r="L18" s="337">
        <v>122472.5</v>
      </c>
      <c r="M18" s="336">
        <v>153213</v>
      </c>
      <c r="N18" s="334"/>
    </row>
    <row r="19" spans="1:14" s="329" customFormat="1" ht="9" customHeight="1">
      <c r="A19" s="335"/>
      <c r="B19" s="255" t="s">
        <v>218</v>
      </c>
      <c r="C19" s="337">
        <v>3271.3</v>
      </c>
      <c r="D19" s="337">
        <v>7219.8</v>
      </c>
      <c r="E19" s="337">
        <v>11083.8</v>
      </c>
      <c r="F19" s="337">
        <v>17752.099999999999</v>
      </c>
      <c r="G19" s="334"/>
      <c r="H19" s="335"/>
      <c r="I19" s="255" t="s">
        <v>218</v>
      </c>
      <c r="J19" s="337">
        <v>14909.5</v>
      </c>
      <c r="K19" s="337">
        <v>16888.400000000001</v>
      </c>
      <c r="L19" s="337">
        <v>43440.4</v>
      </c>
      <c r="M19" s="336">
        <v>25061</v>
      </c>
      <c r="N19" s="334"/>
    </row>
    <row r="20" spans="1:14" s="329" customFormat="1" ht="9" customHeight="1">
      <c r="A20" s="335"/>
      <c r="B20" s="255" t="s">
        <v>219</v>
      </c>
      <c r="C20" s="337">
        <v>306.39999999999998</v>
      </c>
      <c r="D20" s="337">
        <v>2514.1</v>
      </c>
      <c r="E20" s="337">
        <v>15641.9</v>
      </c>
      <c r="F20" s="337">
        <v>4171.7</v>
      </c>
      <c r="G20" s="334"/>
      <c r="H20" s="335"/>
      <c r="I20" s="255" t="s">
        <v>219</v>
      </c>
      <c r="J20" s="337">
        <v>4050.2</v>
      </c>
      <c r="K20" s="337">
        <v>5277.6</v>
      </c>
      <c r="L20" s="337">
        <v>359</v>
      </c>
      <c r="M20" s="336">
        <v>2628.7</v>
      </c>
      <c r="N20" s="334"/>
    </row>
    <row r="21" spans="1:14" s="329" customFormat="1" ht="9" customHeight="1">
      <c r="A21" s="335"/>
      <c r="B21" s="245"/>
      <c r="C21" s="337"/>
      <c r="D21" s="337"/>
      <c r="E21" s="337"/>
      <c r="F21" s="337"/>
      <c r="G21" s="334"/>
      <c r="H21" s="335"/>
      <c r="I21" s="245"/>
      <c r="J21" s="337"/>
      <c r="K21" s="337"/>
      <c r="L21" s="337"/>
      <c r="M21" s="336"/>
      <c r="N21" s="334"/>
    </row>
    <row r="22" spans="1:14" s="329" customFormat="1" ht="9" customHeight="1">
      <c r="A22" s="335"/>
      <c r="B22" s="245" t="s">
        <v>331</v>
      </c>
      <c r="C22" s="337">
        <f>SUM(C23:C32)</f>
        <v>94038.800000000017</v>
      </c>
      <c r="D22" s="337">
        <f>SUM(D23:D32)</f>
        <v>96893.500000000015</v>
      </c>
      <c r="E22" s="337">
        <f>SUM(E23:E32)</f>
        <v>96340.89999999998</v>
      </c>
      <c r="F22" s="337">
        <f>SUM(F23:F32)</f>
        <v>120373.5</v>
      </c>
      <c r="G22" s="334"/>
      <c r="H22" s="335"/>
      <c r="I22" s="245" t="s">
        <v>331</v>
      </c>
      <c r="J22" s="337">
        <f>SUM(J23:J32)</f>
        <v>162863.6</v>
      </c>
      <c r="K22" s="337">
        <f>SUM(K23:K32)</f>
        <v>360829.4</v>
      </c>
      <c r="L22" s="337">
        <f>SUM(L23:L32)</f>
        <v>394052.99999999994</v>
      </c>
      <c r="M22" s="337">
        <f>SUM(M23:M32)</f>
        <v>403361.80000000005</v>
      </c>
      <c r="N22" s="334"/>
    </row>
    <row r="23" spans="1:14" s="329" customFormat="1" ht="9" customHeight="1">
      <c r="A23" s="335"/>
      <c r="B23" s="255" t="s">
        <v>221</v>
      </c>
      <c r="C23" s="337">
        <v>67587.600000000006</v>
      </c>
      <c r="D23" s="337">
        <v>48392.9</v>
      </c>
      <c r="E23" s="337">
        <v>48163.7</v>
      </c>
      <c r="F23" s="337">
        <v>68763.7</v>
      </c>
      <c r="G23" s="334"/>
      <c r="H23" s="335"/>
      <c r="I23" s="255" t="s">
        <v>221</v>
      </c>
      <c r="J23" s="337">
        <v>97766.6</v>
      </c>
      <c r="K23" s="337">
        <v>285436.3</v>
      </c>
      <c r="L23" s="337">
        <v>301249.59999999998</v>
      </c>
      <c r="M23" s="336">
        <v>303042.3</v>
      </c>
      <c r="N23" s="334"/>
    </row>
    <row r="24" spans="1:14" s="329" customFormat="1" ht="9" customHeight="1">
      <c r="A24" s="335"/>
      <c r="B24" s="255" t="s">
        <v>222</v>
      </c>
      <c r="C24" s="337">
        <v>15618.8</v>
      </c>
      <c r="D24" s="337">
        <v>35278.699999999997</v>
      </c>
      <c r="E24" s="337">
        <v>33073</v>
      </c>
      <c r="F24" s="337">
        <v>27610.2</v>
      </c>
      <c r="G24" s="334"/>
      <c r="H24" s="335"/>
      <c r="I24" s="255" t="s">
        <v>222</v>
      </c>
      <c r="J24" s="337">
        <v>38232.699999999997</v>
      </c>
      <c r="K24" s="337">
        <v>48198.8</v>
      </c>
      <c r="L24" s="337">
        <v>60021</v>
      </c>
      <c r="M24" s="336">
        <v>63641.2</v>
      </c>
      <c r="N24" s="334"/>
    </row>
    <row r="25" spans="1:14" s="329" customFormat="1" ht="9" customHeight="1">
      <c r="A25" s="335"/>
      <c r="B25" s="257" t="s">
        <v>223</v>
      </c>
      <c r="C25" s="337">
        <v>4337.8</v>
      </c>
      <c r="D25" s="337">
        <v>5548.2</v>
      </c>
      <c r="E25" s="337">
        <v>5439.6</v>
      </c>
      <c r="F25" s="337">
        <v>11871.1</v>
      </c>
      <c r="G25" s="334"/>
      <c r="H25" s="335"/>
      <c r="I25" s="257" t="s">
        <v>223</v>
      </c>
      <c r="J25" s="337">
        <v>9584.4</v>
      </c>
      <c r="K25" s="337">
        <v>10177.6</v>
      </c>
      <c r="L25" s="337">
        <v>10182.6</v>
      </c>
      <c r="M25" s="336">
        <v>11433.7</v>
      </c>
      <c r="N25" s="334"/>
    </row>
    <row r="26" spans="1:14" s="329" customFormat="1" ht="9" customHeight="1">
      <c r="A26" s="335"/>
      <c r="B26" s="255" t="s">
        <v>224</v>
      </c>
      <c r="C26" s="337">
        <v>1272.9000000000001</v>
      </c>
      <c r="D26" s="337">
        <v>1167.5999999999999</v>
      </c>
      <c r="E26" s="337">
        <v>1392.5</v>
      </c>
      <c r="F26" s="337">
        <v>1239.5</v>
      </c>
      <c r="G26" s="334"/>
      <c r="H26" s="335"/>
      <c r="I26" s="255" t="s">
        <v>224</v>
      </c>
      <c r="J26" s="337">
        <v>571.1</v>
      </c>
      <c r="K26" s="337">
        <v>704.9</v>
      </c>
      <c r="L26" s="337">
        <v>682.5</v>
      </c>
      <c r="M26" s="336">
        <v>793.3</v>
      </c>
      <c r="N26" s="334"/>
    </row>
    <row r="27" spans="1:14" s="329" customFormat="1" ht="9" customHeight="1">
      <c r="A27" s="335"/>
      <c r="B27" s="255" t="s">
        <v>225</v>
      </c>
      <c r="C27" s="337">
        <v>2751.6</v>
      </c>
      <c r="D27" s="337">
        <v>3202.9</v>
      </c>
      <c r="E27" s="337">
        <v>4887.2</v>
      </c>
      <c r="F27" s="337">
        <v>5763.2</v>
      </c>
      <c r="G27" s="334"/>
      <c r="H27" s="335"/>
      <c r="I27" s="255" t="s">
        <v>225</v>
      </c>
      <c r="J27" s="337">
        <v>9794.2000000000007</v>
      </c>
      <c r="K27" s="337">
        <v>6916.3</v>
      </c>
      <c r="L27" s="337">
        <v>10504.3</v>
      </c>
      <c r="M27" s="336">
        <v>12345.8</v>
      </c>
      <c r="N27" s="334"/>
    </row>
    <row r="28" spans="1:14" s="329" customFormat="1" ht="9" customHeight="1">
      <c r="A28" s="335"/>
      <c r="B28" s="255" t="s">
        <v>226</v>
      </c>
      <c r="C28" s="337">
        <v>386.4</v>
      </c>
      <c r="D28" s="337">
        <v>380.1</v>
      </c>
      <c r="E28" s="337">
        <v>428.9</v>
      </c>
      <c r="F28" s="337">
        <v>953.7</v>
      </c>
      <c r="G28" s="334"/>
      <c r="H28" s="335"/>
      <c r="I28" s="255" t="s">
        <v>226</v>
      </c>
      <c r="J28" s="337">
        <v>328.8</v>
      </c>
      <c r="K28" s="337">
        <v>298.7</v>
      </c>
      <c r="L28" s="337">
        <v>345.7</v>
      </c>
      <c r="M28" s="336">
        <v>427.9</v>
      </c>
      <c r="N28" s="334"/>
    </row>
    <row r="29" spans="1:14" s="329" customFormat="1" ht="9" customHeight="1">
      <c r="A29" s="335"/>
      <c r="B29" s="255" t="s">
        <v>227</v>
      </c>
      <c r="C29" s="337">
        <v>263.60000000000002</v>
      </c>
      <c r="D29" s="337">
        <v>391.1</v>
      </c>
      <c r="E29" s="337">
        <v>69</v>
      </c>
      <c r="F29" s="337">
        <v>204.9</v>
      </c>
      <c r="G29" s="334"/>
      <c r="H29" s="335"/>
      <c r="I29" s="255" t="s">
        <v>227</v>
      </c>
      <c r="J29" s="337">
        <v>1104.7</v>
      </c>
      <c r="K29" s="337">
        <v>1749</v>
      </c>
      <c r="L29" s="337">
        <v>1231.8</v>
      </c>
      <c r="M29" s="336">
        <v>1019.4</v>
      </c>
      <c r="N29" s="334"/>
    </row>
    <row r="30" spans="1:14" s="329" customFormat="1" ht="9" customHeight="1">
      <c r="A30" s="335"/>
      <c r="B30" s="255" t="s">
        <v>228</v>
      </c>
      <c r="C30" s="338">
        <v>699.7</v>
      </c>
      <c r="D30" s="338">
        <v>1085</v>
      </c>
      <c r="E30" s="338">
        <v>901.2</v>
      </c>
      <c r="F30" s="338">
        <v>2019.1</v>
      </c>
      <c r="G30" s="334"/>
      <c r="H30" s="335"/>
      <c r="I30" s="255" t="s">
        <v>228</v>
      </c>
      <c r="J30" s="338">
        <v>2347.6</v>
      </c>
      <c r="K30" s="338">
        <v>3044.4</v>
      </c>
      <c r="L30" s="338">
        <v>4031.7</v>
      </c>
      <c r="M30" s="336">
        <v>3892.3</v>
      </c>
      <c r="N30" s="334"/>
    </row>
    <row r="31" spans="1:14" s="329" customFormat="1" ht="9" customHeight="1">
      <c r="A31" s="335"/>
      <c r="B31" s="255" t="s">
        <v>229</v>
      </c>
      <c r="C31" s="337">
        <v>92.8</v>
      </c>
      <c r="D31" s="337">
        <v>133.30000000000001</v>
      </c>
      <c r="E31" s="337">
        <v>35.9</v>
      </c>
      <c r="F31" s="337">
        <v>25.6</v>
      </c>
      <c r="G31" s="334"/>
      <c r="H31" s="335"/>
      <c r="I31" s="255" t="s">
        <v>229</v>
      </c>
      <c r="J31" s="337">
        <v>45.8</v>
      </c>
      <c r="K31" s="337">
        <v>17</v>
      </c>
      <c r="L31" s="337">
        <v>16.3</v>
      </c>
      <c r="M31" s="336">
        <v>50.7</v>
      </c>
      <c r="N31" s="334"/>
    </row>
    <row r="32" spans="1:14" s="329" customFormat="1" ht="9" customHeight="1">
      <c r="A32" s="335"/>
      <c r="B32" s="255" t="s">
        <v>230</v>
      </c>
      <c r="C32" s="337">
        <v>1027.5999999999999</v>
      </c>
      <c r="D32" s="337">
        <v>1313.7</v>
      </c>
      <c r="E32" s="337">
        <v>1949.9</v>
      </c>
      <c r="F32" s="337">
        <v>1922.5</v>
      </c>
      <c r="G32" s="334"/>
      <c r="H32" s="335"/>
      <c r="I32" s="255" t="s">
        <v>230</v>
      </c>
      <c r="J32" s="337">
        <v>3087.7</v>
      </c>
      <c r="K32" s="337">
        <v>4286.3999999999996</v>
      </c>
      <c r="L32" s="337">
        <v>5787.5</v>
      </c>
      <c r="M32" s="336">
        <v>6715.2</v>
      </c>
      <c r="N32" s="334"/>
    </row>
    <row r="33" spans="1:14" s="329" customFormat="1" ht="9" customHeight="1">
      <c r="A33" s="335"/>
      <c r="B33" s="245"/>
      <c r="C33" s="337"/>
      <c r="D33" s="337"/>
      <c r="E33" s="337"/>
      <c r="F33" s="337"/>
      <c r="G33" s="334"/>
      <c r="H33" s="335"/>
      <c r="I33" s="245"/>
      <c r="J33" s="337"/>
      <c r="K33" s="337"/>
      <c r="L33" s="337"/>
      <c r="M33" s="336"/>
      <c r="N33" s="334"/>
    </row>
    <row r="34" spans="1:14" s="329" customFormat="1" ht="9" customHeight="1">
      <c r="A34" s="335"/>
      <c r="B34" s="245" t="s">
        <v>330</v>
      </c>
      <c r="C34" s="337">
        <f>SUM(C35:C41)</f>
        <v>17032.7</v>
      </c>
      <c r="D34" s="337">
        <f>SUM(D35:D41)</f>
        <v>24506.1</v>
      </c>
      <c r="E34" s="337">
        <f>SUM(E35:E41)</f>
        <v>30380.9</v>
      </c>
      <c r="F34" s="337">
        <f>SUM(F35:F41)</f>
        <v>24961.8</v>
      </c>
      <c r="G34" s="334"/>
      <c r="H34" s="335"/>
      <c r="I34" s="245" t="s">
        <v>330</v>
      </c>
      <c r="J34" s="337">
        <f>SUM(J35:J41)</f>
        <v>12916.599999999999</v>
      </c>
      <c r="K34" s="337">
        <f>SUM(K35:K41)</f>
        <v>17588.300000000003</v>
      </c>
      <c r="L34" s="337">
        <f>SUM(L35:L41)</f>
        <v>18090.800000000003</v>
      </c>
      <c r="M34" s="337">
        <f>SUM(M35:M41)</f>
        <v>28443.1</v>
      </c>
      <c r="N34" s="334"/>
    </row>
    <row r="35" spans="1:14" s="329" customFormat="1" ht="9" customHeight="1">
      <c r="A35" s="335"/>
      <c r="B35" s="255" t="s">
        <v>329</v>
      </c>
      <c r="C35" s="338">
        <v>1331.5</v>
      </c>
      <c r="D35" s="338">
        <v>1569</v>
      </c>
      <c r="E35" s="338">
        <v>1829.2</v>
      </c>
      <c r="F35" s="338">
        <v>2052.1</v>
      </c>
      <c r="G35" s="334"/>
      <c r="H35" s="335"/>
      <c r="I35" s="255" t="s">
        <v>329</v>
      </c>
      <c r="J35" s="338">
        <v>4429.5</v>
      </c>
      <c r="K35" s="338">
        <v>5280.1</v>
      </c>
      <c r="L35" s="338">
        <v>7869.3</v>
      </c>
      <c r="M35" s="336">
        <v>12965.1</v>
      </c>
      <c r="N35" s="334"/>
    </row>
    <row r="36" spans="1:14" s="329" customFormat="1" ht="9" customHeight="1">
      <c r="A36" s="335"/>
      <c r="B36" s="255" t="s">
        <v>234</v>
      </c>
      <c r="C36" s="338">
        <v>146.5</v>
      </c>
      <c r="D36" s="338">
        <v>125.9</v>
      </c>
      <c r="E36" s="338">
        <v>174.2</v>
      </c>
      <c r="F36" s="338">
        <v>299.3</v>
      </c>
      <c r="G36" s="334"/>
      <c r="H36" s="335"/>
      <c r="I36" s="255" t="s">
        <v>234</v>
      </c>
      <c r="J36" s="338">
        <v>702</v>
      </c>
      <c r="K36" s="338">
        <v>328.4</v>
      </c>
      <c r="L36" s="338">
        <v>175.4</v>
      </c>
      <c r="M36" s="336">
        <v>128.1</v>
      </c>
      <c r="N36" s="334"/>
    </row>
    <row r="37" spans="1:14" s="329" customFormat="1" ht="9" customHeight="1">
      <c r="A37" s="335"/>
      <c r="B37" s="255" t="s">
        <v>235</v>
      </c>
      <c r="C37" s="337">
        <v>11963.5</v>
      </c>
      <c r="D37" s="337">
        <v>18331.099999999999</v>
      </c>
      <c r="E37" s="337">
        <v>23229.599999999999</v>
      </c>
      <c r="F37" s="337">
        <v>15474</v>
      </c>
      <c r="G37" s="334"/>
      <c r="H37" s="335"/>
      <c r="I37" s="255" t="s">
        <v>235</v>
      </c>
      <c r="J37" s="337">
        <v>921.9</v>
      </c>
      <c r="K37" s="337">
        <v>105</v>
      </c>
      <c r="L37" s="337">
        <v>122.8</v>
      </c>
      <c r="M37" s="336">
        <v>70.5</v>
      </c>
      <c r="N37" s="334"/>
    </row>
    <row r="38" spans="1:14" s="329" customFormat="1" ht="9" customHeight="1">
      <c r="A38" s="335"/>
      <c r="B38" s="255" t="s">
        <v>236</v>
      </c>
      <c r="C38" s="338">
        <v>304</v>
      </c>
      <c r="D38" s="338">
        <v>315.3</v>
      </c>
      <c r="E38" s="338">
        <v>377.1</v>
      </c>
      <c r="F38" s="338">
        <v>169.4</v>
      </c>
      <c r="G38" s="334"/>
      <c r="H38" s="335"/>
      <c r="I38" s="255" t="s">
        <v>236</v>
      </c>
      <c r="J38" s="338">
        <v>135.4</v>
      </c>
      <c r="K38" s="338">
        <v>567.4</v>
      </c>
      <c r="L38" s="338">
        <v>441.7</v>
      </c>
      <c r="M38" s="336">
        <v>450.8</v>
      </c>
      <c r="N38" s="334"/>
    </row>
    <row r="39" spans="1:14" s="329" customFormat="1" ht="9" customHeight="1">
      <c r="A39" s="335"/>
      <c r="B39" s="255" t="s">
        <v>238</v>
      </c>
      <c r="C39" s="337">
        <v>2813.6</v>
      </c>
      <c r="D39" s="337">
        <v>3712.8</v>
      </c>
      <c r="E39" s="337">
        <v>4203.3999999999996</v>
      </c>
      <c r="F39" s="337">
        <v>6581.3</v>
      </c>
      <c r="G39" s="334"/>
      <c r="H39" s="335"/>
      <c r="I39" s="255" t="s">
        <v>238</v>
      </c>
      <c r="J39" s="337">
        <v>6268.3</v>
      </c>
      <c r="K39" s="337">
        <v>10416</v>
      </c>
      <c r="L39" s="337">
        <v>9232.1</v>
      </c>
      <c r="M39" s="336">
        <v>14580.8</v>
      </c>
      <c r="N39" s="334"/>
    </row>
    <row r="40" spans="1:14" s="329" customFormat="1" ht="9" customHeight="1">
      <c r="A40" s="335"/>
      <c r="B40" s="255" t="s">
        <v>241</v>
      </c>
      <c r="C40" s="337">
        <v>116.4</v>
      </c>
      <c r="D40" s="337">
        <v>101.5</v>
      </c>
      <c r="E40" s="337">
        <v>348.5</v>
      </c>
      <c r="F40" s="337">
        <v>89.1</v>
      </c>
      <c r="G40" s="334"/>
      <c r="H40" s="335"/>
      <c r="I40" s="255" t="s">
        <v>241</v>
      </c>
      <c r="J40" s="337">
        <v>313.60000000000002</v>
      </c>
      <c r="K40" s="337">
        <v>223.7</v>
      </c>
      <c r="L40" s="337">
        <v>91.9</v>
      </c>
      <c r="M40" s="336">
        <v>133.69999999999999</v>
      </c>
      <c r="N40" s="334"/>
    </row>
    <row r="41" spans="1:14" s="329" customFormat="1" ht="9" customHeight="1">
      <c r="A41" s="335"/>
      <c r="B41" s="255" t="s">
        <v>242</v>
      </c>
      <c r="C41" s="337">
        <v>357.2</v>
      </c>
      <c r="D41" s="337">
        <v>350.5</v>
      </c>
      <c r="E41" s="337">
        <v>218.9</v>
      </c>
      <c r="F41" s="337">
        <v>296.60000000000002</v>
      </c>
      <c r="G41" s="334"/>
      <c r="H41" s="335"/>
      <c r="I41" s="255" t="s">
        <v>242</v>
      </c>
      <c r="J41" s="337">
        <v>145.9</v>
      </c>
      <c r="K41" s="337">
        <v>667.7</v>
      </c>
      <c r="L41" s="337">
        <v>157.6</v>
      </c>
      <c r="M41" s="336">
        <v>114.1</v>
      </c>
      <c r="N41" s="334"/>
    </row>
    <row r="42" spans="1:14" s="329" customFormat="1" ht="3" customHeight="1">
      <c r="A42" s="332"/>
      <c r="B42" s="331"/>
      <c r="C42" s="331"/>
      <c r="D42" s="331"/>
      <c r="E42" s="331"/>
      <c r="F42" s="331"/>
      <c r="G42" s="330"/>
      <c r="H42" s="335"/>
      <c r="I42" s="331"/>
      <c r="J42" s="331"/>
      <c r="K42" s="331"/>
      <c r="L42" s="331"/>
      <c r="M42" s="331"/>
      <c r="N42" s="334"/>
    </row>
    <row r="43" spans="1:14" s="329" customFormat="1" ht="3" customHeight="1">
      <c r="A43" s="333"/>
      <c r="B43" s="333"/>
      <c r="C43" s="333"/>
      <c r="D43" s="333"/>
      <c r="E43" s="333"/>
      <c r="F43" s="333"/>
      <c r="G43" s="333"/>
      <c r="H43" s="335"/>
      <c r="I43" s="333"/>
      <c r="J43" s="333"/>
      <c r="K43" s="333"/>
      <c r="L43" s="333"/>
      <c r="M43" s="333"/>
      <c r="N43" s="334"/>
    </row>
    <row r="44" spans="1:14" s="329" customFormat="1" ht="9" customHeight="1">
      <c r="A44" s="333"/>
      <c r="B44" s="266"/>
      <c r="C44" s="266"/>
      <c r="D44" s="266"/>
      <c r="E44" s="266"/>
      <c r="F44" s="333"/>
      <c r="G44" s="333"/>
      <c r="H44" s="335"/>
      <c r="I44" s="70" t="s">
        <v>340</v>
      </c>
      <c r="J44" s="333"/>
      <c r="K44" s="333"/>
      <c r="L44" s="333"/>
      <c r="M44" s="333"/>
      <c r="N44" s="334"/>
    </row>
    <row r="45" spans="1:14" s="329" customFormat="1" ht="9" customHeight="1">
      <c r="A45" s="333"/>
      <c r="B45" s="266"/>
      <c r="C45" s="266"/>
      <c r="D45" s="266"/>
      <c r="E45" s="266"/>
      <c r="F45" s="333"/>
      <c r="G45" s="333"/>
      <c r="H45" s="335"/>
      <c r="I45" s="70" t="s">
        <v>344</v>
      </c>
      <c r="J45" s="333"/>
      <c r="K45" s="333"/>
      <c r="L45" s="333"/>
      <c r="M45" s="333"/>
      <c r="N45" s="334"/>
    </row>
    <row r="46" spans="1:14" s="329" customFormat="1" ht="9" customHeight="1">
      <c r="A46" s="333"/>
      <c r="B46" s="266"/>
      <c r="C46" s="266"/>
      <c r="D46" s="266"/>
      <c r="E46" s="266"/>
      <c r="F46" s="333"/>
      <c r="G46" s="333"/>
      <c r="H46" s="335"/>
      <c r="I46" s="70" t="s">
        <v>614</v>
      </c>
      <c r="J46" s="333"/>
      <c r="K46" s="333"/>
      <c r="L46" s="333"/>
      <c r="M46" s="333"/>
      <c r="N46" s="334"/>
    </row>
    <row r="47" spans="1:14" s="329" customFormat="1" ht="9" customHeight="1">
      <c r="A47" s="333"/>
      <c r="B47" s="266"/>
      <c r="C47" s="266"/>
      <c r="D47" s="266"/>
      <c r="E47" s="266"/>
      <c r="F47" s="333"/>
      <c r="G47" s="333"/>
      <c r="H47" s="335"/>
      <c r="I47" s="266" t="s">
        <v>328</v>
      </c>
      <c r="J47" s="333"/>
      <c r="K47" s="333"/>
      <c r="L47" s="333"/>
      <c r="M47" s="333"/>
      <c r="N47" s="334"/>
    </row>
    <row r="48" spans="1:14" s="329" customFormat="1" ht="9" customHeight="1">
      <c r="A48" s="333"/>
      <c r="B48" s="266"/>
      <c r="C48" s="266"/>
      <c r="D48" s="266"/>
      <c r="E48" s="266"/>
      <c r="F48" s="333"/>
      <c r="G48" s="333"/>
      <c r="H48" s="335"/>
      <c r="I48" s="854" t="s">
        <v>410</v>
      </c>
      <c r="J48" s="855"/>
      <c r="K48" s="855"/>
      <c r="L48" s="855"/>
      <c r="M48" s="855"/>
      <c r="N48" s="334"/>
    </row>
    <row r="49" spans="1:15" s="329" customFormat="1" ht="9" customHeight="1">
      <c r="A49" s="333"/>
      <c r="B49" s="266"/>
      <c r="C49" s="266"/>
      <c r="D49" s="266"/>
      <c r="E49" s="266"/>
      <c r="F49" s="333"/>
      <c r="G49" s="333"/>
      <c r="H49" s="335"/>
      <c r="I49" s="854" t="s">
        <v>411</v>
      </c>
      <c r="J49" s="855"/>
      <c r="K49" s="855"/>
      <c r="L49" s="855"/>
      <c r="M49" s="855"/>
      <c r="N49" s="334"/>
    </row>
    <row r="50" spans="1:15" s="329" customFormat="1" ht="4.5" customHeight="1">
      <c r="A50" s="333"/>
      <c r="B50" s="333"/>
      <c r="C50" s="333"/>
      <c r="D50" s="333"/>
      <c r="E50" s="333"/>
      <c r="F50" s="333"/>
      <c r="G50" s="333"/>
      <c r="H50" s="332"/>
      <c r="I50" s="331"/>
      <c r="J50" s="331"/>
      <c r="K50" s="331"/>
      <c r="L50" s="331"/>
      <c r="M50" s="331"/>
      <c r="N50" s="330"/>
    </row>
    <row r="51" spans="1:15" hidden="1">
      <c r="O51" s="328" t="s">
        <v>16</v>
      </c>
    </row>
  </sheetData>
  <sheetProtection sheet="1" objects="1" scenarios="1"/>
  <hyperlinks>
    <hyperlink ref="F2" location="Índice!A1" display="Índice!A1"/>
    <hyperlink ref="M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17.xml><?xml version="1.0" encoding="utf-8"?>
<worksheet xmlns="http://schemas.openxmlformats.org/spreadsheetml/2006/main" xmlns:r="http://schemas.openxmlformats.org/officeDocument/2006/relationships">
  <sheetPr codeName="Hoja12"/>
  <dimension ref="A1:H53"/>
  <sheetViews>
    <sheetView showGridLines="0" showRowColHeaders="0" zoomScale="140" workbookViewId="0"/>
  </sheetViews>
  <sheetFormatPr baseColWidth="10" defaultColWidth="0" defaultRowHeight="12.75" zeroHeight="1"/>
  <cols>
    <col min="1" max="1" width="0.7109375" style="328" customWidth="1"/>
    <col min="2" max="2" width="23.42578125" style="328" customWidth="1"/>
    <col min="3" max="3" width="8.42578125" style="328" customWidth="1"/>
    <col min="4" max="4" width="8.85546875" style="328" customWidth="1"/>
    <col min="5" max="5" width="8.5703125" style="328" customWidth="1"/>
    <col min="6" max="6" width="8.7109375" style="328" customWidth="1"/>
    <col min="7" max="7" width="0.7109375" style="328" customWidth="1"/>
    <col min="8" max="8" width="0.85546875" style="328" customWidth="1"/>
    <col min="9" max="16384" width="10.7109375" style="328" hidden="1"/>
  </cols>
  <sheetData>
    <row r="1" spans="1:7" s="329" customFormat="1" ht="4.5" customHeight="1">
      <c r="A1" s="351"/>
      <c r="B1" s="350"/>
      <c r="C1" s="350"/>
      <c r="D1" s="350"/>
      <c r="E1" s="350"/>
      <c r="F1" s="350"/>
      <c r="G1" s="349"/>
    </row>
    <row r="2" spans="1:7" s="329" customFormat="1" ht="11.1" customHeight="1">
      <c r="A2" s="335"/>
      <c r="B2" s="347" t="s">
        <v>336</v>
      </c>
      <c r="C2" s="348"/>
      <c r="D2" s="348"/>
      <c r="E2" s="348"/>
      <c r="F2" s="841" t="s">
        <v>372</v>
      </c>
      <c r="G2" s="334"/>
    </row>
    <row r="3" spans="1:7" s="329" customFormat="1" ht="11.1" customHeight="1">
      <c r="A3" s="335"/>
      <c r="B3" s="347" t="s">
        <v>334</v>
      </c>
      <c r="C3" s="348"/>
      <c r="D3" s="348"/>
      <c r="E3" s="348"/>
      <c r="F3" s="277"/>
      <c r="G3" s="334"/>
    </row>
    <row r="4" spans="1:7" s="329" customFormat="1" ht="11.1" customHeight="1">
      <c r="A4" s="335"/>
      <c r="B4" s="345">
        <v>2012</v>
      </c>
      <c r="C4" s="346"/>
      <c r="D4" s="346"/>
      <c r="E4" s="346"/>
      <c r="F4" s="333"/>
      <c r="G4" s="334"/>
    </row>
    <row r="5" spans="1:7" s="329" customFormat="1" ht="11.1" customHeight="1">
      <c r="A5" s="335"/>
      <c r="B5" s="343" t="s">
        <v>3</v>
      </c>
      <c r="C5" s="344"/>
      <c r="D5" s="344"/>
      <c r="E5" s="344"/>
      <c r="F5" s="333"/>
      <c r="G5" s="334"/>
    </row>
    <row r="6" spans="1:7" s="329" customFormat="1" ht="3" customHeight="1">
      <c r="A6" s="335"/>
      <c r="B6" s="331"/>
      <c r="C6" s="331"/>
      <c r="D6" s="331"/>
      <c r="E6" s="331"/>
      <c r="F6" s="331"/>
      <c r="G6" s="334"/>
    </row>
    <row r="7" spans="1:7" s="329" customFormat="1" ht="3" customHeight="1">
      <c r="A7" s="335"/>
      <c r="B7" s="333"/>
      <c r="C7" s="333"/>
      <c r="D7" s="333"/>
      <c r="E7" s="333"/>
      <c r="F7" s="333"/>
      <c r="G7" s="334"/>
    </row>
    <row r="8" spans="1:7" s="329" customFormat="1" ht="8.4499999999999993" customHeight="1">
      <c r="A8" s="335"/>
      <c r="B8" s="342" t="s">
        <v>211</v>
      </c>
      <c r="C8" s="341"/>
      <c r="D8" s="341"/>
      <c r="E8" s="341"/>
      <c r="F8" s="341" t="s">
        <v>81</v>
      </c>
      <c r="G8" s="334"/>
    </row>
    <row r="9" spans="1:7" s="329" customFormat="1" ht="3" customHeight="1">
      <c r="A9" s="335"/>
      <c r="B9" s="331"/>
      <c r="C9" s="331"/>
      <c r="D9" s="331"/>
      <c r="E9" s="331"/>
      <c r="F9" s="331"/>
      <c r="G9" s="334"/>
    </row>
    <row r="10" spans="1:7" s="329" customFormat="1" ht="3" customHeight="1">
      <c r="A10" s="335"/>
      <c r="B10" s="333"/>
      <c r="C10" s="333"/>
      <c r="D10" s="333"/>
      <c r="E10" s="333"/>
      <c r="F10" s="333"/>
      <c r="G10" s="334"/>
    </row>
    <row r="11" spans="1:7" s="329" customFormat="1" ht="8.4499999999999993" customHeight="1">
      <c r="A11" s="335"/>
      <c r="B11" s="340" t="s">
        <v>60</v>
      </c>
      <c r="C11" s="339"/>
      <c r="D11" s="339"/>
      <c r="E11" s="339"/>
      <c r="F11" s="339">
        <f>SUM(F13:F18,F28,F38)</f>
        <v>686704.4</v>
      </c>
      <c r="G11" s="334"/>
    </row>
    <row r="12" spans="1:7" s="329" customFormat="1" ht="3" customHeight="1">
      <c r="A12" s="335"/>
      <c r="B12" s="333"/>
      <c r="C12" s="338"/>
      <c r="D12" s="338"/>
      <c r="E12" s="338"/>
      <c r="F12" s="338"/>
      <c r="G12" s="334"/>
    </row>
    <row r="13" spans="1:7" s="329" customFormat="1" ht="9" customHeight="1">
      <c r="A13" s="335"/>
      <c r="B13" s="245" t="s">
        <v>212</v>
      </c>
      <c r="C13" s="338"/>
      <c r="D13" s="338"/>
      <c r="E13" s="338"/>
      <c r="F13" s="338">
        <v>2471.9</v>
      </c>
      <c r="G13" s="334"/>
    </row>
    <row r="14" spans="1:7" s="329" customFormat="1" ht="9" customHeight="1">
      <c r="A14" s="335"/>
      <c r="B14" s="245" t="s">
        <v>339</v>
      </c>
      <c r="C14" s="338"/>
      <c r="D14" s="338"/>
      <c r="E14" s="338"/>
      <c r="F14" s="338">
        <v>107.2</v>
      </c>
      <c r="G14" s="334"/>
    </row>
    <row r="15" spans="1:7" s="329" customFormat="1" ht="9" customHeight="1">
      <c r="A15" s="335"/>
      <c r="B15" s="245" t="s">
        <v>338</v>
      </c>
      <c r="C15" s="338"/>
      <c r="D15" s="338"/>
      <c r="E15" s="338"/>
      <c r="F15" s="338"/>
      <c r="G15" s="334"/>
    </row>
    <row r="16" spans="1:7" s="329" customFormat="1" ht="9" customHeight="1">
      <c r="A16" s="335"/>
      <c r="B16" s="245" t="s">
        <v>337</v>
      </c>
      <c r="C16" s="338"/>
      <c r="D16" s="338"/>
      <c r="E16" s="338"/>
      <c r="F16" s="338">
        <v>161.9</v>
      </c>
      <c r="G16" s="334"/>
    </row>
    <row r="17" spans="1:7" s="329" customFormat="1" ht="9" customHeight="1">
      <c r="A17" s="335"/>
      <c r="B17" s="245"/>
      <c r="C17" s="338"/>
      <c r="D17" s="338"/>
      <c r="E17" s="338"/>
      <c r="F17" s="338"/>
      <c r="G17" s="334"/>
    </row>
    <row r="18" spans="1:7" s="329" customFormat="1" ht="9" customHeight="1">
      <c r="A18" s="335"/>
      <c r="B18" s="245" t="s">
        <v>332</v>
      </c>
      <c r="C18" s="338"/>
      <c r="D18" s="338"/>
      <c r="E18" s="338"/>
      <c r="F18" s="338">
        <f>SUM(F19:F26)</f>
        <v>211255.19999999998</v>
      </c>
      <c r="G18" s="334"/>
    </row>
    <row r="19" spans="1:7" s="329" customFormat="1" ht="9" customHeight="1">
      <c r="A19" s="335"/>
      <c r="B19" s="255" t="s">
        <v>214</v>
      </c>
      <c r="C19" s="338"/>
      <c r="D19" s="338"/>
      <c r="E19" s="338"/>
      <c r="F19" s="338">
        <v>20083.7</v>
      </c>
      <c r="G19" s="334"/>
    </row>
    <row r="20" spans="1:7" s="329" customFormat="1" ht="9" customHeight="1">
      <c r="A20" s="335"/>
      <c r="B20" s="255" t="s">
        <v>215</v>
      </c>
      <c r="C20" s="338"/>
      <c r="D20" s="338"/>
      <c r="E20" s="338"/>
      <c r="F20" s="338">
        <v>19149.2</v>
      </c>
      <c r="G20" s="334"/>
    </row>
    <row r="21" spans="1:7" s="329" customFormat="1" ht="9" customHeight="1">
      <c r="A21" s="335"/>
      <c r="B21" s="255" t="s">
        <v>303</v>
      </c>
      <c r="C21" s="338"/>
      <c r="D21" s="338"/>
      <c r="E21" s="338"/>
      <c r="F21" s="338">
        <v>6982</v>
      </c>
      <c r="G21" s="334"/>
    </row>
    <row r="22" spans="1:7" s="329" customFormat="1" ht="9" customHeight="1">
      <c r="A22" s="335"/>
      <c r="B22" s="255" t="s">
        <v>304</v>
      </c>
      <c r="C22" s="337"/>
      <c r="D22" s="337"/>
      <c r="E22" s="337"/>
      <c r="F22" s="337">
        <v>146978.29999999999</v>
      </c>
      <c r="G22" s="334"/>
    </row>
    <row r="23" spans="1:7" s="329" customFormat="1" ht="9" customHeight="1">
      <c r="A23" s="335"/>
      <c r="B23" s="255" t="s">
        <v>305</v>
      </c>
      <c r="C23" s="337"/>
      <c r="D23" s="337"/>
      <c r="E23" s="337"/>
      <c r="F23" s="337">
        <v>15600.1</v>
      </c>
      <c r="G23" s="334"/>
    </row>
    <row r="24" spans="1:7" s="329" customFormat="1" ht="9" customHeight="1">
      <c r="A24" s="335"/>
      <c r="B24" s="255" t="s">
        <v>306</v>
      </c>
      <c r="C24" s="337"/>
      <c r="D24" s="337"/>
      <c r="E24" s="337"/>
      <c r="F24" s="337"/>
      <c r="G24" s="334"/>
    </row>
    <row r="25" spans="1:7" s="329" customFormat="1" ht="9" customHeight="1">
      <c r="A25" s="335"/>
      <c r="B25" s="255" t="s">
        <v>307</v>
      </c>
      <c r="C25" s="337"/>
      <c r="D25" s="337"/>
      <c r="E25" s="337"/>
      <c r="F25" s="337">
        <v>1982.4</v>
      </c>
      <c r="G25" s="334"/>
    </row>
    <row r="26" spans="1:7" s="329" customFormat="1" ht="9" customHeight="1">
      <c r="A26" s="335"/>
      <c r="B26" s="255" t="s">
        <v>308</v>
      </c>
      <c r="C26" s="337"/>
      <c r="D26" s="337"/>
      <c r="E26" s="337"/>
      <c r="F26" s="337">
        <v>479.5</v>
      </c>
      <c r="G26" s="334"/>
    </row>
    <row r="27" spans="1:7" s="329" customFormat="1" ht="9" customHeight="1">
      <c r="A27" s="335"/>
      <c r="B27" s="245"/>
      <c r="C27" s="337"/>
      <c r="D27" s="337"/>
      <c r="E27" s="337"/>
      <c r="F27" s="337"/>
      <c r="G27" s="334"/>
    </row>
    <row r="28" spans="1:7" s="329" customFormat="1" ht="9" customHeight="1">
      <c r="A28" s="335"/>
      <c r="B28" s="245" t="s">
        <v>220</v>
      </c>
      <c r="C28" s="337"/>
      <c r="D28" s="337"/>
      <c r="E28" s="337"/>
      <c r="F28" s="337">
        <f>SUM(F29:F36)</f>
        <v>442470.80000000005</v>
      </c>
      <c r="G28" s="334"/>
    </row>
    <row r="29" spans="1:7" s="329" customFormat="1" ht="9" customHeight="1">
      <c r="A29" s="335"/>
      <c r="B29" s="255" t="s">
        <v>309</v>
      </c>
      <c r="C29" s="337"/>
      <c r="D29" s="337"/>
      <c r="E29" s="337"/>
      <c r="F29" s="337"/>
      <c r="G29" s="334"/>
    </row>
    <row r="30" spans="1:7" s="329" customFormat="1" ht="9" customHeight="1">
      <c r="A30" s="335"/>
      <c r="B30" s="255" t="s">
        <v>310</v>
      </c>
      <c r="C30" s="337"/>
      <c r="D30" s="337"/>
      <c r="E30" s="337"/>
      <c r="F30" s="337">
        <v>14107.9</v>
      </c>
      <c r="G30" s="334"/>
    </row>
    <row r="31" spans="1:7" s="329" customFormat="1" ht="9" customHeight="1">
      <c r="A31" s="335"/>
      <c r="B31" s="257" t="s">
        <v>311</v>
      </c>
      <c r="C31" s="337"/>
      <c r="D31" s="337"/>
      <c r="E31" s="337"/>
      <c r="F31" s="337">
        <v>16224.9</v>
      </c>
      <c r="G31" s="334"/>
    </row>
    <row r="32" spans="1:7" s="329" customFormat="1" ht="9" customHeight="1">
      <c r="A32" s="335"/>
      <c r="B32" s="255" t="s">
        <v>312</v>
      </c>
      <c r="C32" s="337"/>
      <c r="D32" s="337"/>
      <c r="E32" s="337"/>
      <c r="F32" s="337">
        <v>344873.4</v>
      </c>
      <c r="G32" s="334"/>
    </row>
    <row r="33" spans="1:7" s="329" customFormat="1" ht="9" customHeight="1">
      <c r="A33" s="335"/>
      <c r="B33" s="255" t="s">
        <v>314</v>
      </c>
      <c r="C33" s="338"/>
      <c r="D33" s="338"/>
      <c r="E33" s="338"/>
      <c r="F33" s="338">
        <v>57254.6</v>
      </c>
      <c r="G33" s="334"/>
    </row>
    <row r="34" spans="1:7" s="329" customFormat="1" ht="9" customHeight="1">
      <c r="A34" s="335"/>
      <c r="B34" s="255" t="s">
        <v>315</v>
      </c>
      <c r="C34" s="337"/>
      <c r="D34" s="337"/>
      <c r="E34" s="337"/>
      <c r="F34" s="337">
        <v>4698.3999999999996</v>
      </c>
      <c r="G34" s="334"/>
    </row>
    <row r="35" spans="1:7" s="329" customFormat="1" ht="9" customHeight="1">
      <c r="A35" s="335"/>
      <c r="B35" s="255" t="s">
        <v>227</v>
      </c>
      <c r="C35" s="337"/>
      <c r="D35" s="337"/>
      <c r="E35" s="337"/>
      <c r="F35" s="337">
        <v>1351.9</v>
      </c>
      <c r="G35" s="334"/>
    </row>
    <row r="36" spans="1:7" s="329" customFormat="1" ht="9" customHeight="1">
      <c r="A36" s="335"/>
      <c r="B36" s="255" t="s">
        <v>316</v>
      </c>
      <c r="C36" s="337"/>
      <c r="D36" s="337"/>
      <c r="E36" s="337"/>
      <c r="F36" s="337">
        <v>3959.7</v>
      </c>
      <c r="G36" s="334"/>
    </row>
    <row r="37" spans="1:7" s="329" customFormat="1" ht="9" customHeight="1">
      <c r="A37" s="335"/>
      <c r="B37" s="245"/>
      <c r="C37" s="337"/>
      <c r="D37" s="337"/>
      <c r="E37" s="337"/>
      <c r="F37" s="337"/>
      <c r="G37" s="334"/>
    </row>
    <row r="38" spans="1:7" s="329" customFormat="1" ht="9" customHeight="1">
      <c r="A38" s="335"/>
      <c r="B38" s="245" t="s">
        <v>231</v>
      </c>
      <c r="C38" s="337"/>
      <c r="D38" s="337"/>
      <c r="E38" s="337"/>
      <c r="F38" s="337">
        <f>SUM(F39:F46)</f>
        <v>30237.399999999998</v>
      </c>
      <c r="G38" s="334"/>
    </row>
    <row r="39" spans="1:7" s="329" customFormat="1" ht="9" customHeight="1">
      <c r="A39" s="335"/>
      <c r="B39" s="258" t="s">
        <v>323</v>
      </c>
      <c r="C39" s="337"/>
      <c r="D39" s="337"/>
      <c r="E39" s="337"/>
      <c r="F39" s="337">
        <v>9968.2000000000007</v>
      </c>
      <c r="G39" s="334"/>
    </row>
    <row r="40" spans="1:7" s="329" customFormat="1" ht="9" customHeight="1">
      <c r="A40" s="335"/>
      <c r="B40" s="258" t="s">
        <v>320</v>
      </c>
      <c r="C40" s="337"/>
      <c r="D40" s="337"/>
      <c r="E40" s="337"/>
      <c r="F40" s="337">
        <v>305.5</v>
      </c>
      <c r="G40" s="334"/>
    </row>
    <row r="41" spans="1:7" s="329" customFormat="1" ht="9" customHeight="1">
      <c r="A41" s="335"/>
      <c r="B41" s="258" t="s">
        <v>234</v>
      </c>
      <c r="C41" s="337"/>
      <c r="D41" s="337"/>
      <c r="E41" s="337"/>
      <c r="F41" s="337">
        <v>130.30000000000001</v>
      </c>
      <c r="G41" s="334"/>
    </row>
    <row r="42" spans="1:7" s="329" customFormat="1" ht="9" customHeight="1">
      <c r="A42" s="335"/>
      <c r="B42" s="258" t="s">
        <v>319</v>
      </c>
      <c r="C42" s="337"/>
      <c r="D42" s="337"/>
      <c r="E42" s="337"/>
      <c r="F42" s="337">
        <v>4449.8999999999996</v>
      </c>
      <c r="G42" s="334"/>
    </row>
    <row r="43" spans="1:7" s="329" customFormat="1" ht="9" customHeight="1">
      <c r="A43" s="335"/>
      <c r="B43" s="258" t="s">
        <v>302</v>
      </c>
      <c r="C43" s="337"/>
      <c r="D43" s="337"/>
      <c r="E43" s="337"/>
      <c r="F43" s="337">
        <v>7512.3</v>
      </c>
      <c r="G43" s="334"/>
    </row>
    <row r="44" spans="1:7" s="329" customFormat="1" ht="9" customHeight="1">
      <c r="A44" s="335"/>
      <c r="B44" s="258" t="s">
        <v>321</v>
      </c>
      <c r="C44" s="337"/>
      <c r="D44" s="337"/>
      <c r="E44" s="337"/>
      <c r="F44" s="337"/>
      <c r="G44" s="334"/>
    </row>
    <row r="45" spans="1:7" s="329" customFormat="1" ht="9" customHeight="1">
      <c r="A45" s="335"/>
      <c r="B45" s="258" t="s">
        <v>322</v>
      </c>
      <c r="C45" s="338"/>
      <c r="D45" s="338"/>
      <c r="E45" s="338"/>
      <c r="F45" s="338">
        <v>7678.9</v>
      </c>
      <c r="G45" s="334"/>
    </row>
    <row r="46" spans="1:7" s="329" customFormat="1" ht="9" customHeight="1">
      <c r="A46" s="335"/>
      <c r="B46" s="258" t="s">
        <v>324</v>
      </c>
      <c r="C46" s="338"/>
      <c r="D46" s="338"/>
      <c r="E46" s="338"/>
      <c r="F46" s="338">
        <v>192.3</v>
      </c>
      <c r="G46" s="334"/>
    </row>
    <row r="47" spans="1:7" s="329" customFormat="1" ht="3" customHeight="1">
      <c r="A47" s="335"/>
      <c r="B47" s="333"/>
      <c r="C47" s="333"/>
      <c r="D47" s="333"/>
      <c r="E47" s="333"/>
      <c r="F47" s="333"/>
      <c r="G47" s="334"/>
    </row>
    <row r="48" spans="1:7" s="329" customFormat="1" ht="3" customHeight="1">
      <c r="A48" s="335"/>
      <c r="B48" s="350"/>
      <c r="C48" s="350"/>
      <c r="D48" s="350"/>
      <c r="E48" s="350"/>
      <c r="F48" s="350"/>
      <c r="G48" s="334"/>
    </row>
    <row r="49" spans="1:7" s="329" customFormat="1" ht="9" customHeight="1">
      <c r="A49" s="335"/>
      <c r="B49" s="70" t="s">
        <v>340</v>
      </c>
      <c r="C49" s="266"/>
      <c r="D49" s="266"/>
      <c r="E49" s="266"/>
      <c r="F49" s="333"/>
      <c r="G49" s="334"/>
    </row>
    <row r="50" spans="1:7" s="329" customFormat="1" ht="9" customHeight="1">
      <c r="A50" s="335"/>
      <c r="B50" s="70" t="s">
        <v>341</v>
      </c>
      <c r="C50" s="266"/>
      <c r="D50" s="266"/>
      <c r="E50" s="266"/>
      <c r="F50" s="333"/>
      <c r="G50" s="334"/>
    </row>
    <row r="51" spans="1:7" s="329" customFormat="1" ht="9" customHeight="1">
      <c r="A51" s="335"/>
      <c r="B51" s="854" t="s">
        <v>405</v>
      </c>
      <c r="C51" s="855"/>
      <c r="D51" s="855"/>
      <c r="E51" s="855"/>
      <c r="F51" s="333"/>
      <c r="G51" s="334"/>
    </row>
    <row r="52" spans="1:7" s="329" customFormat="1" ht="9" customHeight="1">
      <c r="A52" s="335"/>
      <c r="B52" s="854" t="s">
        <v>82</v>
      </c>
      <c r="C52" s="855"/>
      <c r="D52" s="855"/>
      <c r="E52" s="855"/>
      <c r="F52" s="855"/>
      <c r="G52" s="334"/>
    </row>
    <row r="53" spans="1:7" s="329" customFormat="1" ht="4.5" customHeight="1">
      <c r="A53" s="332"/>
      <c r="B53" s="331"/>
      <c r="C53" s="331"/>
      <c r="D53" s="331"/>
      <c r="E53" s="331"/>
      <c r="F53" s="331"/>
      <c r="G53" s="330"/>
    </row>
  </sheetData>
  <sheetProtection sheet="1" objects="1" scenarios="1"/>
  <hyperlinks>
    <hyperlink ref="F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18.xml><?xml version="1.0" encoding="utf-8"?>
<worksheet xmlns="http://schemas.openxmlformats.org/spreadsheetml/2006/main" xmlns:r="http://schemas.openxmlformats.org/officeDocument/2006/relationships">
  <sheetPr codeName="Hoja13"/>
  <dimension ref="A1:N75"/>
  <sheetViews>
    <sheetView showGridLines="0" showRowColHeaders="0" zoomScale="140" workbookViewId="0"/>
  </sheetViews>
  <sheetFormatPr baseColWidth="10" defaultColWidth="0" defaultRowHeight="12.75" zeroHeight="1"/>
  <cols>
    <col min="1" max="1" width="0.7109375" style="25" customWidth="1"/>
    <col min="2" max="2" width="6.28515625" style="25" customWidth="1"/>
    <col min="3" max="3" width="8.28515625" style="25" customWidth="1"/>
    <col min="4" max="4" width="10.5703125" style="25" customWidth="1"/>
    <col min="5" max="5" width="10.7109375" style="25" customWidth="1"/>
    <col min="6" max="6" width="11.140625" style="25" customWidth="1"/>
    <col min="7" max="7" width="11" style="25" customWidth="1"/>
    <col min="8" max="8" width="0.7109375" style="25" customWidth="1"/>
    <col min="9" max="9" width="0.85546875" style="25" customWidth="1"/>
    <col min="10" max="10" width="0.85546875" style="25" hidden="1" customWidth="1"/>
    <col min="11" max="14" width="0" style="25" hidden="1" customWidth="1"/>
    <col min="15" max="16384" width="11.42578125" style="25" hidden="1"/>
  </cols>
  <sheetData>
    <row r="1" spans="1:14" s="99" customFormat="1" ht="4.5" customHeight="1">
      <c r="A1" s="96"/>
      <c r="B1" s="97"/>
      <c r="C1" s="97"/>
      <c r="D1" s="97"/>
      <c r="E1" s="97"/>
      <c r="F1" s="97"/>
      <c r="G1" s="97"/>
      <c r="H1" s="98"/>
    </row>
    <row r="2" spans="1:14" s="99" customFormat="1" ht="11.1" customHeight="1">
      <c r="A2" s="100"/>
      <c r="B2" s="101" t="s">
        <v>63</v>
      </c>
      <c r="C2" s="102"/>
      <c r="D2" s="103"/>
      <c r="E2" s="103"/>
      <c r="F2" s="103"/>
      <c r="G2" s="841" t="s">
        <v>375</v>
      </c>
      <c r="H2" s="104"/>
      <c r="I2" s="105"/>
      <c r="J2" s="105"/>
      <c r="K2" s="106"/>
      <c r="L2" s="106"/>
      <c r="M2" s="106"/>
      <c r="N2" s="106"/>
    </row>
    <row r="3" spans="1:14" s="99" customFormat="1" ht="11.1" customHeight="1">
      <c r="A3" s="100"/>
      <c r="B3" s="101" t="s">
        <v>80</v>
      </c>
      <c r="C3" s="102"/>
      <c r="D3" s="103"/>
      <c r="E3" s="103"/>
      <c r="F3" s="103"/>
      <c r="G3" s="95" t="s">
        <v>2</v>
      </c>
      <c r="H3" s="107"/>
      <c r="I3" s="106"/>
      <c r="J3" s="106"/>
      <c r="K3" s="106"/>
      <c r="L3" s="106"/>
      <c r="M3" s="106"/>
      <c r="N3" s="106"/>
    </row>
    <row r="4" spans="1:14" s="99" customFormat="1" ht="11.1" customHeight="1">
      <c r="A4" s="100"/>
      <c r="B4" s="108" t="s">
        <v>3</v>
      </c>
      <c r="C4" s="109"/>
      <c r="D4" s="103"/>
      <c r="E4" s="103"/>
      <c r="F4" s="103"/>
      <c r="G4" s="103"/>
      <c r="H4" s="107"/>
      <c r="I4" s="106"/>
      <c r="J4" s="106"/>
      <c r="K4" s="106"/>
      <c r="L4" s="106"/>
      <c r="M4" s="106"/>
      <c r="N4" s="106"/>
    </row>
    <row r="5" spans="1:14" s="99" customFormat="1" ht="2.4500000000000002" customHeight="1">
      <c r="A5" s="100"/>
      <c r="B5" s="110"/>
      <c r="C5" s="110"/>
      <c r="D5" s="110"/>
      <c r="E5" s="110"/>
      <c r="F5" s="110"/>
      <c r="G5" s="110"/>
      <c r="H5" s="107"/>
      <c r="I5" s="106"/>
      <c r="J5" s="106"/>
      <c r="K5" s="106"/>
      <c r="L5" s="106"/>
      <c r="M5" s="106"/>
      <c r="N5" s="106"/>
    </row>
    <row r="6" spans="1:14" s="99" customFormat="1" ht="2.4500000000000002" customHeight="1">
      <c r="A6" s="100"/>
      <c r="B6" s="869"/>
      <c r="C6" s="869"/>
      <c r="D6" s="869"/>
      <c r="E6" s="869"/>
      <c r="F6" s="869"/>
      <c r="G6" s="869"/>
      <c r="H6" s="107"/>
      <c r="I6" s="106"/>
      <c r="J6" s="106"/>
      <c r="K6" s="106"/>
      <c r="L6" s="106"/>
      <c r="M6" s="106"/>
      <c r="N6" s="106"/>
    </row>
    <row r="7" spans="1:14" s="99" customFormat="1" ht="8.4499999999999993" customHeight="1">
      <c r="A7" s="100"/>
      <c r="B7" s="914" t="s">
        <v>62</v>
      </c>
      <c r="C7" s="912" t="s">
        <v>60</v>
      </c>
      <c r="D7" s="912" t="s">
        <v>65</v>
      </c>
      <c r="E7" s="912" t="s">
        <v>66</v>
      </c>
      <c r="F7" s="912" t="s">
        <v>67</v>
      </c>
      <c r="G7" s="912" t="s">
        <v>68</v>
      </c>
      <c r="H7" s="107"/>
      <c r="I7" s="106"/>
      <c r="J7" s="106"/>
      <c r="K7" s="106"/>
      <c r="L7" s="106"/>
      <c r="M7" s="106"/>
      <c r="N7" s="106"/>
    </row>
    <row r="8" spans="1:14" s="99" customFormat="1" ht="8.4499999999999993" customHeight="1">
      <c r="A8" s="100"/>
      <c r="B8" s="915"/>
      <c r="C8" s="912"/>
      <c r="D8" s="912"/>
      <c r="E8" s="912"/>
      <c r="F8" s="912"/>
      <c r="G8" s="912"/>
      <c r="H8" s="107"/>
      <c r="I8" s="106"/>
      <c r="J8" s="106"/>
      <c r="K8" s="106"/>
      <c r="L8" s="106"/>
      <c r="M8" s="106"/>
      <c r="N8" s="106"/>
    </row>
    <row r="9" spans="1:14" s="99" customFormat="1" ht="8.4499999999999993" customHeight="1">
      <c r="A9" s="100"/>
      <c r="B9" s="915"/>
      <c r="C9" s="912"/>
      <c r="D9" s="912"/>
      <c r="E9" s="912"/>
      <c r="F9" s="912"/>
      <c r="G9" s="912"/>
      <c r="H9" s="107"/>
      <c r="I9" s="106"/>
      <c r="J9" s="106"/>
      <c r="K9" s="106"/>
      <c r="L9" s="106"/>
      <c r="M9" s="106"/>
      <c r="N9" s="106"/>
    </row>
    <row r="10" spans="1:14" s="99" customFormat="1" ht="2.4500000000000002" customHeight="1">
      <c r="A10" s="100"/>
      <c r="B10" s="111"/>
      <c r="C10" s="111"/>
      <c r="D10" s="112"/>
      <c r="E10" s="112"/>
      <c r="F10" s="112"/>
      <c r="G10" s="110"/>
      <c r="H10" s="107"/>
      <c r="I10" s="106"/>
      <c r="J10" s="106"/>
      <c r="K10" s="106"/>
      <c r="L10" s="106"/>
      <c r="M10" s="106"/>
      <c r="N10" s="106"/>
    </row>
    <row r="11" spans="1:14" s="99" customFormat="1" ht="2.4500000000000002" customHeight="1">
      <c r="A11" s="100"/>
      <c r="B11" s="871"/>
      <c r="C11" s="871"/>
      <c r="D11" s="95"/>
      <c r="E11" s="95"/>
      <c r="F11" s="95"/>
      <c r="G11" s="869"/>
      <c r="H11" s="107"/>
      <c r="I11" s="106"/>
      <c r="J11" s="106"/>
      <c r="K11" s="106"/>
      <c r="L11" s="106"/>
      <c r="M11" s="106"/>
      <c r="N11" s="106"/>
    </row>
    <row r="12" spans="1:14" s="99" customFormat="1" ht="8.25" customHeight="1">
      <c r="A12" s="100"/>
      <c r="B12" s="871" t="s">
        <v>19</v>
      </c>
      <c r="C12" s="113">
        <f>SUM(D12:G12,C42:G42)</f>
        <v>94528.5</v>
      </c>
      <c r="D12" s="114">
        <v>81067.899999999994</v>
      </c>
      <c r="E12" s="114">
        <v>3764.7</v>
      </c>
      <c r="F12" s="114">
        <v>6140.6</v>
      </c>
      <c r="G12" s="114">
        <v>510.5</v>
      </c>
      <c r="H12" s="107"/>
      <c r="I12" s="106"/>
      <c r="J12" s="106"/>
      <c r="K12" s="106"/>
      <c r="L12" s="106"/>
      <c r="M12" s="106"/>
      <c r="N12" s="106"/>
    </row>
    <row r="13" spans="1:14" s="99" customFormat="1" ht="8.25" customHeight="1">
      <c r="A13" s="100"/>
      <c r="B13" s="871">
        <v>1998</v>
      </c>
      <c r="C13" s="113">
        <f>SUM(D13:G13,C43:G43)</f>
        <v>113578.2</v>
      </c>
      <c r="D13" s="114">
        <v>96215.3</v>
      </c>
      <c r="E13" s="114">
        <v>4479.3999999999996</v>
      </c>
      <c r="F13" s="114">
        <v>7017.7</v>
      </c>
      <c r="G13" s="114">
        <v>624.5</v>
      </c>
      <c r="H13" s="107"/>
      <c r="I13" s="106"/>
      <c r="J13" s="106"/>
      <c r="K13" s="106"/>
      <c r="L13" s="106"/>
      <c r="M13" s="106"/>
      <c r="N13" s="106"/>
    </row>
    <row r="14" spans="1:14" s="99" customFormat="1" ht="8.25" customHeight="1">
      <c r="A14" s="100"/>
      <c r="B14" s="871" t="s">
        <v>20</v>
      </c>
      <c r="C14" s="113">
        <f>SUM(D14:G14,C44:G44)</f>
        <v>140670.9</v>
      </c>
      <c r="D14" s="114">
        <v>118719.9</v>
      </c>
      <c r="E14" s="114">
        <v>5542.8</v>
      </c>
      <c r="F14" s="114">
        <v>8431.2999999999993</v>
      </c>
      <c r="G14" s="114">
        <v>754.6</v>
      </c>
      <c r="H14" s="107"/>
      <c r="I14" s="106"/>
      <c r="J14" s="106"/>
      <c r="K14" s="106"/>
      <c r="L14" s="106"/>
      <c r="M14" s="106"/>
      <c r="N14" s="106"/>
    </row>
    <row r="15" spans="1:14" s="99" customFormat="1" ht="8.25" customHeight="1">
      <c r="A15" s="100"/>
      <c r="B15" s="871">
        <v>2000</v>
      </c>
      <c r="C15" s="113">
        <f>SUM(D15:G15,C45:G45)+0.1</f>
        <v>178136.19999999998</v>
      </c>
      <c r="D15" s="114">
        <v>151121.79999999999</v>
      </c>
      <c r="E15" s="114">
        <v>7055.2</v>
      </c>
      <c r="F15" s="114">
        <v>8986.7999999999993</v>
      </c>
      <c r="G15" s="114">
        <v>972.4</v>
      </c>
      <c r="H15" s="107"/>
      <c r="I15" s="106"/>
      <c r="J15" s="106"/>
      <c r="K15" s="106"/>
      <c r="L15" s="106"/>
      <c r="M15" s="106"/>
      <c r="N15" s="106"/>
    </row>
    <row r="16" spans="1:14" s="99" customFormat="1" ht="8.25" customHeight="1">
      <c r="A16" s="100"/>
      <c r="B16" s="871">
        <v>2001</v>
      </c>
      <c r="C16" s="113">
        <f>SUM(D16:G16,C46:G46)</f>
        <v>196931.20000000001</v>
      </c>
      <c r="D16" s="114">
        <v>164663.70000000001</v>
      </c>
      <c r="E16" s="114">
        <v>7686.3</v>
      </c>
      <c r="F16" s="114">
        <v>11262.7</v>
      </c>
      <c r="G16" s="114">
        <v>1033.5999999999999</v>
      </c>
      <c r="H16" s="107"/>
      <c r="I16" s="106"/>
      <c r="J16" s="106"/>
      <c r="K16" s="106"/>
      <c r="L16" s="106"/>
      <c r="M16" s="106"/>
      <c r="N16" s="106"/>
    </row>
    <row r="17" spans="1:14" s="99" customFormat="1" ht="6" customHeight="1">
      <c r="A17" s="100"/>
      <c r="B17" s="871"/>
      <c r="C17" s="113"/>
      <c r="D17" s="114"/>
      <c r="E17" s="114"/>
      <c r="F17" s="114"/>
      <c r="G17" s="114"/>
      <c r="H17" s="107"/>
      <c r="I17" s="106"/>
      <c r="J17" s="106"/>
      <c r="K17" s="106"/>
      <c r="L17" s="106"/>
      <c r="M17" s="106"/>
      <c r="N17" s="106"/>
    </row>
    <row r="18" spans="1:14" s="99" customFormat="1" ht="8.25" customHeight="1">
      <c r="A18" s="100"/>
      <c r="B18" s="871">
        <v>2002</v>
      </c>
      <c r="C18" s="113">
        <f>SUM(D18:G18,C48:G48)+0.1</f>
        <v>214909.80000000002</v>
      </c>
      <c r="D18" s="114">
        <v>182736.4</v>
      </c>
      <c r="E18" s="114">
        <v>8521</v>
      </c>
      <c r="F18" s="114">
        <v>12808.1</v>
      </c>
      <c r="G18" s="114">
        <v>1069.8</v>
      </c>
      <c r="H18" s="107"/>
      <c r="I18" s="106"/>
      <c r="J18" s="106"/>
      <c r="K18" s="106"/>
      <c r="L18" s="106"/>
      <c r="M18" s="106"/>
      <c r="N18" s="106"/>
    </row>
    <row r="19" spans="1:14" s="99" customFormat="1" ht="8.25" customHeight="1">
      <c r="A19" s="100"/>
      <c r="B19" s="871">
        <v>2003</v>
      </c>
      <c r="C19" s="113">
        <f>SUM(D19:G19,C49:G49)-0.1</f>
        <v>225227.80000000002</v>
      </c>
      <c r="D19" s="114">
        <v>192101.2</v>
      </c>
      <c r="E19" s="114">
        <v>8542</v>
      </c>
      <c r="F19" s="114">
        <v>12833.8</v>
      </c>
      <c r="G19" s="114">
        <v>1248.2</v>
      </c>
      <c r="H19" s="107"/>
      <c r="I19" s="106"/>
      <c r="J19" s="106"/>
      <c r="K19" s="106"/>
      <c r="L19" s="106"/>
      <c r="M19" s="106"/>
      <c r="N19" s="106"/>
    </row>
    <row r="20" spans="1:14" s="99" customFormat="1" ht="8.25" customHeight="1">
      <c r="A20" s="100"/>
      <c r="B20" s="871">
        <v>2004</v>
      </c>
      <c r="C20" s="113">
        <f>SUM(D20:G20,C50:G50)</f>
        <v>239890.19999999998</v>
      </c>
      <c r="D20" s="114">
        <v>201673.7</v>
      </c>
      <c r="E20" s="114">
        <v>9894.2999999999993</v>
      </c>
      <c r="F20" s="114">
        <v>13652</v>
      </c>
      <c r="G20" s="114">
        <v>1346.3</v>
      </c>
      <c r="H20" s="107"/>
      <c r="I20" s="106"/>
      <c r="J20" s="106"/>
      <c r="K20" s="106"/>
      <c r="L20" s="106"/>
      <c r="M20" s="106"/>
      <c r="N20" s="106"/>
    </row>
    <row r="21" spans="1:14" s="99" customFormat="1" ht="8.25" customHeight="1">
      <c r="A21" s="100"/>
      <c r="B21" s="871">
        <v>2005</v>
      </c>
      <c r="C21" s="113">
        <f>SUM(D21:G21,C51:G51)</f>
        <v>278892.39999999997</v>
      </c>
      <c r="D21" s="114">
        <v>236315</v>
      </c>
      <c r="E21" s="114">
        <v>11086.6</v>
      </c>
      <c r="F21" s="114">
        <v>15261.8</v>
      </c>
      <c r="G21" s="114">
        <v>1507.8</v>
      </c>
      <c r="H21" s="107"/>
      <c r="I21" s="106"/>
      <c r="J21" s="106"/>
      <c r="K21" s="106"/>
      <c r="L21" s="106"/>
      <c r="M21" s="106"/>
      <c r="N21" s="106"/>
    </row>
    <row r="22" spans="1:14" s="99" customFormat="1" ht="8.25" customHeight="1">
      <c r="A22" s="100"/>
      <c r="B22" s="871">
        <v>2006</v>
      </c>
      <c r="C22" s="113">
        <f>SUM(D22:G22,C52:G52)-0.1</f>
        <v>329337.3</v>
      </c>
      <c r="D22" s="114">
        <v>277515</v>
      </c>
      <c r="E22" s="114">
        <v>13023.5</v>
      </c>
      <c r="F22" s="114">
        <v>18813.599999999999</v>
      </c>
      <c r="G22" s="114">
        <v>1771.2</v>
      </c>
      <c r="H22" s="107"/>
      <c r="I22" s="106"/>
      <c r="J22" s="106"/>
      <c r="K22" s="106"/>
      <c r="L22" s="106"/>
      <c r="M22" s="106"/>
      <c r="N22" s="106"/>
    </row>
    <row r="23" spans="1:14" s="99" customFormat="1" ht="6" customHeight="1">
      <c r="A23" s="100"/>
      <c r="B23" s="871"/>
      <c r="C23" s="113"/>
      <c r="D23" s="114"/>
      <c r="E23" s="114"/>
      <c r="F23" s="114"/>
      <c r="G23" s="114"/>
      <c r="H23" s="107"/>
      <c r="I23" s="106"/>
      <c r="J23" s="106"/>
      <c r="K23" s="106"/>
      <c r="L23" s="106"/>
      <c r="M23" s="106"/>
      <c r="N23" s="106"/>
    </row>
    <row r="24" spans="1:14" s="99" customFormat="1" ht="8.25" customHeight="1">
      <c r="A24" s="100"/>
      <c r="B24" s="871">
        <v>2007</v>
      </c>
      <c r="C24" s="113">
        <f>SUM(D24:G24,C54:G54)</f>
        <v>332757.79999999993</v>
      </c>
      <c r="D24" s="114">
        <v>276815.8</v>
      </c>
      <c r="E24" s="114">
        <v>12994.7</v>
      </c>
      <c r="F24" s="114">
        <v>20245</v>
      </c>
      <c r="G24" s="114">
        <v>1746.3</v>
      </c>
      <c r="H24" s="107"/>
      <c r="I24" s="106"/>
      <c r="J24" s="106"/>
      <c r="K24" s="106"/>
      <c r="L24" s="106"/>
      <c r="M24" s="106"/>
      <c r="N24" s="106"/>
    </row>
    <row r="25" spans="1:14" s="99" customFormat="1" ht="8.25" customHeight="1">
      <c r="A25" s="100"/>
      <c r="B25" s="871">
        <v>2008</v>
      </c>
      <c r="C25" s="113">
        <f>SUM(D25:G25,C55:G55)</f>
        <v>423454.89999999997</v>
      </c>
      <c r="D25" s="114">
        <v>332598.3</v>
      </c>
      <c r="E25" s="114">
        <v>16558.2</v>
      </c>
      <c r="F25" s="114">
        <v>21100.2</v>
      </c>
      <c r="G25" s="114">
        <v>2228.1999999999998</v>
      </c>
      <c r="H25" s="107"/>
      <c r="I25" s="106"/>
      <c r="J25" s="106"/>
      <c r="K25" s="106"/>
      <c r="L25" s="106"/>
      <c r="M25" s="106"/>
      <c r="N25" s="106"/>
    </row>
    <row r="26" spans="1:14" s="99" customFormat="1" ht="8.25" customHeight="1">
      <c r="A26" s="100"/>
      <c r="B26" s="871">
        <v>2009</v>
      </c>
      <c r="C26" s="113">
        <f>SUM(D26:G26,C56:G56)-0.1</f>
        <v>375717.30000000005</v>
      </c>
      <c r="D26" s="114">
        <v>280334.2</v>
      </c>
      <c r="E26" s="114">
        <v>13969.9</v>
      </c>
      <c r="F26" s="114">
        <v>20447.8</v>
      </c>
      <c r="G26" s="114">
        <v>1899</v>
      </c>
      <c r="H26" s="107"/>
      <c r="I26" s="106"/>
      <c r="J26" s="106"/>
      <c r="K26" s="106"/>
      <c r="L26" s="106"/>
      <c r="M26" s="106"/>
      <c r="N26" s="106"/>
    </row>
    <row r="27" spans="1:14" s="99" customFormat="1" ht="8.25" customHeight="1">
      <c r="A27" s="100"/>
      <c r="B27" s="871">
        <v>2010</v>
      </c>
      <c r="C27" s="113">
        <f>SUM(D27:G27,C57:G57)-0.1</f>
        <v>437327.6</v>
      </c>
      <c r="D27" s="114">
        <v>332308</v>
      </c>
      <c r="E27" s="114">
        <v>16566.7</v>
      </c>
      <c r="F27" s="114">
        <v>19093</v>
      </c>
      <c r="G27" s="114">
        <v>2253.1</v>
      </c>
      <c r="H27" s="107"/>
      <c r="I27" s="106"/>
      <c r="J27" s="106"/>
      <c r="K27" s="106"/>
      <c r="L27" s="106"/>
      <c r="M27" s="106"/>
      <c r="N27" s="106"/>
    </row>
    <row r="28" spans="1:14" s="99" customFormat="1" ht="8.25" customHeight="1">
      <c r="A28" s="100"/>
      <c r="B28" s="871">
        <v>2011</v>
      </c>
      <c r="C28" s="113">
        <f>SUM(D28:G28,C58:G58)</f>
        <v>477256.19999999995</v>
      </c>
      <c r="D28" s="114">
        <v>366665.7</v>
      </c>
      <c r="E28" s="114">
        <v>18283.099999999999</v>
      </c>
      <c r="F28" s="114">
        <v>16373.8</v>
      </c>
      <c r="G28" s="114">
        <v>2486.1</v>
      </c>
      <c r="H28" s="107"/>
      <c r="I28" s="106"/>
      <c r="J28" s="106"/>
      <c r="K28" s="106"/>
      <c r="L28" s="106"/>
      <c r="M28" s="106"/>
      <c r="N28" s="106"/>
    </row>
    <row r="29" spans="1:14" s="99" customFormat="1" ht="6" customHeight="1">
      <c r="A29" s="100"/>
      <c r="B29" s="871"/>
      <c r="C29" s="113"/>
      <c r="D29" s="114"/>
      <c r="E29" s="114"/>
      <c r="F29" s="114"/>
      <c r="G29" s="114"/>
      <c r="H29" s="107"/>
      <c r="I29" s="106"/>
      <c r="J29" s="106"/>
      <c r="K29" s="106"/>
      <c r="L29" s="106"/>
      <c r="M29" s="106"/>
      <c r="N29" s="106"/>
    </row>
    <row r="30" spans="1:14" s="99" customFormat="1" ht="8.25" customHeight="1">
      <c r="A30" s="100"/>
      <c r="B30" s="871" t="s">
        <v>81</v>
      </c>
      <c r="C30" s="113">
        <f>SUM(D30:G30,C60:G60)+0.3</f>
        <v>494264.80000000005</v>
      </c>
      <c r="D30" s="114">
        <v>391207.5</v>
      </c>
      <c r="E30" s="114">
        <v>19508.400000000001</v>
      </c>
      <c r="F30" s="114">
        <v>3020.1</v>
      </c>
      <c r="G30" s="114">
        <v>2647.9</v>
      </c>
      <c r="H30" s="107"/>
      <c r="I30" s="106"/>
      <c r="J30" s="106"/>
      <c r="K30" s="106"/>
      <c r="L30" s="106"/>
      <c r="M30" s="106"/>
      <c r="N30" s="106"/>
    </row>
    <row r="31" spans="1:14" s="99" customFormat="1" ht="8.25" customHeight="1">
      <c r="A31" s="100"/>
      <c r="B31" s="871"/>
      <c r="C31" s="113"/>
      <c r="D31" s="114"/>
      <c r="E31" s="114"/>
      <c r="F31" s="114"/>
      <c r="G31" s="114"/>
      <c r="H31" s="107"/>
      <c r="I31" s="106"/>
      <c r="J31" s="106"/>
      <c r="K31" s="106"/>
      <c r="L31" s="106"/>
      <c r="M31" s="106"/>
      <c r="N31" s="106"/>
    </row>
    <row r="32" spans="1:14" s="99" customFormat="1" ht="11.1" customHeight="1">
      <c r="A32" s="100"/>
      <c r="B32" s="101"/>
      <c r="C32" s="102"/>
      <c r="D32" s="103"/>
      <c r="E32" s="103"/>
      <c r="F32" s="103"/>
      <c r="H32" s="104"/>
      <c r="I32" s="105"/>
      <c r="J32" s="105"/>
      <c r="K32" s="106"/>
      <c r="L32" s="106"/>
      <c r="M32" s="106"/>
      <c r="N32" s="106"/>
    </row>
    <row r="33" spans="1:14" s="99" customFormat="1" ht="11.1" customHeight="1">
      <c r="A33" s="100"/>
      <c r="B33" s="101"/>
      <c r="C33" s="102"/>
      <c r="D33" s="103"/>
      <c r="E33" s="103"/>
      <c r="F33" s="103"/>
      <c r="G33" s="853" t="s">
        <v>375</v>
      </c>
      <c r="H33" s="107"/>
      <c r="I33" s="106"/>
      <c r="J33" s="106"/>
      <c r="K33" s="106"/>
      <c r="L33" s="106"/>
      <c r="M33" s="106"/>
      <c r="N33" s="106"/>
    </row>
    <row r="34" spans="1:14" s="99" customFormat="1" ht="11.1" customHeight="1">
      <c r="A34" s="100"/>
      <c r="B34" s="108"/>
      <c r="C34" s="109"/>
      <c r="D34" s="103"/>
      <c r="E34" s="103"/>
      <c r="F34" s="103"/>
      <c r="G34" s="95" t="s">
        <v>69</v>
      </c>
      <c r="H34" s="107"/>
      <c r="I34" s="106"/>
      <c r="J34" s="106"/>
      <c r="K34" s="106"/>
      <c r="L34" s="106"/>
      <c r="M34" s="106"/>
      <c r="N34" s="106"/>
    </row>
    <row r="35" spans="1:14" s="99" customFormat="1" ht="2.4500000000000002" customHeight="1">
      <c r="A35" s="100"/>
      <c r="B35" s="110"/>
      <c r="C35" s="110"/>
      <c r="D35" s="110"/>
      <c r="E35" s="110"/>
      <c r="F35" s="110"/>
      <c r="G35" s="110"/>
      <c r="H35" s="107"/>
      <c r="I35" s="106"/>
      <c r="J35" s="106"/>
      <c r="K35" s="106"/>
      <c r="L35" s="106"/>
      <c r="M35" s="106"/>
      <c r="N35" s="106"/>
    </row>
    <row r="36" spans="1:14" s="99" customFormat="1" ht="2.4500000000000002" customHeight="1">
      <c r="A36" s="100"/>
      <c r="B36" s="869"/>
      <c r="C36" s="869"/>
      <c r="D36" s="869"/>
      <c r="E36" s="869"/>
      <c r="F36" s="869"/>
      <c r="G36" s="869"/>
      <c r="H36" s="107"/>
      <c r="I36" s="106"/>
      <c r="J36" s="106"/>
      <c r="K36" s="106"/>
      <c r="L36" s="106"/>
      <c r="M36" s="106"/>
      <c r="N36" s="106"/>
    </row>
    <row r="37" spans="1:14" s="99" customFormat="1" ht="8.4499999999999993" customHeight="1">
      <c r="A37" s="100"/>
      <c r="B37" s="910" t="s">
        <v>62</v>
      </c>
      <c r="C37" s="912" t="s">
        <v>70</v>
      </c>
      <c r="D37" s="913" t="s">
        <v>71</v>
      </c>
      <c r="E37" s="913" t="s">
        <v>72</v>
      </c>
      <c r="F37" s="912" t="s">
        <v>73</v>
      </c>
      <c r="G37" s="913" t="s">
        <v>74</v>
      </c>
      <c r="H37" s="107"/>
      <c r="I37" s="909"/>
      <c r="J37" s="106"/>
      <c r="K37" s="106"/>
      <c r="L37" s="106"/>
      <c r="M37" s="106"/>
      <c r="N37" s="106"/>
    </row>
    <row r="38" spans="1:14" s="99" customFormat="1" ht="8.4499999999999993" customHeight="1">
      <c r="A38" s="100"/>
      <c r="B38" s="911"/>
      <c r="C38" s="912"/>
      <c r="D38" s="912"/>
      <c r="E38" s="912"/>
      <c r="F38" s="912"/>
      <c r="G38" s="912"/>
      <c r="H38" s="107"/>
      <c r="I38" s="909"/>
      <c r="J38" s="106"/>
      <c r="K38" s="106"/>
      <c r="L38" s="106"/>
      <c r="M38" s="106"/>
      <c r="N38" s="106"/>
    </row>
    <row r="39" spans="1:14" s="99" customFormat="1" ht="8.4499999999999993" customHeight="1">
      <c r="A39" s="100"/>
      <c r="B39" s="911"/>
      <c r="C39" s="912"/>
      <c r="D39" s="912"/>
      <c r="E39" s="912"/>
      <c r="F39" s="912"/>
      <c r="G39" s="912"/>
      <c r="H39" s="107"/>
      <c r="I39" s="909"/>
      <c r="J39" s="106"/>
      <c r="K39" s="106"/>
      <c r="L39" s="106"/>
      <c r="M39" s="106"/>
      <c r="N39" s="106"/>
    </row>
    <row r="40" spans="1:14" s="99" customFormat="1" ht="2.4500000000000002" customHeight="1">
      <c r="A40" s="100"/>
      <c r="B40" s="110"/>
      <c r="C40" s="110"/>
      <c r="D40" s="115"/>
      <c r="E40" s="110"/>
      <c r="F40" s="112"/>
      <c r="G40" s="112"/>
      <c r="H40" s="107"/>
      <c r="I40" s="116"/>
      <c r="J40" s="106"/>
      <c r="K40" s="106"/>
      <c r="L40" s="106"/>
      <c r="M40" s="106"/>
      <c r="N40" s="106"/>
    </row>
    <row r="41" spans="1:14" s="99" customFormat="1" ht="2.4500000000000002" customHeight="1">
      <c r="A41" s="100"/>
      <c r="B41" s="869"/>
      <c r="C41" s="869"/>
      <c r="D41" s="117"/>
      <c r="E41" s="869"/>
      <c r="F41" s="95"/>
      <c r="G41" s="95"/>
      <c r="H41" s="107"/>
      <c r="I41" s="116"/>
      <c r="J41" s="106"/>
      <c r="K41" s="106"/>
      <c r="L41" s="106"/>
      <c r="M41" s="106"/>
      <c r="N41" s="106"/>
    </row>
    <row r="42" spans="1:14" s="99" customFormat="1" ht="8.25" customHeight="1">
      <c r="A42" s="100"/>
      <c r="B42" s="871" t="s">
        <v>19</v>
      </c>
      <c r="C42" s="114">
        <v>55.8</v>
      </c>
      <c r="D42" s="114">
        <v>641.1</v>
      </c>
      <c r="E42" s="114">
        <v>1670.9</v>
      </c>
      <c r="F42" s="114">
        <v>677</v>
      </c>
      <c r="G42" s="114" t="s">
        <v>30</v>
      </c>
      <c r="H42" s="107"/>
      <c r="I42" s="118"/>
      <c r="J42" s="106"/>
      <c r="K42" s="106"/>
      <c r="L42" s="106"/>
      <c r="M42" s="106"/>
      <c r="N42" s="106"/>
    </row>
    <row r="43" spans="1:14" s="99" customFormat="1" ht="8.25" customHeight="1">
      <c r="A43" s="100"/>
      <c r="B43" s="871">
        <v>1998</v>
      </c>
      <c r="C43" s="114">
        <v>34.6</v>
      </c>
      <c r="D43" s="114">
        <v>797</v>
      </c>
      <c r="E43" s="114">
        <v>2218.8000000000002</v>
      </c>
      <c r="F43" s="114">
        <v>2190.9</v>
      </c>
      <c r="G43" s="114" t="s">
        <v>30</v>
      </c>
      <c r="H43" s="107"/>
      <c r="I43" s="118"/>
      <c r="J43" s="106"/>
      <c r="K43" s="106"/>
      <c r="L43" s="106"/>
      <c r="M43" s="106"/>
      <c r="N43" s="106"/>
    </row>
    <row r="44" spans="1:14" s="99" customFormat="1" ht="8.25" customHeight="1">
      <c r="A44" s="100"/>
      <c r="B44" s="871" t="s">
        <v>20</v>
      </c>
      <c r="C44" s="114">
        <v>31</v>
      </c>
      <c r="D44" s="114">
        <v>883.4</v>
      </c>
      <c r="E44" s="114">
        <v>2889.3</v>
      </c>
      <c r="F44" s="114">
        <v>3418.6</v>
      </c>
      <c r="G44" s="114" t="s">
        <v>30</v>
      </c>
      <c r="H44" s="107"/>
      <c r="I44" s="118"/>
      <c r="J44" s="106"/>
      <c r="K44" s="106"/>
      <c r="L44" s="106"/>
      <c r="M44" s="106"/>
      <c r="N44" s="106"/>
    </row>
    <row r="45" spans="1:14" s="99" customFormat="1" ht="8.25" customHeight="1">
      <c r="A45" s="100"/>
      <c r="B45" s="871">
        <v>2000</v>
      </c>
      <c r="C45" s="114">
        <v>84.6</v>
      </c>
      <c r="D45" s="114">
        <v>1015</v>
      </c>
      <c r="E45" s="114">
        <v>3909.9</v>
      </c>
      <c r="F45" s="114">
        <v>4990.3999999999996</v>
      </c>
      <c r="G45" s="114" t="s">
        <v>30</v>
      </c>
      <c r="H45" s="107"/>
      <c r="I45" s="118"/>
      <c r="J45" s="106"/>
      <c r="K45" s="106"/>
      <c r="L45" s="106"/>
      <c r="M45" s="106"/>
      <c r="N45" s="106"/>
    </row>
    <row r="46" spans="1:14" s="99" customFormat="1" ht="8.25" customHeight="1">
      <c r="A46" s="100"/>
      <c r="B46" s="871">
        <v>2001</v>
      </c>
      <c r="C46" s="114">
        <v>92.8</v>
      </c>
      <c r="D46" s="114">
        <v>4588.2</v>
      </c>
      <c r="E46" s="114">
        <v>2925.5</v>
      </c>
      <c r="F46" s="114">
        <v>4678.3999999999996</v>
      </c>
      <c r="G46" s="114" t="s">
        <v>30</v>
      </c>
      <c r="H46" s="107"/>
      <c r="I46" s="118"/>
      <c r="J46" s="106"/>
      <c r="K46" s="106"/>
      <c r="L46" s="106"/>
      <c r="M46" s="106"/>
      <c r="N46" s="106"/>
    </row>
    <row r="47" spans="1:14" s="99" customFormat="1" ht="6" customHeight="1">
      <c r="A47" s="100"/>
      <c r="B47" s="871"/>
      <c r="C47" s="114"/>
      <c r="D47" s="114"/>
      <c r="E47" s="114"/>
      <c r="F47" s="114"/>
      <c r="G47" s="114"/>
      <c r="H47" s="107"/>
      <c r="I47" s="118"/>
      <c r="J47" s="106"/>
      <c r="K47" s="106"/>
      <c r="L47" s="106"/>
      <c r="M47" s="106"/>
      <c r="N47" s="106"/>
    </row>
    <row r="48" spans="1:14" s="99" customFormat="1" ht="8.25" customHeight="1">
      <c r="A48" s="100"/>
      <c r="B48" s="871">
        <v>2002</v>
      </c>
      <c r="C48" s="114">
        <v>63.7</v>
      </c>
      <c r="D48" s="114">
        <v>1528.7</v>
      </c>
      <c r="E48" s="114">
        <v>3632.3</v>
      </c>
      <c r="F48" s="114">
        <v>4549.7</v>
      </c>
      <c r="G48" s="114" t="s">
        <v>30</v>
      </c>
      <c r="H48" s="107"/>
      <c r="I48" s="118"/>
      <c r="J48" s="106"/>
      <c r="K48" s="106"/>
      <c r="L48" s="106"/>
      <c r="M48" s="106"/>
      <c r="N48" s="106"/>
    </row>
    <row r="49" spans="1:14" s="99" customFormat="1" ht="8.25" customHeight="1">
      <c r="A49" s="100"/>
      <c r="B49" s="871">
        <v>2003</v>
      </c>
      <c r="C49" s="114">
        <v>98</v>
      </c>
      <c r="D49" s="114">
        <v>2428.6</v>
      </c>
      <c r="E49" s="114">
        <v>3586.1</v>
      </c>
      <c r="F49" s="114">
        <v>4390</v>
      </c>
      <c r="G49" s="114" t="s">
        <v>30</v>
      </c>
      <c r="H49" s="107"/>
      <c r="I49" s="118"/>
      <c r="J49" s="106"/>
      <c r="K49" s="106"/>
      <c r="L49" s="106"/>
      <c r="M49" s="106"/>
      <c r="N49" s="106"/>
    </row>
    <row r="50" spans="1:14" s="99" customFormat="1" ht="8.25" customHeight="1">
      <c r="A50" s="100"/>
      <c r="B50" s="871">
        <v>2004</v>
      </c>
      <c r="C50" s="114">
        <v>141.5</v>
      </c>
      <c r="D50" s="114">
        <v>3693.5</v>
      </c>
      <c r="E50" s="114">
        <v>4483.8999999999996</v>
      </c>
      <c r="F50" s="114">
        <v>5005</v>
      </c>
      <c r="G50" s="114" t="s">
        <v>30</v>
      </c>
      <c r="H50" s="107"/>
      <c r="I50" s="118"/>
      <c r="J50" s="106"/>
      <c r="K50" s="106"/>
      <c r="L50" s="106"/>
      <c r="M50" s="106"/>
      <c r="N50" s="106"/>
    </row>
    <row r="51" spans="1:14" s="99" customFormat="1" ht="8.25" customHeight="1">
      <c r="A51" s="100"/>
      <c r="B51" s="871">
        <v>2005</v>
      </c>
      <c r="C51" s="114">
        <v>204.1</v>
      </c>
      <c r="D51" s="114">
        <v>3995.2</v>
      </c>
      <c r="E51" s="114">
        <v>4910.8</v>
      </c>
      <c r="F51" s="114">
        <v>5611.1</v>
      </c>
      <c r="G51" s="114" t="s">
        <v>30</v>
      </c>
      <c r="H51" s="107"/>
      <c r="I51" s="118"/>
      <c r="J51" s="106"/>
      <c r="K51" s="106"/>
      <c r="L51" s="106"/>
      <c r="M51" s="106"/>
      <c r="N51" s="106"/>
    </row>
    <row r="52" spans="1:14" s="99" customFormat="1" ht="8.25" customHeight="1">
      <c r="A52" s="100"/>
      <c r="B52" s="871">
        <v>2006</v>
      </c>
      <c r="C52" s="114">
        <v>253.6</v>
      </c>
      <c r="D52" s="114">
        <v>6275.9</v>
      </c>
      <c r="E52" s="114">
        <v>5246.5</v>
      </c>
      <c r="F52" s="114">
        <v>6438.1</v>
      </c>
      <c r="G52" s="114" t="s">
        <v>30</v>
      </c>
      <c r="H52" s="107"/>
      <c r="I52" s="118"/>
      <c r="J52" s="106"/>
      <c r="K52" s="106"/>
      <c r="L52" s="106"/>
      <c r="M52" s="106"/>
      <c r="N52" s="106"/>
    </row>
    <row r="53" spans="1:14" s="99" customFormat="1" ht="6" customHeight="1">
      <c r="A53" s="100"/>
      <c r="B53" s="871"/>
      <c r="C53" s="114"/>
      <c r="D53" s="114"/>
      <c r="E53" s="114"/>
      <c r="F53" s="114"/>
      <c r="G53" s="114"/>
      <c r="H53" s="107"/>
      <c r="I53" s="118"/>
      <c r="J53" s="106"/>
      <c r="K53" s="106"/>
      <c r="L53" s="106"/>
      <c r="M53" s="106"/>
      <c r="N53" s="106"/>
    </row>
    <row r="54" spans="1:14" s="99" customFormat="1" ht="8.25" customHeight="1">
      <c r="A54" s="100"/>
      <c r="B54" s="871">
        <v>2007</v>
      </c>
      <c r="C54" s="114">
        <v>197.1</v>
      </c>
      <c r="D54" s="114">
        <v>7447.3</v>
      </c>
      <c r="E54" s="114">
        <v>6052</v>
      </c>
      <c r="F54" s="114">
        <v>7259.6</v>
      </c>
      <c r="G54" s="114" t="s">
        <v>30</v>
      </c>
      <c r="H54" s="107"/>
      <c r="I54" s="118"/>
      <c r="J54" s="106"/>
      <c r="K54" s="106"/>
      <c r="L54" s="106"/>
      <c r="M54" s="106"/>
      <c r="N54" s="106"/>
    </row>
    <row r="55" spans="1:14" s="99" customFormat="1" ht="8.25" customHeight="1">
      <c r="A55" s="100"/>
      <c r="B55" s="871">
        <v>2008</v>
      </c>
      <c r="C55" s="114">
        <v>370.1</v>
      </c>
      <c r="D55" s="114">
        <v>8111.8</v>
      </c>
      <c r="E55" s="114">
        <v>6558.6</v>
      </c>
      <c r="F55" s="114">
        <v>6727.7</v>
      </c>
      <c r="G55" s="114">
        <v>29201.8</v>
      </c>
      <c r="H55" s="107"/>
      <c r="I55" s="118"/>
      <c r="J55" s="106"/>
      <c r="K55" s="106"/>
      <c r="L55" s="106"/>
      <c r="M55" s="106"/>
      <c r="N55" s="106"/>
    </row>
    <row r="56" spans="1:14" s="99" customFormat="1" ht="8.25" customHeight="1">
      <c r="A56" s="100"/>
      <c r="B56" s="871">
        <v>2009</v>
      </c>
      <c r="C56" s="114">
        <v>191.5</v>
      </c>
      <c r="D56" s="114">
        <v>8290.6</v>
      </c>
      <c r="E56" s="114">
        <v>6390.9</v>
      </c>
      <c r="F56" s="114">
        <v>5807</v>
      </c>
      <c r="G56" s="114">
        <v>38386.5</v>
      </c>
      <c r="H56" s="107"/>
      <c r="I56" s="118"/>
      <c r="J56" s="106"/>
      <c r="K56" s="106"/>
      <c r="L56" s="106"/>
      <c r="M56" s="106"/>
      <c r="N56" s="106"/>
    </row>
    <row r="57" spans="1:14" s="99" customFormat="1" ht="8.25" customHeight="1">
      <c r="A57" s="100"/>
      <c r="B57" s="871">
        <v>2010</v>
      </c>
      <c r="C57" s="114">
        <v>255.8</v>
      </c>
      <c r="D57" s="114">
        <v>8414.7999999999993</v>
      </c>
      <c r="E57" s="114">
        <v>7185.3</v>
      </c>
      <c r="F57" s="114">
        <v>6518.8</v>
      </c>
      <c r="G57" s="114">
        <v>44732.2</v>
      </c>
      <c r="H57" s="107"/>
      <c r="I57" s="118"/>
      <c r="J57" s="106"/>
      <c r="K57" s="106"/>
      <c r="L57" s="106"/>
      <c r="M57" s="106"/>
      <c r="N57" s="106"/>
    </row>
    <row r="58" spans="1:14" s="99" customFormat="1" ht="8.25" customHeight="1">
      <c r="A58" s="100"/>
      <c r="B58" s="871">
        <v>2011</v>
      </c>
      <c r="C58" s="114">
        <v>328.8</v>
      </c>
      <c r="D58" s="114">
        <v>10709.7</v>
      </c>
      <c r="E58" s="114">
        <v>8017.8</v>
      </c>
      <c r="F58" s="114">
        <v>6982.8</v>
      </c>
      <c r="G58" s="114">
        <v>47408.4</v>
      </c>
      <c r="H58" s="107"/>
      <c r="I58" s="118"/>
      <c r="J58" s="106"/>
      <c r="K58" s="106"/>
      <c r="L58" s="106"/>
      <c r="M58" s="106"/>
      <c r="N58" s="106"/>
    </row>
    <row r="59" spans="1:14" s="99" customFormat="1" ht="6" customHeight="1">
      <c r="A59" s="100"/>
      <c r="B59" s="871"/>
      <c r="C59" s="114"/>
      <c r="D59" s="114"/>
      <c r="E59" s="114"/>
      <c r="F59" s="114"/>
      <c r="G59" s="114"/>
      <c r="H59" s="107"/>
      <c r="I59" s="118"/>
      <c r="J59" s="106"/>
      <c r="K59" s="106"/>
      <c r="L59" s="106"/>
      <c r="M59" s="106"/>
      <c r="N59" s="106"/>
    </row>
    <row r="60" spans="1:14" s="99" customFormat="1" ht="8.25" customHeight="1">
      <c r="A60" s="100"/>
      <c r="B60" s="871" t="s">
        <v>81</v>
      </c>
      <c r="C60" s="114">
        <v>370.3</v>
      </c>
      <c r="D60" s="114">
        <v>10930.4</v>
      </c>
      <c r="E60" s="114">
        <v>9078.4</v>
      </c>
      <c r="F60" s="114">
        <v>7857.7</v>
      </c>
      <c r="G60" s="114">
        <v>49643.8</v>
      </c>
      <c r="H60" s="107"/>
      <c r="I60" s="118"/>
      <c r="J60" s="106"/>
      <c r="K60" s="106"/>
      <c r="L60" s="106"/>
      <c r="M60" s="106"/>
      <c r="N60" s="106"/>
    </row>
    <row r="61" spans="1:14" s="99" customFormat="1" ht="2.4500000000000002" customHeight="1">
      <c r="A61" s="100"/>
      <c r="B61" s="110"/>
      <c r="C61" s="110"/>
      <c r="D61" s="119"/>
      <c r="E61" s="119"/>
      <c r="F61" s="119"/>
      <c r="G61" s="119"/>
      <c r="H61" s="107"/>
      <c r="I61" s="120"/>
      <c r="J61" s="106"/>
      <c r="K61" s="106"/>
      <c r="L61" s="106"/>
      <c r="M61" s="106"/>
      <c r="N61" s="106"/>
    </row>
    <row r="62" spans="1:14" s="99" customFormat="1" ht="2.4500000000000002" customHeight="1">
      <c r="A62" s="100"/>
      <c r="B62" s="869"/>
      <c r="C62" s="869"/>
      <c r="D62" s="121"/>
      <c r="E62" s="121"/>
      <c r="F62" s="121"/>
      <c r="G62" s="121"/>
      <c r="H62" s="107"/>
      <c r="I62" s="106"/>
      <c r="J62" s="106"/>
      <c r="K62" s="106"/>
      <c r="L62" s="106"/>
      <c r="M62" s="106"/>
      <c r="N62" s="106"/>
    </row>
    <row r="63" spans="1:14" s="99" customFormat="1" ht="9.6" customHeight="1">
      <c r="A63" s="100"/>
      <c r="B63" s="870" t="s">
        <v>75</v>
      </c>
      <c r="C63" s="871"/>
      <c r="D63" s="869"/>
      <c r="E63" s="869"/>
      <c r="F63" s="869"/>
      <c r="G63" s="869"/>
      <c r="H63" s="107"/>
      <c r="I63" s="106"/>
      <c r="J63" s="106"/>
      <c r="K63" s="106"/>
      <c r="L63" s="106"/>
      <c r="M63" s="106"/>
      <c r="N63" s="106"/>
    </row>
    <row r="64" spans="1:14" s="99" customFormat="1" ht="9.6" customHeight="1">
      <c r="A64" s="100"/>
      <c r="B64" s="870" t="s">
        <v>76</v>
      </c>
      <c r="C64" s="871"/>
      <c r="D64" s="869"/>
      <c r="E64" s="869"/>
      <c r="F64" s="869"/>
      <c r="G64" s="869"/>
      <c r="H64" s="107"/>
      <c r="I64" s="106"/>
      <c r="J64" s="106"/>
      <c r="K64" s="106"/>
      <c r="L64" s="106"/>
      <c r="M64" s="106"/>
      <c r="N64" s="106"/>
    </row>
    <row r="65" spans="1:14" s="99" customFormat="1" ht="9.6" customHeight="1">
      <c r="A65" s="100"/>
      <c r="B65" s="870" t="s">
        <v>351</v>
      </c>
      <c r="C65" s="871"/>
      <c r="D65" s="869"/>
      <c r="E65" s="869"/>
      <c r="F65" s="869"/>
      <c r="G65" s="869"/>
      <c r="H65" s="107"/>
      <c r="I65" s="106"/>
      <c r="J65" s="106"/>
      <c r="K65" s="106"/>
      <c r="L65" s="106"/>
      <c r="M65" s="106"/>
      <c r="N65" s="106"/>
    </row>
    <row r="66" spans="1:14" s="99" customFormat="1" ht="9.6" customHeight="1">
      <c r="A66" s="100"/>
      <c r="B66" s="870" t="s">
        <v>77</v>
      </c>
      <c r="C66" s="871"/>
      <c r="D66" s="869"/>
      <c r="E66" s="869"/>
      <c r="F66" s="869"/>
      <c r="G66" s="869"/>
      <c r="H66" s="107"/>
      <c r="I66" s="106"/>
      <c r="J66" s="106"/>
      <c r="K66" s="106"/>
      <c r="L66" s="106"/>
      <c r="M66" s="106"/>
      <c r="N66" s="106"/>
    </row>
    <row r="67" spans="1:14" s="99" customFormat="1" ht="9.6" customHeight="1">
      <c r="A67" s="100"/>
      <c r="B67" s="870" t="s">
        <v>78</v>
      </c>
      <c r="C67" s="871"/>
      <c r="D67" s="869"/>
      <c r="E67" s="869"/>
      <c r="F67" s="869"/>
      <c r="G67" s="869"/>
      <c r="H67" s="107"/>
      <c r="I67" s="106"/>
      <c r="J67" s="106"/>
      <c r="K67" s="106"/>
      <c r="L67" s="106"/>
      <c r="M67" s="106"/>
      <c r="N67" s="106"/>
    </row>
    <row r="68" spans="1:14" s="99" customFormat="1" ht="9.6" customHeight="1">
      <c r="A68" s="100"/>
      <c r="B68" s="870" t="s">
        <v>79</v>
      </c>
      <c r="C68" s="871"/>
      <c r="D68" s="869"/>
      <c r="E68" s="869"/>
      <c r="F68" s="869"/>
      <c r="G68" s="869"/>
      <c r="H68" s="107"/>
      <c r="I68" s="106"/>
      <c r="J68" s="106"/>
      <c r="K68" s="106"/>
      <c r="L68" s="106"/>
      <c r="M68" s="106"/>
      <c r="N68" s="106"/>
    </row>
    <row r="69" spans="1:14" s="99" customFormat="1" ht="9.6" customHeight="1">
      <c r="A69" s="100"/>
      <c r="B69" s="870" t="s">
        <v>352</v>
      </c>
      <c r="C69" s="871"/>
      <c r="D69" s="869"/>
      <c r="E69" s="869"/>
      <c r="F69" s="869"/>
      <c r="G69" s="869"/>
      <c r="H69" s="107"/>
      <c r="I69" s="106"/>
      <c r="J69" s="106"/>
      <c r="K69" s="106"/>
      <c r="L69" s="106"/>
      <c r="M69" s="106"/>
      <c r="N69" s="106"/>
    </row>
    <row r="70" spans="1:14" s="99" customFormat="1" ht="9" customHeight="1">
      <c r="A70" s="100"/>
      <c r="B70" s="854" t="s">
        <v>405</v>
      </c>
      <c r="C70" s="855"/>
      <c r="D70" s="855"/>
      <c r="E70" s="855"/>
      <c r="F70" s="855"/>
      <c r="G70" s="855"/>
      <c r="H70" s="107"/>
      <c r="I70" s="106"/>
      <c r="J70" s="106"/>
      <c r="K70" s="106"/>
      <c r="L70" s="106"/>
      <c r="M70" s="106"/>
      <c r="N70" s="106"/>
    </row>
    <row r="71" spans="1:14" s="99" customFormat="1" ht="9" customHeight="1">
      <c r="A71" s="100"/>
      <c r="B71" s="854" t="s">
        <v>82</v>
      </c>
      <c r="C71" s="855"/>
      <c r="D71" s="855"/>
      <c r="E71" s="855"/>
      <c r="F71" s="855"/>
      <c r="G71" s="855"/>
      <c r="H71" s="107"/>
      <c r="I71" s="106"/>
      <c r="J71" s="106"/>
      <c r="K71" s="106"/>
      <c r="L71" s="106"/>
      <c r="M71" s="106"/>
      <c r="N71" s="106"/>
    </row>
    <row r="72" spans="1:14" s="99" customFormat="1" ht="3.95" customHeight="1">
      <c r="A72" s="122"/>
      <c r="B72" s="110"/>
      <c r="C72" s="110"/>
      <c r="D72" s="110"/>
      <c r="E72" s="110"/>
      <c r="F72" s="110"/>
      <c r="G72" s="110"/>
      <c r="H72" s="123"/>
      <c r="I72" s="106"/>
      <c r="J72" s="106"/>
      <c r="K72" s="106"/>
      <c r="L72" s="106"/>
      <c r="M72" s="106"/>
      <c r="N72" s="106"/>
    </row>
    <row r="73" spans="1:14" hidden="1">
      <c r="I73" s="25" t="s">
        <v>16</v>
      </c>
    </row>
    <row r="74" spans="1:14" hidden="1">
      <c r="B74" s="352"/>
    </row>
    <row r="75" spans="1:14" hidden="1">
      <c r="B75" s="352"/>
    </row>
  </sheetData>
  <sheetProtection sheet="1" objects="1" scenarios="1"/>
  <mergeCells count="13">
    <mergeCell ref="G7:G9"/>
    <mergeCell ref="B7:B9"/>
    <mergeCell ref="C7:C9"/>
    <mergeCell ref="D7:D9"/>
    <mergeCell ref="E7:E9"/>
    <mergeCell ref="F7:F9"/>
    <mergeCell ref="I37:I39"/>
    <mergeCell ref="B37:B39"/>
    <mergeCell ref="C37:C39"/>
    <mergeCell ref="D37:D39"/>
    <mergeCell ref="E37:E39"/>
    <mergeCell ref="F37:F39"/>
    <mergeCell ref="G37:G39"/>
  </mergeCells>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19.xml><?xml version="1.0" encoding="utf-8"?>
<worksheet xmlns="http://schemas.openxmlformats.org/spreadsheetml/2006/main" xmlns:r="http://schemas.openxmlformats.org/officeDocument/2006/relationships">
  <dimension ref="A1:J74"/>
  <sheetViews>
    <sheetView showGridLines="0" showRowColHeaders="0" zoomScale="140" zoomScaleNormal="140" workbookViewId="0"/>
  </sheetViews>
  <sheetFormatPr baseColWidth="10" defaultColWidth="0" defaultRowHeight="12.75" zeroHeight="1"/>
  <cols>
    <col min="1" max="1" width="0.7109375" style="390" customWidth="1"/>
    <col min="2" max="2" width="14.7109375" style="390" customWidth="1"/>
    <col min="3" max="3" width="8.5703125" style="390" customWidth="1"/>
    <col min="4" max="4" width="8.28515625" style="390" customWidth="1"/>
    <col min="5" max="5" width="8.85546875" style="390" customWidth="1"/>
    <col min="6" max="6" width="8.7109375" style="390" customWidth="1"/>
    <col min="7" max="7" width="8.85546875" style="390" customWidth="1"/>
    <col min="8" max="8" width="0.7109375" style="390" customWidth="1"/>
    <col min="9" max="9" width="0.85546875" style="390" customWidth="1"/>
    <col min="10" max="10" width="0" style="390" hidden="1" customWidth="1"/>
    <col min="11" max="16384" width="10.7109375" style="390" hidden="1"/>
  </cols>
  <sheetData>
    <row r="1" spans="1:10" s="356" customFormat="1" ht="4.5" customHeight="1">
      <c r="A1" s="353"/>
      <c r="B1" s="354"/>
      <c r="C1" s="354"/>
      <c r="D1" s="354"/>
      <c r="E1" s="354"/>
      <c r="F1" s="354"/>
      <c r="G1" s="354"/>
      <c r="H1" s="355"/>
    </row>
    <row r="2" spans="1:10" s="361" customFormat="1" ht="11.1" customHeight="1">
      <c r="A2" s="357"/>
      <c r="B2" s="358" t="s">
        <v>354</v>
      </c>
      <c r="C2" s="359"/>
      <c r="D2" s="359"/>
      <c r="E2" s="359"/>
      <c r="F2" s="359"/>
      <c r="G2" s="841" t="s">
        <v>387</v>
      </c>
      <c r="H2" s="360"/>
    </row>
    <row r="3" spans="1:10" s="361" customFormat="1" ht="11.1" customHeight="1">
      <c r="A3" s="357"/>
      <c r="B3" s="358" t="s">
        <v>355</v>
      </c>
      <c r="C3" s="359"/>
      <c r="D3" s="359"/>
      <c r="E3" s="359"/>
      <c r="F3" s="359"/>
      <c r="G3" s="95" t="s">
        <v>2</v>
      </c>
      <c r="H3" s="360"/>
    </row>
    <row r="4" spans="1:10" s="361" customFormat="1" ht="11.1" customHeight="1">
      <c r="A4" s="357"/>
      <c r="B4" s="358" t="s">
        <v>356</v>
      </c>
      <c r="C4" s="359"/>
      <c r="D4" s="359"/>
      <c r="E4" s="359"/>
      <c r="F4" s="359"/>
      <c r="G4" s="359"/>
      <c r="H4" s="360"/>
    </row>
    <row r="5" spans="1:10" s="361" customFormat="1" ht="11.1" customHeight="1">
      <c r="A5" s="357"/>
      <c r="B5" s="362" t="s">
        <v>357</v>
      </c>
      <c r="C5" s="359"/>
      <c r="D5" s="359"/>
      <c r="E5" s="359"/>
      <c r="F5" s="359"/>
      <c r="G5" s="359"/>
      <c r="H5" s="360"/>
    </row>
    <row r="6" spans="1:10" s="356" customFormat="1" ht="3" customHeight="1">
      <c r="A6" s="363"/>
      <c r="B6" s="364"/>
      <c r="C6" s="364"/>
      <c r="D6" s="364"/>
      <c r="E6" s="364"/>
      <c r="F6" s="364"/>
      <c r="G6" s="364"/>
      <c r="H6" s="365"/>
    </row>
    <row r="7" spans="1:10" s="356" customFormat="1" ht="3" customHeight="1">
      <c r="A7" s="363"/>
      <c r="B7" s="366"/>
      <c r="C7" s="366"/>
      <c r="D7" s="366"/>
      <c r="E7" s="366"/>
      <c r="F7" s="366"/>
      <c r="G7" s="366"/>
      <c r="H7" s="365"/>
    </row>
    <row r="8" spans="1:10" s="356" customFormat="1" ht="8.4499999999999993" customHeight="1">
      <c r="A8" s="363"/>
      <c r="B8" s="367" t="s">
        <v>5</v>
      </c>
      <c r="C8" s="368">
        <v>1998</v>
      </c>
      <c r="D8" s="368">
        <v>1999</v>
      </c>
      <c r="E8" s="368">
        <v>2000</v>
      </c>
      <c r="F8" s="368">
        <v>2001</v>
      </c>
      <c r="G8" s="368">
        <v>2002</v>
      </c>
      <c r="H8" s="365"/>
      <c r="J8" s="369"/>
    </row>
    <row r="9" spans="1:10" s="356" customFormat="1" ht="3" customHeight="1">
      <c r="A9" s="363"/>
      <c r="B9" s="370"/>
      <c r="C9" s="370"/>
      <c r="D9" s="370"/>
      <c r="E9" s="370"/>
      <c r="F9" s="370"/>
      <c r="G9" s="370"/>
      <c r="H9" s="365"/>
      <c r="I9" s="371"/>
    </row>
    <row r="10" spans="1:10" s="356" customFormat="1" ht="3" customHeight="1">
      <c r="A10" s="363"/>
      <c r="B10" s="367"/>
      <c r="C10" s="367"/>
      <c r="D10" s="367"/>
      <c r="E10" s="367"/>
      <c r="F10" s="367"/>
      <c r="G10" s="367"/>
      <c r="H10" s="365"/>
    </row>
    <row r="11" spans="1:10" s="376" customFormat="1" ht="8.4499999999999993" customHeight="1">
      <c r="A11" s="372"/>
      <c r="B11" s="373" t="s">
        <v>60</v>
      </c>
      <c r="C11" s="374">
        <f>SUM(C12:C22)</f>
        <v>254742222.245</v>
      </c>
      <c r="D11" s="374">
        <f>SUM(D12:D22)</f>
        <v>323403932.02799994</v>
      </c>
      <c r="E11" s="374">
        <f>SUM(E12:E22)</f>
        <v>394595069.91200006</v>
      </c>
      <c r="F11" s="374">
        <f>SUM(F12:F22)</f>
        <v>451916636.48900002</v>
      </c>
      <c r="G11" s="374">
        <f>SUM(G12:G22)</f>
        <v>494251765.375</v>
      </c>
      <c r="H11" s="375"/>
      <c r="J11" s="377"/>
    </row>
    <row r="12" spans="1:10" s="356" customFormat="1" ht="8.4499999999999993" customHeight="1">
      <c r="A12" s="363"/>
      <c r="B12" s="378" t="s">
        <v>358</v>
      </c>
      <c r="C12" s="379">
        <v>5541510.7010000004</v>
      </c>
      <c r="D12" s="380">
        <v>7105203.4919999996</v>
      </c>
      <c r="E12" s="379">
        <v>8991290.1640000008</v>
      </c>
      <c r="F12" s="379">
        <v>10840449.011</v>
      </c>
      <c r="G12" s="379">
        <v>12655996.358999999</v>
      </c>
      <c r="H12" s="365"/>
      <c r="J12" s="378"/>
    </row>
    <row r="13" spans="1:10" s="356" customFormat="1" ht="8.4499999999999993" customHeight="1">
      <c r="A13" s="363"/>
      <c r="B13" s="378" t="s">
        <v>359</v>
      </c>
      <c r="C13" s="379">
        <v>4924819.2630000003</v>
      </c>
      <c r="D13" s="380">
        <v>6149504.5319999997</v>
      </c>
      <c r="E13" s="379">
        <v>7574999.9730000002</v>
      </c>
      <c r="F13" s="379">
        <v>9703012.1919999998</v>
      </c>
      <c r="G13" s="379">
        <v>11408088.222999999</v>
      </c>
      <c r="H13" s="365"/>
      <c r="J13" s="378"/>
    </row>
    <row r="14" spans="1:10" s="356" customFormat="1" ht="8.4499999999999993" customHeight="1">
      <c r="A14" s="363"/>
      <c r="B14" s="378" t="s">
        <v>360</v>
      </c>
      <c r="C14" s="379">
        <v>5222383.9069999997</v>
      </c>
      <c r="D14" s="379">
        <v>6296922.1799999997</v>
      </c>
      <c r="E14" s="379">
        <v>4983131.7719999999</v>
      </c>
      <c r="F14" s="379">
        <v>4329884.4230000004</v>
      </c>
      <c r="G14" s="379">
        <v>3188122.8459999999</v>
      </c>
      <c r="H14" s="365"/>
      <c r="J14" s="378"/>
    </row>
    <row r="15" spans="1:10" s="356" customFormat="1" ht="8.4499999999999993" customHeight="1">
      <c r="A15" s="363"/>
      <c r="B15" s="378" t="s">
        <v>361</v>
      </c>
      <c r="C15" s="379">
        <v>1969825.878</v>
      </c>
      <c r="D15" s="379">
        <v>2463525.236</v>
      </c>
      <c r="E15" s="379">
        <v>3638035.6469999999</v>
      </c>
      <c r="F15" s="379">
        <v>3933612.0240000002</v>
      </c>
      <c r="G15" s="379">
        <v>4471776.5449999999</v>
      </c>
      <c r="H15" s="365"/>
      <c r="J15" s="378"/>
    </row>
    <row r="16" spans="1:10" s="356" customFormat="1" ht="8.4499999999999993" customHeight="1">
      <c r="A16" s="363"/>
      <c r="B16" s="378" t="s">
        <v>362</v>
      </c>
      <c r="C16" s="379">
        <v>50972.781000000003</v>
      </c>
      <c r="D16" s="379">
        <v>105057.814</v>
      </c>
      <c r="E16" s="379">
        <v>67305.629000000001</v>
      </c>
      <c r="F16" s="379">
        <v>213788.133</v>
      </c>
      <c r="G16" s="379">
        <v>523641.94500000001</v>
      </c>
      <c r="H16" s="365"/>
      <c r="J16" s="378"/>
    </row>
    <row r="17" spans="1:10" s="356" customFormat="1" ht="8.4499999999999993" customHeight="1">
      <c r="A17" s="363"/>
      <c r="B17" s="378" t="s">
        <v>363</v>
      </c>
      <c r="C17" s="379">
        <v>98854112.484999999</v>
      </c>
      <c r="D17" s="379">
        <v>121445796.608</v>
      </c>
      <c r="E17" s="379">
        <v>154019642.213</v>
      </c>
      <c r="F17" s="379">
        <v>170932043.54100001</v>
      </c>
      <c r="G17" s="379">
        <v>180764359.05899999</v>
      </c>
      <c r="H17" s="365"/>
      <c r="J17" s="378"/>
    </row>
    <row r="18" spans="1:10" s="356" customFormat="1" ht="8.4499999999999993" customHeight="1">
      <c r="A18" s="363"/>
      <c r="B18" s="378" t="s">
        <v>280</v>
      </c>
      <c r="C18" s="379">
        <v>117895287.307</v>
      </c>
      <c r="D18" s="379">
        <v>155093368.72799999</v>
      </c>
      <c r="E18" s="379">
        <v>196021319.43900001</v>
      </c>
      <c r="F18" s="379">
        <v>233229660.86300001</v>
      </c>
      <c r="G18" s="379">
        <v>253488851.831</v>
      </c>
      <c r="H18" s="365"/>
      <c r="J18" s="378"/>
    </row>
    <row r="19" spans="1:10" s="356" customFormat="1" ht="8.4499999999999993" customHeight="1">
      <c r="A19" s="363"/>
      <c r="B19" s="378" t="s">
        <v>364</v>
      </c>
      <c r="C19" s="379">
        <v>12442839.709000001</v>
      </c>
      <c r="D19" s="379">
        <v>15716356.423</v>
      </c>
      <c r="E19" s="379">
        <v>11197135.591</v>
      </c>
      <c r="F19" s="379">
        <v>3135458.1680000001</v>
      </c>
      <c r="G19" s="379">
        <v>3864086.3930000002</v>
      </c>
      <c r="H19" s="365"/>
      <c r="J19" s="378"/>
    </row>
    <row r="20" spans="1:10" s="356" customFormat="1" ht="8.4499999999999993" customHeight="1">
      <c r="A20" s="363"/>
      <c r="B20" s="378" t="s">
        <v>365</v>
      </c>
      <c r="C20" s="379">
        <v>1817710.067</v>
      </c>
      <c r="D20" s="379">
        <v>3196828.5419999999</v>
      </c>
      <c r="E20" s="379">
        <v>3063495.591</v>
      </c>
      <c r="F20" s="380">
        <v>7143642.8710000003</v>
      </c>
      <c r="G20" s="380">
        <v>14326019.277000001</v>
      </c>
      <c r="H20" s="365"/>
    </row>
    <row r="21" spans="1:10" s="356" customFormat="1" ht="8.4499999999999993" customHeight="1">
      <c r="A21" s="363"/>
      <c r="B21" s="378" t="s">
        <v>366</v>
      </c>
      <c r="C21" s="379">
        <v>2343073.9279999998</v>
      </c>
      <c r="D21" s="379">
        <v>3466454.26</v>
      </c>
      <c r="E21" s="379">
        <v>4094982.8509999998</v>
      </c>
      <c r="F21" s="380">
        <v>6947138.4110000003</v>
      </c>
      <c r="G21" s="380">
        <v>6798637.7879999997</v>
      </c>
      <c r="H21" s="365"/>
    </row>
    <row r="22" spans="1:10" s="356" customFormat="1" ht="8.4499999999999993" customHeight="1">
      <c r="A22" s="363"/>
      <c r="B22" s="378" t="s">
        <v>367</v>
      </c>
      <c r="C22" s="379">
        <v>3679686.219</v>
      </c>
      <c r="D22" s="379">
        <v>2364914.213</v>
      </c>
      <c r="E22" s="379">
        <v>943731.04200000002</v>
      </c>
      <c r="F22" s="379">
        <v>1507946.852</v>
      </c>
      <c r="G22" s="379">
        <v>2762185.1090000002</v>
      </c>
      <c r="H22" s="365"/>
      <c r="J22" s="378"/>
    </row>
    <row r="23" spans="1:10" s="356" customFormat="1" ht="9.75" customHeight="1">
      <c r="A23" s="363"/>
      <c r="B23" s="358"/>
      <c r="C23" s="379"/>
      <c r="D23" s="379"/>
      <c r="E23" s="379"/>
      <c r="F23" s="379"/>
      <c r="G23" s="379"/>
      <c r="H23" s="365"/>
      <c r="J23" s="378"/>
    </row>
    <row r="24" spans="1:10" s="356" customFormat="1" ht="8.4499999999999993" customHeight="1">
      <c r="A24" s="363"/>
      <c r="B24" s="358"/>
      <c r="C24" s="379"/>
      <c r="D24" s="379"/>
      <c r="E24" s="379"/>
      <c r="F24" s="379"/>
      <c r="G24" s="379"/>
      <c r="H24" s="365"/>
      <c r="J24" s="378"/>
    </row>
    <row r="25" spans="1:10" s="356" customFormat="1" ht="8.4499999999999993" customHeight="1">
      <c r="A25" s="363"/>
      <c r="B25" s="358"/>
      <c r="C25" s="379"/>
      <c r="D25" s="379"/>
      <c r="E25" s="379"/>
      <c r="F25" s="379"/>
      <c r="G25" s="379"/>
      <c r="H25" s="365"/>
      <c r="J25" s="378"/>
    </row>
    <row r="26" spans="1:10" s="356" customFormat="1" ht="8.4499999999999993" customHeight="1">
      <c r="A26" s="363"/>
      <c r="B26" s="358"/>
      <c r="C26" s="379"/>
      <c r="D26" s="379"/>
      <c r="E26" s="379"/>
      <c r="F26" s="379"/>
      <c r="G26" s="853" t="s">
        <v>387</v>
      </c>
      <c r="H26" s="365"/>
      <c r="J26" s="378"/>
    </row>
    <row r="27" spans="1:10" s="356" customFormat="1" ht="8.4499999999999993" customHeight="1">
      <c r="A27" s="363"/>
      <c r="B27" s="362"/>
      <c r="C27" s="379"/>
      <c r="D27" s="379"/>
      <c r="E27" s="379"/>
      <c r="F27" s="379"/>
      <c r="G27" s="95" t="s">
        <v>13</v>
      </c>
      <c r="H27" s="365"/>
      <c r="J27" s="378"/>
    </row>
    <row r="28" spans="1:10" s="356" customFormat="1" ht="3" customHeight="1">
      <c r="A28" s="363"/>
      <c r="B28" s="364"/>
      <c r="C28" s="364"/>
      <c r="D28" s="364"/>
      <c r="E28" s="364"/>
      <c r="F28" s="364"/>
      <c r="G28" s="364"/>
      <c r="H28" s="365"/>
    </row>
    <row r="29" spans="1:10" s="356" customFormat="1" ht="3" customHeight="1">
      <c r="A29" s="363"/>
      <c r="B29" s="366"/>
      <c r="C29" s="366"/>
      <c r="D29" s="366"/>
      <c r="E29" s="366"/>
      <c r="F29" s="366"/>
      <c r="G29" s="366"/>
      <c r="H29" s="365"/>
    </row>
    <row r="30" spans="1:10" s="356" customFormat="1" ht="8.4499999999999993" customHeight="1">
      <c r="A30" s="363"/>
      <c r="B30" s="367" t="s">
        <v>5</v>
      </c>
      <c r="C30" s="368">
        <v>2003</v>
      </c>
      <c r="D30" s="368">
        <v>2004</v>
      </c>
      <c r="E30" s="368">
        <v>2005</v>
      </c>
      <c r="F30" s="368">
        <v>2006</v>
      </c>
      <c r="G30" s="368">
        <v>2007</v>
      </c>
      <c r="H30" s="365"/>
      <c r="J30" s="369"/>
    </row>
    <row r="31" spans="1:10" s="356" customFormat="1" ht="3" customHeight="1">
      <c r="A31" s="363"/>
      <c r="B31" s="370"/>
      <c r="C31" s="370"/>
      <c r="D31" s="370"/>
      <c r="E31" s="370"/>
      <c r="F31" s="370"/>
      <c r="G31" s="370"/>
      <c r="H31" s="365"/>
      <c r="I31" s="371"/>
    </row>
    <row r="32" spans="1:10" s="356" customFormat="1" ht="3" customHeight="1">
      <c r="A32" s="363"/>
      <c r="B32" s="367"/>
      <c r="C32" s="367"/>
      <c r="D32" s="367"/>
      <c r="E32" s="367"/>
      <c r="F32" s="367"/>
      <c r="G32" s="367"/>
      <c r="H32" s="365"/>
    </row>
    <row r="33" spans="1:10" s="376" customFormat="1" ht="8.4499999999999993" customHeight="1">
      <c r="A33" s="372"/>
      <c r="B33" s="373" t="s">
        <v>60</v>
      </c>
      <c r="C33" s="374">
        <f t="shared" ref="C33:F33" si="0">SUM(C34:C44)</f>
        <v>561029979.17299986</v>
      </c>
      <c r="D33" s="374">
        <f t="shared" si="0"/>
        <v>616367068.2249999</v>
      </c>
      <c r="E33" s="374">
        <f t="shared" si="0"/>
        <v>697515127.39100003</v>
      </c>
      <c r="F33" s="374">
        <f t="shared" si="0"/>
        <v>805174296.68799996</v>
      </c>
      <c r="G33" s="374">
        <f>SUM(G34:G44)</f>
        <v>894122446.98199999</v>
      </c>
      <c r="H33" s="375"/>
      <c r="J33" s="377"/>
    </row>
    <row r="34" spans="1:10" s="356" customFormat="1" ht="8.4499999999999993" customHeight="1">
      <c r="A34" s="363"/>
      <c r="B34" s="378" t="s">
        <v>358</v>
      </c>
      <c r="C34" s="379">
        <v>13720659.107999999</v>
      </c>
      <c r="D34" s="379">
        <v>14975008.304</v>
      </c>
      <c r="E34" s="379">
        <v>18020811.941</v>
      </c>
      <c r="F34" s="379">
        <v>21560406.159000002</v>
      </c>
      <c r="G34" s="379">
        <v>25979858.627</v>
      </c>
      <c r="H34" s="365"/>
      <c r="J34" s="378"/>
    </row>
    <row r="35" spans="1:10" s="356" customFormat="1" ht="8.4499999999999993" customHeight="1">
      <c r="A35" s="363"/>
      <c r="B35" s="378" t="s">
        <v>359</v>
      </c>
      <c r="C35" s="379">
        <v>12823345.092</v>
      </c>
      <c r="D35" s="379">
        <v>15213750.710000001</v>
      </c>
      <c r="E35" s="379">
        <v>16759865.669</v>
      </c>
      <c r="F35" s="379">
        <v>18090825.166000001</v>
      </c>
      <c r="G35" s="379">
        <v>20142160.544</v>
      </c>
      <c r="H35" s="365"/>
      <c r="J35" s="378"/>
    </row>
    <row r="36" spans="1:10" s="356" customFormat="1" ht="8.4499999999999993" customHeight="1">
      <c r="A36" s="363"/>
      <c r="B36" s="378" t="s">
        <v>360</v>
      </c>
      <c r="C36" s="379">
        <v>2973175.0980000002</v>
      </c>
      <c r="D36" s="379">
        <v>3391286.6310000001</v>
      </c>
      <c r="E36" s="379">
        <v>5675228.699</v>
      </c>
      <c r="F36" s="379">
        <v>9661281.523</v>
      </c>
      <c r="G36" s="379">
        <v>5662194.6579999998</v>
      </c>
      <c r="H36" s="365"/>
      <c r="J36" s="378"/>
    </row>
    <row r="37" spans="1:10" s="356" customFormat="1" ht="8.4499999999999993" customHeight="1">
      <c r="A37" s="363"/>
      <c r="B37" s="378" t="s">
        <v>361</v>
      </c>
      <c r="C37" s="379">
        <v>6108785.7630000003</v>
      </c>
      <c r="D37" s="379">
        <v>8302522.9369999999</v>
      </c>
      <c r="E37" s="379">
        <v>7454312.9840000002</v>
      </c>
      <c r="F37" s="379">
        <v>13650683.116</v>
      </c>
      <c r="G37" s="379">
        <v>12052159.130999999</v>
      </c>
      <c r="H37" s="365"/>
      <c r="J37" s="378"/>
    </row>
    <row r="38" spans="1:10" s="356" customFormat="1" ht="8.4499999999999993" customHeight="1">
      <c r="A38" s="363"/>
      <c r="B38" s="378" t="s">
        <v>362</v>
      </c>
      <c r="C38" s="379">
        <v>718073.44799999997</v>
      </c>
      <c r="D38" s="379">
        <v>1098150.6070000001</v>
      </c>
      <c r="E38" s="379">
        <v>1189798.2209999999</v>
      </c>
      <c r="F38" s="379">
        <v>426641.34299999999</v>
      </c>
      <c r="G38" s="379">
        <v>1780188.45</v>
      </c>
      <c r="H38" s="365"/>
      <c r="J38" s="378"/>
    </row>
    <row r="39" spans="1:10" s="356" customFormat="1" ht="8.4499999999999993" customHeight="1">
      <c r="A39" s="363"/>
      <c r="B39" s="378" t="s">
        <v>363</v>
      </c>
      <c r="C39" s="379">
        <v>203819653.817</v>
      </c>
      <c r="D39" s="379">
        <v>217118121.90000001</v>
      </c>
      <c r="E39" s="379">
        <v>245256345.18200001</v>
      </c>
      <c r="F39" s="379">
        <v>282738453.78100002</v>
      </c>
      <c r="G39" s="379">
        <v>292352911.41399997</v>
      </c>
      <c r="H39" s="365"/>
      <c r="J39" s="378"/>
    </row>
    <row r="40" spans="1:10" s="356" customFormat="1" ht="8.4499999999999993" customHeight="1">
      <c r="A40" s="363"/>
      <c r="B40" s="378" t="s">
        <v>280</v>
      </c>
      <c r="C40" s="379">
        <v>290645696.52100003</v>
      </c>
      <c r="D40" s="379">
        <v>326435893.31599998</v>
      </c>
      <c r="E40" s="379">
        <v>365658010.46799999</v>
      </c>
      <c r="F40" s="379">
        <v>421234691.40499997</v>
      </c>
      <c r="G40" s="379">
        <v>440403344.36500001</v>
      </c>
      <c r="H40" s="365"/>
      <c r="J40" s="378"/>
    </row>
    <row r="41" spans="1:10" s="356" customFormat="1" ht="8.4499999999999993" customHeight="1">
      <c r="A41" s="363"/>
      <c r="B41" s="378" t="s">
        <v>364</v>
      </c>
      <c r="C41" s="379">
        <v>3333583.8470000001</v>
      </c>
      <c r="D41" s="379">
        <v>1835382.2439999999</v>
      </c>
      <c r="E41" s="379">
        <v>2452649.5129999998</v>
      </c>
      <c r="F41" s="379">
        <v>1493389.9280000001</v>
      </c>
      <c r="G41" s="379">
        <v>1519634.3019999999</v>
      </c>
      <c r="H41" s="365"/>
      <c r="J41" s="378"/>
    </row>
    <row r="42" spans="1:10" s="356" customFormat="1" ht="8.4499999999999993" customHeight="1">
      <c r="A42" s="363"/>
      <c r="B42" s="378" t="s">
        <v>365</v>
      </c>
      <c r="C42" s="380">
        <v>15308243.92</v>
      </c>
      <c r="D42" s="380">
        <v>16895042.182999998</v>
      </c>
      <c r="E42" s="379">
        <v>13038748.159</v>
      </c>
      <c r="F42" s="380">
        <v>13310810.198000001</v>
      </c>
      <c r="G42" s="380">
        <v>20804618.197999999</v>
      </c>
      <c r="H42" s="365"/>
    </row>
    <row r="43" spans="1:10" s="356" customFormat="1" ht="8.4499999999999993" customHeight="1">
      <c r="A43" s="363"/>
      <c r="B43" s="378" t="s">
        <v>366</v>
      </c>
      <c r="C43" s="380">
        <v>6099686.7309999997</v>
      </c>
      <c r="D43" s="380">
        <v>5229240.8030000003</v>
      </c>
      <c r="E43" s="379">
        <v>8261044.1909999996</v>
      </c>
      <c r="F43" s="380">
        <v>14287052.273</v>
      </c>
      <c r="G43" s="380">
        <v>23062199.327</v>
      </c>
      <c r="H43" s="365"/>
    </row>
    <row r="44" spans="1:10" s="356" customFormat="1" ht="8.4499999999999993" customHeight="1">
      <c r="A44" s="363"/>
      <c r="B44" s="378" t="s">
        <v>367</v>
      </c>
      <c r="C44" s="379">
        <v>5479075.8279999997</v>
      </c>
      <c r="D44" s="379">
        <v>5872668.5899999999</v>
      </c>
      <c r="E44" s="379">
        <v>13748312.364</v>
      </c>
      <c r="F44" s="379">
        <v>8720061.7960000001</v>
      </c>
      <c r="G44" s="379">
        <v>50363177.965999998</v>
      </c>
      <c r="H44" s="365"/>
      <c r="J44" s="378"/>
    </row>
    <row r="45" spans="1:10" s="356" customFormat="1" ht="10.5" customHeight="1">
      <c r="A45" s="363"/>
      <c r="B45" s="378"/>
      <c r="C45" s="379"/>
      <c r="D45" s="379"/>
      <c r="E45" s="379"/>
      <c r="F45" s="379"/>
      <c r="G45" s="379"/>
      <c r="H45" s="365"/>
      <c r="J45" s="378"/>
    </row>
    <row r="46" spans="1:10" s="356" customFormat="1" ht="8.4499999999999993" customHeight="1">
      <c r="A46" s="363"/>
      <c r="B46" s="378"/>
      <c r="C46" s="379"/>
      <c r="D46" s="379"/>
      <c r="E46" s="379"/>
      <c r="F46" s="379"/>
      <c r="G46" s="379"/>
      <c r="H46" s="365"/>
      <c r="J46" s="378"/>
    </row>
    <row r="47" spans="1:10" s="356" customFormat="1" ht="8.4499999999999993" customHeight="1">
      <c r="A47" s="363"/>
      <c r="B47" s="378"/>
      <c r="C47" s="379"/>
      <c r="D47" s="379"/>
      <c r="E47" s="379"/>
      <c r="F47" s="379"/>
      <c r="G47" s="379"/>
      <c r="H47" s="365"/>
      <c r="J47" s="378"/>
    </row>
    <row r="48" spans="1:10" s="356" customFormat="1" ht="8.4499999999999993" customHeight="1">
      <c r="A48" s="363"/>
      <c r="B48" s="378"/>
      <c r="C48" s="379"/>
      <c r="D48" s="379"/>
      <c r="E48" s="379"/>
      <c r="F48" s="379"/>
      <c r="G48" s="379"/>
      <c r="H48" s="365"/>
      <c r="J48" s="378"/>
    </row>
    <row r="49" spans="1:10" s="356" customFormat="1" ht="8.4499999999999993" customHeight="1">
      <c r="A49" s="363"/>
      <c r="B49" s="378"/>
      <c r="C49" s="379"/>
      <c r="D49" s="379"/>
      <c r="E49" s="379"/>
      <c r="F49" s="381"/>
      <c r="G49" s="853" t="s">
        <v>387</v>
      </c>
      <c r="H49" s="365"/>
      <c r="J49" s="378"/>
    </row>
    <row r="50" spans="1:10" s="356" customFormat="1" ht="8.4499999999999993" customHeight="1">
      <c r="A50" s="363"/>
      <c r="B50" s="378"/>
      <c r="C50" s="379"/>
      <c r="D50" s="379"/>
      <c r="E50" s="379"/>
      <c r="F50" s="95"/>
      <c r="G50" s="95" t="s">
        <v>14</v>
      </c>
      <c r="H50" s="365"/>
      <c r="J50" s="378"/>
    </row>
    <row r="51" spans="1:10" s="356" customFormat="1" ht="3" customHeight="1">
      <c r="A51" s="363"/>
      <c r="B51" s="364"/>
      <c r="C51" s="364"/>
      <c r="D51" s="364"/>
      <c r="E51" s="364"/>
      <c r="F51" s="364"/>
      <c r="G51" s="364"/>
      <c r="H51" s="365"/>
    </row>
    <row r="52" spans="1:10" s="356" customFormat="1" ht="3" customHeight="1">
      <c r="A52" s="363"/>
      <c r="B52" s="366"/>
      <c r="C52" s="366"/>
      <c r="D52" s="366"/>
      <c r="E52" s="366"/>
      <c r="F52" s="366"/>
      <c r="G52" s="366"/>
      <c r="H52" s="365"/>
    </row>
    <row r="53" spans="1:10" s="356" customFormat="1" ht="8.4499999999999993" customHeight="1">
      <c r="A53" s="363"/>
      <c r="B53" s="367" t="s">
        <v>5</v>
      </c>
      <c r="C53" s="368">
        <v>2008</v>
      </c>
      <c r="D53" s="368">
        <v>2009</v>
      </c>
      <c r="E53" s="368">
        <v>2010</v>
      </c>
      <c r="F53" s="368">
        <v>2011</v>
      </c>
      <c r="G53" s="368" t="s">
        <v>81</v>
      </c>
      <c r="H53" s="365"/>
    </row>
    <row r="54" spans="1:10" s="356" customFormat="1" ht="3" customHeight="1">
      <c r="A54" s="363"/>
      <c r="B54" s="370"/>
      <c r="C54" s="370"/>
      <c r="D54" s="370"/>
      <c r="E54" s="370"/>
      <c r="F54" s="370"/>
      <c r="G54" s="370"/>
      <c r="H54" s="365"/>
      <c r="I54" s="371"/>
    </row>
    <row r="55" spans="1:10" s="356" customFormat="1" ht="3" customHeight="1">
      <c r="A55" s="363"/>
      <c r="B55" s="367"/>
      <c r="C55" s="367"/>
      <c r="D55" s="367"/>
      <c r="E55" s="367"/>
      <c r="F55" s="367"/>
      <c r="G55" s="367"/>
      <c r="H55" s="365"/>
    </row>
    <row r="56" spans="1:10" s="376" customFormat="1" ht="8.4499999999999993" customHeight="1">
      <c r="A56" s="372"/>
      <c r="B56" s="373" t="s">
        <v>60</v>
      </c>
      <c r="C56" s="374">
        <f t="shared" ref="C56:D56" si="1">SUM(C57:C67)</f>
        <v>1057098519.2129999</v>
      </c>
      <c r="D56" s="374">
        <f t="shared" si="1"/>
        <v>1150380940.0660002</v>
      </c>
      <c r="E56" s="374">
        <f>SUM(E57:E67)</f>
        <v>1235616682.0709999</v>
      </c>
      <c r="F56" s="374">
        <f t="shared" ref="F56" si="2">SUM(F57:F67)</f>
        <v>1374454522.0029998</v>
      </c>
      <c r="G56" s="374">
        <f>SUM(G57:G67)</f>
        <v>1101414135.632</v>
      </c>
      <c r="H56" s="375"/>
      <c r="J56" s="377"/>
    </row>
    <row r="57" spans="1:10" s="356" customFormat="1" ht="8.4499999999999993" customHeight="1">
      <c r="A57" s="363"/>
      <c r="B57" s="378" t="s">
        <v>358</v>
      </c>
      <c r="C57" s="379">
        <v>28861074.228</v>
      </c>
      <c r="D57" s="379">
        <v>29783369.415000003</v>
      </c>
      <c r="E57" s="379">
        <v>34064982.722999997</v>
      </c>
      <c r="F57" s="379">
        <v>43102863.129000001</v>
      </c>
      <c r="G57" s="379">
        <v>40386433.204000004</v>
      </c>
      <c r="H57" s="365"/>
    </row>
    <row r="58" spans="1:10" s="356" customFormat="1" ht="8.4499999999999993" customHeight="1">
      <c r="A58" s="363"/>
      <c r="B58" s="378" t="s">
        <v>359</v>
      </c>
      <c r="C58" s="379">
        <v>22228100.728</v>
      </c>
      <c r="D58" s="379">
        <v>21904835.956000004</v>
      </c>
      <c r="E58" s="379">
        <v>26646501.112</v>
      </c>
      <c r="F58" s="379">
        <v>30405338.537</v>
      </c>
      <c r="G58" s="379">
        <v>24914854.022999998</v>
      </c>
      <c r="H58" s="365"/>
    </row>
    <row r="59" spans="1:10" s="356" customFormat="1" ht="8.4499999999999993" customHeight="1">
      <c r="A59" s="363"/>
      <c r="B59" s="378" t="s">
        <v>360</v>
      </c>
      <c r="C59" s="379">
        <v>7527617.8140000002</v>
      </c>
      <c r="D59" s="379">
        <v>5309303.6259999992</v>
      </c>
      <c r="E59" s="379">
        <v>5154785.307</v>
      </c>
      <c r="F59" s="379">
        <v>4643848.8030000003</v>
      </c>
      <c r="G59" s="379">
        <v>3731965.9440000001</v>
      </c>
      <c r="H59" s="365"/>
    </row>
    <row r="60" spans="1:10" s="356" customFormat="1" ht="8.4499999999999993" customHeight="1">
      <c r="A60" s="363"/>
      <c r="B60" s="378" t="s">
        <v>361</v>
      </c>
      <c r="C60" s="379">
        <v>17735948.870000001</v>
      </c>
      <c r="D60" s="379">
        <v>18299908.428999994</v>
      </c>
      <c r="E60" s="379">
        <v>18080968.548</v>
      </c>
      <c r="F60" s="379">
        <v>20158922.388999999</v>
      </c>
      <c r="G60" s="379">
        <v>20298997.491999999</v>
      </c>
      <c r="H60" s="365"/>
    </row>
    <row r="61" spans="1:10" s="356" customFormat="1" ht="8.4499999999999993" customHeight="1">
      <c r="A61" s="363"/>
      <c r="B61" s="378" t="s">
        <v>362</v>
      </c>
      <c r="C61" s="379">
        <v>1333089.71</v>
      </c>
      <c r="D61" s="379">
        <v>1063290.7519999999</v>
      </c>
      <c r="E61" s="379">
        <v>1012149.097</v>
      </c>
      <c r="F61" s="379">
        <v>1344076.62</v>
      </c>
      <c r="G61" s="379">
        <v>916723.16099999996</v>
      </c>
      <c r="H61" s="365"/>
    </row>
    <row r="62" spans="1:10" s="356" customFormat="1" ht="8.4499999999999993" customHeight="1">
      <c r="A62" s="363"/>
      <c r="B62" s="378" t="s">
        <v>363</v>
      </c>
      <c r="C62" s="379">
        <v>368908983.23799998</v>
      </c>
      <c r="D62" s="379">
        <v>339514298.17500001</v>
      </c>
      <c r="E62" s="379">
        <v>382676996.25199997</v>
      </c>
      <c r="F62" s="379">
        <v>424996923.94800001</v>
      </c>
      <c r="G62" s="379">
        <v>340892759.15799999</v>
      </c>
      <c r="H62" s="365"/>
    </row>
    <row r="63" spans="1:10" s="356" customFormat="1" ht="8.4499999999999993" customHeight="1">
      <c r="A63" s="363"/>
      <c r="B63" s="378" t="s">
        <v>280</v>
      </c>
      <c r="C63" s="379">
        <v>529251204.671</v>
      </c>
      <c r="D63" s="379">
        <v>624084122.8089999</v>
      </c>
      <c r="E63" s="379">
        <v>620738381.50800002</v>
      </c>
      <c r="F63" s="379">
        <v>676954240.14699996</v>
      </c>
      <c r="G63" s="379">
        <v>593479393.35099995</v>
      </c>
      <c r="H63" s="365"/>
    </row>
    <row r="64" spans="1:10" s="356" customFormat="1" ht="8.4499999999999993" customHeight="1">
      <c r="A64" s="363"/>
      <c r="B64" s="378" t="s">
        <v>364</v>
      </c>
      <c r="C64" s="379">
        <v>3252082.949</v>
      </c>
      <c r="D64" s="379">
        <v>2155722.889</v>
      </c>
      <c r="E64" s="379">
        <v>0</v>
      </c>
      <c r="F64" s="379">
        <v>0</v>
      </c>
      <c r="G64" s="379">
        <v>0</v>
      </c>
      <c r="H64" s="365"/>
    </row>
    <row r="65" spans="1:10" s="356" customFormat="1" ht="8.4499999999999993" customHeight="1">
      <c r="A65" s="363"/>
      <c r="B65" s="378" t="s">
        <v>365</v>
      </c>
      <c r="C65" s="379">
        <v>10752663.873</v>
      </c>
      <c r="D65" s="379">
        <v>41034565.496999994</v>
      </c>
      <c r="E65" s="379">
        <v>82845931.431999996</v>
      </c>
      <c r="F65" s="379">
        <v>115295385.84299999</v>
      </c>
      <c r="G65" s="379">
        <v>52275751.640000001</v>
      </c>
      <c r="H65" s="365"/>
    </row>
    <row r="66" spans="1:10" s="356" customFormat="1" ht="8.4499999999999993" customHeight="1">
      <c r="A66" s="363"/>
      <c r="B66" s="378" t="s">
        <v>366</v>
      </c>
      <c r="C66" s="379">
        <v>23374872.556000002</v>
      </c>
      <c r="D66" s="379">
        <v>32686605.934</v>
      </c>
      <c r="E66" s="379">
        <v>25482212.403000001</v>
      </c>
      <c r="F66" s="379">
        <v>24645310.669</v>
      </c>
      <c r="G66" s="379">
        <v>6573810.9800000004</v>
      </c>
      <c r="H66" s="365"/>
    </row>
    <row r="67" spans="1:10" s="356" customFormat="1" ht="8.4499999999999993" customHeight="1">
      <c r="A67" s="363"/>
      <c r="B67" s="378" t="s">
        <v>367</v>
      </c>
      <c r="C67" s="379">
        <v>43872880.575999998</v>
      </c>
      <c r="D67" s="379">
        <v>34544916.583999999</v>
      </c>
      <c r="E67" s="379">
        <v>38913773.689000003</v>
      </c>
      <c r="F67" s="379">
        <v>32907611.918000001</v>
      </c>
      <c r="G67" s="379">
        <v>17943446.679000001</v>
      </c>
      <c r="H67" s="365"/>
    </row>
    <row r="68" spans="1:10" s="356" customFormat="1" ht="3" customHeight="1">
      <c r="A68" s="363"/>
      <c r="B68" s="364"/>
      <c r="C68" s="382"/>
      <c r="D68" s="383"/>
      <c r="E68" s="383"/>
      <c r="F68" s="383"/>
      <c r="G68" s="383"/>
      <c r="H68" s="365"/>
    </row>
    <row r="69" spans="1:10" s="356" customFormat="1" ht="3" customHeight="1">
      <c r="A69" s="363"/>
      <c r="B69" s="366"/>
      <c r="C69" s="366"/>
      <c r="D69" s="366"/>
      <c r="E69" s="366"/>
      <c r="F69" s="366"/>
      <c r="G69" s="366"/>
      <c r="H69" s="365"/>
    </row>
    <row r="70" spans="1:10" s="387" customFormat="1" ht="9" customHeight="1">
      <c r="A70" s="384"/>
      <c r="B70" s="366" t="s">
        <v>720</v>
      </c>
      <c r="C70" s="385"/>
      <c r="D70" s="385"/>
      <c r="E70" s="385"/>
      <c r="F70" s="385"/>
      <c r="G70" s="385"/>
      <c r="H70" s="386"/>
      <c r="J70" s="356"/>
    </row>
    <row r="71" spans="1:10" s="356" customFormat="1" ht="9" customHeight="1">
      <c r="A71" s="363"/>
      <c r="B71" s="854" t="s">
        <v>412</v>
      </c>
      <c r="C71" s="855"/>
      <c r="D71" s="855"/>
      <c r="E71" s="855"/>
      <c r="F71" s="855"/>
      <c r="G71" s="855"/>
      <c r="H71" s="365"/>
      <c r="J71" s="369"/>
    </row>
    <row r="72" spans="1:10" s="356" customFormat="1" ht="4.5" customHeight="1">
      <c r="A72" s="388"/>
      <c r="B72" s="370"/>
      <c r="C72" s="382"/>
      <c r="D72" s="382"/>
      <c r="E72" s="382"/>
      <c r="F72" s="382"/>
      <c r="G72" s="382"/>
      <c r="H72" s="389"/>
    </row>
    <row r="73" spans="1:10" hidden="1">
      <c r="I73" s="390" t="s">
        <v>16</v>
      </c>
    </row>
    <row r="74" spans="1:10" hidden="1">
      <c r="F74" s="379"/>
      <c r="G74" s="379"/>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xml><?xml version="1.0" encoding="utf-8"?>
<worksheet xmlns="http://schemas.openxmlformats.org/spreadsheetml/2006/main" xmlns:r="http://schemas.openxmlformats.org/officeDocument/2006/relationships">
  <dimension ref="B1:Q92"/>
  <sheetViews>
    <sheetView showGridLines="0" showRowColHeaders="0" zoomScale="130" workbookViewId="0">
      <pane ySplit="2" topLeftCell="A3" activePane="bottomLeft" state="frozen"/>
      <selection activeCell="B39" sqref="B39"/>
      <selection pane="bottomLeft"/>
    </sheetView>
  </sheetViews>
  <sheetFormatPr baseColWidth="10" defaultColWidth="0" defaultRowHeight="12.75" customHeight="1" zeroHeight="1"/>
  <cols>
    <col min="1" max="1" width="4.7109375" style="839" customWidth="1"/>
    <col min="2" max="2" width="63.7109375" style="839" customWidth="1"/>
    <col min="3" max="3" width="4.7109375" style="839" customWidth="1"/>
    <col min="4" max="4" width="5.7109375" style="839" hidden="1" customWidth="1"/>
    <col min="5" max="5" width="5.85546875" style="839" hidden="1" customWidth="1"/>
    <col min="6" max="17" width="5.5703125" style="839" hidden="1" customWidth="1"/>
    <col min="18" max="16384" width="0" style="839" hidden="1"/>
  </cols>
  <sheetData>
    <row r="1" spans="2:2" ht="9.9499999999999993" customHeight="1"/>
    <row r="2" spans="2:2" ht="12.75" customHeight="1">
      <c r="B2" s="840" t="s">
        <v>740</v>
      </c>
    </row>
    <row r="3" spans="2:2" ht="3" customHeight="1"/>
    <row r="4" spans="2:2" ht="12.75" customHeight="1"/>
    <row r="5" spans="2:2" ht="12.75" customHeight="1"/>
    <row r="6" spans="2:2" ht="12.75" customHeight="1"/>
    <row r="7" spans="2:2" ht="12.75" customHeight="1"/>
    <row r="8" spans="2:2" ht="12.75" customHeight="1"/>
    <row r="9" spans="2:2" ht="12.75" customHeight="1"/>
    <row r="10" spans="2:2" ht="12.75" customHeight="1"/>
    <row r="11" spans="2:2" ht="12.75" customHeight="1"/>
    <row r="12" spans="2:2" ht="12.75" customHeight="1"/>
    <row r="13" spans="2:2" ht="12.75" customHeight="1"/>
    <row r="14" spans="2:2" ht="12.75" customHeight="1"/>
    <row r="15" spans="2:2" ht="12.75" customHeight="1"/>
    <row r="16" spans="2: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row r="32"/>
    <row r="33"/>
    <row r="34"/>
    <row r="35"/>
    <row r="36"/>
    <row r="37"/>
    <row r="38"/>
    <row r="39"/>
    <row r="40"/>
    <row r="41"/>
    <row r="42"/>
    <row r="43" ht="12" hidden="1" customHeight="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sheetData>
  <sheetProtection sheet="1" objects="1" scenarios="1"/>
  <hyperlinks>
    <hyperlink ref="B2" location="Índice!A1" display="19. Sector público"/>
  </hyperlinks>
  <printOptions horizontalCentered="1" verticalCentered="1"/>
  <pageMargins left="0.59055118110236227" right="0.59055118110236227" top="0.98425196850393704" bottom="0.98425196850393704" header="0.39370078740157483" footer="0.39370078740157483"/>
  <pageSetup orientation="portrait" r:id="rId1"/>
  <headerFooter>
    <oddHeader>&amp;L&amp;"Arial,Normal"&amp;10&amp;K000080INEGI. Anuario estadístico y geográfico de los Estados Unidos Mexicanos 2013. 2014.</oddHeader>
  </headerFooter>
  <rowBreaks count="1" manualBreakCount="1">
    <brk id="48" max="16383" man="1"/>
  </rowBreaks>
  <drawing r:id="rId2"/>
</worksheet>
</file>

<file path=xl/worksheets/sheet20.xml><?xml version="1.0" encoding="utf-8"?>
<worksheet xmlns="http://schemas.openxmlformats.org/spreadsheetml/2006/main" xmlns:r="http://schemas.openxmlformats.org/officeDocument/2006/relationships">
  <dimension ref="A1:K75"/>
  <sheetViews>
    <sheetView showGridLines="0" showRowColHeaders="0" zoomScale="140" zoomScaleNormal="140" workbookViewId="0"/>
  </sheetViews>
  <sheetFormatPr baseColWidth="10" defaultColWidth="0" defaultRowHeight="12.75" zeroHeight="1"/>
  <cols>
    <col min="1" max="1" width="0.7109375" style="390" customWidth="1"/>
    <col min="2" max="2" width="16.28515625" style="390" customWidth="1"/>
    <col min="3" max="3" width="7.28515625" style="390" customWidth="1"/>
    <col min="4" max="4" width="9.42578125" style="390" customWidth="1"/>
    <col min="5" max="5" width="8.7109375" style="390" customWidth="1"/>
    <col min="6" max="6" width="8.28515625" style="390" customWidth="1"/>
    <col min="7" max="7" width="8" style="390" customWidth="1"/>
    <col min="8" max="8" width="0.7109375" style="390" customWidth="1"/>
    <col min="9" max="9" width="0.85546875" style="390" customWidth="1"/>
    <col min="10" max="11" width="0" style="390" hidden="1" customWidth="1"/>
    <col min="12" max="16384" width="10.7109375" style="390" hidden="1"/>
  </cols>
  <sheetData>
    <row r="1" spans="1:10" s="356" customFormat="1" ht="4.5" customHeight="1">
      <c r="A1" s="353"/>
      <c r="B1" s="354"/>
      <c r="C1" s="354"/>
      <c r="D1" s="354"/>
      <c r="E1" s="354"/>
      <c r="F1" s="354"/>
      <c r="G1" s="354"/>
      <c r="H1" s="355"/>
    </row>
    <row r="2" spans="1:10" s="361" customFormat="1" ht="11.1" customHeight="1">
      <c r="A2" s="357"/>
      <c r="B2" s="391" t="s">
        <v>368</v>
      </c>
      <c r="C2" s="391"/>
      <c r="D2" s="359"/>
      <c r="E2" s="359"/>
      <c r="F2" s="359"/>
      <c r="G2" s="841" t="s">
        <v>400</v>
      </c>
      <c r="H2" s="360"/>
    </row>
    <row r="3" spans="1:10" s="361" customFormat="1" ht="11.1" customHeight="1">
      <c r="A3" s="357"/>
      <c r="B3" s="391" t="s">
        <v>370</v>
      </c>
      <c r="C3" s="391"/>
      <c r="D3" s="359"/>
      <c r="E3" s="359"/>
      <c r="F3" s="359"/>
      <c r="G3" s="95" t="s">
        <v>2</v>
      </c>
      <c r="H3" s="360"/>
    </row>
    <row r="4" spans="1:10" s="361" customFormat="1" ht="11.1" customHeight="1">
      <c r="A4" s="357"/>
      <c r="B4" s="358" t="s">
        <v>356</v>
      </c>
      <c r="C4" s="358"/>
      <c r="D4" s="359"/>
      <c r="E4" s="359"/>
      <c r="F4" s="359"/>
      <c r="G4" s="359"/>
      <c r="H4" s="360"/>
    </row>
    <row r="5" spans="1:10" s="361" customFormat="1" ht="11.1" customHeight="1">
      <c r="A5" s="357"/>
      <c r="B5" s="392" t="s">
        <v>357</v>
      </c>
      <c r="C5" s="392"/>
      <c r="D5" s="359"/>
      <c r="E5" s="359"/>
      <c r="F5" s="359"/>
      <c r="G5" s="359"/>
      <c r="H5" s="360"/>
    </row>
    <row r="6" spans="1:10" s="356" customFormat="1" ht="3" customHeight="1">
      <c r="A6" s="363"/>
      <c r="B6" s="364"/>
      <c r="C6" s="364"/>
      <c r="D6" s="364"/>
      <c r="E6" s="364"/>
      <c r="F6" s="364"/>
      <c r="G6" s="364"/>
      <c r="H6" s="365"/>
    </row>
    <row r="7" spans="1:10" s="356" customFormat="1" ht="3" customHeight="1">
      <c r="A7" s="363"/>
      <c r="B7" s="366"/>
      <c r="C7" s="366"/>
      <c r="D7" s="366"/>
      <c r="E7" s="366"/>
      <c r="F7" s="366"/>
      <c r="G7" s="366"/>
      <c r="H7" s="365"/>
    </row>
    <row r="8" spans="1:10" s="356" customFormat="1" ht="8.4499999999999993" customHeight="1">
      <c r="A8" s="363"/>
      <c r="B8" s="367" t="s">
        <v>5</v>
      </c>
      <c r="C8" s="368">
        <v>1998</v>
      </c>
      <c r="D8" s="368">
        <v>1999</v>
      </c>
      <c r="E8" s="368">
        <v>2000</v>
      </c>
      <c r="F8" s="368">
        <v>2001</v>
      </c>
      <c r="G8" s="368">
        <v>2002</v>
      </c>
      <c r="H8" s="393"/>
    </row>
    <row r="9" spans="1:10" s="356" customFormat="1" ht="3" customHeight="1">
      <c r="A9" s="363"/>
      <c r="B9" s="370"/>
      <c r="C9" s="370"/>
      <c r="D9" s="370"/>
      <c r="E9" s="370"/>
      <c r="F9" s="370"/>
      <c r="G9" s="370"/>
      <c r="H9" s="365"/>
      <c r="I9" s="371"/>
    </row>
    <row r="10" spans="1:10" s="356" customFormat="1" ht="3" customHeight="1">
      <c r="A10" s="363"/>
      <c r="B10" s="367"/>
      <c r="C10" s="367"/>
      <c r="D10" s="367"/>
      <c r="E10" s="367"/>
      <c r="F10" s="367"/>
      <c r="G10" s="367"/>
      <c r="H10" s="365"/>
    </row>
    <row r="11" spans="1:10" s="356" customFormat="1" ht="8.4499999999999993" customHeight="1">
      <c r="A11" s="363"/>
      <c r="B11" s="373" t="s">
        <v>60</v>
      </c>
      <c r="C11" s="394">
        <f>SUM(C12:C20)</f>
        <v>41798625.700000003</v>
      </c>
      <c r="D11" s="394">
        <f>SUM(D12:D20)</f>
        <v>46897493.100000001</v>
      </c>
      <c r="E11" s="394">
        <f>SUM(E12:E20)</f>
        <v>56676152.5</v>
      </c>
      <c r="F11" s="394">
        <f>SUM(F12:F20)</f>
        <v>62171150.300000004</v>
      </c>
      <c r="G11" s="394">
        <f>SUM(G12:G20)</f>
        <v>68486238.799999997</v>
      </c>
      <c r="H11" s="365"/>
    </row>
    <row r="12" spans="1:10" s="356" customFormat="1" ht="8.4499999999999993" customHeight="1">
      <c r="A12" s="363"/>
      <c r="B12" s="378" t="s">
        <v>358</v>
      </c>
      <c r="C12" s="380">
        <v>8077199.4000000004</v>
      </c>
      <c r="D12" s="380">
        <v>9349373.6999999993</v>
      </c>
      <c r="E12" s="380">
        <v>11494155.699999999</v>
      </c>
      <c r="F12" s="380">
        <v>13342281.6</v>
      </c>
      <c r="G12" s="380">
        <v>14017757.300000001</v>
      </c>
      <c r="H12" s="365"/>
      <c r="J12" s="395"/>
    </row>
    <row r="13" spans="1:10" s="356" customFormat="1" ht="8.4499999999999993" customHeight="1">
      <c r="A13" s="363"/>
      <c r="B13" s="378" t="s">
        <v>359</v>
      </c>
      <c r="C13" s="380">
        <v>6701982.5</v>
      </c>
      <c r="D13" s="380">
        <v>8540784.4000000004</v>
      </c>
      <c r="E13" s="380">
        <v>9590252.4000000004</v>
      </c>
      <c r="F13" s="380">
        <v>9441589.5</v>
      </c>
      <c r="G13" s="380">
        <v>10569136.1</v>
      </c>
      <c r="H13" s="365"/>
    </row>
    <row r="14" spans="1:10" s="356" customFormat="1" ht="8.4499999999999993" customHeight="1">
      <c r="A14" s="363"/>
      <c r="B14" s="378" t="s">
        <v>360</v>
      </c>
      <c r="C14" s="380">
        <v>1585657.2</v>
      </c>
      <c r="D14" s="380">
        <v>1732723.9</v>
      </c>
      <c r="E14" s="380">
        <v>1239575.3</v>
      </c>
      <c r="F14" s="380">
        <v>1280370.8999999999</v>
      </c>
      <c r="G14" s="380">
        <v>893514.5</v>
      </c>
      <c r="H14" s="365"/>
    </row>
    <row r="15" spans="1:10" s="356" customFormat="1" ht="8.4499999999999993" customHeight="1">
      <c r="A15" s="363"/>
      <c r="B15" s="378" t="s">
        <v>361</v>
      </c>
      <c r="C15" s="380">
        <v>1138521.7</v>
      </c>
      <c r="D15" s="380">
        <v>1341872.6000000001</v>
      </c>
      <c r="E15" s="380">
        <v>1187358.6000000001</v>
      </c>
      <c r="F15" s="380">
        <v>1121165.3</v>
      </c>
      <c r="G15" s="380">
        <v>1684480.8</v>
      </c>
      <c r="H15" s="365"/>
    </row>
    <row r="16" spans="1:10" s="356" customFormat="1" ht="8.4499999999999993" customHeight="1">
      <c r="A16" s="363"/>
      <c r="B16" s="378" t="s">
        <v>362</v>
      </c>
      <c r="C16" s="380">
        <v>173842.1</v>
      </c>
      <c r="D16" s="380">
        <v>46937.9</v>
      </c>
      <c r="E16" s="380">
        <v>12752.5</v>
      </c>
      <c r="F16" s="380">
        <v>14771.8</v>
      </c>
      <c r="G16" s="380">
        <v>13440.8</v>
      </c>
      <c r="H16" s="365"/>
    </row>
    <row r="17" spans="1:9" s="356" customFormat="1" ht="8.4499999999999993" customHeight="1">
      <c r="A17" s="363"/>
      <c r="B17" s="378" t="s">
        <v>363</v>
      </c>
      <c r="C17" s="380">
        <v>15798162.4</v>
      </c>
      <c r="D17" s="380">
        <v>19095070.800000001</v>
      </c>
      <c r="E17" s="380">
        <v>23476806</v>
      </c>
      <c r="F17" s="380">
        <v>25804602.100000001</v>
      </c>
      <c r="G17" s="380">
        <v>27537101.600000001</v>
      </c>
      <c r="H17" s="365"/>
    </row>
    <row r="18" spans="1:9" s="356" customFormat="1" ht="8.4499999999999993" customHeight="1">
      <c r="A18" s="363"/>
      <c r="B18" s="378" t="s">
        <v>280</v>
      </c>
      <c r="C18" s="380">
        <v>2132910.1</v>
      </c>
      <c r="D18" s="380">
        <v>2148308</v>
      </c>
      <c r="E18" s="380">
        <v>3130292.5</v>
      </c>
      <c r="F18" s="380">
        <v>5963848.4000000004</v>
      </c>
      <c r="G18" s="380">
        <v>6034673.9000000004</v>
      </c>
      <c r="H18" s="365"/>
    </row>
    <row r="19" spans="1:9" s="356" customFormat="1" ht="8.4499999999999993" customHeight="1">
      <c r="A19" s="363"/>
      <c r="B19" s="378" t="s">
        <v>365</v>
      </c>
      <c r="C19" s="380">
        <v>6190350.2999999998</v>
      </c>
      <c r="D19" s="380">
        <v>977131.6</v>
      </c>
      <c r="E19" s="380">
        <v>4777938</v>
      </c>
      <c r="F19" s="380">
        <v>4014883.7</v>
      </c>
      <c r="G19" s="380">
        <v>7188010.0999999996</v>
      </c>
      <c r="H19" s="365"/>
    </row>
    <row r="20" spans="1:9" s="356" customFormat="1" ht="8.4499999999999993" customHeight="1">
      <c r="A20" s="363"/>
      <c r="B20" s="378" t="s">
        <v>366</v>
      </c>
      <c r="C20" s="380">
        <v>0</v>
      </c>
      <c r="D20" s="380">
        <v>3665290.2</v>
      </c>
      <c r="E20" s="380">
        <v>1767021.5</v>
      </c>
      <c r="F20" s="380">
        <v>1187637</v>
      </c>
      <c r="G20" s="380">
        <v>548123.69999999995</v>
      </c>
      <c r="H20" s="365"/>
    </row>
    <row r="21" spans="1:9" s="356" customFormat="1" ht="8.4499999999999993" customHeight="1">
      <c r="A21" s="363"/>
      <c r="B21" s="396" t="s">
        <v>367</v>
      </c>
      <c r="C21" s="397">
        <v>0</v>
      </c>
      <c r="D21" s="397">
        <v>0</v>
      </c>
      <c r="E21" s="397">
        <v>0</v>
      </c>
      <c r="F21" s="397">
        <v>0</v>
      </c>
      <c r="G21" s="397">
        <v>0</v>
      </c>
      <c r="H21" s="365"/>
    </row>
    <row r="22" spans="1:9" s="356" customFormat="1" ht="7.5" customHeight="1">
      <c r="A22" s="363"/>
      <c r="B22" s="396"/>
      <c r="C22" s="397"/>
      <c r="D22" s="397"/>
      <c r="E22" s="397"/>
      <c r="F22" s="397"/>
      <c r="G22" s="397"/>
      <c r="H22" s="365"/>
    </row>
    <row r="23" spans="1:9" s="356" customFormat="1" ht="8.4499999999999993" customHeight="1">
      <c r="A23" s="363"/>
      <c r="B23" s="396"/>
      <c r="C23" s="397"/>
      <c r="D23" s="397"/>
      <c r="E23" s="397"/>
      <c r="F23" s="397"/>
      <c r="G23" s="397"/>
      <c r="H23" s="365"/>
    </row>
    <row r="24" spans="1:9" s="356" customFormat="1" ht="8.4499999999999993" customHeight="1">
      <c r="A24" s="363"/>
      <c r="B24" s="396"/>
      <c r="C24" s="397"/>
      <c r="D24" s="397"/>
      <c r="E24" s="397"/>
      <c r="F24" s="397"/>
      <c r="G24" s="397"/>
      <c r="H24" s="365"/>
    </row>
    <row r="25" spans="1:9" s="356" customFormat="1" ht="8.4499999999999993" customHeight="1">
      <c r="A25" s="363"/>
      <c r="B25" s="396"/>
      <c r="C25" s="397"/>
      <c r="D25" s="397"/>
      <c r="E25" s="397"/>
      <c r="F25" s="397"/>
      <c r="G25" s="397"/>
      <c r="H25" s="365"/>
    </row>
    <row r="26" spans="1:9" s="356" customFormat="1" ht="8.4499999999999993" customHeight="1">
      <c r="A26" s="363"/>
      <c r="B26" s="396"/>
      <c r="C26" s="396"/>
      <c r="D26" s="397"/>
      <c r="E26" s="397"/>
      <c r="F26" s="397"/>
      <c r="G26" s="397"/>
      <c r="H26" s="365"/>
    </row>
    <row r="27" spans="1:9" s="356" customFormat="1" ht="8.4499999999999993" customHeight="1">
      <c r="A27" s="363"/>
      <c r="B27" s="396"/>
      <c r="C27" s="396"/>
      <c r="D27" s="397"/>
      <c r="E27" s="397"/>
      <c r="F27" s="397"/>
      <c r="G27" s="853" t="s">
        <v>400</v>
      </c>
      <c r="H27" s="365"/>
    </row>
    <row r="28" spans="1:9" s="356" customFormat="1" ht="8.4499999999999993" customHeight="1">
      <c r="A28" s="363"/>
      <c r="B28" s="396"/>
      <c r="C28" s="396"/>
      <c r="D28" s="397"/>
      <c r="E28" s="397"/>
      <c r="F28" s="397"/>
      <c r="G28" s="95" t="s">
        <v>13</v>
      </c>
      <c r="H28" s="365"/>
    </row>
    <row r="29" spans="1:9" s="356" customFormat="1" ht="3" customHeight="1">
      <c r="A29" s="363"/>
      <c r="B29" s="364"/>
      <c r="C29" s="364"/>
      <c r="D29" s="364"/>
      <c r="E29" s="364"/>
      <c r="F29" s="364"/>
      <c r="G29" s="364"/>
      <c r="H29" s="365"/>
    </row>
    <row r="30" spans="1:9" s="356" customFormat="1" ht="3" customHeight="1">
      <c r="A30" s="363"/>
      <c r="B30" s="366"/>
      <c r="C30" s="366"/>
      <c r="D30" s="366"/>
      <c r="E30" s="366"/>
      <c r="F30" s="366"/>
      <c r="G30" s="366"/>
      <c r="H30" s="365"/>
    </row>
    <row r="31" spans="1:9" s="356" customFormat="1" ht="8.4499999999999993" customHeight="1">
      <c r="A31" s="363"/>
      <c r="B31" s="367" t="s">
        <v>5</v>
      </c>
      <c r="C31" s="368">
        <v>2003</v>
      </c>
      <c r="D31" s="368">
        <v>2004</v>
      </c>
      <c r="E31" s="368">
        <v>2005</v>
      </c>
      <c r="F31" s="368">
        <v>2006</v>
      </c>
      <c r="G31" s="368">
        <v>2007</v>
      </c>
      <c r="H31" s="393"/>
    </row>
    <row r="32" spans="1:9" s="356" customFormat="1" ht="3" customHeight="1">
      <c r="A32" s="363"/>
      <c r="B32" s="370"/>
      <c r="C32" s="370"/>
      <c r="D32" s="370"/>
      <c r="E32" s="370"/>
      <c r="F32" s="370"/>
      <c r="G32" s="370"/>
      <c r="H32" s="365"/>
      <c r="I32" s="371"/>
    </row>
    <row r="33" spans="1:10" s="356" customFormat="1" ht="3" customHeight="1">
      <c r="A33" s="363"/>
      <c r="B33" s="367"/>
      <c r="C33" s="367"/>
      <c r="D33" s="367"/>
      <c r="E33" s="367"/>
      <c r="F33" s="367"/>
      <c r="G33" s="367"/>
      <c r="H33" s="365"/>
    </row>
    <row r="34" spans="1:10" s="356" customFormat="1" ht="8.4499999999999993" customHeight="1">
      <c r="A34" s="363"/>
      <c r="B34" s="373" t="s">
        <v>60</v>
      </c>
      <c r="C34" s="394">
        <f>SUM(C35:C43)</f>
        <v>69945789.400000006</v>
      </c>
      <c r="D34" s="398">
        <f t="shared" ref="D34:G34" si="0">SUM(D35:D44)</f>
        <v>73148593.599999994</v>
      </c>
      <c r="E34" s="394">
        <f t="shared" si="0"/>
        <v>79623633.099999994</v>
      </c>
      <c r="F34" s="394">
        <f t="shared" si="0"/>
        <v>94753261.899999991</v>
      </c>
      <c r="G34" s="394">
        <f t="shared" si="0"/>
        <v>101176819.49999999</v>
      </c>
      <c r="H34" s="365"/>
    </row>
    <row r="35" spans="1:10" s="356" customFormat="1" ht="8.4499999999999993" customHeight="1">
      <c r="A35" s="363"/>
      <c r="B35" s="378" t="s">
        <v>358</v>
      </c>
      <c r="C35" s="380">
        <v>14766681.300000001</v>
      </c>
      <c r="D35" s="380">
        <v>14753505.9</v>
      </c>
      <c r="E35" s="380">
        <v>16974041.399999999</v>
      </c>
      <c r="F35" s="380">
        <v>17832661.399999999</v>
      </c>
      <c r="G35" s="380">
        <v>18945042.199999999</v>
      </c>
      <c r="H35" s="365"/>
      <c r="J35" s="395"/>
    </row>
    <row r="36" spans="1:10" s="356" customFormat="1" ht="8.4499999999999993" customHeight="1">
      <c r="A36" s="363"/>
      <c r="B36" s="378" t="s">
        <v>359</v>
      </c>
      <c r="C36" s="380">
        <v>9460401.3000000007</v>
      </c>
      <c r="D36" s="380">
        <v>11518551.800000001</v>
      </c>
      <c r="E36" s="380">
        <v>11852684.4</v>
      </c>
      <c r="F36" s="380">
        <v>12416293.300000001</v>
      </c>
      <c r="G36" s="380">
        <v>14062777.300000001</v>
      </c>
      <c r="H36" s="365"/>
    </row>
    <row r="37" spans="1:10" s="356" customFormat="1" ht="8.4499999999999993" customHeight="1">
      <c r="A37" s="363"/>
      <c r="B37" s="378" t="s">
        <v>360</v>
      </c>
      <c r="C37" s="380">
        <v>674898.8</v>
      </c>
      <c r="D37" s="380">
        <v>1302102.7</v>
      </c>
      <c r="E37" s="380">
        <v>1155106</v>
      </c>
      <c r="F37" s="380">
        <v>1772775.6</v>
      </c>
      <c r="G37" s="380">
        <v>1845981.3</v>
      </c>
      <c r="H37" s="365"/>
    </row>
    <row r="38" spans="1:10" s="356" customFormat="1" ht="8.4499999999999993" customHeight="1">
      <c r="A38" s="363"/>
      <c r="B38" s="378" t="s">
        <v>361</v>
      </c>
      <c r="C38" s="380">
        <v>4041391.8</v>
      </c>
      <c r="D38" s="380">
        <v>4840826.4000000004</v>
      </c>
      <c r="E38" s="380">
        <v>4982274.0999999996</v>
      </c>
      <c r="F38" s="380">
        <v>4262232.5999999996</v>
      </c>
      <c r="G38" s="380">
        <v>2934950.7</v>
      </c>
      <c r="H38" s="365"/>
    </row>
    <row r="39" spans="1:10" s="356" customFormat="1" ht="8.4499999999999993" customHeight="1">
      <c r="A39" s="363"/>
      <c r="B39" s="378" t="s">
        <v>362</v>
      </c>
      <c r="C39" s="380">
        <v>16351.4</v>
      </c>
      <c r="D39" s="380">
        <v>6809.4</v>
      </c>
      <c r="E39" s="380">
        <v>1617.9</v>
      </c>
      <c r="F39" s="380" t="s">
        <v>202</v>
      </c>
      <c r="G39" s="380">
        <v>92.9</v>
      </c>
      <c r="H39" s="365"/>
    </row>
    <row r="40" spans="1:10" s="356" customFormat="1" ht="8.4499999999999993" customHeight="1">
      <c r="A40" s="363"/>
      <c r="B40" s="378" t="s">
        <v>363</v>
      </c>
      <c r="C40" s="380">
        <v>27349940</v>
      </c>
      <c r="D40" s="380">
        <v>29235545.800000001</v>
      </c>
      <c r="E40" s="380">
        <v>34829008.899999999</v>
      </c>
      <c r="F40" s="380">
        <v>43886042.299999997</v>
      </c>
      <c r="G40" s="380">
        <v>43352968.200000003</v>
      </c>
      <c r="H40" s="365"/>
    </row>
    <row r="41" spans="1:10" s="356" customFormat="1" ht="8.4499999999999993" customHeight="1">
      <c r="A41" s="363"/>
      <c r="B41" s="378" t="s">
        <v>280</v>
      </c>
      <c r="C41" s="380">
        <v>8160341.7999999998</v>
      </c>
      <c r="D41" s="380">
        <v>9418833</v>
      </c>
      <c r="E41" s="380">
        <v>9828900.4000000004</v>
      </c>
      <c r="F41" s="380">
        <v>12801238.9</v>
      </c>
      <c r="G41" s="380">
        <v>12824589.6</v>
      </c>
      <c r="H41" s="365"/>
    </row>
    <row r="42" spans="1:10" s="356" customFormat="1" ht="8.4499999999999993" customHeight="1">
      <c r="A42" s="363"/>
      <c r="B42" s="378" t="s">
        <v>365</v>
      </c>
      <c r="C42" s="380">
        <v>5382052.0999999996</v>
      </c>
      <c r="D42" s="380">
        <v>1782440</v>
      </c>
      <c r="E42" s="380">
        <v>0</v>
      </c>
      <c r="F42" s="380">
        <v>538111.80000000005</v>
      </c>
      <c r="G42" s="380">
        <v>0</v>
      </c>
      <c r="H42" s="365"/>
    </row>
    <row r="43" spans="1:10" s="356" customFormat="1" ht="8.4499999999999993" customHeight="1">
      <c r="A43" s="363"/>
      <c r="B43" s="378" t="s">
        <v>366</v>
      </c>
      <c r="C43" s="380">
        <v>93730.9</v>
      </c>
      <c r="D43" s="380">
        <v>0</v>
      </c>
      <c r="E43" s="380">
        <v>0</v>
      </c>
      <c r="F43" s="380">
        <v>1243906</v>
      </c>
      <c r="G43" s="380">
        <v>0</v>
      </c>
      <c r="H43" s="365"/>
    </row>
    <row r="44" spans="1:10" s="356" customFormat="1" ht="8.4499999999999993" customHeight="1">
      <c r="A44" s="363"/>
      <c r="B44" s="396" t="s">
        <v>367</v>
      </c>
      <c r="C44" s="397">
        <v>0</v>
      </c>
      <c r="D44" s="397">
        <v>289978.59999999998</v>
      </c>
      <c r="E44" s="397">
        <v>0</v>
      </c>
      <c r="F44" s="397">
        <v>0</v>
      </c>
      <c r="G44" s="380">
        <v>7210417.2999999998</v>
      </c>
      <c r="H44" s="365"/>
    </row>
    <row r="45" spans="1:10" s="356" customFormat="1" ht="6.75" customHeight="1">
      <c r="A45" s="363"/>
      <c r="B45" s="396"/>
      <c r="C45" s="397"/>
      <c r="D45" s="397"/>
      <c r="E45" s="397"/>
      <c r="F45" s="397"/>
      <c r="G45" s="397"/>
      <c r="H45" s="365"/>
    </row>
    <row r="46" spans="1:10" s="356" customFormat="1" ht="8.4499999999999993" customHeight="1">
      <c r="A46" s="363"/>
      <c r="B46" s="396"/>
      <c r="C46" s="396"/>
      <c r="D46" s="397"/>
      <c r="E46" s="397"/>
      <c r="F46" s="397"/>
      <c r="G46" s="397"/>
      <c r="H46" s="365"/>
    </row>
    <row r="47" spans="1:10" s="356" customFormat="1" ht="8.4499999999999993" customHeight="1">
      <c r="A47" s="363"/>
      <c r="B47" s="396"/>
      <c r="C47" s="396"/>
      <c r="D47" s="397"/>
      <c r="E47" s="397"/>
      <c r="F47" s="397"/>
      <c r="G47" s="397"/>
      <c r="H47" s="365"/>
    </row>
    <row r="48" spans="1:10" s="356" customFormat="1" ht="8.4499999999999993" customHeight="1">
      <c r="A48" s="363"/>
      <c r="B48" s="396"/>
      <c r="C48" s="396"/>
      <c r="D48" s="397"/>
      <c r="E48" s="397"/>
      <c r="F48" s="397"/>
      <c r="G48" s="397"/>
      <c r="H48" s="365"/>
    </row>
    <row r="49" spans="1:11" s="356" customFormat="1" ht="8.4499999999999993" customHeight="1">
      <c r="A49" s="363"/>
      <c r="B49" s="396"/>
      <c r="C49" s="396"/>
      <c r="D49" s="397"/>
      <c r="E49" s="397"/>
      <c r="F49" s="397"/>
      <c r="G49" s="397"/>
      <c r="H49" s="365"/>
    </row>
    <row r="50" spans="1:11" s="356" customFormat="1" ht="8.4499999999999993" customHeight="1">
      <c r="A50" s="363"/>
      <c r="B50" s="396"/>
      <c r="C50" s="396"/>
      <c r="D50" s="397"/>
      <c r="E50" s="397"/>
      <c r="F50" s="397"/>
      <c r="G50" s="397"/>
      <c r="H50" s="365"/>
    </row>
    <row r="51" spans="1:11" s="356" customFormat="1" ht="8.4499999999999993" customHeight="1">
      <c r="A51" s="363"/>
      <c r="B51" s="396"/>
      <c r="C51" s="396"/>
      <c r="D51" s="397"/>
      <c r="E51" s="397"/>
      <c r="F51" s="397"/>
      <c r="G51" s="397"/>
      <c r="H51" s="365"/>
    </row>
    <row r="52" spans="1:11" s="356" customFormat="1" ht="8.4499999999999993" customHeight="1">
      <c r="A52" s="363"/>
      <c r="B52" s="396"/>
      <c r="C52" s="396"/>
      <c r="D52" s="397"/>
      <c r="E52" s="397"/>
      <c r="F52" s="397"/>
      <c r="G52" s="853" t="s">
        <v>400</v>
      </c>
      <c r="H52" s="365"/>
    </row>
    <row r="53" spans="1:11" s="356" customFormat="1" ht="8.4499999999999993" customHeight="1">
      <c r="A53" s="363"/>
      <c r="B53" s="396"/>
      <c r="C53" s="396"/>
      <c r="D53" s="397"/>
      <c r="E53" s="397"/>
      <c r="F53" s="397"/>
      <c r="G53" s="95" t="s">
        <v>14</v>
      </c>
      <c r="H53" s="365"/>
    </row>
    <row r="54" spans="1:11" s="356" customFormat="1" ht="3" customHeight="1">
      <c r="A54" s="363"/>
      <c r="B54" s="364"/>
      <c r="C54" s="364"/>
      <c r="D54" s="364"/>
      <c r="E54" s="364"/>
      <c r="F54" s="364"/>
      <c r="G54" s="364"/>
      <c r="H54" s="365"/>
    </row>
    <row r="55" spans="1:11" s="356" customFormat="1" ht="3" customHeight="1">
      <c r="A55" s="363"/>
      <c r="B55" s="366"/>
      <c r="C55" s="366"/>
      <c r="D55" s="366"/>
      <c r="E55" s="366"/>
      <c r="F55" s="366"/>
      <c r="G55" s="366"/>
      <c r="H55" s="365"/>
    </row>
    <row r="56" spans="1:11" s="356" customFormat="1" ht="8.4499999999999993" customHeight="1">
      <c r="A56" s="363"/>
      <c r="B56" s="367" t="s">
        <v>5</v>
      </c>
      <c r="C56" s="368">
        <v>2008</v>
      </c>
      <c r="D56" s="368">
        <v>2009</v>
      </c>
      <c r="E56" s="368">
        <v>2010</v>
      </c>
      <c r="F56" s="368">
        <v>2011</v>
      </c>
      <c r="G56" s="368" t="s">
        <v>81</v>
      </c>
      <c r="H56" s="393"/>
    </row>
    <row r="57" spans="1:11" s="356" customFormat="1" ht="3" customHeight="1">
      <c r="A57" s="363"/>
      <c r="B57" s="370"/>
      <c r="C57" s="370"/>
      <c r="D57" s="370"/>
      <c r="E57" s="370"/>
      <c r="F57" s="370"/>
      <c r="G57" s="370"/>
      <c r="H57" s="365"/>
      <c r="I57" s="371"/>
    </row>
    <row r="58" spans="1:11" s="356" customFormat="1" ht="3" customHeight="1">
      <c r="A58" s="363"/>
      <c r="B58" s="367"/>
      <c r="C58" s="367"/>
      <c r="D58" s="367"/>
      <c r="E58" s="367"/>
      <c r="F58" s="367"/>
      <c r="G58" s="367"/>
      <c r="H58" s="365"/>
    </row>
    <row r="59" spans="1:11" s="356" customFormat="1" ht="8.4499999999999993" customHeight="1">
      <c r="A59" s="363"/>
      <c r="B59" s="373" t="s">
        <v>60</v>
      </c>
      <c r="C59" s="394">
        <f t="shared" ref="C59:D59" si="1">SUM(C60:C69)</f>
        <v>116511030.38700001</v>
      </c>
      <c r="D59" s="394">
        <f t="shared" si="1"/>
        <v>119644492.40000001</v>
      </c>
      <c r="E59" s="394">
        <f>SUM(E60:E69)</f>
        <v>130541396.19999999</v>
      </c>
      <c r="F59" s="394">
        <f t="shared" ref="F59" si="2">SUM(F60:F69)</f>
        <v>140452469.89999998</v>
      </c>
      <c r="G59" s="394">
        <f>SUM(G60:G69)</f>
        <v>146005120</v>
      </c>
      <c r="H59" s="365"/>
      <c r="J59" s="394"/>
      <c r="K59" s="394"/>
    </row>
    <row r="60" spans="1:11" s="356" customFormat="1" ht="8.4499999999999993" customHeight="1">
      <c r="A60" s="363"/>
      <c r="B60" s="378" t="s">
        <v>358</v>
      </c>
      <c r="C60" s="380">
        <v>20211764.699999999</v>
      </c>
      <c r="D60" s="380">
        <v>20147469.399999999</v>
      </c>
      <c r="E60" s="380">
        <v>24241892.399999999</v>
      </c>
      <c r="F60" s="380">
        <v>27027603</v>
      </c>
      <c r="G60" s="380">
        <v>35058491</v>
      </c>
      <c r="H60" s="365"/>
      <c r="J60" s="380"/>
      <c r="K60" s="380"/>
    </row>
    <row r="61" spans="1:11" s="356" customFormat="1" ht="8.4499999999999993" customHeight="1">
      <c r="A61" s="363"/>
      <c r="B61" s="378" t="s">
        <v>359</v>
      </c>
      <c r="C61" s="380">
        <v>14062830.699999999</v>
      </c>
      <c r="D61" s="380">
        <v>13859828.1</v>
      </c>
      <c r="E61" s="380">
        <v>15358283.9</v>
      </c>
      <c r="F61" s="380">
        <v>16735932</v>
      </c>
      <c r="G61" s="380">
        <v>17436816</v>
      </c>
      <c r="H61" s="365"/>
      <c r="J61" s="380"/>
      <c r="K61" s="380"/>
    </row>
    <row r="62" spans="1:11" s="356" customFormat="1" ht="8.4499999999999993" customHeight="1">
      <c r="A62" s="363"/>
      <c r="B62" s="378" t="s">
        <v>360</v>
      </c>
      <c r="C62" s="380">
        <v>1984933.7</v>
      </c>
      <c r="D62" s="380">
        <v>1481995.4</v>
      </c>
      <c r="E62" s="380">
        <v>1378084.4</v>
      </c>
      <c r="F62" s="380">
        <v>1893876</v>
      </c>
      <c r="G62" s="380">
        <v>2265100</v>
      </c>
      <c r="H62" s="365"/>
      <c r="J62" s="380"/>
      <c r="K62" s="380"/>
    </row>
    <row r="63" spans="1:11" s="356" customFormat="1" ht="8.4499999999999993" customHeight="1">
      <c r="A63" s="363"/>
      <c r="B63" s="378" t="s">
        <v>361</v>
      </c>
      <c r="C63" s="380">
        <v>5059593.7</v>
      </c>
      <c r="D63" s="380">
        <v>4130237.3</v>
      </c>
      <c r="E63" s="380">
        <v>5526067.9000000004</v>
      </c>
      <c r="F63" s="380">
        <v>6636499</v>
      </c>
      <c r="G63" s="380">
        <v>4511729</v>
      </c>
      <c r="H63" s="365"/>
      <c r="J63" s="380"/>
      <c r="K63" s="380"/>
    </row>
    <row r="64" spans="1:11" s="356" customFormat="1" ht="8.4499999999999993" customHeight="1">
      <c r="A64" s="363"/>
      <c r="B64" s="378" t="s">
        <v>362</v>
      </c>
      <c r="C64" s="380">
        <v>158.5</v>
      </c>
      <c r="D64" s="380">
        <v>251.5</v>
      </c>
      <c r="E64" s="380">
        <v>0</v>
      </c>
      <c r="F64" s="380">
        <v>0</v>
      </c>
      <c r="G64" s="380">
        <v>814647</v>
      </c>
      <c r="H64" s="365"/>
      <c r="J64" s="380"/>
      <c r="K64" s="380"/>
    </row>
    <row r="65" spans="1:11" s="356" customFormat="1" ht="8.4499999999999993" customHeight="1">
      <c r="A65" s="363"/>
      <c r="B65" s="378" t="s">
        <v>363</v>
      </c>
      <c r="C65" s="380">
        <v>51972910.600000001</v>
      </c>
      <c r="D65" s="380">
        <v>46715300.700000003</v>
      </c>
      <c r="E65" s="380">
        <v>52600854.200000003</v>
      </c>
      <c r="F65" s="380">
        <v>56318618</v>
      </c>
      <c r="G65" s="380">
        <v>56162853</v>
      </c>
      <c r="H65" s="365"/>
      <c r="J65" s="380"/>
      <c r="K65" s="380"/>
    </row>
    <row r="66" spans="1:11" s="356" customFormat="1" ht="8.4499999999999993" customHeight="1">
      <c r="A66" s="363"/>
      <c r="B66" s="378" t="s">
        <v>280</v>
      </c>
      <c r="C66" s="380">
        <v>21223856</v>
      </c>
      <c r="D66" s="380">
        <v>27604201</v>
      </c>
      <c r="E66" s="380">
        <v>21196116.800000001</v>
      </c>
      <c r="F66" s="380">
        <v>22363592</v>
      </c>
      <c r="G66" s="380">
        <v>21367996</v>
      </c>
      <c r="H66" s="365"/>
      <c r="J66" s="380"/>
      <c r="K66" s="380"/>
    </row>
    <row r="67" spans="1:11" s="356" customFormat="1" ht="8.4499999999999993" customHeight="1">
      <c r="A67" s="363"/>
      <c r="B67" s="378" t="s">
        <v>365</v>
      </c>
      <c r="C67" s="380">
        <v>1893583.5</v>
      </c>
      <c r="D67" s="380">
        <v>1950000</v>
      </c>
      <c r="E67" s="380">
        <v>5393583.5</v>
      </c>
      <c r="F67" s="380">
        <v>4096218.2</v>
      </c>
      <c r="G67" s="380">
        <v>5368774</v>
      </c>
      <c r="H67" s="365"/>
      <c r="J67" s="380"/>
      <c r="K67" s="380"/>
    </row>
    <row r="68" spans="1:11" s="356" customFormat="1" ht="8.4499999999999993" customHeight="1">
      <c r="A68" s="363"/>
      <c r="B68" s="378" t="s">
        <v>366</v>
      </c>
      <c r="C68" s="380">
        <v>0</v>
      </c>
      <c r="D68" s="380">
        <v>0</v>
      </c>
      <c r="E68" s="380">
        <v>0</v>
      </c>
      <c r="F68" s="380">
        <v>0</v>
      </c>
      <c r="G68" s="380">
        <v>0</v>
      </c>
      <c r="H68" s="365"/>
      <c r="J68" s="380"/>
      <c r="K68" s="380"/>
    </row>
    <row r="69" spans="1:11" s="356" customFormat="1" ht="8.4499999999999993" customHeight="1">
      <c r="A69" s="363"/>
      <c r="B69" s="396" t="s">
        <v>367</v>
      </c>
      <c r="C69" s="380">
        <v>101398.98699999999</v>
      </c>
      <c r="D69" s="380">
        <v>3755209</v>
      </c>
      <c r="E69" s="380">
        <v>4846513.0999999996</v>
      </c>
      <c r="F69" s="380">
        <v>5380131.7000000002</v>
      </c>
      <c r="G69" s="380">
        <v>3018714</v>
      </c>
      <c r="H69" s="365"/>
      <c r="J69" s="380"/>
      <c r="K69" s="380"/>
    </row>
    <row r="70" spans="1:11" s="356" customFormat="1" ht="3" customHeight="1">
      <c r="A70" s="363"/>
      <c r="B70" s="364"/>
      <c r="C70" s="364"/>
      <c r="D70" s="382"/>
      <c r="E70" s="382"/>
      <c r="F70" s="382"/>
      <c r="G70" s="382"/>
      <c r="H70" s="365"/>
      <c r="J70" s="394"/>
      <c r="K70" s="394"/>
    </row>
    <row r="71" spans="1:11" s="356" customFormat="1" ht="3" customHeight="1">
      <c r="A71" s="363"/>
      <c r="B71" s="366"/>
      <c r="C71" s="366"/>
      <c r="D71" s="366"/>
      <c r="E71" s="366"/>
      <c r="F71" s="366"/>
      <c r="G71" s="366"/>
      <c r="H71" s="365"/>
      <c r="J71" s="380"/>
      <c r="K71" s="380"/>
    </row>
    <row r="72" spans="1:11" s="356" customFormat="1" ht="8.4499999999999993" customHeight="1">
      <c r="A72" s="363"/>
      <c r="B72" s="854" t="s">
        <v>412</v>
      </c>
      <c r="C72" s="855"/>
      <c r="D72" s="855"/>
      <c r="E72" s="855"/>
      <c r="F72" s="855"/>
      <c r="G72" s="855"/>
      <c r="H72" s="365"/>
      <c r="J72" s="380"/>
    </row>
    <row r="73" spans="1:11" s="356" customFormat="1" ht="4.5" customHeight="1">
      <c r="A73" s="388"/>
      <c r="B73" s="370"/>
      <c r="C73" s="370"/>
      <c r="D73" s="382"/>
      <c r="E73" s="382"/>
      <c r="F73" s="382"/>
      <c r="G73" s="382"/>
      <c r="H73" s="389"/>
    </row>
    <row r="74" spans="1:11" hidden="1">
      <c r="F74" s="380"/>
    </row>
    <row r="75" spans="1:11" hidden="1">
      <c r="G75" s="380"/>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1.xml><?xml version="1.0" encoding="utf-8"?>
<worksheet xmlns="http://schemas.openxmlformats.org/spreadsheetml/2006/main" xmlns:r="http://schemas.openxmlformats.org/officeDocument/2006/relationships">
  <dimension ref="A1:J73"/>
  <sheetViews>
    <sheetView showGridLines="0" showRowColHeaders="0" zoomScale="140" zoomScaleNormal="140" workbookViewId="0"/>
  </sheetViews>
  <sheetFormatPr baseColWidth="10" defaultColWidth="0" defaultRowHeight="12.75" zeroHeight="1"/>
  <cols>
    <col min="1" max="1" width="0.7109375" style="390" customWidth="1"/>
    <col min="2" max="2" width="15" style="390" customWidth="1"/>
    <col min="3" max="3" width="6.85546875" style="390" customWidth="1"/>
    <col min="4" max="4" width="9.140625" style="390" customWidth="1"/>
    <col min="5" max="5" width="8.5703125" style="390" customWidth="1"/>
    <col min="6" max="6" width="9.42578125" style="390" customWidth="1"/>
    <col min="7" max="7" width="9" style="390" customWidth="1"/>
    <col min="8" max="8" width="0.7109375" style="390" customWidth="1"/>
    <col min="9" max="9" width="0.85546875" style="390" customWidth="1"/>
    <col min="10" max="10" width="0" style="390" hidden="1" customWidth="1"/>
    <col min="11" max="16384" width="10.7109375" style="390" hidden="1"/>
  </cols>
  <sheetData>
    <row r="1" spans="1:10" s="356" customFormat="1" ht="4.5" customHeight="1">
      <c r="A1" s="353"/>
      <c r="B1" s="354"/>
      <c r="C1" s="354"/>
      <c r="D1" s="354"/>
      <c r="E1" s="354"/>
      <c r="F1" s="354"/>
      <c r="G1" s="354"/>
      <c r="H1" s="355"/>
    </row>
    <row r="2" spans="1:10" s="361" customFormat="1" ht="11.1" customHeight="1">
      <c r="A2" s="357"/>
      <c r="B2" s="358" t="s">
        <v>371</v>
      </c>
      <c r="C2" s="359"/>
      <c r="D2" s="359"/>
      <c r="E2" s="359"/>
      <c r="F2" s="359"/>
      <c r="G2" s="841" t="s">
        <v>506</v>
      </c>
      <c r="H2" s="360"/>
    </row>
    <row r="3" spans="1:10" s="361" customFormat="1" ht="11.1" customHeight="1">
      <c r="A3" s="357"/>
      <c r="B3" s="358" t="s">
        <v>355</v>
      </c>
      <c r="C3" s="359"/>
      <c r="D3" s="359"/>
      <c r="E3" s="359"/>
      <c r="F3" s="359"/>
      <c r="G3" s="95" t="s">
        <v>2</v>
      </c>
      <c r="H3" s="360"/>
    </row>
    <row r="4" spans="1:10" s="361" customFormat="1" ht="11.1" customHeight="1">
      <c r="A4" s="357"/>
      <c r="B4" s="358" t="s">
        <v>356</v>
      </c>
      <c r="C4" s="359"/>
      <c r="D4" s="359"/>
      <c r="E4" s="359"/>
      <c r="F4" s="359"/>
      <c r="G4" s="359"/>
      <c r="H4" s="360"/>
    </row>
    <row r="5" spans="1:10" s="361" customFormat="1" ht="11.1" customHeight="1">
      <c r="A5" s="357"/>
      <c r="B5" s="362" t="s">
        <v>357</v>
      </c>
      <c r="C5" s="359"/>
      <c r="D5" s="359"/>
      <c r="E5" s="359"/>
      <c r="F5" s="359"/>
      <c r="G5" s="359"/>
      <c r="H5" s="360"/>
    </row>
    <row r="6" spans="1:10" s="356" customFormat="1" ht="3" customHeight="1">
      <c r="A6" s="363"/>
      <c r="B6" s="364"/>
      <c r="C6" s="364"/>
      <c r="D6" s="364"/>
      <c r="E6" s="364"/>
      <c r="F6" s="364"/>
      <c r="G6" s="364"/>
      <c r="H6" s="365"/>
    </row>
    <row r="7" spans="1:10" s="356" customFormat="1" ht="3" customHeight="1">
      <c r="A7" s="363"/>
      <c r="B7" s="366"/>
      <c r="C7" s="366"/>
      <c r="D7" s="366"/>
      <c r="E7" s="366"/>
      <c r="F7" s="366"/>
      <c r="G7" s="366"/>
      <c r="H7" s="365"/>
    </row>
    <row r="8" spans="1:10" s="356" customFormat="1" ht="9" customHeight="1">
      <c r="A8" s="363"/>
      <c r="B8" s="367" t="s">
        <v>5</v>
      </c>
      <c r="C8" s="368">
        <v>1998</v>
      </c>
      <c r="D8" s="368">
        <v>1999</v>
      </c>
      <c r="E8" s="368">
        <v>2000</v>
      </c>
      <c r="F8" s="368">
        <v>2001</v>
      </c>
      <c r="G8" s="368">
        <v>2002</v>
      </c>
      <c r="H8" s="365"/>
    </row>
    <row r="9" spans="1:10" s="356" customFormat="1" ht="3" customHeight="1">
      <c r="A9" s="363"/>
      <c r="B9" s="370"/>
      <c r="C9" s="370"/>
      <c r="D9" s="370"/>
      <c r="E9" s="370"/>
      <c r="F9" s="370"/>
      <c r="G9" s="370"/>
      <c r="H9" s="365"/>
      <c r="I9" s="371"/>
    </row>
    <row r="10" spans="1:10" s="356" customFormat="1" ht="3" customHeight="1">
      <c r="A10" s="363"/>
      <c r="B10" s="367"/>
      <c r="C10" s="367"/>
      <c r="D10" s="367"/>
      <c r="E10" s="367"/>
      <c r="F10" s="367"/>
      <c r="G10" s="367"/>
      <c r="H10" s="365"/>
    </row>
    <row r="11" spans="1:10" s="356" customFormat="1" ht="8.4499999999999993" customHeight="1">
      <c r="A11" s="363"/>
      <c r="B11" s="373" t="s">
        <v>60</v>
      </c>
      <c r="C11" s="394">
        <f>SUM(C12:C23)</f>
        <v>50584531.134000003</v>
      </c>
      <c r="D11" s="394">
        <f>SUM(D12:D23)</f>
        <v>70163441.05399999</v>
      </c>
      <c r="E11" s="394">
        <f>SUM(E12:E23)</f>
        <v>85349433.000000015</v>
      </c>
      <c r="F11" s="394">
        <f>SUM(F12:F23)</f>
        <v>100851627.48599999</v>
      </c>
      <c r="G11" s="394">
        <f>SUM(G12:G23)</f>
        <v>122343321.46100001</v>
      </c>
      <c r="H11" s="365"/>
      <c r="J11" s="378"/>
    </row>
    <row r="12" spans="1:10" s="356" customFormat="1" ht="8.4499999999999993" customHeight="1">
      <c r="A12" s="363"/>
      <c r="B12" s="378" t="s">
        <v>358</v>
      </c>
      <c r="C12" s="379">
        <v>5645262.9570000004</v>
      </c>
      <c r="D12" s="379">
        <v>6584117.3609999996</v>
      </c>
      <c r="E12" s="379">
        <v>8016046.3899999997</v>
      </c>
      <c r="F12" s="379">
        <v>9554226.8849999998</v>
      </c>
      <c r="G12" s="379">
        <v>11703050.641000001</v>
      </c>
      <c r="H12" s="365"/>
      <c r="J12" s="378"/>
    </row>
    <row r="13" spans="1:10" s="356" customFormat="1" ht="8.4499999999999993" customHeight="1">
      <c r="A13" s="363"/>
      <c r="B13" s="378" t="s">
        <v>359</v>
      </c>
      <c r="C13" s="379">
        <v>2960859.3709999998</v>
      </c>
      <c r="D13" s="379">
        <v>3733514.477</v>
      </c>
      <c r="E13" s="379">
        <v>4528701.43</v>
      </c>
      <c r="F13" s="379">
        <v>5330808.5199999996</v>
      </c>
      <c r="G13" s="379">
        <v>6387932.0619999999</v>
      </c>
      <c r="H13" s="365"/>
      <c r="J13" s="378"/>
    </row>
    <row r="14" spans="1:10" s="356" customFormat="1" ht="8.4499999999999993" customHeight="1">
      <c r="A14" s="363"/>
      <c r="B14" s="378" t="s">
        <v>360</v>
      </c>
      <c r="C14" s="379">
        <v>1366647.675</v>
      </c>
      <c r="D14" s="379">
        <v>1575317.7490000001</v>
      </c>
      <c r="E14" s="379">
        <v>1511157.6310000001</v>
      </c>
      <c r="F14" s="379">
        <v>1646975.024</v>
      </c>
      <c r="G14" s="379">
        <v>1738584.45</v>
      </c>
      <c r="H14" s="365"/>
      <c r="J14" s="378"/>
    </row>
    <row r="15" spans="1:10" s="356" customFormat="1" ht="8.4499999999999993" customHeight="1">
      <c r="A15" s="363"/>
      <c r="B15" s="378" t="s">
        <v>361</v>
      </c>
      <c r="C15" s="379">
        <v>2879865.6910000001</v>
      </c>
      <c r="D15" s="379">
        <v>3514655.38</v>
      </c>
      <c r="E15" s="379">
        <v>3471765.5759999999</v>
      </c>
      <c r="F15" s="379">
        <v>4604390.2300000004</v>
      </c>
      <c r="G15" s="379">
        <v>4625903.477</v>
      </c>
      <c r="H15" s="365"/>
      <c r="J15" s="378"/>
    </row>
    <row r="16" spans="1:10" s="356" customFormat="1" ht="8.4499999999999993" customHeight="1">
      <c r="A16" s="363"/>
      <c r="B16" s="378" t="s">
        <v>362</v>
      </c>
      <c r="C16" s="379">
        <v>261744.682</v>
      </c>
      <c r="D16" s="379">
        <v>320686.24099999998</v>
      </c>
      <c r="E16" s="379">
        <v>403976.65100000001</v>
      </c>
      <c r="F16" s="379">
        <v>394573.30099999998</v>
      </c>
      <c r="G16" s="379">
        <v>482968.27399999998</v>
      </c>
      <c r="H16" s="365"/>
      <c r="J16" s="378"/>
    </row>
    <row r="17" spans="1:10" s="356" customFormat="1" ht="8.4499999999999993" customHeight="1">
      <c r="A17" s="363"/>
      <c r="B17" s="378" t="s">
        <v>363</v>
      </c>
      <c r="C17" s="379">
        <v>25964895.932</v>
      </c>
      <c r="D17" s="379">
        <v>33731964.673</v>
      </c>
      <c r="E17" s="379">
        <v>37451235.476999998</v>
      </c>
      <c r="F17" s="379">
        <v>39098610.623999998</v>
      </c>
      <c r="G17" s="379">
        <v>42061232.756999999</v>
      </c>
      <c r="H17" s="365"/>
      <c r="J17" s="378"/>
    </row>
    <row r="18" spans="1:10" s="356" customFormat="1" ht="8.4499999999999993" customHeight="1">
      <c r="A18" s="363"/>
      <c r="B18" s="378" t="s">
        <v>280</v>
      </c>
      <c r="C18" s="379"/>
      <c r="D18" s="379"/>
      <c r="E18" s="379"/>
      <c r="F18" s="379"/>
      <c r="G18" s="379"/>
      <c r="H18" s="365"/>
      <c r="J18" s="378"/>
    </row>
    <row r="19" spans="1:10" s="356" customFormat="1" ht="8.4499999999999993" customHeight="1">
      <c r="A19" s="363"/>
      <c r="B19" s="378" t="s">
        <v>373</v>
      </c>
      <c r="C19" s="379">
        <v>5498364.7759999996</v>
      </c>
      <c r="D19" s="379">
        <v>12770422.766000001</v>
      </c>
      <c r="E19" s="379">
        <v>21200972.134</v>
      </c>
      <c r="F19" s="379">
        <v>30599498.978999998</v>
      </c>
      <c r="G19" s="379">
        <v>41238826.269000001</v>
      </c>
      <c r="H19" s="365"/>
      <c r="J19" s="378"/>
    </row>
    <row r="20" spans="1:10" s="356" customFormat="1" ht="8.4499999999999993" customHeight="1">
      <c r="A20" s="363"/>
      <c r="B20" s="378" t="s">
        <v>364</v>
      </c>
      <c r="C20" s="379">
        <v>1207899.5930000001</v>
      </c>
      <c r="D20" s="379">
        <v>1156095.182</v>
      </c>
      <c r="E20" s="379">
        <v>1515342.429</v>
      </c>
      <c r="F20" s="379">
        <v>712768.78500000003</v>
      </c>
      <c r="G20" s="379">
        <v>709971.54799999995</v>
      </c>
      <c r="H20" s="365"/>
    </row>
    <row r="21" spans="1:10" s="356" customFormat="1" ht="8.4499999999999993" customHeight="1">
      <c r="A21" s="363"/>
      <c r="B21" s="378" t="s">
        <v>365</v>
      </c>
      <c r="C21" s="379">
        <v>1708859.317</v>
      </c>
      <c r="D21" s="379">
        <v>2136045.0499999998</v>
      </c>
      <c r="E21" s="379">
        <v>1841237.7509999999</v>
      </c>
      <c r="F21" s="379">
        <v>2941587.9079999998</v>
      </c>
      <c r="G21" s="379">
        <v>5398289.3470000001</v>
      </c>
      <c r="H21" s="365"/>
    </row>
    <row r="22" spans="1:10" s="356" customFormat="1" ht="8.4499999999999993" customHeight="1">
      <c r="A22" s="363"/>
      <c r="B22" s="378" t="s">
        <v>366</v>
      </c>
      <c r="C22" s="379">
        <v>1186232.216</v>
      </c>
      <c r="D22" s="379">
        <v>2133627.4670000002</v>
      </c>
      <c r="E22" s="379">
        <v>3208935.2439999999</v>
      </c>
      <c r="F22" s="379">
        <v>3479660.6260000002</v>
      </c>
      <c r="G22" s="379">
        <v>4473645.8329999996</v>
      </c>
      <c r="H22" s="365"/>
    </row>
    <row r="23" spans="1:10" s="356" customFormat="1" ht="8.4499999999999993" customHeight="1">
      <c r="A23" s="363"/>
      <c r="B23" s="378" t="s">
        <v>367</v>
      </c>
      <c r="C23" s="379">
        <v>1903898.9240000001</v>
      </c>
      <c r="D23" s="379">
        <v>2506994.7080000001</v>
      </c>
      <c r="E23" s="379">
        <v>2200062.287</v>
      </c>
      <c r="F23" s="379">
        <v>2488526.6039999998</v>
      </c>
      <c r="G23" s="379">
        <v>3522916.8029999998</v>
      </c>
      <c r="H23" s="365"/>
    </row>
    <row r="24" spans="1:10" s="356" customFormat="1" ht="8.4499999999999993" customHeight="1">
      <c r="A24" s="363"/>
      <c r="B24" s="378"/>
      <c r="C24" s="379"/>
      <c r="D24" s="379"/>
      <c r="E24" s="379"/>
      <c r="F24" s="379"/>
      <c r="G24" s="379"/>
      <c r="H24" s="365"/>
    </row>
    <row r="25" spans="1:10" s="356" customFormat="1" ht="8.4499999999999993" customHeight="1">
      <c r="A25" s="363"/>
      <c r="B25" s="378"/>
      <c r="C25" s="379"/>
      <c r="D25" s="379"/>
      <c r="E25" s="379"/>
      <c r="F25" s="379"/>
      <c r="G25" s="379"/>
      <c r="H25" s="365"/>
    </row>
    <row r="26" spans="1:10" s="356" customFormat="1" ht="8.4499999999999993" customHeight="1">
      <c r="A26" s="363"/>
      <c r="B26" s="378"/>
      <c r="C26" s="379"/>
      <c r="D26" s="379"/>
      <c r="E26" s="379"/>
      <c r="F26" s="379"/>
      <c r="G26" s="853" t="s">
        <v>506</v>
      </c>
      <c r="H26" s="365"/>
    </row>
    <row r="27" spans="1:10" s="356" customFormat="1" ht="8.4499999999999993" customHeight="1">
      <c r="A27" s="363"/>
      <c r="B27" s="378"/>
      <c r="C27" s="379"/>
      <c r="D27" s="379"/>
      <c r="E27" s="379"/>
      <c r="F27" s="379"/>
      <c r="G27" s="95" t="s">
        <v>13</v>
      </c>
      <c r="H27" s="365"/>
    </row>
    <row r="28" spans="1:10" s="356" customFormat="1" ht="3" customHeight="1">
      <c r="A28" s="363"/>
      <c r="B28" s="364"/>
      <c r="C28" s="364"/>
      <c r="D28" s="364"/>
      <c r="E28" s="364"/>
      <c r="F28" s="364"/>
      <c r="G28" s="364"/>
      <c r="H28" s="365"/>
    </row>
    <row r="29" spans="1:10" s="356" customFormat="1" ht="3" customHeight="1">
      <c r="A29" s="363"/>
      <c r="B29" s="366"/>
      <c r="C29" s="366"/>
      <c r="D29" s="366"/>
      <c r="E29" s="366"/>
      <c r="F29" s="366"/>
      <c r="G29" s="366"/>
      <c r="H29" s="365"/>
    </row>
    <row r="30" spans="1:10" s="356" customFormat="1" ht="9" customHeight="1">
      <c r="A30" s="363"/>
      <c r="B30" s="367" t="s">
        <v>5</v>
      </c>
      <c r="C30" s="368">
        <v>2003</v>
      </c>
      <c r="D30" s="368">
        <v>2004</v>
      </c>
      <c r="E30" s="368">
        <v>2005</v>
      </c>
      <c r="F30" s="368">
        <v>2006</v>
      </c>
      <c r="G30" s="368">
        <v>2007</v>
      </c>
      <c r="H30" s="365"/>
    </row>
    <row r="31" spans="1:10" s="356" customFormat="1" ht="3" customHeight="1">
      <c r="A31" s="363"/>
      <c r="B31" s="370"/>
      <c r="C31" s="370"/>
      <c r="D31" s="370"/>
      <c r="E31" s="370"/>
      <c r="F31" s="370"/>
      <c r="G31" s="370"/>
      <c r="H31" s="365"/>
      <c r="I31" s="371"/>
    </row>
    <row r="32" spans="1:10" s="356" customFormat="1" ht="3" customHeight="1">
      <c r="A32" s="363"/>
      <c r="B32" s="367"/>
      <c r="C32" s="367"/>
      <c r="D32" s="367"/>
      <c r="E32" s="367"/>
      <c r="F32" s="367"/>
      <c r="G32" s="367"/>
      <c r="H32" s="365"/>
    </row>
    <row r="33" spans="1:10" s="356" customFormat="1" ht="9" customHeight="1">
      <c r="A33" s="363"/>
      <c r="B33" s="373" t="s">
        <v>60</v>
      </c>
      <c r="C33" s="394">
        <f>SUM(C34:C45)</f>
        <v>135875467.42399999</v>
      </c>
      <c r="D33" s="394">
        <f>SUM(D34:D45)</f>
        <v>149586118.69699997</v>
      </c>
      <c r="E33" s="394">
        <f>SUM(E34:E45)</f>
        <v>165669232.33100003</v>
      </c>
      <c r="F33" s="394">
        <f>SUM(F34:F45)</f>
        <v>192598012.73899999</v>
      </c>
      <c r="G33" s="394">
        <f t="shared" ref="G33" si="0">SUM(G34:G45)</f>
        <v>204840411.16499999</v>
      </c>
      <c r="H33" s="365"/>
      <c r="J33" s="378"/>
    </row>
    <row r="34" spans="1:10" s="356" customFormat="1" ht="9" customHeight="1">
      <c r="A34" s="363"/>
      <c r="B34" s="378" t="s">
        <v>358</v>
      </c>
      <c r="C34" s="379">
        <v>13282817.762</v>
      </c>
      <c r="D34" s="379">
        <v>15543042.963</v>
      </c>
      <c r="E34" s="379">
        <v>17750542.866999999</v>
      </c>
      <c r="F34" s="379">
        <v>21077521.146000002</v>
      </c>
      <c r="G34" s="379">
        <v>24336718.09</v>
      </c>
      <c r="H34" s="365"/>
      <c r="J34" s="378"/>
    </row>
    <row r="35" spans="1:10" s="356" customFormat="1" ht="9" customHeight="1">
      <c r="A35" s="363"/>
      <c r="B35" s="378" t="s">
        <v>359</v>
      </c>
      <c r="C35" s="379">
        <v>7428253.4960000003</v>
      </c>
      <c r="D35" s="379">
        <v>8528876.6199999992</v>
      </c>
      <c r="E35" s="379">
        <v>9456835.2259999998</v>
      </c>
      <c r="F35" s="379">
        <v>10632372.968</v>
      </c>
      <c r="G35" s="379">
        <v>11784782.444</v>
      </c>
      <c r="H35" s="365"/>
      <c r="J35" s="378"/>
    </row>
    <row r="36" spans="1:10" s="356" customFormat="1" ht="9" customHeight="1">
      <c r="A36" s="363"/>
      <c r="B36" s="378" t="s">
        <v>360</v>
      </c>
      <c r="C36" s="379">
        <v>1903051.4040000001</v>
      </c>
      <c r="D36" s="379">
        <v>2224869.338</v>
      </c>
      <c r="E36" s="379">
        <v>2535380.1630000002</v>
      </c>
      <c r="F36" s="379">
        <v>2770157.6340000001</v>
      </c>
      <c r="G36" s="379">
        <v>3268166.3640000001</v>
      </c>
      <c r="H36" s="365"/>
      <c r="J36" s="378"/>
    </row>
    <row r="37" spans="1:10" s="356" customFormat="1" ht="9" customHeight="1">
      <c r="A37" s="363"/>
      <c r="B37" s="378" t="s">
        <v>361</v>
      </c>
      <c r="C37" s="379">
        <v>4550984.1909999996</v>
      </c>
      <c r="D37" s="379">
        <v>6009116.0599999996</v>
      </c>
      <c r="E37" s="379">
        <v>6111399.3169999998</v>
      </c>
      <c r="F37" s="379">
        <v>7160105.7659999998</v>
      </c>
      <c r="G37" s="379">
        <v>7269765.4550000001</v>
      </c>
      <c r="H37" s="365"/>
      <c r="J37" s="378"/>
    </row>
    <row r="38" spans="1:10" s="356" customFormat="1" ht="9" customHeight="1">
      <c r="A38" s="363"/>
      <c r="B38" s="378" t="s">
        <v>362</v>
      </c>
      <c r="C38" s="379">
        <v>519440.288</v>
      </c>
      <c r="D38" s="379">
        <v>766867.70600000001</v>
      </c>
      <c r="E38" s="379">
        <v>880751.09600000002</v>
      </c>
      <c r="F38" s="379">
        <v>1074180.8389999999</v>
      </c>
      <c r="G38" s="379">
        <v>944773.63399999996</v>
      </c>
      <c r="H38" s="365"/>
      <c r="J38" s="378"/>
    </row>
    <row r="39" spans="1:10" s="356" customFormat="1" ht="9" customHeight="1">
      <c r="A39" s="363"/>
      <c r="B39" s="378" t="s">
        <v>363</v>
      </c>
      <c r="C39" s="379">
        <v>49660771.931000002</v>
      </c>
      <c r="D39" s="379">
        <v>54990452.825999998</v>
      </c>
      <c r="E39" s="379">
        <v>60601334.358000003</v>
      </c>
      <c r="F39" s="379">
        <v>71699194.354000002</v>
      </c>
      <c r="G39" s="379">
        <v>70692373.465000004</v>
      </c>
      <c r="H39" s="365"/>
      <c r="J39" s="378"/>
    </row>
    <row r="40" spans="1:10" s="356" customFormat="1" ht="9" customHeight="1">
      <c r="A40" s="363"/>
      <c r="B40" s="378" t="s">
        <v>280</v>
      </c>
      <c r="C40" s="379"/>
      <c r="D40" s="379"/>
      <c r="E40" s="379"/>
      <c r="F40" s="379"/>
      <c r="G40" s="379"/>
      <c r="H40" s="365"/>
      <c r="J40" s="378"/>
    </row>
    <row r="41" spans="1:10" s="356" customFormat="1" ht="9" customHeight="1">
      <c r="A41" s="363"/>
      <c r="B41" s="378" t="s">
        <v>373</v>
      </c>
      <c r="C41" s="379">
        <v>42641124.380999997</v>
      </c>
      <c r="D41" s="379">
        <v>43673179.060000002</v>
      </c>
      <c r="E41" s="379">
        <v>48995454.395999998</v>
      </c>
      <c r="F41" s="379">
        <v>54618143.833999999</v>
      </c>
      <c r="G41" s="379">
        <v>61136400.631999999</v>
      </c>
      <c r="H41" s="365"/>
      <c r="J41" s="378"/>
    </row>
    <row r="42" spans="1:10" s="356" customFormat="1" ht="9" customHeight="1">
      <c r="A42" s="363"/>
      <c r="B42" s="378" t="s">
        <v>364</v>
      </c>
      <c r="C42" s="379">
        <v>1024868.201</v>
      </c>
      <c r="D42" s="379">
        <v>910069.12600000005</v>
      </c>
      <c r="E42" s="379">
        <v>482678.23100000003</v>
      </c>
      <c r="F42" s="379">
        <v>290131.54399999999</v>
      </c>
      <c r="G42" s="379">
        <v>657677.96699999995</v>
      </c>
      <c r="H42" s="365"/>
    </row>
    <row r="43" spans="1:10" s="356" customFormat="1" ht="9" customHeight="1">
      <c r="A43" s="363"/>
      <c r="B43" s="378" t="s">
        <v>365</v>
      </c>
      <c r="C43" s="379">
        <v>6006135.8449999997</v>
      </c>
      <c r="D43" s="379">
        <v>9528497.3990000002</v>
      </c>
      <c r="E43" s="379">
        <v>10149522.744999999</v>
      </c>
      <c r="F43" s="379">
        <v>11032151.866</v>
      </c>
      <c r="G43" s="379">
        <v>11774895.829</v>
      </c>
      <c r="H43" s="365"/>
    </row>
    <row r="44" spans="1:10" s="356" customFormat="1" ht="9" customHeight="1">
      <c r="A44" s="363"/>
      <c r="B44" s="378" t="s">
        <v>366</v>
      </c>
      <c r="C44" s="379">
        <v>5745568.2390000001</v>
      </c>
      <c r="D44" s="379">
        <v>3684568.0959999999</v>
      </c>
      <c r="E44" s="379">
        <v>3534191.43</v>
      </c>
      <c r="F44" s="379">
        <v>5823073.6859999998</v>
      </c>
      <c r="G44" s="379">
        <v>6257082.4230000004</v>
      </c>
      <c r="H44" s="365"/>
    </row>
    <row r="45" spans="1:10" s="356" customFormat="1" ht="9" customHeight="1">
      <c r="A45" s="363"/>
      <c r="B45" s="378" t="s">
        <v>367</v>
      </c>
      <c r="C45" s="379">
        <v>3112451.6860000002</v>
      </c>
      <c r="D45" s="379">
        <v>3726579.503</v>
      </c>
      <c r="E45" s="379">
        <v>5171142.5020000003</v>
      </c>
      <c r="F45" s="379">
        <v>6420979.102</v>
      </c>
      <c r="G45" s="379">
        <v>6717774.8619999997</v>
      </c>
      <c r="H45" s="365"/>
    </row>
    <row r="46" spans="1:10" s="356" customFormat="1" ht="3" customHeight="1">
      <c r="A46" s="363"/>
      <c r="B46" s="378"/>
      <c r="C46" s="379"/>
      <c r="D46" s="379"/>
      <c r="E46" s="379"/>
      <c r="F46" s="379"/>
      <c r="G46" s="379"/>
      <c r="H46" s="365"/>
    </row>
    <row r="47" spans="1:10" s="356" customFormat="1" ht="9" customHeight="1">
      <c r="A47" s="363"/>
      <c r="B47" s="378"/>
      <c r="C47" s="379"/>
      <c r="D47" s="379"/>
      <c r="E47" s="379"/>
      <c r="F47" s="379"/>
      <c r="G47" s="379"/>
      <c r="H47" s="365"/>
    </row>
    <row r="48" spans="1:10" s="356" customFormat="1" ht="9" customHeight="1">
      <c r="A48" s="363"/>
      <c r="B48" s="378"/>
      <c r="C48" s="379"/>
      <c r="D48" s="379"/>
      <c r="E48" s="379"/>
      <c r="F48" s="379"/>
      <c r="G48" s="379"/>
      <c r="H48" s="365"/>
    </row>
    <row r="49" spans="1:10" s="356" customFormat="1" ht="9" customHeight="1">
      <c r="A49" s="363"/>
      <c r="B49" s="378"/>
      <c r="C49" s="379"/>
      <c r="D49" s="379"/>
      <c r="E49" s="379"/>
      <c r="F49" s="379"/>
      <c r="G49" s="853" t="s">
        <v>506</v>
      </c>
      <c r="H49" s="365"/>
    </row>
    <row r="50" spans="1:10" s="356" customFormat="1" ht="9" customHeight="1">
      <c r="A50" s="363"/>
      <c r="B50" s="378"/>
      <c r="C50" s="379"/>
      <c r="D50" s="379"/>
      <c r="E50" s="379"/>
      <c r="F50" s="379"/>
      <c r="G50" s="95" t="s">
        <v>14</v>
      </c>
      <c r="H50" s="365"/>
    </row>
    <row r="51" spans="1:10" s="356" customFormat="1" ht="3" customHeight="1">
      <c r="A51" s="363"/>
      <c r="B51" s="364"/>
      <c r="C51" s="364"/>
      <c r="D51" s="364"/>
      <c r="E51" s="364"/>
      <c r="F51" s="364"/>
      <c r="G51" s="364"/>
      <c r="H51" s="365"/>
    </row>
    <row r="52" spans="1:10" s="356" customFormat="1" ht="3" customHeight="1">
      <c r="A52" s="363"/>
      <c r="B52" s="366"/>
      <c r="C52" s="366"/>
      <c r="D52" s="366"/>
      <c r="E52" s="366"/>
      <c r="F52" s="366"/>
      <c r="G52" s="366"/>
      <c r="H52" s="365"/>
    </row>
    <row r="53" spans="1:10" s="356" customFormat="1" ht="9" customHeight="1">
      <c r="A53" s="363"/>
      <c r="B53" s="367" t="s">
        <v>5</v>
      </c>
      <c r="C53" s="368">
        <v>2008</v>
      </c>
      <c r="D53" s="368">
        <v>2009</v>
      </c>
      <c r="E53" s="368">
        <v>2010</v>
      </c>
      <c r="F53" s="368">
        <v>2011</v>
      </c>
      <c r="G53" s="368" t="s">
        <v>81</v>
      </c>
      <c r="H53" s="365"/>
    </row>
    <row r="54" spans="1:10" s="356" customFormat="1" ht="3" customHeight="1">
      <c r="A54" s="363"/>
      <c r="B54" s="370"/>
      <c r="C54" s="370"/>
      <c r="D54" s="370"/>
      <c r="E54" s="370"/>
      <c r="F54" s="370"/>
      <c r="G54" s="370"/>
      <c r="H54" s="365"/>
      <c r="I54" s="371"/>
    </row>
    <row r="55" spans="1:10" s="356" customFormat="1" ht="3" customHeight="1">
      <c r="A55" s="363"/>
      <c r="B55" s="367"/>
      <c r="C55" s="367"/>
      <c r="D55" s="367"/>
      <c r="E55" s="367"/>
      <c r="F55" s="367"/>
      <c r="G55" s="367"/>
      <c r="H55" s="365"/>
    </row>
    <row r="56" spans="1:10" s="356" customFormat="1" ht="8.4499999999999993" customHeight="1">
      <c r="A56" s="363"/>
      <c r="B56" s="373" t="s">
        <v>60</v>
      </c>
      <c r="C56" s="394">
        <f t="shared" ref="C56:D56" si="1">SUM(C57:C68)</f>
        <v>256058206.48499998</v>
      </c>
      <c r="D56" s="394">
        <f t="shared" si="1"/>
        <v>272985817.97500002</v>
      </c>
      <c r="E56" s="394">
        <f>SUM(E57:E68)</f>
        <v>280901109.19400001</v>
      </c>
      <c r="F56" s="394">
        <f>SUM(F57:F68)</f>
        <v>312084524.412</v>
      </c>
      <c r="G56" s="394">
        <f>SUM(G57:G68)</f>
        <v>201029760.87599999</v>
      </c>
      <c r="H56" s="365"/>
    </row>
    <row r="57" spans="1:10" s="356" customFormat="1" ht="8.4499999999999993" customHeight="1">
      <c r="A57" s="363"/>
      <c r="B57" s="378" t="s">
        <v>358</v>
      </c>
      <c r="C57" s="379">
        <v>26768035.940000001</v>
      </c>
      <c r="D57" s="379">
        <v>27343098.614000008</v>
      </c>
      <c r="E57" s="379">
        <v>29014277.851</v>
      </c>
      <c r="F57" s="379">
        <v>30951810.964000002</v>
      </c>
      <c r="G57" s="379">
        <v>24235432.361000001</v>
      </c>
      <c r="H57" s="365"/>
      <c r="I57" s="399"/>
      <c r="J57" s="378"/>
    </row>
    <row r="58" spans="1:10" s="356" customFormat="1" ht="8.4499999999999993" customHeight="1">
      <c r="A58" s="363"/>
      <c r="B58" s="378" t="s">
        <v>359</v>
      </c>
      <c r="C58" s="379">
        <v>12498366.618000001</v>
      </c>
      <c r="D58" s="379">
        <v>12335353.450000001</v>
      </c>
      <c r="E58" s="379">
        <v>12462456.703</v>
      </c>
      <c r="F58" s="379">
        <v>14138982.865</v>
      </c>
      <c r="G58" s="379">
        <v>10343683.744000001</v>
      </c>
      <c r="H58" s="365"/>
      <c r="J58" s="378"/>
    </row>
    <row r="59" spans="1:10" s="356" customFormat="1" ht="8.4499999999999993" customHeight="1">
      <c r="A59" s="363"/>
      <c r="B59" s="378" t="s">
        <v>360</v>
      </c>
      <c r="C59" s="379">
        <v>3989847.4619999998</v>
      </c>
      <c r="D59" s="379">
        <v>2992912.4420000003</v>
      </c>
      <c r="E59" s="379">
        <v>2936180.6869999999</v>
      </c>
      <c r="F59" s="379">
        <v>2974541.0260000001</v>
      </c>
      <c r="G59" s="379">
        <v>1782717.4469999999</v>
      </c>
      <c r="H59" s="365"/>
      <c r="J59" s="378"/>
    </row>
    <row r="60" spans="1:10" s="356" customFormat="1" ht="8.4499999999999993" customHeight="1">
      <c r="A60" s="363"/>
      <c r="B60" s="378" t="s">
        <v>361</v>
      </c>
      <c r="C60" s="379">
        <v>9198947.5669999998</v>
      </c>
      <c r="D60" s="379">
        <v>9829682.3879999984</v>
      </c>
      <c r="E60" s="379">
        <v>11310866.527000001</v>
      </c>
      <c r="F60" s="379">
        <v>10982354.493000001</v>
      </c>
      <c r="G60" s="379">
        <v>5684491.4639999997</v>
      </c>
      <c r="H60" s="365"/>
      <c r="J60" s="378"/>
    </row>
    <row r="61" spans="1:10" s="356" customFormat="1" ht="8.4499999999999993" customHeight="1">
      <c r="A61" s="363"/>
      <c r="B61" s="378" t="s">
        <v>362</v>
      </c>
      <c r="C61" s="379">
        <v>1470065.3459999999</v>
      </c>
      <c r="D61" s="379">
        <v>1154209.0129999998</v>
      </c>
      <c r="E61" s="379">
        <v>651195.07900000003</v>
      </c>
      <c r="F61" s="379">
        <v>725321.228</v>
      </c>
      <c r="G61" s="379">
        <v>710068.21799999999</v>
      </c>
      <c r="H61" s="365"/>
      <c r="J61" s="378"/>
    </row>
    <row r="62" spans="1:10" s="356" customFormat="1" ht="8.4499999999999993" customHeight="1">
      <c r="A62" s="363"/>
      <c r="B62" s="378" t="s">
        <v>363</v>
      </c>
      <c r="C62" s="379">
        <v>90971333.208000004</v>
      </c>
      <c r="D62" s="379">
        <v>88323277.614999995</v>
      </c>
      <c r="E62" s="379">
        <v>92773340.686000004</v>
      </c>
      <c r="F62" s="379">
        <v>102532273.608</v>
      </c>
      <c r="G62" s="379">
        <v>67531484.634000003</v>
      </c>
      <c r="H62" s="365"/>
      <c r="J62" s="378"/>
    </row>
    <row r="63" spans="1:10" s="356" customFormat="1" ht="8.4499999999999993" customHeight="1">
      <c r="A63" s="363"/>
      <c r="B63" s="378" t="s">
        <v>280</v>
      </c>
      <c r="C63" s="379"/>
      <c r="D63" s="379"/>
      <c r="E63" s="379"/>
      <c r="F63" s="379"/>
      <c r="G63" s="379"/>
      <c r="H63" s="365"/>
      <c r="J63" s="378"/>
    </row>
    <row r="64" spans="1:10" s="356" customFormat="1" ht="8.4499999999999993" customHeight="1">
      <c r="A64" s="363"/>
      <c r="B64" s="378" t="s">
        <v>373</v>
      </c>
      <c r="C64" s="379">
        <v>82330524.506999999</v>
      </c>
      <c r="D64" s="379">
        <v>93207072.809</v>
      </c>
      <c r="E64" s="379">
        <v>96088056.230000004</v>
      </c>
      <c r="F64" s="379">
        <v>112480579.80599999</v>
      </c>
      <c r="G64" s="379">
        <v>68154839.175999999</v>
      </c>
      <c r="H64" s="365"/>
      <c r="J64" s="378"/>
    </row>
    <row r="65" spans="1:10" s="356" customFormat="1" ht="8.4499999999999993" customHeight="1">
      <c r="A65" s="363"/>
      <c r="B65" s="378" t="s">
        <v>364</v>
      </c>
      <c r="C65" s="379">
        <v>48197.417000000001</v>
      </c>
      <c r="D65" s="379">
        <v>309469.505</v>
      </c>
      <c r="E65" s="379">
        <v>651602.47499999998</v>
      </c>
      <c r="F65" s="379">
        <v>421520.08799999999</v>
      </c>
      <c r="G65" s="379">
        <v>795377.18299999996</v>
      </c>
      <c r="H65" s="365"/>
      <c r="J65" s="378"/>
    </row>
    <row r="66" spans="1:10" s="356" customFormat="1" ht="8.4499999999999993" customHeight="1">
      <c r="A66" s="363"/>
      <c r="B66" s="378" t="s">
        <v>365</v>
      </c>
      <c r="C66" s="379">
        <v>15872437.341</v>
      </c>
      <c r="D66" s="379">
        <v>18397749.262000006</v>
      </c>
      <c r="E66" s="379">
        <v>23436743.912</v>
      </c>
      <c r="F66" s="379">
        <v>24406459.800000001</v>
      </c>
      <c r="G66" s="379">
        <v>9723206.9470000006</v>
      </c>
      <c r="H66" s="365"/>
      <c r="J66" s="378"/>
    </row>
    <row r="67" spans="1:10" s="356" customFormat="1" ht="8.4499999999999993" customHeight="1">
      <c r="A67" s="363"/>
      <c r="B67" s="378" t="s">
        <v>366</v>
      </c>
      <c r="C67" s="379">
        <v>5113597.3490000004</v>
      </c>
      <c r="D67" s="379">
        <v>8848574.6290000007</v>
      </c>
      <c r="E67" s="379">
        <v>4157363.378</v>
      </c>
      <c r="F67" s="379">
        <v>4084052.9780000001</v>
      </c>
      <c r="G67" s="379">
        <v>3978387.6740000001</v>
      </c>
      <c r="H67" s="365"/>
      <c r="J67" s="378"/>
    </row>
    <row r="68" spans="1:10" s="356" customFormat="1" ht="8.4499999999999993" customHeight="1">
      <c r="A68" s="363"/>
      <c r="B68" s="378" t="s">
        <v>367</v>
      </c>
      <c r="C68" s="379">
        <v>7796853.7300000004</v>
      </c>
      <c r="D68" s="379">
        <v>10244418.248000002</v>
      </c>
      <c r="E68" s="379">
        <v>7419025.6660000002</v>
      </c>
      <c r="F68" s="379">
        <v>8386627.5559999999</v>
      </c>
      <c r="G68" s="379">
        <v>8090072.0279999999</v>
      </c>
      <c r="H68" s="365"/>
      <c r="J68" s="378"/>
    </row>
    <row r="69" spans="1:10" s="356" customFormat="1" ht="3" customHeight="1">
      <c r="A69" s="363"/>
      <c r="B69" s="364"/>
      <c r="C69" s="382"/>
      <c r="D69" s="382"/>
      <c r="E69" s="382"/>
      <c r="F69" s="382"/>
      <c r="G69" s="382"/>
      <c r="H69" s="365"/>
    </row>
    <row r="70" spans="1:10" s="356" customFormat="1" ht="3" customHeight="1">
      <c r="A70" s="363"/>
      <c r="B70" s="366"/>
      <c r="C70" s="366"/>
      <c r="D70" s="366"/>
      <c r="E70" s="366"/>
      <c r="F70" s="366"/>
      <c r="G70" s="366"/>
      <c r="H70" s="365"/>
    </row>
    <row r="71" spans="1:10" s="356" customFormat="1" ht="9" customHeight="1">
      <c r="A71" s="363"/>
      <c r="B71" s="854" t="s">
        <v>412</v>
      </c>
      <c r="C71" s="855"/>
      <c r="D71" s="855"/>
      <c r="E71" s="855"/>
      <c r="F71" s="855"/>
      <c r="G71" s="855"/>
      <c r="H71" s="400"/>
      <c r="I71" s="401"/>
    </row>
    <row r="72" spans="1:10" s="356" customFormat="1" ht="4.5" customHeight="1">
      <c r="A72" s="388"/>
      <c r="B72" s="370"/>
      <c r="C72" s="382"/>
      <c r="D72" s="382"/>
      <c r="E72" s="382"/>
      <c r="F72" s="382"/>
      <c r="G72" s="382"/>
      <c r="H72" s="389"/>
    </row>
    <row r="73" spans="1:10" hidden="1">
      <c r="F73" s="379"/>
      <c r="G73" s="379"/>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2.xml><?xml version="1.0" encoding="utf-8"?>
<worksheet xmlns="http://schemas.openxmlformats.org/spreadsheetml/2006/main" xmlns:r="http://schemas.openxmlformats.org/officeDocument/2006/relationships">
  <dimension ref="A1:N74"/>
  <sheetViews>
    <sheetView showGridLines="0" showRowColHeaders="0" zoomScale="140" zoomScaleNormal="140" workbookViewId="0"/>
  </sheetViews>
  <sheetFormatPr baseColWidth="10" defaultColWidth="0" defaultRowHeight="12.75" zeroHeight="1"/>
  <cols>
    <col min="1" max="1" width="0.7109375" style="390" customWidth="1"/>
    <col min="2" max="2" width="18.7109375" style="390" customWidth="1"/>
    <col min="3" max="7" width="7.85546875" style="390" customWidth="1"/>
    <col min="8" max="8" width="0.7109375" style="390" customWidth="1"/>
    <col min="9" max="9" width="0.85546875" style="390" customWidth="1"/>
    <col min="10" max="10" width="6.7109375" style="378" hidden="1" customWidth="1"/>
    <col min="11" max="11" width="1" style="378" hidden="1" customWidth="1"/>
    <col min="12" max="12" width="14.85546875" style="378" hidden="1" customWidth="1"/>
    <col min="13" max="14" width="6.7109375" style="378" hidden="1" customWidth="1"/>
    <col min="15" max="16384" width="6.7109375" style="390" hidden="1"/>
  </cols>
  <sheetData>
    <row r="1" spans="1:14" s="356" customFormat="1" ht="4.5" customHeight="1">
      <c r="A1" s="353"/>
      <c r="B1" s="354"/>
      <c r="C1" s="354"/>
      <c r="D1" s="354"/>
      <c r="E1" s="354"/>
      <c r="F1" s="354"/>
      <c r="G1" s="354"/>
      <c r="H1" s="355"/>
    </row>
    <row r="2" spans="1:14" s="361" customFormat="1" ht="11.1" customHeight="1">
      <c r="A2" s="357"/>
      <c r="B2" s="402" t="s">
        <v>374</v>
      </c>
      <c r="C2" s="359"/>
      <c r="D2" s="359"/>
      <c r="E2" s="359"/>
      <c r="F2" s="359"/>
      <c r="G2" s="841" t="s">
        <v>532</v>
      </c>
      <c r="H2" s="360"/>
      <c r="J2" s="356"/>
      <c r="K2" s="356"/>
      <c r="M2" s="356"/>
      <c r="N2" s="356"/>
    </row>
    <row r="3" spans="1:14" s="361" customFormat="1" ht="11.1" customHeight="1">
      <c r="A3" s="357"/>
      <c r="B3" s="358" t="s">
        <v>356</v>
      </c>
      <c r="C3" s="359"/>
      <c r="D3" s="359"/>
      <c r="E3" s="359"/>
      <c r="F3" s="359"/>
      <c r="G3" s="95" t="s">
        <v>2</v>
      </c>
      <c r="H3" s="360"/>
      <c r="J3" s="356"/>
      <c r="K3" s="356"/>
      <c r="L3" s="361" t="str">
        <f>C3&amp;C4&amp;C5&amp;C6</f>
        <v/>
      </c>
      <c r="M3" s="356"/>
      <c r="N3" s="356"/>
    </row>
    <row r="4" spans="1:14" s="361" customFormat="1" ht="11.1" customHeight="1">
      <c r="A4" s="357"/>
      <c r="B4" s="403" t="s">
        <v>357</v>
      </c>
      <c r="C4" s="359"/>
      <c r="D4" s="359"/>
      <c r="E4" s="359"/>
      <c r="F4" s="359"/>
      <c r="G4" s="359"/>
      <c r="H4" s="360"/>
      <c r="J4" s="356"/>
      <c r="K4" s="356"/>
      <c r="L4" s="356"/>
      <c r="M4" s="356"/>
      <c r="N4" s="356"/>
    </row>
    <row r="5" spans="1:14" s="356" customFormat="1" ht="3" customHeight="1">
      <c r="A5" s="363"/>
      <c r="B5" s="364"/>
      <c r="C5" s="364"/>
      <c r="D5" s="364"/>
      <c r="E5" s="364"/>
      <c r="F5" s="364"/>
      <c r="G5" s="364"/>
      <c r="H5" s="365"/>
    </row>
    <row r="6" spans="1:14" s="356" customFormat="1" ht="3" customHeight="1">
      <c r="A6" s="363"/>
      <c r="B6" s="366"/>
      <c r="C6" s="366"/>
      <c r="D6" s="366"/>
      <c r="E6" s="366"/>
      <c r="F6" s="366"/>
      <c r="G6" s="366"/>
      <c r="H6" s="365"/>
    </row>
    <row r="7" spans="1:14" s="356" customFormat="1" ht="8.4499999999999993" customHeight="1">
      <c r="A7" s="363"/>
      <c r="B7" s="367" t="s">
        <v>5</v>
      </c>
      <c r="C7" s="368">
        <v>1998</v>
      </c>
      <c r="D7" s="368">
        <v>1999</v>
      </c>
      <c r="E7" s="368">
        <v>2000</v>
      </c>
      <c r="F7" s="368">
        <v>2001</v>
      </c>
      <c r="G7" s="368">
        <v>2002</v>
      </c>
      <c r="H7" s="365"/>
    </row>
    <row r="8" spans="1:14" s="356" customFormat="1" ht="3" customHeight="1">
      <c r="A8" s="363"/>
      <c r="B8" s="370"/>
      <c r="C8" s="370"/>
      <c r="D8" s="370"/>
      <c r="E8" s="370"/>
      <c r="F8" s="370"/>
      <c r="G8" s="370"/>
      <c r="H8" s="365"/>
      <c r="I8" s="371"/>
    </row>
    <row r="9" spans="1:14" s="356" customFormat="1" ht="3" customHeight="1">
      <c r="A9" s="363"/>
      <c r="B9" s="367"/>
      <c r="C9" s="367"/>
      <c r="D9" s="367"/>
      <c r="E9" s="367"/>
      <c r="F9" s="367"/>
      <c r="G9" s="367"/>
      <c r="H9" s="365"/>
    </row>
    <row r="10" spans="1:14" s="356" customFormat="1" ht="8.4499999999999993" customHeight="1">
      <c r="A10" s="363"/>
      <c r="B10" s="373" t="s">
        <v>60</v>
      </c>
      <c r="C10" s="374">
        <f>SUM(C11:C23)</f>
        <v>254742222.24500003</v>
      </c>
      <c r="D10" s="374">
        <f>SUM(D11:D23)</f>
        <v>323403932.02800006</v>
      </c>
      <c r="E10" s="374">
        <f>SUM(E11:E23)</f>
        <v>394595069.912</v>
      </c>
      <c r="F10" s="374">
        <f>SUM(F11:F23)</f>
        <v>451916636.4889999</v>
      </c>
      <c r="G10" s="374">
        <f>SUM(G11:G23)</f>
        <v>494251765.375</v>
      </c>
      <c r="H10" s="365"/>
      <c r="J10" s="377"/>
      <c r="K10" s="404"/>
      <c r="L10" s="404"/>
      <c r="M10" s="404"/>
    </row>
    <row r="11" spans="1:14" s="356" customFormat="1" ht="8.4499999999999993" customHeight="1">
      <c r="A11" s="363"/>
      <c r="B11" s="378" t="s">
        <v>376</v>
      </c>
      <c r="C11" s="379">
        <v>69745873.810000002</v>
      </c>
      <c r="D11" s="379">
        <v>85371435.612000003</v>
      </c>
      <c r="E11" s="379">
        <v>103603564.014</v>
      </c>
      <c r="F11" s="379">
        <v>109686643.23199999</v>
      </c>
      <c r="G11" s="379">
        <v>124709752.2</v>
      </c>
      <c r="H11" s="365"/>
      <c r="J11" s="378"/>
      <c r="K11" s="405"/>
      <c r="L11" s="405"/>
      <c r="M11" s="405"/>
    </row>
    <row r="12" spans="1:14" s="356" customFormat="1" ht="8.4499999999999993" customHeight="1">
      <c r="A12" s="363"/>
      <c r="B12" s="378" t="s">
        <v>377</v>
      </c>
      <c r="C12" s="379">
        <v>3358558.9539999999</v>
      </c>
      <c r="D12" s="379">
        <v>3740975.665</v>
      </c>
      <c r="E12" s="379">
        <v>4413713.3329999996</v>
      </c>
      <c r="F12" s="379">
        <v>5720278.5039999997</v>
      </c>
      <c r="G12" s="379">
        <v>6345834.7819999997</v>
      </c>
      <c r="H12" s="365"/>
      <c r="J12" s="378"/>
      <c r="K12" s="405"/>
      <c r="L12" s="405"/>
      <c r="M12" s="405"/>
    </row>
    <row r="13" spans="1:14" s="356" customFormat="1" ht="8.4499999999999993" customHeight="1">
      <c r="A13" s="363"/>
      <c r="B13" s="378" t="s">
        <v>378</v>
      </c>
      <c r="C13" s="379">
        <v>6802036.3300000001</v>
      </c>
      <c r="D13" s="379">
        <v>8165812.8459999999</v>
      </c>
      <c r="E13" s="379">
        <v>10215090.618000001</v>
      </c>
      <c r="F13" s="379">
        <v>11894877.061000001</v>
      </c>
      <c r="G13" s="379">
        <v>13399257.825999999</v>
      </c>
      <c r="H13" s="365"/>
      <c r="J13" s="378"/>
      <c r="K13" s="405"/>
      <c r="L13" s="405"/>
      <c r="M13" s="405"/>
    </row>
    <row r="14" spans="1:14" s="356" customFormat="1" ht="8.4499999999999993" customHeight="1">
      <c r="A14" s="363"/>
      <c r="B14" s="378" t="s">
        <v>379</v>
      </c>
      <c r="C14" s="379">
        <v>89231033.135000005</v>
      </c>
      <c r="D14" s="379">
        <v>112657583.17</v>
      </c>
      <c r="E14" s="379">
        <v>148252044.94299999</v>
      </c>
      <c r="F14" s="379">
        <v>185511577.947</v>
      </c>
      <c r="G14" s="379">
        <v>199636670.21000001</v>
      </c>
      <c r="H14" s="365"/>
      <c r="J14" s="378"/>
      <c r="K14" s="405"/>
      <c r="L14" s="405"/>
      <c r="M14" s="405"/>
    </row>
    <row r="15" spans="1:14" s="356" customFormat="1" ht="8.4499999999999993" customHeight="1">
      <c r="A15" s="363"/>
      <c r="B15" s="378" t="s">
        <v>403</v>
      </c>
      <c r="C15" s="379"/>
      <c r="D15" s="379"/>
      <c r="E15" s="379"/>
      <c r="F15" s="379"/>
      <c r="G15" s="379"/>
      <c r="H15" s="365"/>
      <c r="J15" s="378"/>
      <c r="K15" s="405"/>
      <c r="L15" s="405"/>
      <c r="M15" s="405"/>
    </row>
    <row r="16" spans="1:14" s="356" customFormat="1" ht="8.4499999999999993" customHeight="1">
      <c r="A16" s="363"/>
      <c r="B16" s="378" t="s">
        <v>404</v>
      </c>
      <c r="C16" s="379">
        <v>1747840.129</v>
      </c>
      <c r="D16" s="379">
        <v>1710750.2250000001</v>
      </c>
      <c r="E16" s="379">
        <v>1692527.5959999999</v>
      </c>
      <c r="F16" s="379">
        <v>1982487.51</v>
      </c>
      <c r="G16" s="379">
        <v>2662924.89</v>
      </c>
      <c r="H16" s="365"/>
      <c r="J16" s="378"/>
      <c r="K16" s="405"/>
      <c r="L16" s="405"/>
      <c r="M16" s="405"/>
    </row>
    <row r="17" spans="1:13" s="356" customFormat="1" ht="8.4499999999999993" customHeight="1">
      <c r="A17" s="363"/>
      <c r="B17" s="378" t="s">
        <v>380</v>
      </c>
      <c r="C17" s="379">
        <v>18612453.870999999</v>
      </c>
      <c r="D17" s="379">
        <v>23750798.916999999</v>
      </c>
      <c r="E17" s="379">
        <v>30430908.313999999</v>
      </c>
      <c r="F17" s="379">
        <v>34113203.859999999</v>
      </c>
      <c r="G17" s="379">
        <v>36327077.217</v>
      </c>
      <c r="H17" s="365"/>
      <c r="J17" s="378"/>
      <c r="K17" s="405"/>
      <c r="L17" s="405"/>
      <c r="M17" s="405"/>
    </row>
    <row r="18" spans="1:13" s="356" customFormat="1" ht="8.4499999999999993" customHeight="1">
      <c r="A18" s="363"/>
      <c r="B18" s="378" t="s">
        <v>381</v>
      </c>
      <c r="C18" s="380">
        <v>0</v>
      </c>
      <c r="D18" s="379">
        <v>923084.13100000005</v>
      </c>
      <c r="E18" s="379">
        <v>2027516.8970000001</v>
      </c>
      <c r="F18" s="379">
        <v>1872026.297</v>
      </c>
      <c r="G18" s="379">
        <v>2470670.2650000001</v>
      </c>
      <c r="H18" s="365"/>
      <c r="J18" s="378"/>
      <c r="K18" s="405"/>
      <c r="L18" s="405"/>
      <c r="M18" s="405"/>
    </row>
    <row r="19" spans="1:13" s="356" customFormat="1" ht="8.4499999999999993" customHeight="1">
      <c r="A19" s="363"/>
      <c r="B19" s="378" t="s">
        <v>382</v>
      </c>
      <c r="C19" s="379">
        <v>38366274.593999997</v>
      </c>
      <c r="D19" s="379">
        <v>55447176.431000002</v>
      </c>
      <c r="E19" s="379">
        <v>66194170.511</v>
      </c>
      <c r="F19" s="379">
        <v>77962115.130999997</v>
      </c>
      <c r="G19" s="379">
        <v>82355484.754999995</v>
      </c>
      <c r="H19" s="365"/>
      <c r="J19" s="378"/>
      <c r="K19" s="405"/>
      <c r="L19" s="405"/>
      <c r="M19" s="405"/>
    </row>
    <row r="20" spans="1:13" s="356" customFormat="1" ht="8.4499999999999993" customHeight="1">
      <c r="A20" s="363"/>
      <c r="B20" s="378" t="s">
        <v>364</v>
      </c>
      <c r="C20" s="379">
        <v>12527519.101</v>
      </c>
      <c r="D20" s="379">
        <v>15178878.386</v>
      </c>
      <c r="E20" s="379">
        <v>10987485.447000001</v>
      </c>
      <c r="F20" s="379">
        <v>2017057.135</v>
      </c>
      <c r="G20" s="379">
        <v>2367830.0789999999</v>
      </c>
      <c r="H20" s="365"/>
      <c r="J20" s="378"/>
      <c r="K20" s="405"/>
      <c r="L20" s="405"/>
      <c r="M20" s="405"/>
    </row>
    <row r="21" spans="1:13" s="356" customFormat="1" ht="8.4499999999999993" customHeight="1">
      <c r="A21" s="363"/>
      <c r="B21" s="378" t="s">
        <v>383</v>
      </c>
      <c r="C21" s="379">
        <v>6647083.4069999997</v>
      </c>
      <c r="D21" s="379">
        <v>7160177.023</v>
      </c>
      <c r="E21" s="379">
        <v>7806254.7479999997</v>
      </c>
      <c r="F21" s="379">
        <v>8445039.6630000006</v>
      </c>
      <c r="G21" s="379">
        <v>13204329.814999999</v>
      </c>
      <c r="H21" s="365"/>
      <c r="J21" s="378"/>
      <c r="K21" s="405"/>
      <c r="L21" s="405"/>
      <c r="M21" s="405"/>
    </row>
    <row r="22" spans="1:13" s="356" customFormat="1" ht="8.4499999999999993" customHeight="1">
      <c r="A22" s="363"/>
      <c r="B22" s="378" t="s">
        <v>384</v>
      </c>
      <c r="C22" s="379">
        <v>5116942.5360000003</v>
      </c>
      <c r="D22" s="379">
        <v>7085137.3590000002</v>
      </c>
      <c r="E22" s="379">
        <v>8123668.4510000004</v>
      </c>
      <c r="F22" s="379">
        <v>10461571.694</v>
      </c>
      <c r="G22" s="379">
        <v>8997293.0629999992</v>
      </c>
      <c r="H22" s="365"/>
      <c r="J22" s="378"/>
      <c r="K22" s="405"/>
      <c r="L22" s="405"/>
      <c r="M22" s="405"/>
    </row>
    <row r="23" spans="1:13" s="356" customFormat="1" ht="8.4499999999999993" customHeight="1">
      <c r="A23" s="363"/>
      <c r="B23" s="378" t="s">
        <v>385</v>
      </c>
      <c r="C23" s="379">
        <v>2586606.378</v>
      </c>
      <c r="D23" s="379">
        <v>2212122.2629999998</v>
      </c>
      <c r="E23" s="379">
        <v>848125.04</v>
      </c>
      <c r="F23" s="379">
        <v>2249758.4550000001</v>
      </c>
      <c r="G23" s="379">
        <v>1774640.273</v>
      </c>
      <c r="H23" s="365"/>
      <c r="J23" s="378"/>
      <c r="K23" s="405"/>
      <c r="L23" s="405"/>
      <c r="M23" s="405"/>
    </row>
    <row r="24" spans="1:13" s="356" customFormat="1" ht="11.25" customHeight="1">
      <c r="A24" s="363"/>
      <c r="B24" s="378"/>
      <c r="C24" s="379"/>
      <c r="D24" s="379"/>
      <c r="E24" s="379"/>
      <c r="F24" s="379"/>
      <c r="G24" s="379"/>
      <c r="H24" s="365"/>
      <c r="J24" s="378"/>
      <c r="K24" s="405"/>
      <c r="L24" s="405"/>
      <c r="M24" s="405"/>
    </row>
    <row r="25" spans="1:13" s="356" customFormat="1" ht="8.4499999999999993" customHeight="1">
      <c r="A25" s="363"/>
      <c r="B25" s="378"/>
      <c r="C25" s="379"/>
      <c r="D25" s="379"/>
      <c r="E25" s="379"/>
      <c r="F25" s="379"/>
      <c r="G25" s="853" t="s">
        <v>532</v>
      </c>
      <c r="H25" s="365"/>
      <c r="J25" s="378"/>
      <c r="K25" s="405"/>
      <c r="L25" s="405"/>
      <c r="M25" s="405"/>
    </row>
    <row r="26" spans="1:13" s="356" customFormat="1" ht="8.4499999999999993" customHeight="1">
      <c r="A26" s="363"/>
      <c r="B26" s="378"/>
      <c r="C26" s="379"/>
      <c r="D26" s="379"/>
      <c r="E26" s="379"/>
      <c r="F26" s="379"/>
      <c r="G26" s="95" t="s">
        <v>13</v>
      </c>
      <c r="H26" s="365"/>
    </row>
    <row r="27" spans="1:13" s="356" customFormat="1" ht="3" customHeight="1">
      <c r="A27" s="363"/>
      <c r="B27" s="364"/>
      <c r="C27" s="364"/>
      <c r="D27" s="364"/>
      <c r="E27" s="364"/>
      <c r="F27" s="364"/>
      <c r="G27" s="364"/>
      <c r="H27" s="365"/>
    </row>
    <row r="28" spans="1:13" s="356" customFormat="1" ht="3" customHeight="1">
      <c r="A28" s="363"/>
      <c r="B28" s="366"/>
      <c r="C28" s="366"/>
      <c r="D28" s="366"/>
      <c r="E28" s="366"/>
      <c r="F28" s="366"/>
      <c r="G28" s="366"/>
      <c r="H28" s="365"/>
    </row>
    <row r="29" spans="1:13" s="356" customFormat="1" ht="8.4499999999999993" customHeight="1">
      <c r="A29" s="363"/>
      <c r="B29" s="367" t="s">
        <v>5</v>
      </c>
      <c r="C29" s="368">
        <v>2003</v>
      </c>
      <c r="D29" s="368">
        <v>2004</v>
      </c>
      <c r="E29" s="368">
        <v>2005</v>
      </c>
      <c r="F29" s="368">
        <v>2006</v>
      </c>
      <c r="G29" s="368">
        <v>2007</v>
      </c>
      <c r="H29" s="365"/>
    </row>
    <row r="30" spans="1:13" s="356" customFormat="1" ht="3" customHeight="1">
      <c r="A30" s="363"/>
      <c r="B30" s="370"/>
      <c r="C30" s="370"/>
      <c r="D30" s="370"/>
      <c r="E30" s="370"/>
      <c r="F30" s="370"/>
      <c r="G30" s="370"/>
      <c r="H30" s="365"/>
      <c r="I30" s="371"/>
    </row>
    <row r="31" spans="1:13" s="356" customFormat="1" ht="3" customHeight="1">
      <c r="A31" s="363"/>
      <c r="B31" s="367"/>
      <c r="C31" s="367"/>
      <c r="D31" s="367"/>
      <c r="E31" s="367"/>
      <c r="F31" s="367"/>
      <c r="G31" s="367"/>
      <c r="H31" s="365"/>
    </row>
    <row r="32" spans="1:13" s="356" customFormat="1" ht="8.4499999999999993" customHeight="1">
      <c r="A32" s="363"/>
      <c r="B32" s="373" t="s">
        <v>60</v>
      </c>
      <c r="C32" s="374">
        <f t="shared" ref="C32:D32" si="0">SUM(C33:C45)</f>
        <v>561029979.17299986</v>
      </c>
      <c r="D32" s="374">
        <f t="shared" si="0"/>
        <v>616367067.22500002</v>
      </c>
      <c r="E32" s="374">
        <f>SUM(E33:E45)-1</f>
        <v>697515126.65199995</v>
      </c>
      <c r="F32" s="374">
        <f t="shared" ref="F32" si="1">SUM(F33:F45)</f>
        <v>805174296.88600016</v>
      </c>
      <c r="G32" s="374">
        <f t="shared" ref="G32" si="2">SUM(G33:G45)</f>
        <v>894122447.1839999</v>
      </c>
      <c r="H32" s="365"/>
      <c r="J32" s="377"/>
      <c r="K32" s="404"/>
      <c r="L32" s="404"/>
      <c r="M32" s="404"/>
    </row>
    <row r="33" spans="1:13" s="356" customFormat="1" ht="8.4499999999999993" customHeight="1">
      <c r="A33" s="363"/>
      <c r="B33" s="378" t="s">
        <v>376</v>
      </c>
      <c r="C33" s="379">
        <v>141877296.28200001</v>
      </c>
      <c r="D33" s="379">
        <v>154670032.63600001</v>
      </c>
      <c r="E33" s="379">
        <v>174812924.10100001</v>
      </c>
      <c r="F33" s="379">
        <v>189558239.04300001</v>
      </c>
      <c r="G33" s="379">
        <v>200916840.333</v>
      </c>
      <c r="H33" s="365"/>
      <c r="J33" s="378"/>
      <c r="K33" s="405"/>
      <c r="L33" s="405"/>
      <c r="M33" s="405"/>
    </row>
    <row r="34" spans="1:13" s="356" customFormat="1" ht="8.4499999999999993" customHeight="1">
      <c r="A34" s="363"/>
      <c r="B34" s="378" t="s">
        <v>377</v>
      </c>
      <c r="C34" s="379">
        <v>6488659.3550000004</v>
      </c>
      <c r="D34" s="379">
        <v>6709206.0619999999</v>
      </c>
      <c r="E34" s="379">
        <v>7496199.1529999999</v>
      </c>
      <c r="F34" s="379">
        <v>8201579.733</v>
      </c>
      <c r="G34" s="379">
        <v>7951483.9900000002</v>
      </c>
      <c r="H34" s="365"/>
      <c r="J34" s="378"/>
      <c r="K34" s="405"/>
      <c r="L34" s="405"/>
      <c r="M34" s="405"/>
    </row>
    <row r="35" spans="1:13" s="356" customFormat="1" ht="8.4499999999999993" customHeight="1">
      <c r="A35" s="363"/>
      <c r="B35" s="378" t="s">
        <v>378</v>
      </c>
      <c r="C35" s="379">
        <v>14853679.373</v>
      </c>
      <c r="D35" s="379">
        <v>16292042.423</v>
      </c>
      <c r="E35" s="379">
        <v>17532666.265000001</v>
      </c>
      <c r="F35" s="379">
        <v>19927826.324999999</v>
      </c>
      <c r="G35" s="379">
        <v>22148238.350000001</v>
      </c>
      <c r="H35" s="365"/>
      <c r="J35" s="378"/>
      <c r="K35" s="405"/>
      <c r="L35" s="405"/>
      <c r="M35" s="405"/>
    </row>
    <row r="36" spans="1:13" s="356" customFormat="1" ht="8.4499999999999993" customHeight="1">
      <c r="A36" s="363"/>
      <c r="B36" s="378" t="s">
        <v>379</v>
      </c>
      <c r="C36" s="379">
        <v>218237711.23899999</v>
      </c>
      <c r="D36" s="379">
        <v>244119773.42399999</v>
      </c>
      <c r="E36" s="379">
        <v>278404923.28299999</v>
      </c>
      <c r="F36" s="379">
        <v>325952927.15799999</v>
      </c>
      <c r="G36" s="379">
        <v>371648350.80599999</v>
      </c>
      <c r="H36" s="365"/>
      <c r="J36" s="378"/>
      <c r="K36" s="405"/>
      <c r="L36" s="405"/>
      <c r="M36" s="405"/>
    </row>
    <row r="37" spans="1:13" s="356" customFormat="1" ht="8.4499999999999993" customHeight="1">
      <c r="A37" s="363"/>
      <c r="B37" s="378" t="s">
        <v>403</v>
      </c>
      <c r="C37" s="379"/>
      <c r="D37" s="379"/>
      <c r="E37" s="379"/>
      <c r="F37" s="379"/>
      <c r="G37" s="379"/>
      <c r="H37" s="365"/>
      <c r="J37" s="378"/>
      <c r="K37" s="405"/>
      <c r="L37" s="405"/>
      <c r="M37" s="405"/>
    </row>
    <row r="38" spans="1:13" s="356" customFormat="1" ht="8.4499999999999993" customHeight="1">
      <c r="A38" s="363"/>
      <c r="B38" s="378" t="s">
        <v>404</v>
      </c>
      <c r="C38" s="379">
        <v>3580692.054</v>
      </c>
      <c r="D38" s="379">
        <v>2623421.9819999998</v>
      </c>
      <c r="E38" s="379">
        <v>4507742.1140000001</v>
      </c>
      <c r="F38" s="379">
        <v>6380227.2659999998</v>
      </c>
      <c r="G38" s="379">
        <v>4665608.2290000003</v>
      </c>
      <c r="H38" s="365"/>
      <c r="J38" s="378"/>
      <c r="K38" s="405"/>
      <c r="L38" s="405"/>
      <c r="M38" s="405"/>
    </row>
    <row r="39" spans="1:13" s="356" customFormat="1" ht="8.4499999999999993" customHeight="1">
      <c r="A39" s="363"/>
      <c r="B39" s="378" t="s">
        <v>380</v>
      </c>
      <c r="C39" s="379">
        <v>41587014.053000003</v>
      </c>
      <c r="D39" s="379">
        <v>44735513.381999999</v>
      </c>
      <c r="E39" s="379">
        <v>57382084.18</v>
      </c>
      <c r="F39" s="379">
        <v>71918784.691</v>
      </c>
      <c r="G39" s="379">
        <v>87522291.501000002</v>
      </c>
      <c r="H39" s="365"/>
      <c r="J39" s="378"/>
      <c r="K39" s="405"/>
      <c r="L39" s="405"/>
      <c r="M39" s="405"/>
    </row>
    <row r="40" spans="1:13" s="356" customFormat="1" ht="8.4499999999999993" customHeight="1">
      <c r="A40" s="363"/>
      <c r="B40" s="378" t="s">
        <v>381</v>
      </c>
      <c r="C40" s="379">
        <v>6516490.3329999996</v>
      </c>
      <c r="D40" s="379">
        <v>5989448.9759999998</v>
      </c>
      <c r="E40" s="379">
        <v>5890229.3710000003</v>
      </c>
      <c r="F40" s="379">
        <v>5195342.6529999999</v>
      </c>
      <c r="G40" s="379">
        <v>4856716.1519999998</v>
      </c>
      <c r="H40" s="365"/>
      <c r="J40" s="378"/>
      <c r="K40" s="405"/>
      <c r="L40" s="405"/>
      <c r="M40" s="405"/>
    </row>
    <row r="41" spans="1:13" s="356" customFormat="1" ht="8.4499999999999993" customHeight="1">
      <c r="A41" s="363"/>
      <c r="B41" s="378" t="s">
        <v>382</v>
      </c>
      <c r="C41" s="379">
        <v>91247965.111000001</v>
      </c>
      <c r="D41" s="379">
        <v>97985240.594999999</v>
      </c>
      <c r="E41" s="379">
        <v>109229017.46799999</v>
      </c>
      <c r="F41" s="379">
        <v>125161675.847</v>
      </c>
      <c r="G41" s="379">
        <v>133470866.855</v>
      </c>
      <c r="H41" s="365"/>
      <c r="J41" s="378"/>
      <c r="K41" s="405"/>
      <c r="L41" s="405"/>
      <c r="M41" s="405"/>
    </row>
    <row r="42" spans="1:13" s="356" customFormat="1" ht="8.4499999999999993" customHeight="1">
      <c r="A42" s="363"/>
      <c r="B42" s="378" t="s">
        <v>364</v>
      </c>
      <c r="C42" s="379">
        <v>3535762.1030000001</v>
      </c>
      <c r="D42" s="379">
        <v>3178763.7609999999</v>
      </c>
      <c r="E42" s="379">
        <v>1345777.534</v>
      </c>
      <c r="F42" s="379">
        <v>1718174.2790000001</v>
      </c>
      <c r="G42" s="379">
        <v>2892941.3160000001</v>
      </c>
      <c r="H42" s="365"/>
      <c r="J42" s="378"/>
      <c r="K42" s="405"/>
      <c r="L42" s="405"/>
      <c r="M42" s="405"/>
    </row>
    <row r="43" spans="1:13" s="356" customFormat="1" ht="8.4499999999999993" customHeight="1">
      <c r="A43" s="363"/>
      <c r="B43" s="378" t="s">
        <v>383</v>
      </c>
      <c r="C43" s="379">
        <v>19411974.471000001</v>
      </c>
      <c r="D43" s="379">
        <v>20756882.046</v>
      </c>
      <c r="E43" s="379">
        <v>20549075.576000001</v>
      </c>
      <c r="F43" s="379">
        <v>27486559.524</v>
      </c>
      <c r="G43" s="379">
        <v>23167696.675000001</v>
      </c>
      <c r="H43" s="365"/>
      <c r="J43" s="378"/>
      <c r="K43" s="405"/>
      <c r="L43" s="405"/>
      <c r="M43" s="405"/>
    </row>
    <row r="44" spans="1:13" s="356" customFormat="1" ht="8.4499999999999993" customHeight="1">
      <c r="A44" s="363"/>
      <c r="B44" s="378" t="s">
        <v>384</v>
      </c>
      <c r="C44" s="379">
        <v>11416039.989</v>
      </c>
      <c r="D44" s="379">
        <v>14830505.637</v>
      </c>
      <c r="E44" s="379">
        <v>18793990.609000001</v>
      </c>
      <c r="F44" s="379">
        <v>22943876.754999999</v>
      </c>
      <c r="G44" s="379">
        <v>33187566.269000001</v>
      </c>
      <c r="H44" s="365"/>
      <c r="J44" s="378"/>
      <c r="K44" s="405"/>
      <c r="L44" s="405"/>
      <c r="M44" s="405"/>
    </row>
    <row r="45" spans="1:13" s="356" customFormat="1" ht="8.4499999999999993" customHeight="1">
      <c r="A45" s="363"/>
      <c r="B45" s="378" t="s">
        <v>385</v>
      </c>
      <c r="C45" s="379">
        <v>2276694.81</v>
      </c>
      <c r="D45" s="379">
        <v>4476236.301</v>
      </c>
      <c r="E45" s="379">
        <v>1570497.9979999999</v>
      </c>
      <c r="F45" s="379">
        <v>729083.61199999996</v>
      </c>
      <c r="G45" s="379">
        <v>1693846.7080000001</v>
      </c>
      <c r="H45" s="365"/>
      <c r="J45" s="378"/>
      <c r="K45" s="405"/>
      <c r="L45" s="405"/>
      <c r="M45" s="405"/>
    </row>
    <row r="46" spans="1:13" s="356" customFormat="1" ht="11.25" customHeight="1">
      <c r="A46" s="363"/>
      <c r="B46" s="378"/>
      <c r="C46" s="379"/>
      <c r="D46" s="379"/>
      <c r="E46" s="379"/>
      <c r="F46" s="379"/>
      <c r="G46" s="379"/>
      <c r="H46" s="365"/>
    </row>
    <row r="47" spans="1:13" s="356" customFormat="1" ht="8.4499999999999993" customHeight="1">
      <c r="A47" s="363"/>
      <c r="B47" s="378"/>
      <c r="C47" s="379"/>
      <c r="D47" s="379"/>
      <c r="E47" s="379"/>
      <c r="F47" s="379"/>
      <c r="G47" s="853" t="s">
        <v>532</v>
      </c>
      <c r="H47" s="365"/>
    </row>
    <row r="48" spans="1:13" s="356" customFormat="1" ht="8.4499999999999993" customHeight="1">
      <c r="A48" s="363"/>
      <c r="B48" s="378"/>
      <c r="C48" s="379"/>
      <c r="D48" s="379"/>
      <c r="E48" s="379"/>
      <c r="F48" s="379"/>
      <c r="G48" s="95" t="s">
        <v>14</v>
      </c>
      <c r="H48" s="365"/>
    </row>
    <row r="49" spans="1:13" s="356" customFormat="1" ht="3" customHeight="1">
      <c r="A49" s="363"/>
      <c r="B49" s="364"/>
      <c r="C49" s="364"/>
      <c r="D49" s="364"/>
      <c r="E49" s="364"/>
      <c r="F49" s="364"/>
      <c r="G49" s="364"/>
      <c r="H49" s="365"/>
    </row>
    <row r="50" spans="1:13" s="356" customFormat="1" ht="3" customHeight="1">
      <c r="A50" s="363"/>
      <c r="B50" s="366"/>
      <c r="C50" s="366"/>
      <c r="D50" s="366"/>
      <c r="E50" s="366"/>
      <c r="F50" s="366"/>
      <c r="G50" s="366"/>
      <c r="H50" s="365"/>
    </row>
    <row r="51" spans="1:13" s="356" customFormat="1" ht="8.4499999999999993" customHeight="1">
      <c r="A51" s="363"/>
      <c r="B51" s="367" t="s">
        <v>5</v>
      </c>
      <c r="C51" s="368">
        <v>2008</v>
      </c>
      <c r="D51" s="368">
        <v>2009</v>
      </c>
      <c r="E51" s="368">
        <v>2010</v>
      </c>
      <c r="F51" s="368">
        <v>2011</v>
      </c>
      <c r="G51" s="368" t="s">
        <v>81</v>
      </c>
      <c r="H51" s="365"/>
    </row>
    <row r="52" spans="1:13" s="356" customFormat="1" ht="3" customHeight="1">
      <c r="A52" s="363"/>
      <c r="B52" s="370"/>
      <c r="C52" s="370"/>
      <c r="D52" s="370"/>
      <c r="E52" s="370"/>
      <c r="F52" s="370"/>
      <c r="G52" s="370"/>
      <c r="H52" s="365"/>
      <c r="I52" s="371"/>
    </row>
    <row r="53" spans="1:13" s="356" customFormat="1" ht="3" customHeight="1">
      <c r="A53" s="363"/>
      <c r="B53" s="367"/>
      <c r="C53" s="367"/>
      <c r="D53" s="367"/>
      <c r="E53" s="367"/>
      <c r="F53" s="367"/>
      <c r="G53" s="367"/>
      <c r="H53" s="365"/>
    </row>
    <row r="54" spans="1:13" s="356" customFormat="1" ht="8.4499999999999993" customHeight="1">
      <c r="A54" s="363"/>
      <c r="B54" s="373" t="s">
        <v>60</v>
      </c>
      <c r="C54" s="374">
        <f t="shared" ref="C54:D54" si="3">SUM(C55:C67)</f>
        <v>1057098519.2130003</v>
      </c>
      <c r="D54" s="374">
        <f t="shared" si="3"/>
        <v>1150380940.066</v>
      </c>
      <c r="E54" s="374">
        <f>SUM(E55:E67)</f>
        <v>1235616682.0710001</v>
      </c>
      <c r="F54" s="374">
        <f t="shared" ref="F54" si="4">SUM(F55:F67)</f>
        <v>1374454522.0029998</v>
      </c>
      <c r="G54" s="374">
        <f>SUM(G55:G67)</f>
        <v>1101414135.632</v>
      </c>
      <c r="H54" s="365"/>
      <c r="K54" s="399"/>
      <c r="L54" s="399"/>
      <c r="M54" s="399"/>
    </row>
    <row r="55" spans="1:13" s="356" customFormat="1" ht="8.4499999999999993" customHeight="1">
      <c r="A55" s="363"/>
      <c r="B55" s="378" t="s">
        <v>376</v>
      </c>
      <c r="C55" s="379">
        <v>231297373.743</v>
      </c>
      <c r="D55" s="379">
        <v>246509221.95000002</v>
      </c>
      <c r="E55" s="379">
        <v>263727566.83199999</v>
      </c>
      <c r="F55" s="379">
        <v>289497694.78500003</v>
      </c>
      <c r="G55" s="379">
        <v>231318922.88100001</v>
      </c>
      <c r="H55" s="365"/>
      <c r="K55" s="399"/>
      <c r="L55" s="399"/>
      <c r="M55" s="399"/>
    </row>
    <row r="56" spans="1:13" s="356" customFormat="1" ht="8.4499999999999993" customHeight="1">
      <c r="A56" s="363"/>
      <c r="B56" s="378" t="s">
        <v>377</v>
      </c>
      <c r="C56" s="379">
        <v>9040180.1710000001</v>
      </c>
      <c r="D56" s="379">
        <v>9675341.0950000007</v>
      </c>
      <c r="E56" s="379">
        <v>10697158.614</v>
      </c>
      <c r="F56" s="379">
        <v>12147232.721000001</v>
      </c>
      <c r="G56" s="379">
        <v>10579709.703</v>
      </c>
      <c r="H56" s="365"/>
      <c r="K56" s="399"/>
      <c r="L56" s="399"/>
      <c r="M56" s="399"/>
    </row>
    <row r="57" spans="1:13" s="356" customFormat="1" ht="8.4499999999999993" customHeight="1">
      <c r="A57" s="363"/>
      <c r="B57" s="378" t="s">
        <v>378</v>
      </c>
      <c r="C57" s="379">
        <v>26562313.625</v>
      </c>
      <c r="D57" s="379">
        <v>29236681.365999997</v>
      </c>
      <c r="E57" s="379">
        <v>32273443.328000002</v>
      </c>
      <c r="F57" s="379">
        <v>37730494.618000001</v>
      </c>
      <c r="G57" s="379">
        <v>33041378.526000001</v>
      </c>
      <c r="H57" s="365"/>
      <c r="K57" s="399"/>
      <c r="L57" s="399"/>
      <c r="M57" s="399"/>
    </row>
    <row r="58" spans="1:13" s="356" customFormat="1" ht="8.4499999999999993" customHeight="1">
      <c r="A58" s="363"/>
      <c r="B58" s="378" t="s">
        <v>379</v>
      </c>
      <c r="C58" s="379">
        <v>448211390.95599997</v>
      </c>
      <c r="D58" s="379">
        <v>487504929.99699992</v>
      </c>
      <c r="E58" s="379">
        <v>536422040.40700001</v>
      </c>
      <c r="F58" s="379">
        <v>582490550.46599996</v>
      </c>
      <c r="G58" s="379">
        <v>517542366.09600002</v>
      </c>
      <c r="H58" s="365"/>
      <c r="K58" s="399"/>
      <c r="L58" s="399"/>
      <c r="M58" s="399"/>
    </row>
    <row r="59" spans="1:13" s="356" customFormat="1" ht="8.4499999999999993" customHeight="1">
      <c r="A59" s="363"/>
      <c r="B59" s="378" t="s">
        <v>403</v>
      </c>
      <c r="C59" s="379"/>
      <c r="D59" s="379"/>
      <c r="E59" s="379"/>
      <c r="F59" s="379"/>
      <c r="G59" s="379"/>
      <c r="H59" s="365"/>
      <c r="K59" s="399"/>
      <c r="L59" s="399"/>
      <c r="M59" s="399"/>
    </row>
    <row r="60" spans="1:13" s="356" customFormat="1" ht="8.4499999999999993" customHeight="1">
      <c r="A60" s="363"/>
      <c r="B60" s="378" t="s">
        <v>404</v>
      </c>
      <c r="C60" s="379">
        <v>6176979.9910000004</v>
      </c>
      <c r="D60" s="379">
        <v>7724702.6919999998</v>
      </c>
      <c r="E60" s="379">
        <v>5728209.0599999996</v>
      </c>
      <c r="F60" s="379">
        <v>8863662.5399999991</v>
      </c>
      <c r="G60" s="379">
        <v>7925008.2060000002</v>
      </c>
      <c r="H60" s="365"/>
      <c r="K60" s="399"/>
      <c r="L60" s="399"/>
      <c r="M60" s="399"/>
    </row>
    <row r="61" spans="1:13" s="356" customFormat="1" ht="8.4499999999999993" customHeight="1">
      <c r="A61" s="363"/>
      <c r="B61" s="378" t="s">
        <v>380</v>
      </c>
      <c r="C61" s="379">
        <v>98533006.136000007</v>
      </c>
      <c r="D61" s="379">
        <v>118748202.06299998</v>
      </c>
      <c r="E61" s="379">
        <v>120265584.64</v>
      </c>
      <c r="F61" s="379">
        <v>93805325.585999995</v>
      </c>
      <c r="G61" s="379">
        <v>66507268.550999999</v>
      </c>
      <c r="H61" s="365"/>
      <c r="K61" s="399"/>
      <c r="L61" s="399"/>
      <c r="M61" s="399"/>
    </row>
    <row r="62" spans="1:13" s="356" customFormat="1" ht="8.4499999999999993" customHeight="1">
      <c r="A62" s="363"/>
      <c r="B62" s="378" t="s">
        <v>381</v>
      </c>
      <c r="C62" s="379">
        <v>6452182.0240000002</v>
      </c>
      <c r="D62" s="379">
        <v>3682367.737999999</v>
      </c>
      <c r="E62" s="379">
        <v>5987947.0880000005</v>
      </c>
      <c r="F62" s="379">
        <v>7515270.4129999997</v>
      </c>
      <c r="G62" s="379">
        <v>5823571.4689999996</v>
      </c>
      <c r="H62" s="365"/>
      <c r="K62" s="399"/>
      <c r="L62" s="399"/>
      <c r="M62" s="399"/>
    </row>
    <row r="63" spans="1:13" s="356" customFormat="1" ht="8.4499999999999993" customHeight="1">
      <c r="A63" s="363"/>
      <c r="B63" s="378" t="s">
        <v>382</v>
      </c>
      <c r="C63" s="379">
        <v>164412777.65900001</v>
      </c>
      <c r="D63" s="379">
        <v>167185907.70199996</v>
      </c>
      <c r="E63" s="379">
        <v>174837906.20899999</v>
      </c>
      <c r="F63" s="379">
        <v>201676606.14399999</v>
      </c>
      <c r="G63" s="379">
        <v>166265098.60699999</v>
      </c>
      <c r="H63" s="365"/>
      <c r="K63" s="399"/>
      <c r="L63" s="399"/>
      <c r="M63" s="399"/>
    </row>
    <row r="64" spans="1:13" s="356" customFormat="1" ht="8.4499999999999993" customHeight="1">
      <c r="A64" s="363"/>
      <c r="B64" s="378" t="s">
        <v>364</v>
      </c>
      <c r="C64" s="379">
        <v>3232452.99</v>
      </c>
      <c r="D64" s="379">
        <v>627261.00799999991</v>
      </c>
      <c r="E64" s="379">
        <v>0</v>
      </c>
      <c r="F64" s="379">
        <v>0</v>
      </c>
      <c r="G64" s="379">
        <v>0</v>
      </c>
      <c r="H64" s="365"/>
      <c r="K64" s="399"/>
      <c r="L64" s="399"/>
      <c r="M64" s="399"/>
    </row>
    <row r="65" spans="1:13" s="356" customFormat="1" ht="8.4499999999999993" customHeight="1">
      <c r="A65" s="363"/>
      <c r="B65" s="378" t="s">
        <v>383</v>
      </c>
      <c r="C65" s="379">
        <v>21671570.686999999</v>
      </c>
      <c r="D65" s="379">
        <v>21394352.280000005</v>
      </c>
      <c r="E65" s="379">
        <v>36723900.123999998</v>
      </c>
      <c r="F65" s="379">
        <v>60916922.421999998</v>
      </c>
      <c r="G65" s="379">
        <v>33201525.984000001</v>
      </c>
      <c r="H65" s="365"/>
      <c r="K65" s="399"/>
      <c r="L65" s="399"/>
      <c r="M65" s="399"/>
    </row>
    <row r="66" spans="1:13" s="356" customFormat="1" ht="8.4499999999999993" customHeight="1">
      <c r="A66" s="363"/>
      <c r="B66" s="378" t="s">
        <v>384</v>
      </c>
      <c r="C66" s="379">
        <v>37782388.255999997</v>
      </c>
      <c r="D66" s="379">
        <v>49948841.579999998</v>
      </c>
      <c r="E66" s="379">
        <v>36276473.869000003</v>
      </c>
      <c r="F66" s="379">
        <v>58857033.504000001</v>
      </c>
      <c r="G66" s="379">
        <v>29174481.623</v>
      </c>
      <c r="H66" s="365"/>
      <c r="K66" s="399"/>
      <c r="L66" s="399"/>
      <c r="M66" s="399"/>
    </row>
    <row r="67" spans="1:13" s="356" customFormat="1" ht="8.4499999999999993" customHeight="1">
      <c r="A67" s="363"/>
      <c r="B67" s="378" t="s">
        <v>385</v>
      </c>
      <c r="C67" s="379">
        <v>3725902.9750000001</v>
      </c>
      <c r="D67" s="379">
        <v>8143130.5950000007</v>
      </c>
      <c r="E67" s="379">
        <v>12676451.9</v>
      </c>
      <c r="F67" s="379">
        <v>20953728.804000001</v>
      </c>
      <c r="G67" s="379">
        <v>34803.985999999997</v>
      </c>
      <c r="H67" s="365"/>
      <c r="K67" s="399"/>
      <c r="L67" s="399"/>
      <c r="M67" s="399"/>
    </row>
    <row r="68" spans="1:13" s="356" customFormat="1" ht="3" customHeight="1">
      <c r="A68" s="363"/>
      <c r="B68" s="364"/>
      <c r="C68" s="382"/>
      <c r="D68" s="382"/>
      <c r="E68" s="382"/>
      <c r="F68" s="382"/>
      <c r="G68" s="382"/>
      <c r="H68" s="365"/>
    </row>
    <row r="69" spans="1:13" s="356" customFormat="1" ht="3" customHeight="1">
      <c r="A69" s="363"/>
      <c r="B69" s="366"/>
      <c r="C69" s="366"/>
      <c r="D69" s="366"/>
      <c r="E69" s="366"/>
      <c r="F69" s="366"/>
      <c r="G69" s="366"/>
      <c r="H69" s="365"/>
    </row>
    <row r="70" spans="1:13" s="356" customFormat="1" ht="8.4499999999999993" customHeight="1">
      <c r="A70" s="363"/>
      <c r="B70" s="367" t="s">
        <v>721</v>
      </c>
      <c r="C70" s="366"/>
      <c r="D70" s="366"/>
      <c r="E70" s="366"/>
      <c r="F70" s="366"/>
      <c r="G70" s="366"/>
      <c r="H70" s="365"/>
    </row>
    <row r="71" spans="1:13" s="356" customFormat="1" ht="8.4499999999999993" customHeight="1">
      <c r="A71" s="363"/>
      <c r="B71" s="854" t="s">
        <v>412</v>
      </c>
      <c r="C71" s="855"/>
      <c r="D71" s="855"/>
      <c r="E71" s="855"/>
      <c r="F71" s="855"/>
      <c r="G71" s="855"/>
      <c r="H71" s="365"/>
    </row>
    <row r="72" spans="1:13" s="356" customFormat="1" ht="4.5" customHeight="1">
      <c r="A72" s="388"/>
      <c r="B72" s="370"/>
      <c r="C72" s="382"/>
      <c r="D72" s="382"/>
      <c r="E72" s="382"/>
      <c r="F72" s="382"/>
      <c r="G72" s="382"/>
      <c r="H72" s="389"/>
    </row>
    <row r="73" spans="1:13" s="378" customFormat="1" hidden="1">
      <c r="A73" s="390"/>
      <c r="B73" s="390"/>
      <c r="C73" s="390"/>
      <c r="D73" s="390"/>
      <c r="E73" s="390"/>
      <c r="F73" s="379"/>
      <c r="G73" s="390"/>
      <c r="H73" s="390"/>
      <c r="I73" s="390" t="s">
        <v>16</v>
      </c>
      <c r="J73" s="356"/>
      <c r="K73" s="356"/>
      <c r="L73" s="356"/>
      <c r="M73" s="356"/>
    </row>
    <row r="74" spans="1:13" s="378" customFormat="1" hidden="1">
      <c r="A74" s="390"/>
      <c r="B74" s="390"/>
      <c r="C74" s="390"/>
      <c r="D74" s="390"/>
      <c r="E74" s="390"/>
      <c r="F74" s="390"/>
      <c r="G74" s="390"/>
      <c r="H74" s="390"/>
      <c r="I74" s="390"/>
      <c r="J74" s="356"/>
      <c r="K74" s="356"/>
      <c r="L74" s="356"/>
      <c r="M74" s="356"/>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3.xml><?xml version="1.0" encoding="utf-8"?>
<worksheet xmlns="http://schemas.openxmlformats.org/spreadsheetml/2006/main" xmlns:r="http://schemas.openxmlformats.org/officeDocument/2006/relationships">
  <dimension ref="A1:M103"/>
  <sheetViews>
    <sheetView showGridLines="0" showRowColHeaders="0" zoomScale="140" zoomScaleNormal="140" workbookViewId="0"/>
  </sheetViews>
  <sheetFormatPr baseColWidth="10" defaultColWidth="0" defaultRowHeight="12.75" zeroHeight="1"/>
  <cols>
    <col min="1" max="1" width="0.7109375" style="390" customWidth="1"/>
    <col min="2" max="2" width="16.42578125" style="390" customWidth="1"/>
    <col min="3" max="3" width="7.42578125" style="390" customWidth="1"/>
    <col min="4" max="4" width="8.85546875" style="390" customWidth="1"/>
    <col min="5" max="5" width="8.28515625" style="390" customWidth="1"/>
    <col min="6" max="6" width="8.5703125" style="390" customWidth="1"/>
    <col min="7" max="7" width="8.42578125" style="390" customWidth="1"/>
    <col min="8" max="8" width="0.7109375" style="390" customWidth="1"/>
    <col min="9" max="9" width="0.85546875" style="390" customWidth="1"/>
    <col min="10" max="13" width="0" style="390" hidden="1" customWidth="1"/>
    <col min="14" max="16384" width="10.7109375" style="390" hidden="1"/>
  </cols>
  <sheetData>
    <row r="1" spans="1:10" s="356" customFormat="1" ht="4.5" customHeight="1">
      <c r="A1" s="353"/>
      <c r="B1" s="354"/>
      <c r="C1" s="354"/>
      <c r="D1" s="354"/>
      <c r="E1" s="354"/>
      <c r="F1" s="354"/>
      <c r="G1" s="354"/>
      <c r="H1" s="355"/>
    </row>
    <row r="2" spans="1:10" s="361" customFormat="1" ht="11.1" customHeight="1">
      <c r="A2" s="357"/>
      <c r="B2" s="406" t="s">
        <v>386</v>
      </c>
      <c r="C2" s="406"/>
      <c r="D2" s="359"/>
      <c r="E2" s="359"/>
      <c r="F2" s="359"/>
      <c r="G2" s="841" t="s">
        <v>556</v>
      </c>
      <c r="H2" s="360"/>
    </row>
    <row r="3" spans="1:10" s="361" customFormat="1" ht="11.1" customHeight="1">
      <c r="A3" s="357"/>
      <c r="B3" s="406" t="s">
        <v>388</v>
      </c>
      <c r="C3" s="406"/>
      <c r="D3" s="359"/>
      <c r="E3" s="359"/>
      <c r="F3" s="359"/>
      <c r="G3" s="95" t="s">
        <v>2</v>
      </c>
      <c r="H3" s="360"/>
    </row>
    <row r="4" spans="1:10" s="361" customFormat="1" ht="11.1" customHeight="1">
      <c r="A4" s="357"/>
      <c r="B4" s="358" t="s">
        <v>356</v>
      </c>
      <c r="C4" s="406"/>
      <c r="D4" s="359"/>
      <c r="E4" s="359"/>
      <c r="F4" s="359"/>
      <c r="H4" s="360"/>
    </row>
    <row r="5" spans="1:10" s="361" customFormat="1" ht="11.1" customHeight="1">
      <c r="A5" s="357"/>
      <c r="B5" s="403" t="s">
        <v>357</v>
      </c>
      <c r="C5" s="358"/>
      <c r="D5" s="359"/>
      <c r="E5" s="359"/>
      <c r="F5" s="359"/>
      <c r="G5" s="359"/>
      <c r="H5" s="360"/>
    </row>
    <row r="6" spans="1:10" s="356" customFormat="1" ht="3" customHeight="1">
      <c r="A6" s="363"/>
      <c r="B6" s="364"/>
      <c r="C6" s="364"/>
      <c r="D6" s="364"/>
      <c r="E6" s="364"/>
      <c r="F6" s="364"/>
      <c r="G6" s="364"/>
      <c r="H6" s="365"/>
    </row>
    <row r="7" spans="1:10" s="356" customFormat="1" ht="3" customHeight="1">
      <c r="A7" s="363"/>
      <c r="B7" s="366"/>
      <c r="C7" s="366"/>
      <c r="D7" s="366"/>
      <c r="E7" s="366"/>
      <c r="F7" s="366"/>
      <c r="G7" s="366"/>
      <c r="H7" s="365"/>
    </row>
    <row r="8" spans="1:10" s="356" customFormat="1" ht="9" customHeight="1">
      <c r="A8" s="363"/>
      <c r="B8" s="367" t="s">
        <v>5</v>
      </c>
      <c r="C8" s="368">
        <v>1998</v>
      </c>
      <c r="D8" s="368">
        <v>1999</v>
      </c>
      <c r="E8" s="368">
        <v>2000</v>
      </c>
      <c r="F8" s="368">
        <v>2001</v>
      </c>
      <c r="G8" s="368">
        <v>2002</v>
      </c>
      <c r="H8" s="365"/>
    </row>
    <row r="9" spans="1:10" s="356" customFormat="1" ht="3" customHeight="1">
      <c r="A9" s="363"/>
      <c r="B9" s="370"/>
      <c r="C9" s="370"/>
      <c r="D9" s="370"/>
      <c r="E9" s="370"/>
      <c r="F9" s="370"/>
      <c r="G9" s="370"/>
      <c r="H9" s="365"/>
      <c r="I9" s="371"/>
    </row>
    <row r="10" spans="1:10" s="356" customFormat="1" ht="3" customHeight="1">
      <c r="A10" s="363"/>
      <c r="B10" s="367"/>
      <c r="C10" s="367"/>
      <c r="D10" s="367"/>
      <c r="E10" s="367"/>
      <c r="F10" s="367"/>
      <c r="G10" s="367"/>
      <c r="H10" s="365"/>
    </row>
    <row r="11" spans="1:10" s="356" customFormat="1" ht="9" customHeight="1">
      <c r="A11" s="363"/>
      <c r="B11" s="373" t="s">
        <v>60</v>
      </c>
      <c r="C11" s="374">
        <f>SUM(C12:C26)</f>
        <v>41798624.700000003</v>
      </c>
      <c r="D11" s="374">
        <f t="shared" ref="D11:G11" si="0">SUM(D12:D26)</f>
        <v>46897493.099999994</v>
      </c>
      <c r="E11" s="374">
        <f t="shared" si="0"/>
        <v>56676152.5</v>
      </c>
      <c r="F11" s="374">
        <f t="shared" si="0"/>
        <v>62171150.299999997</v>
      </c>
      <c r="G11" s="374">
        <f t="shared" si="0"/>
        <v>68486238.799999997</v>
      </c>
      <c r="H11" s="365"/>
    </row>
    <row r="12" spans="1:10" s="356" customFormat="1" ht="9" customHeight="1">
      <c r="A12" s="363"/>
      <c r="B12" s="378" t="s">
        <v>376</v>
      </c>
      <c r="C12" s="379">
        <v>7509383.5</v>
      </c>
      <c r="D12" s="379">
        <v>9451610</v>
      </c>
      <c r="E12" s="379">
        <v>10903205.4</v>
      </c>
      <c r="F12" s="379">
        <v>11687696.773</v>
      </c>
      <c r="G12" s="379">
        <v>14229445.596000001</v>
      </c>
      <c r="H12" s="365"/>
      <c r="J12" s="378"/>
    </row>
    <row r="13" spans="1:10" s="356" customFormat="1" ht="9" customHeight="1">
      <c r="A13" s="363"/>
      <c r="B13" s="378" t="s">
        <v>377</v>
      </c>
      <c r="C13" s="379">
        <v>1582184</v>
      </c>
      <c r="D13" s="379">
        <v>1581260</v>
      </c>
      <c r="E13" s="379">
        <v>1873579.2</v>
      </c>
      <c r="F13" s="379">
        <v>1608327.2169999999</v>
      </c>
      <c r="G13" s="379">
        <v>1547366.355</v>
      </c>
      <c r="H13" s="365"/>
      <c r="J13" s="378"/>
    </row>
    <row r="14" spans="1:10" s="356" customFormat="1" ht="9" customHeight="1">
      <c r="A14" s="363"/>
      <c r="B14" s="378" t="s">
        <v>378</v>
      </c>
      <c r="C14" s="379">
        <v>4966291</v>
      </c>
      <c r="D14" s="379">
        <v>5579449.2000000002</v>
      </c>
      <c r="E14" s="379">
        <v>7118892.9000000004</v>
      </c>
      <c r="F14" s="379">
        <v>6770056.7319999998</v>
      </c>
      <c r="G14" s="379">
        <v>5704289.3849999998</v>
      </c>
      <c r="H14" s="365"/>
      <c r="J14" s="378"/>
    </row>
    <row r="15" spans="1:10" s="356" customFormat="1" ht="9" customHeight="1">
      <c r="A15" s="363"/>
      <c r="B15" s="378" t="s">
        <v>389</v>
      </c>
      <c r="C15" s="379"/>
      <c r="D15" s="379"/>
      <c r="E15" s="379"/>
      <c r="F15" s="379"/>
      <c r="G15" s="379"/>
      <c r="H15" s="365"/>
      <c r="J15" s="378"/>
    </row>
    <row r="16" spans="1:10" s="356" customFormat="1" ht="9" customHeight="1">
      <c r="A16" s="363"/>
      <c r="B16" s="378" t="s">
        <v>390</v>
      </c>
      <c r="C16" s="379">
        <v>7381443.5</v>
      </c>
      <c r="D16" s="379">
        <v>9197274.6999999993</v>
      </c>
      <c r="E16" s="379">
        <v>12369129.1</v>
      </c>
      <c r="F16" s="379">
        <v>13194559.885</v>
      </c>
      <c r="G16" s="379">
        <v>14506795.450999999</v>
      </c>
      <c r="H16" s="365"/>
      <c r="J16" s="378"/>
    </row>
    <row r="17" spans="1:10" s="356" customFormat="1" ht="9" customHeight="1">
      <c r="A17" s="363"/>
      <c r="B17" s="378" t="s">
        <v>391</v>
      </c>
      <c r="C17" s="379"/>
      <c r="D17" s="379"/>
      <c r="E17" s="379"/>
      <c r="F17" s="379"/>
      <c r="G17" s="379"/>
      <c r="H17" s="365"/>
      <c r="J17" s="378"/>
    </row>
    <row r="18" spans="1:10" s="356" customFormat="1" ht="9" customHeight="1">
      <c r="A18" s="363"/>
      <c r="B18" s="378" t="s">
        <v>392</v>
      </c>
      <c r="C18" s="380">
        <v>1444576</v>
      </c>
      <c r="D18" s="380">
        <v>1303575.6000000001</v>
      </c>
      <c r="E18" s="380">
        <v>1674619.5</v>
      </c>
      <c r="F18" s="380">
        <v>823274.90800000005</v>
      </c>
      <c r="G18" s="380">
        <v>1077087.834</v>
      </c>
      <c r="H18" s="365"/>
      <c r="J18" s="378"/>
    </row>
    <row r="19" spans="1:10" s="356" customFormat="1" ht="9" customHeight="1">
      <c r="A19" s="363"/>
      <c r="B19" s="378" t="s">
        <v>393</v>
      </c>
      <c r="C19" s="380"/>
      <c r="D19" s="380"/>
      <c r="E19" s="380"/>
      <c r="F19" s="380"/>
      <c r="G19" s="380"/>
      <c r="H19" s="365"/>
      <c r="J19" s="378"/>
    </row>
    <row r="20" spans="1:10" s="356" customFormat="1" ht="9" customHeight="1">
      <c r="A20" s="363"/>
      <c r="B20" s="378" t="s">
        <v>394</v>
      </c>
      <c r="C20" s="380">
        <v>1853291.6</v>
      </c>
      <c r="D20" s="380">
        <v>1627683.7</v>
      </c>
      <c r="E20" s="380">
        <v>1706571.7</v>
      </c>
      <c r="F20" s="380">
        <v>1234839.246</v>
      </c>
      <c r="G20" s="380">
        <v>1957060.723</v>
      </c>
      <c r="H20" s="365"/>
      <c r="J20" s="378"/>
    </row>
    <row r="21" spans="1:10" s="356" customFormat="1" ht="9" customHeight="1">
      <c r="A21" s="363"/>
      <c r="B21" s="378" t="s">
        <v>381</v>
      </c>
      <c r="C21" s="380">
        <v>0</v>
      </c>
      <c r="D21" s="380">
        <v>4000</v>
      </c>
      <c r="E21" s="380">
        <v>0</v>
      </c>
      <c r="F21" s="380">
        <v>77500</v>
      </c>
      <c r="G21" s="380">
        <v>64.033000000000001</v>
      </c>
      <c r="H21" s="365"/>
    </row>
    <row r="22" spans="1:10" s="356" customFormat="1" ht="9" customHeight="1">
      <c r="A22" s="363"/>
      <c r="B22" s="378" t="s">
        <v>383</v>
      </c>
      <c r="C22" s="380">
        <v>2018723.9</v>
      </c>
      <c r="D22" s="380">
        <v>2688046.4</v>
      </c>
      <c r="E22" s="380">
        <v>2803133</v>
      </c>
      <c r="F22" s="380">
        <v>3003127.0980000002</v>
      </c>
      <c r="G22" s="380">
        <v>2220952.6719999998</v>
      </c>
      <c r="H22" s="365"/>
    </row>
    <row r="23" spans="1:10" s="356" customFormat="1" ht="9" customHeight="1">
      <c r="A23" s="363"/>
      <c r="B23" s="378" t="s">
        <v>384</v>
      </c>
      <c r="C23" s="380">
        <v>3665290.2</v>
      </c>
      <c r="D23" s="380">
        <v>1767021.5</v>
      </c>
      <c r="E23" s="380">
        <v>1187637</v>
      </c>
      <c r="F23" s="380">
        <v>555825.40700000001</v>
      </c>
      <c r="G23" s="380">
        <v>93730.85</v>
      </c>
      <c r="H23" s="365"/>
    </row>
    <row r="24" spans="1:10" s="356" customFormat="1" ht="9" customHeight="1">
      <c r="A24" s="363"/>
      <c r="B24" s="378" t="s">
        <v>395</v>
      </c>
      <c r="C24" s="380"/>
      <c r="D24" s="380"/>
      <c r="E24" s="380"/>
      <c r="F24" s="380"/>
      <c r="G24" s="380"/>
      <c r="H24" s="365"/>
    </row>
    <row r="25" spans="1:10" s="356" customFormat="1" ht="9" customHeight="1">
      <c r="A25" s="363"/>
      <c r="B25" s="378" t="s">
        <v>396</v>
      </c>
      <c r="C25" s="407"/>
      <c r="D25" s="380"/>
      <c r="E25" s="380"/>
      <c r="F25" s="380"/>
      <c r="G25" s="380"/>
      <c r="H25" s="365"/>
    </row>
    <row r="26" spans="1:10" s="356" customFormat="1" ht="9" customHeight="1">
      <c r="A26" s="363"/>
      <c r="B26" s="378" t="s">
        <v>397</v>
      </c>
      <c r="C26" s="408">
        <v>11377441</v>
      </c>
      <c r="D26" s="408">
        <v>13697572</v>
      </c>
      <c r="E26" s="408">
        <v>17039384.699999999</v>
      </c>
      <c r="F26" s="408">
        <v>23215943.034000002</v>
      </c>
      <c r="G26" s="408">
        <v>27149445.901000001</v>
      </c>
      <c r="H26" s="365"/>
    </row>
    <row r="27" spans="1:10" s="356" customFormat="1" ht="6" customHeight="1">
      <c r="A27" s="363"/>
      <c r="B27" s="378"/>
      <c r="C27" s="409"/>
      <c r="D27" s="409"/>
      <c r="E27" s="409"/>
      <c r="F27" s="409"/>
      <c r="G27" s="409"/>
      <c r="H27" s="365"/>
    </row>
    <row r="28" spans="1:10" s="356" customFormat="1" ht="9" customHeight="1">
      <c r="A28" s="363"/>
      <c r="B28" s="378"/>
      <c r="C28" s="409"/>
      <c r="D28" s="409"/>
      <c r="E28" s="409"/>
      <c r="F28" s="409"/>
      <c r="G28" s="409"/>
      <c r="H28" s="365"/>
    </row>
    <row r="29" spans="1:10" s="356" customFormat="1" ht="9" customHeight="1">
      <c r="A29" s="363"/>
      <c r="B29" s="378"/>
      <c r="C29" s="409"/>
      <c r="D29" s="409"/>
      <c r="E29" s="409"/>
      <c r="F29" s="409"/>
      <c r="G29" s="409"/>
      <c r="H29" s="365"/>
    </row>
    <row r="30" spans="1:10" s="356" customFormat="1" ht="9" customHeight="1">
      <c r="A30" s="363"/>
      <c r="B30" s="378"/>
      <c r="C30" s="409"/>
      <c r="D30" s="409"/>
      <c r="E30" s="409"/>
      <c r="F30" s="409"/>
      <c r="G30" s="409"/>
      <c r="H30" s="365"/>
    </row>
    <row r="31" spans="1:10" s="356" customFormat="1" ht="9" customHeight="1">
      <c r="A31" s="363"/>
      <c r="B31" s="378"/>
      <c r="C31" s="409"/>
      <c r="D31" s="409"/>
      <c r="E31" s="409"/>
      <c r="F31" s="409"/>
      <c r="G31" s="409"/>
      <c r="H31" s="365"/>
    </row>
    <row r="32" spans="1:10" s="356" customFormat="1" ht="9" customHeight="1">
      <c r="A32" s="363"/>
      <c r="B32" s="378"/>
      <c r="C32" s="409"/>
      <c r="D32" s="409"/>
      <c r="E32" s="409"/>
      <c r="F32" s="409"/>
      <c r="G32" s="409"/>
      <c r="H32" s="365"/>
    </row>
    <row r="33" spans="1:9" s="356" customFormat="1" ht="9" customHeight="1">
      <c r="A33" s="363"/>
      <c r="B33" s="378"/>
      <c r="C33" s="409"/>
      <c r="D33" s="409"/>
      <c r="E33" s="409"/>
      <c r="F33" s="409"/>
      <c r="G33" s="409"/>
      <c r="H33" s="365"/>
    </row>
    <row r="34" spans="1:9" s="356" customFormat="1" ht="9" customHeight="1">
      <c r="A34" s="363"/>
      <c r="B34" s="378"/>
      <c r="C34" s="409"/>
      <c r="D34" s="409"/>
      <c r="E34" s="409"/>
      <c r="F34" s="409"/>
      <c r="G34" s="409"/>
      <c r="H34" s="365"/>
    </row>
    <row r="35" spans="1:9" s="356" customFormat="1" ht="9" customHeight="1">
      <c r="A35" s="363"/>
      <c r="B35" s="378"/>
      <c r="C35" s="409"/>
      <c r="D35" s="409"/>
      <c r="E35" s="409"/>
      <c r="F35" s="409"/>
      <c r="G35" s="409"/>
      <c r="H35" s="365"/>
    </row>
    <row r="36" spans="1:9" s="356" customFormat="1" ht="9" customHeight="1">
      <c r="A36" s="363"/>
      <c r="B36" s="378"/>
      <c r="C36" s="409"/>
      <c r="D36" s="409"/>
      <c r="E36" s="409"/>
      <c r="F36" s="409"/>
      <c r="G36" s="409"/>
      <c r="H36" s="365"/>
    </row>
    <row r="37" spans="1:9" s="356" customFormat="1" ht="9" customHeight="1">
      <c r="A37" s="363"/>
      <c r="B37" s="378"/>
      <c r="C37" s="409"/>
      <c r="D37" s="409"/>
      <c r="E37" s="409"/>
      <c r="F37" s="409"/>
      <c r="G37" s="409"/>
      <c r="H37" s="365"/>
    </row>
    <row r="38" spans="1:9" s="356" customFormat="1" ht="9" customHeight="1">
      <c r="A38" s="363"/>
      <c r="B38" s="378"/>
      <c r="C38" s="409"/>
      <c r="D38" s="409"/>
      <c r="E38" s="409"/>
      <c r="F38" s="409"/>
      <c r="G38" s="409"/>
      <c r="H38" s="365"/>
    </row>
    <row r="39" spans="1:9" s="356" customFormat="1" ht="9" customHeight="1">
      <c r="A39" s="363"/>
      <c r="B39" s="378"/>
      <c r="C39" s="409"/>
      <c r="D39" s="409"/>
      <c r="E39" s="409"/>
      <c r="F39" s="409"/>
      <c r="G39" s="409"/>
      <c r="H39" s="365"/>
    </row>
    <row r="40" spans="1:9" s="356" customFormat="1" ht="9" customHeight="1">
      <c r="A40" s="363"/>
      <c r="B40" s="378"/>
      <c r="C40" s="409"/>
      <c r="D40" s="409"/>
      <c r="E40" s="409"/>
      <c r="F40" s="409"/>
      <c r="G40" s="409"/>
      <c r="H40" s="365"/>
    </row>
    <row r="41" spans="1:9" s="356" customFormat="1" ht="9" customHeight="1">
      <c r="A41" s="363"/>
      <c r="B41" s="378"/>
      <c r="C41" s="409"/>
      <c r="D41" s="409"/>
      <c r="E41" s="409"/>
      <c r="F41" s="409"/>
      <c r="G41" s="409"/>
      <c r="H41" s="365"/>
    </row>
    <row r="42" spans="1:9" s="356" customFormat="1" ht="9" customHeight="1">
      <c r="A42" s="363"/>
      <c r="B42" s="378"/>
      <c r="C42" s="409"/>
      <c r="D42" s="409"/>
      <c r="E42" s="409"/>
      <c r="F42" s="409"/>
      <c r="G42" s="409"/>
      <c r="H42" s="365"/>
    </row>
    <row r="43" spans="1:9" s="356" customFormat="1" ht="9" customHeight="1">
      <c r="A43" s="363"/>
      <c r="B43" s="378"/>
      <c r="C43" s="409"/>
      <c r="D43" s="409"/>
      <c r="E43" s="409"/>
      <c r="F43" s="409"/>
      <c r="G43" s="853" t="s">
        <v>556</v>
      </c>
      <c r="H43" s="365"/>
    </row>
    <row r="44" spans="1:9" s="356" customFormat="1" ht="9" customHeight="1">
      <c r="A44" s="363"/>
      <c r="B44" s="378"/>
      <c r="C44" s="378"/>
      <c r="D44" s="380"/>
      <c r="E44" s="380"/>
      <c r="F44" s="380"/>
      <c r="G44" s="95" t="s">
        <v>13</v>
      </c>
      <c r="H44" s="365"/>
    </row>
    <row r="45" spans="1:9" s="356" customFormat="1" ht="3" customHeight="1">
      <c r="A45" s="363"/>
      <c r="B45" s="364"/>
      <c r="C45" s="364"/>
      <c r="D45" s="364"/>
      <c r="E45" s="364"/>
      <c r="F45" s="364"/>
      <c r="G45" s="364"/>
      <c r="H45" s="365"/>
    </row>
    <row r="46" spans="1:9" s="356" customFormat="1" ht="3" customHeight="1">
      <c r="A46" s="363"/>
      <c r="B46" s="366"/>
      <c r="C46" s="366"/>
      <c r="D46" s="366"/>
      <c r="E46" s="366"/>
      <c r="F46" s="366"/>
      <c r="G46" s="366"/>
      <c r="H46" s="365"/>
    </row>
    <row r="47" spans="1:9" s="356" customFormat="1" ht="9" customHeight="1">
      <c r="A47" s="363"/>
      <c r="B47" s="367" t="s">
        <v>5</v>
      </c>
      <c r="C47" s="368">
        <v>2003</v>
      </c>
      <c r="D47" s="368">
        <v>2004</v>
      </c>
      <c r="E47" s="368">
        <v>2005</v>
      </c>
      <c r="F47" s="368">
        <v>2006</v>
      </c>
      <c r="G47" s="368">
        <v>2007</v>
      </c>
      <c r="H47" s="365"/>
    </row>
    <row r="48" spans="1:9" s="356" customFormat="1" ht="3" customHeight="1">
      <c r="A48" s="363"/>
      <c r="B48" s="370"/>
      <c r="C48" s="370"/>
      <c r="D48" s="370"/>
      <c r="E48" s="370"/>
      <c r="F48" s="370"/>
      <c r="G48" s="370"/>
      <c r="H48" s="365"/>
      <c r="I48" s="371"/>
    </row>
    <row r="49" spans="1:10" s="356" customFormat="1" ht="3" customHeight="1">
      <c r="A49" s="363"/>
      <c r="B49" s="367"/>
      <c r="C49" s="367"/>
      <c r="D49" s="367"/>
      <c r="E49" s="367"/>
      <c r="F49" s="367"/>
      <c r="G49" s="367"/>
      <c r="H49" s="365"/>
    </row>
    <row r="50" spans="1:10" s="356" customFormat="1" ht="9" customHeight="1">
      <c r="A50" s="363"/>
      <c r="B50" s="373" t="s">
        <v>60</v>
      </c>
      <c r="C50" s="374">
        <f>SUM(C51:C65)</f>
        <v>69945789.400000006</v>
      </c>
      <c r="D50" s="374">
        <f>SUM(D51:D65)</f>
        <v>73148593.600000009</v>
      </c>
      <c r="E50" s="374">
        <f>SUM(E51:E65)</f>
        <v>79623633.100000009</v>
      </c>
      <c r="F50" s="374">
        <f>SUM(F51:F65)</f>
        <v>94753262.199999988</v>
      </c>
      <c r="G50" s="374">
        <f>SUM(G51:G65)</f>
        <v>101176819.5</v>
      </c>
      <c r="H50" s="365"/>
    </row>
    <row r="51" spans="1:10" s="356" customFormat="1" ht="9" customHeight="1">
      <c r="A51" s="363"/>
      <c r="B51" s="378" t="s">
        <v>376</v>
      </c>
      <c r="C51" s="379">
        <v>12625200.77</v>
      </c>
      <c r="D51" s="379">
        <v>14251944.502</v>
      </c>
      <c r="E51" s="379">
        <v>15384438.279999999</v>
      </c>
      <c r="F51" s="379">
        <v>17091322.342999998</v>
      </c>
      <c r="G51" s="379">
        <v>18835005.811000001</v>
      </c>
      <c r="H51" s="365"/>
      <c r="J51" s="378"/>
    </row>
    <row r="52" spans="1:10" s="356" customFormat="1" ht="9" customHeight="1">
      <c r="A52" s="363"/>
      <c r="B52" s="378" t="s">
        <v>377</v>
      </c>
      <c r="C52" s="379">
        <v>1141371.2180000001</v>
      </c>
      <c r="D52" s="379">
        <v>1309716.916</v>
      </c>
      <c r="E52" s="379">
        <v>1594891.976</v>
      </c>
      <c r="F52" s="379">
        <v>1977115.362</v>
      </c>
      <c r="G52" s="379">
        <v>2229176.6519999998</v>
      </c>
      <c r="H52" s="365"/>
      <c r="J52" s="378"/>
    </row>
    <row r="53" spans="1:10" s="356" customFormat="1" ht="9" customHeight="1">
      <c r="A53" s="363"/>
      <c r="B53" s="378" t="s">
        <v>378</v>
      </c>
      <c r="C53" s="379">
        <v>3198247.38</v>
      </c>
      <c r="D53" s="379">
        <v>3412405.5210000002</v>
      </c>
      <c r="E53" s="379">
        <v>3928170.824</v>
      </c>
      <c r="F53" s="379">
        <v>4046654.216</v>
      </c>
      <c r="G53" s="379">
        <v>5252442.5010000002</v>
      </c>
      <c r="H53" s="365"/>
      <c r="J53" s="378"/>
    </row>
    <row r="54" spans="1:10" s="356" customFormat="1" ht="9" customHeight="1">
      <c r="A54" s="363"/>
      <c r="B54" s="378" t="s">
        <v>398</v>
      </c>
      <c r="C54" s="379"/>
      <c r="D54" s="379"/>
      <c r="E54" s="379"/>
      <c r="F54" s="379"/>
      <c r="G54" s="379"/>
      <c r="H54" s="365"/>
      <c r="J54" s="378"/>
    </row>
    <row r="55" spans="1:10" s="356" customFormat="1" ht="9" customHeight="1">
      <c r="A55" s="363"/>
      <c r="B55" s="378" t="s">
        <v>390</v>
      </c>
      <c r="C55" s="379">
        <v>14444368.232000001</v>
      </c>
      <c r="D55" s="379">
        <v>14035303.476</v>
      </c>
      <c r="E55" s="379">
        <v>21171294.098999999</v>
      </c>
      <c r="F55" s="379">
        <v>24084892.024</v>
      </c>
      <c r="G55" s="379">
        <v>27160651.886999998</v>
      </c>
      <c r="H55" s="365"/>
      <c r="J55" s="378"/>
    </row>
    <row r="56" spans="1:10" s="356" customFormat="1" ht="9" customHeight="1">
      <c r="A56" s="363"/>
      <c r="B56" s="378" t="s">
        <v>391</v>
      </c>
      <c r="C56" s="379"/>
      <c r="D56" s="379"/>
      <c r="E56" s="379"/>
      <c r="F56" s="379"/>
      <c r="G56" s="379"/>
      <c r="H56" s="365"/>
      <c r="J56" s="378"/>
    </row>
    <row r="57" spans="1:10" s="356" customFormat="1" ht="9" customHeight="1">
      <c r="A57" s="363"/>
      <c r="B57" s="378" t="s">
        <v>392</v>
      </c>
      <c r="C57" s="380">
        <v>285640.18300000002</v>
      </c>
      <c r="D57" s="380">
        <v>148756.78400000001</v>
      </c>
      <c r="E57" s="380">
        <v>239473.41500000001</v>
      </c>
      <c r="F57" s="380">
        <v>867049.23</v>
      </c>
      <c r="G57" s="379">
        <v>1374650.9890000001</v>
      </c>
      <c r="H57" s="365"/>
      <c r="J57" s="378"/>
    </row>
    <row r="58" spans="1:10" s="356" customFormat="1" ht="9" customHeight="1">
      <c r="A58" s="363"/>
      <c r="B58" s="378" t="s">
        <v>393</v>
      </c>
      <c r="C58" s="380"/>
      <c r="D58" s="380"/>
      <c r="E58" s="380"/>
      <c r="F58" s="380"/>
      <c r="G58" s="380"/>
      <c r="H58" s="365"/>
      <c r="J58" s="378"/>
    </row>
    <row r="59" spans="1:10" s="356" customFormat="1" ht="9" customHeight="1">
      <c r="A59" s="363"/>
      <c r="B59" s="378" t="s">
        <v>394</v>
      </c>
      <c r="C59" s="380">
        <v>1203905.5430000001</v>
      </c>
      <c r="D59" s="380">
        <v>1053467.466</v>
      </c>
      <c r="E59" s="380">
        <v>763772.11499999999</v>
      </c>
      <c r="F59" s="380">
        <v>1579816.9890000001</v>
      </c>
      <c r="G59" s="379">
        <v>2905813.24</v>
      </c>
      <c r="H59" s="365"/>
      <c r="J59" s="378"/>
    </row>
    <row r="60" spans="1:10" s="356" customFormat="1" ht="9" customHeight="1">
      <c r="A60" s="363"/>
      <c r="B60" s="378" t="s">
        <v>381</v>
      </c>
      <c r="C60" s="380">
        <v>298654.59999999998</v>
      </c>
      <c r="D60" s="380">
        <v>192461.21799999999</v>
      </c>
      <c r="E60" s="380">
        <v>0</v>
      </c>
      <c r="F60" s="380">
        <v>0</v>
      </c>
      <c r="G60" s="379">
        <v>185634.66500000001</v>
      </c>
      <c r="H60" s="365"/>
    </row>
    <row r="61" spans="1:10" s="356" customFormat="1" ht="9" customHeight="1">
      <c r="A61" s="363"/>
      <c r="B61" s="378" t="s">
        <v>383</v>
      </c>
      <c r="C61" s="380">
        <v>4782297.8470000001</v>
      </c>
      <c r="D61" s="380">
        <v>4420642.4939999999</v>
      </c>
      <c r="E61" s="380">
        <v>4784115.0959999999</v>
      </c>
      <c r="F61" s="380">
        <v>8200464.8629999999</v>
      </c>
      <c r="G61" s="379">
        <v>3604985.4330000002</v>
      </c>
      <c r="H61" s="365"/>
    </row>
    <row r="62" spans="1:10" s="356" customFormat="1" ht="9" customHeight="1">
      <c r="A62" s="363"/>
      <c r="B62" s="378" t="s">
        <v>384</v>
      </c>
      <c r="C62" s="380">
        <v>289978.59999999998</v>
      </c>
      <c r="D62" s="380">
        <v>309610.77</v>
      </c>
      <c r="E62" s="380">
        <v>0</v>
      </c>
      <c r="F62" s="380">
        <v>3257676.071</v>
      </c>
      <c r="G62" s="379">
        <v>930634.28399999999</v>
      </c>
      <c r="H62" s="365"/>
    </row>
    <row r="63" spans="1:10" s="356" customFormat="1" ht="9" customHeight="1">
      <c r="A63" s="363"/>
      <c r="B63" s="378" t="s">
        <v>395</v>
      </c>
      <c r="C63" s="380"/>
      <c r="D63" s="380"/>
      <c r="E63" s="380"/>
      <c r="F63" s="380"/>
      <c r="G63" s="380"/>
      <c r="H63" s="365"/>
    </row>
    <row r="64" spans="1:10" s="356" customFormat="1" ht="9" customHeight="1">
      <c r="A64" s="363"/>
      <c r="B64" s="378" t="s">
        <v>396</v>
      </c>
      <c r="C64" s="380"/>
      <c r="D64" s="380"/>
      <c r="E64" s="380"/>
      <c r="F64" s="380"/>
      <c r="G64" s="380"/>
      <c r="H64" s="365"/>
    </row>
    <row r="65" spans="1:13" s="356" customFormat="1" ht="9" customHeight="1">
      <c r="A65" s="363"/>
      <c r="B65" s="378" t="s">
        <v>397</v>
      </c>
      <c r="C65" s="408">
        <v>31676125.026999999</v>
      </c>
      <c r="D65" s="380">
        <v>34014284.453000002</v>
      </c>
      <c r="E65" s="380">
        <v>31757477.295000002</v>
      </c>
      <c r="F65" s="380">
        <v>33648271.101999998</v>
      </c>
      <c r="G65" s="380">
        <v>38697824.038000003</v>
      </c>
      <c r="H65" s="365"/>
    </row>
    <row r="66" spans="1:13" s="356" customFormat="1" ht="4.5" customHeight="1">
      <c r="A66" s="388"/>
      <c r="B66" s="410"/>
      <c r="C66" s="411"/>
      <c r="D66" s="412"/>
      <c r="E66" s="412"/>
      <c r="F66" s="412"/>
      <c r="G66" s="382"/>
      <c r="H66" s="389"/>
    </row>
    <row r="67" spans="1:13" s="356" customFormat="1" ht="4.5" customHeight="1">
      <c r="A67" s="353"/>
      <c r="B67" s="354"/>
      <c r="C67" s="354"/>
      <c r="D67" s="354"/>
      <c r="E67" s="354"/>
      <c r="F67" s="354"/>
      <c r="G67" s="354"/>
      <c r="H67" s="355"/>
    </row>
    <row r="68" spans="1:13" s="361" customFormat="1" ht="11.1" customHeight="1">
      <c r="A68" s="357"/>
      <c r="B68" s="406" t="s">
        <v>386</v>
      </c>
      <c r="C68" s="406"/>
      <c r="D68" s="359"/>
      <c r="E68" s="359"/>
      <c r="F68" s="359"/>
      <c r="G68" s="853" t="s">
        <v>556</v>
      </c>
      <c r="H68" s="360"/>
    </row>
    <row r="69" spans="1:13" s="361" customFormat="1" ht="11.1" customHeight="1">
      <c r="A69" s="357"/>
      <c r="B69" s="406" t="s">
        <v>388</v>
      </c>
      <c r="C69" s="406"/>
      <c r="D69" s="359"/>
      <c r="E69" s="359"/>
      <c r="F69" s="359"/>
      <c r="G69" s="95" t="s">
        <v>14</v>
      </c>
      <c r="H69" s="360"/>
    </row>
    <row r="70" spans="1:13" s="361" customFormat="1" ht="11.1" customHeight="1">
      <c r="A70" s="357"/>
      <c r="B70" s="358" t="s">
        <v>356</v>
      </c>
      <c r="C70" s="406"/>
      <c r="D70" s="359"/>
      <c r="E70" s="359"/>
      <c r="F70" s="359"/>
      <c r="H70" s="360"/>
    </row>
    <row r="71" spans="1:13" s="361" customFormat="1" ht="11.1" customHeight="1">
      <c r="A71" s="357"/>
      <c r="B71" s="403" t="s">
        <v>357</v>
      </c>
      <c r="C71" s="358"/>
      <c r="D71" s="359"/>
      <c r="E71" s="359"/>
      <c r="F71" s="359"/>
      <c r="G71" s="359"/>
      <c r="H71" s="360"/>
    </row>
    <row r="72" spans="1:13" s="356" customFormat="1" ht="3" customHeight="1">
      <c r="A72" s="363"/>
      <c r="B72" s="364"/>
      <c r="C72" s="364"/>
      <c r="D72" s="364"/>
      <c r="E72" s="364"/>
      <c r="F72" s="364"/>
      <c r="G72" s="364"/>
      <c r="H72" s="365"/>
    </row>
    <row r="73" spans="1:13" s="356" customFormat="1" ht="3" customHeight="1">
      <c r="A73" s="363"/>
      <c r="B73" s="366"/>
      <c r="C73" s="366"/>
      <c r="D73" s="366"/>
      <c r="E73" s="366"/>
      <c r="F73" s="366"/>
      <c r="G73" s="366"/>
      <c r="H73" s="365"/>
    </row>
    <row r="74" spans="1:13" s="356" customFormat="1" ht="9" customHeight="1">
      <c r="A74" s="363"/>
      <c r="B74" s="367" t="s">
        <v>5</v>
      </c>
      <c r="C74" s="368">
        <v>2008</v>
      </c>
      <c r="D74" s="368">
        <v>2009</v>
      </c>
      <c r="E74" s="368">
        <v>2010</v>
      </c>
      <c r="F74" s="368">
        <v>2011</v>
      </c>
      <c r="G74" s="368" t="s">
        <v>81</v>
      </c>
      <c r="H74" s="365"/>
    </row>
    <row r="75" spans="1:13" s="356" customFormat="1" ht="3" customHeight="1">
      <c r="A75" s="363"/>
      <c r="B75" s="370"/>
      <c r="C75" s="370"/>
      <c r="D75" s="370"/>
      <c r="E75" s="370"/>
      <c r="F75" s="370"/>
      <c r="G75" s="370"/>
      <c r="H75" s="365"/>
      <c r="I75" s="371"/>
    </row>
    <row r="76" spans="1:13" s="356" customFormat="1" ht="3" customHeight="1">
      <c r="A76" s="363"/>
      <c r="B76" s="367"/>
      <c r="C76" s="367"/>
      <c r="D76" s="367"/>
      <c r="E76" s="367"/>
      <c r="F76" s="367"/>
      <c r="G76" s="367"/>
      <c r="H76" s="365"/>
    </row>
    <row r="77" spans="1:13" s="356" customFormat="1" ht="9" customHeight="1">
      <c r="A77" s="363"/>
      <c r="B77" s="373" t="s">
        <v>60</v>
      </c>
      <c r="C77" s="374">
        <f>SUM(C78:C92)</f>
        <v>116511030.18700001</v>
      </c>
      <c r="D77" s="374">
        <f>SUM(D78:D92)</f>
        <v>119644492.39999999</v>
      </c>
      <c r="E77" s="374">
        <f>SUM(E78:E92)</f>
        <v>130541396.19999999</v>
      </c>
      <c r="F77" s="374">
        <f>SUM(F78:F92)</f>
        <v>140452469.90000001</v>
      </c>
      <c r="G77" s="374">
        <f>SUM(G78:G92)</f>
        <v>146005120</v>
      </c>
      <c r="H77" s="365"/>
      <c r="K77" s="399"/>
      <c r="L77" s="399"/>
      <c r="M77" s="399"/>
    </row>
    <row r="78" spans="1:13" s="356" customFormat="1" ht="9" customHeight="1">
      <c r="A78" s="363"/>
      <c r="B78" s="378" t="s">
        <v>376</v>
      </c>
      <c r="C78" s="379">
        <v>20121002.283</v>
      </c>
      <c r="D78" s="379">
        <v>19997292.853</v>
      </c>
      <c r="E78" s="379">
        <v>22967658.009</v>
      </c>
      <c r="F78" s="379">
        <v>26253000.208999999</v>
      </c>
      <c r="G78" s="379">
        <v>27066832.534000002</v>
      </c>
      <c r="H78" s="365"/>
      <c r="J78" s="378"/>
      <c r="K78" s="399"/>
      <c r="L78" s="399"/>
      <c r="M78" s="399"/>
    </row>
    <row r="79" spans="1:13" s="356" customFormat="1" ht="9" customHeight="1">
      <c r="A79" s="363"/>
      <c r="B79" s="378" t="s">
        <v>377</v>
      </c>
      <c r="C79" s="379">
        <v>3035352.5780000002</v>
      </c>
      <c r="D79" s="379">
        <v>3079821.892</v>
      </c>
      <c r="E79" s="379">
        <v>3049041.7459999998</v>
      </c>
      <c r="F79" s="379">
        <v>3187138.3369999998</v>
      </c>
      <c r="G79" s="379">
        <v>3269489.2659999998</v>
      </c>
      <c r="H79" s="365"/>
      <c r="J79" s="378"/>
      <c r="K79" s="399"/>
      <c r="L79" s="399"/>
      <c r="M79" s="399"/>
    </row>
    <row r="80" spans="1:13" s="356" customFormat="1" ht="9" customHeight="1">
      <c r="A80" s="363"/>
      <c r="B80" s="378" t="s">
        <v>378</v>
      </c>
      <c r="C80" s="379">
        <v>8577490.7960000001</v>
      </c>
      <c r="D80" s="379">
        <v>8520126.7019999996</v>
      </c>
      <c r="E80" s="379">
        <v>9479865.0150000006</v>
      </c>
      <c r="F80" s="379">
        <v>7532240.591</v>
      </c>
      <c r="G80" s="379">
        <v>10209332.367000001</v>
      </c>
      <c r="H80" s="365"/>
      <c r="J80" s="378"/>
      <c r="K80" s="399"/>
      <c r="L80" s="399"/>
      <c r="M80" s="399"/>
    </row>
    <row r="81" spans="1:13" s="356" customFormat="1" ht="9" customHeight="1">
      <c r="A81" s="363"/>
      <c r="B81" s="378" t="s">
        <v>398</v>
      </c>
      <c r="C81" s="379"/>
      <c r="D81" s="379"/>
      <c r="E81" s="379"/>
      <c r="F81" s="379"/>
      <c r="G81" s="379"/>
      <c r="H81" s="365"/>
      <c r="J81" s="378"/>
      <c r="K81" s="399"/>
      <c r="L81" s="399"/>
      <c r="M81" s="399"/>
    </row>
    <row r="82" spans="1:13" s="356" customFormat="1" ht="9" customHeight="1">
      <c r="A82" s="363"/>
      <c r="B82" s="378" t="s">
        <v>390</v>
      </c>
      <c r="C82" s="379">
        <v>30396832.805</v>
      </c>
      <c r="D82" s="379">
        <v>35016059.946999997</v>
      </c>
      <c r="E82" s="379">
        <v>42028851.656999998</v>
      </c>
      <c r="F82" s="379">
        <v>41402481.233999997</v>
      </c>
      <c r="G82" s="379">
        <v>33192556.157000002</v>
      </c>
      <c r="H82" s="365"/>
      <c r="J82" s="378"/>
      <c r="K82" s="399"/>
      <c r="L82" s="399"/>
      <c r="M82" s="399"/>
    </row>
    <row r="83" spans="1:13" s="356" customFormat="1" ht="9" customHeight="1">
      <c r="A83" s="363"/>
      <c r="B83" s="378" t="s">
        <v>391</v>
      </c>
      <c r="C83" s="379"/>
      <c r="D83" s="379"/>
      <c r="E83" s="379"/>
      <c r="F83" s="379"/>
      <c r="G83" s="379"/>
      <c r="H83" s="365"/>
      <c r="J83" s="378"/>
      <c r="K83" s="399"/>
      <c r="L83" s="399"/>
      <c r="M83" s="399"/>
    </row>
    <row r="84" spans="1:13" s="356" customFormat="1" ht="9" customHeight="1">
      <c r="A84" s="363"/>
      <c r="B84" s="378" t="s">
        <v>392</v>
      </c>
      <c r="C84" s="379">
        <v>2455814.66</v>
      </c>
      <c r="D84" s="379">
        <v>1818922.69</v>
      </c>
      <c r="E84" s="379">
        <v>1319021.18</v>
      </c>
      <c r="F84" s="379">
        <v>1384729.34</v>
      </c>
      <c r="G84" s="379">
        <v>1578576.868</v>
      </c>
      <c r="H84" s="365"/>
      <c r="J84" s="378"/>
      <c r="K84" s="399"/>
      <c r="L84" s="399"/>
      <c r="M84" s="399"/>
    </row>
    <row r="85" spans="1:13" s="356" customFormat="1" ht="9" customHeight="1">
      <c r="A85" s="363"/>
      <c r="B85" s="378" t="s">
        <v>393</v>
      </c>
      <c r="C85" s="380"/>
      <c r="D85" s="380"/>
      <c r="E85" s="379"/>
      <c r="F85" s="379"/>
      <c r="G85" s="379"/>
      <c r="H85" s="365"/>
      <c r="J85" s="378"/>
      <c r="K85" s="399"/>
      <c r="L85" s="399"/>
      <c r="M85" s="399"/>
    </row>
    <row r="86" spans="1:13" s="356" customFormat="1" ht="9" customHeight="1">
      <c r="A86" s="363"/>
      <c r="B86" s="378" t="s">
        <v>394</v>
      </c>
      <c r="C86" s="379">
        <v>6214738.1699999999</v>
      </c>
      <c r="D86" s="379">
        <v>5464364.2779999999</v>
      </c>
      <c r="E86" s="379">
        <v>1739332.693</v>
      </c>
      <c r="F86" s="379">
        <v>2857281.4920000001</v>
      </c>
      <c r="G86" s="379">
        <v>2701533.2560000001</v>
      </c>
      <c r="H86" s="365"/>
      <c r="J86" s="378"/>
      <c r="K86" s="399"/>
      <c r="L86" s="399"/>
      <c r="M86" s="399"/>
    </row>
    <row r="87" spans="1:13" s="356" customFormat="1" ht="9" customHeight="1">
      <c r="A87" s="363"/>
      <c r="B87" s="378" t="s">
        <v>381</v>
      </c>
      <c r="C87" s="379">
        <v>0</v>
      </c>
      <c r="D87" s="379">
        <v>35010</v>
      </c>
      <c r="E87" s="379">
        <v>138707.87100000001</v>
      </c>
      <c r="F87" s="379">
        <v>62329.065999999999</v>
      </c>
      <c r="G87" s="379">
        <v>186732.72200000001</v>
      </c>
      <c r="H87" s="365"/>
      <c r="J87" s="378"/>
      <c r="K87" s="399"/>
      <c r="L87" s="399"/>
      <c r="M87" s="399"/>
    </row>
    <row r="88" spans="1:13" s="356" customFormat="1" ht="9" customHeight="1">
      <c r="A88" s="363"/>
      <c r="B88" s="378" t="s">
        <v>383</v>
      </c>
      <c r="C88" s="379">
        <v>3856159.0109999999</v>
      </c>
      <c r="D88" s="379">
        <v>6511662.2829999998</v>
      </c>
      <c r="E88" s="379">
        <v>6751311.1880000001</v>
      </c>
      <c r="F88" s="379">
        <v>8987973.0989999995</v>
      </c>
      <c r="G88" s="379">
        <v>9049616.625</v>
      </c>
      <c r="H88" s="365"/>
      <c r="J88" s="378"/>
      <c r="K88" s="399"/>
      <c r="L88" s="399"/>
      <c r="M88" s="399"/>
    </row>
    <row r="89" spans="1:13" s="356" customFormat="1" ht="9" customHeight="1">
      <c r="A89" s="363"/>
      <c r="B89" s="378" t="s">
        <v>384</v>
      </c>
      <c r="C89" s="379">
        <v>677930.53799999994</v>
      </c>
      <c r="D89" s="379">
        <v>970743.05500000005</v>
      </c>
      <c r="E89" s="379">
        <v>1513941.7409999999</v>
      </c>
      <c r="F89" s="379">
        <v>2727106.4130000002</v>
      </c>
      <c r="G89" s="379">
        <v>2316097.9789999998</v>
      </c>
      <c r="H89" s="365"/>
      <c r="J89" s="378"/>
      <c r="K89" s="399"/>
      <c r="L89" s="399"/>
      <c r="M89" s="399"/>
    </row>
    <row r="90" spans="1:13" s="356" customFormat="1" ht="9" customHeight="1">
      <c r="A90" s="363"/>
      <c r="B90" s="378" t="s">
        <v>395</v>
      </c>
      <c r="C90" s="380"/>
      <c r="D90" s="380"/>
      <c r="E90" s="380"/>
      <c r="F90" s="379"/>
      <c r="G90" s="379"/>
      <c r="H90" s="365"/>
      <c r="J90" s="378"/>
      <c r="K90" s="399"/>
      <c r="L90" s="399"/>
      <c r="M90" s="399"/>
    </row>
    <row r="91" spans="1:13" s="356" customFormat="1" ht="9" customHeight="1">
      <c r="A91" s="363"/>
      <c r="B91" s="378" t="s">
        <v>396</v>
      </c>
      <c r="C91" s="380"/>
      <c r="D91" s="380"/>
      <c r="E91" s="380"/>
      <c r="F91" s="380"/>
      <c r="G91" s="380"/>
      <c r="H91" s="365"/>
      <c r="J91" s="378"/>
      <c r="K91" s="399"/>
      <c r="L91" s="399"/>
      <c r="M91" s="399"/>
    </row>
    <row r="92" spans="1:13" s="356" customFormat="1" ht="9" customHeight="1">
      <c r="A92" s="363"/>
      <c r="B92" s="378" t="s">
        <v>397</v>
      </c>
      <c r="C92" s="380">
        <v>41175709.346000001</v>
      </c>
      <c r="D92" s="380">
        <v>38230488.700000003</v>
      </c>
      <c r="E92" s="380">
        <v>41553665.100000001</v>
      </c>
      <c r="F92" s="380">
        <v>46058190.119000003</v>
      </c>
      <c r="G92" s="379">
        <v>56434352.226000004</v>
      </c>
      <c r="H92" s="365"/>
      <c r="J92" s="378"/>
      <c r="K92" s="399"/>
      <c r="L92" s="399"/>
      <c r="M92" s="399"/>
    </row>
    <row r="93" spans="1:13" s="356" customFormat="1" ht="3" customHeight="1">
      <c r="A93" s="363"/>
      <c r="B93" s="364"/>
      <c r="C93" s="364"/>
      <c r="D93" s="382"/>
      <c r="E93" s="382"/>
      <c r="F93" s="383"/>
      <c r="G93" s="383"/>
      <c r="H93" s="365"/>
    </row>
    <row r="94" spans="1:13" s="356" customFormat="1" ht="3" customHeight="1">
      <c r="A94" s="363"/>
      <c r="B94" s="366"/>
      <c r="C94" s="366"/>
      <c r="D94" s="366"/>
      <c r="E94" s="366"/>
      <c r="F94" s="366"/>
      <c r="G94" s="366"/>
      <c r="H94" s="365"/>
    </row>
    <row r="95" spans="1:13" s="356" customFormat="1" ht="9" customHeight="1">
      <c r="A95" s="363"/>
      <c r="B95" s="854" t="s">
        <v>412</v>
      </c>
      <c r="C95" s="855"/>
      <c r="D95" s="855"/>
      <c r="E95" s="855"/>
      <c r="F95" s="855"/>
      <c r="G95" s="855"/>
      <c r="H95" s="365"/>
    </row>
    <row r="96" spans="1:13" s="356" customFormat="1" ht="4.5" customHeight="1">
      <c r="A96" s="388"/>
      <c r="B96" s="370"/>
      <c r="C96" s="370"/>
      <c r="D96" s="382"/>
      <c r="E96" s="382"/>
      <c r="F96" s="382"/>
      <c r="G96" s="382"/>
      <c r="H96" s="389"/>
    </row>
    <row r="97" spans="6:13" hidden="1">
      <c r="J97" s="356"/>
      <c r="K97" s="356"/>
      <c r="L97" s="356"/>
      <c r="M97" s="356"/>
    </row>
    <row r="98" spans="6:13" hidden="1">
      <c r="G98" s="379"/>
      <c r="J98" s="356"/>
      <c r="K98" s="356"/>
      <c r="L98" s="356"/>
      <c r="M98" s="356"/>
    </row>
    <row r="99" spans="6:13" hidden="1">
      <c r="F99" s="380"/>
      <c r="J99" s="356"/>
      <c r="K99" s="356"/>
      <c r="L99" s="356"/>
      <c r="M99" s="356"/>
    </row>
    <row r="100" spans="6:13" hidden="1">
      <c r="J100" s="356"/>
      <c r="K100" s="356"/>
      <c r="L100" s="356"/>
      <c r="M100" s="356"/>
    </row>
    <row r="101" spans="6:13" hidden="1">
      <c r="J101" s="356"/>
      <c r="K101" s="356"/>
      <c r="L101" s="356"/>
      <c r="M101" s="356"/>
    </row>
    <row r="102" spans="6:13" hidden="1">
      <c r="J102" s="356"/>
      <c r="K102" s="356"/>
      <c r="L102" s="356"/>
      <c r="M102" s="356"/>
    </row>
    <row r="103" spans="6:13" hidden="1">
      <c r="J103" s="356"/>
      <c r="K103" s="356"/>
      <c r="L103" s="356"/>
      <c r="M103" s="356"/>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66" max="7" man="1"/>
  </rowBreaks>
</worksheet>
</file>

<file path=xl/worksheets/sheet24.xml><?xml version="1.0" encoding="utf-8"?>
<worksheet xmlns="http://schemas.openxmlformats.org/spreadsheetml/2006/main" xmlns:r="http://schemas.openxmlformats.org/officeDocument/2006/relationships">
  <dimension ref="A1:M96"/>
  <sheetViews>
    <sheetView showGridLines="0" showRowColHeaders="0" zoomScale="140" zoomScaleNormal="140" workbookViewId="0"/>
  </sheetViews>
  <sheetFormatPr baseColWidth="10" defaultColWidth="0" defaultRowHeight="12.75" zeroHeight="1"/>
  <cols>
    <col min="1" max="1" width="0.7109375" style="390" customWidth="1"/>
    <col min="2" max="2" width="19.28515625" style="390" customWidth="1"/>
    <col min="3" max="3" width="7.28515625" style="390" customWidth="1"/>
    <col min="4" max="4" width="7.85546875" style="390" customWidth="1"/>
    <col min="5" max="5" width="8.140625" style="390" customWidth="1"/>
    <col min="6" max="6" width="7.85546875" style="390" customWidth="1"/>
    <col min="7" max="7" width="7.5703125" style="390" customWidth="1"/>
    <col min="8" max="8" width="0.7109375" style="390" customWidth="1"/>
    <col min="9" max="9" width="0.85546875" style="390" customWidth="1"/>
    <col min="10" max="13" width="0" style="390" hidden="1" customWidth="1"/>
    <col min="14" max="16384" width="10.7109375" style="390" hidden="1"/>
  </cols>
  <sheetData>
    <row r="1" spans="1:10" s="356" customFormat="1" ht="4.5" customHeight="1">
      <c r="A1" s="353"/>
      <c r="B1" s="354"/>
      <c r="C1" s="354"/>
      <c r="D1" s="354"/>
      <c r="E1" s="354"/>
      <c r="F1" s="354"/>
      <c r="G1" s="354"/>
      <c r="H1" s="355"/>
    </row>
    <row r="2" spans="1:10" s="361" customFormat="1" ht="11.1" customHeight="1">
      <c r="A2" s="357"/>
      <c r="B2" s="413" t="s">
        <v>399</v>
      </c>
      <c r="C2" s="413"/>
      <c r="D2" s="359"/>
      <c r="E2" s="359"/>
      <c r="F2" s="359"/>
      <c r="G2" s="841" t="s">
        <v>572</v>
      </c>
      <c r="H2" s="360"/>
    </row>
    <row r="3" spans="1:10" s="361" customFormat="1" ht="11.1" customHeight="1">
      <c r="A3" s="357"/>
      <c r="B3" s="358" t="s">
        <v>356</v>
      </c>
      <c r="C3" s="358"/>
      <c r="D3" s="359"/>
      <c r="E3" s="359"/>
      <c r="F3" s="359"/>
      <c r="G3" s="95" t="s">
        <v>2</v>
      </c>
      <c r="H3" s="360"/>
    </row>
    <row r="4" spans="1:10" s="361" customFormat="1" ht="11.1" customHeight="1">
      <c r="A4" s="357"/>
      <c r="B4" s="403" t="s">
        <v>357</v>
      </c>
      <c r="C4" s="403"/>
      <c r="D4" s="359"/>
      <c r="E4" s="359"/>
      <c r="F4" s="359"/>
      <c r="G4" s="359"/>
      <c r="H4" s="360"/>
    </row>
    <row r="5" spans="1:10" s="356" customFormat="1" ht="3" customHeight="1">
      <c r="A5" s="363"/>
      <c r="B5" s="364"/>
      <c r="C5" s="364"/>
      <c r="D5" s="364"/>
      <c r="E5" s="364"/>
      <c r="F5" s="364"/>
      <c r="G5" s="364"/>
      <c r="H5" s="365"/>
    </row>
    <row r="6" spans="1:10" s="356" customFormat="1" ht="3" customHeight="1">
      <c r="A6" s="363"/>
      <c r="B6" s="366"/>
      <c r="C6" s="366"/>
      <c r="D6" s="366"/>
      <c r="E6" s="366"/>
      <c r="F6" s="366"/>
      <c r="G6" s="366"/>
      <c r="H6" s="365"/>
    </row>
    <row r="7" spans="1:10" s="356" customFormat="1" ht="8.4499999999999993" customHeight="1">
      <c r="A7" s="363"/>
      <c r="B7" s="367" t="s">
        <v>5</v>
      </c>
      <c r="C7" s="368">
        <v>1998</v>
      </c>
      <c r="D7" s="368">
        <v>1999</v>
      </c>
      <c r="E7" s="368">
        <v>2000</v>
      </c>
      <c r="F7" s="368">
        <v>2001</v>
      </c>
      <c r="G7" s="368">
        <v>2002</v>
      </c>
      <c r="H7" s="365"/>
    </row>
    <row r="8" spans="1:10" s="356" customFormat="1" ht="3" customHeight="1">
      <c r="A8" s="363"/>
      <c r="B8" s="370"/>
      <c r="C8" s="370"/>
      <c r="D8" s="370"/>
      <c r="E8" s="370"/>
      <c r="F8" s="370"/>
      <c r="G8" s="370"/>
      <c r="H8" s="365"/>
      <c r="I8" s="371"/>
    </row>
    <row r="9" spans="1:10" s="356" customFormat="1" ht="3" customHeight="1">
      <c r="A9" s="363"/>
      <c r="B9" s="367"/>
      <c r="C9" s="367"/>
      <c r="D9" s="367"/>
      <c r="E9" s="367"/>
      <c r="F9" s="367"/>
      <c r="G9" s="367"/>
      <c r="H9" s="365"/>
    </row>
    <row r="10" spans="1:10" s="356" customFormat="1" ht="9" customHeight="1">
      <c r="A10" s="363"/>
      <c r="B10" s="373" t="s">
        <v>60</v>
      </c>
      <c r="C10" s="374">
        <f>SUM(C11:C24)</f>
        <v>50584531.133999996</v>
      </c>
      <c r="D10" s="374">
        <f>SUM(D11:D24)</f>
        <v>70163441.054000005</v>
      </c>
      <c r="E10" s="374">
        <f>SUM(E11:E24)</f>
        <v>85349433.017999992</v>
      </c>
      <c r="F10" s="374">
        <f>SUM(F11:F24)</f>
        <v>100851628.48599999</v>
      </c>
      <c r="G10" s="374">
        <f>SUM(G11:G24)</f>
        <v>122343321.461</v>
      </c>
      <c r="H10" s="365"/>
      <c r="J10" s="399"/>
    </row>
    <row r="11" spans="1:10" s="356" customFormat="1" ht="9" customHeight="1">
      <c r="A11" s="363"/>
      <c r="B11" s="378" t="s">
        <v>376</v>
      </c>
      <c r="C11" s="414">
        <v>15442091.085999999</v>
      </c>
      <c r="D11" s="414">
        <v>20040989.962000001</v>
      </c>
      <c r="E11" s="415">
        <v>25948038.203000002</v>
      </c>
      <c r="F11" s="414">
        <v>29780896.986000001</v>
      </c>
      <c r="G11" s="414">
        <v>37832746.626000002</v>
      </c>
      <c r="H11" s="365"/>
      <c r="J11" s="407"/>
    </row>
    <row r="12" spans="1:10" s="356" customFormat="1" ht="9" customHeight="1">
      <c r="A12" s="363"/>
      <c r="B12" s="378" t="s">
        <v>377</v>
      </c>
      <c r="C12" s="414">
        <v>2974361.3429999999</v>
      </c>
      <c r="D12" s="414">
        <v>4335108.341</v>
      </c>
      <c r="E12" s="415">
        <v>5058027.6840000004</v>
      </c>
      <c r="F12" s="414">
        <v>5490441.9359999998</v>
      </c>
      <c r="G12" s="414">
        <v>5857606.8329999996</v>
      </c>
      <c r="H12" s="365"/>
      <c r="J12" s="407"/>
    </row>
    <row r="13" spans="1:10" s="356" customFormat="1" ht="9" customHeight="1">
      <c r="A13" s="363"/>
      <c r="B13" s="378" t="s">
        <v>378</v>
      </c>
      <c r="C13" s="414">
        <v>7422515.5470000003</v>
      </c>
      <c r="D13" s="414">
        <v>9447449.0549999997</v>
      </c>
      <c r="E13" s="415">
        <v>11056250.129000001</v>
      </c>
      <c r="F13" s="414">
        <v>11653214.664999999</v>
      </c>
      <c r="G13" s="414">
        <v>13929077.893999999</v>
      </c>
      <c r="H13" s="365"/>
      <c r="J13" s="407"/>
    </row>
    <row r="14" spans="1:10" s="356" customFormat="1" ht="9" customHeight="1">
      <c r="A14" s="363"/>
      <c r="B14" s="378" t="s">
        <v>379</v>
      </c>
      <c r="C14" s="414">
        <v>5725550.7479999997</v>
      </c>
      <c r="D14" s="414">
        <v>9740654.3010000009</v>
      </c>
      <c r="E14" s="415">
        <v>8987510.4609999992</v>
      </c>
      <c r="F14" s="414">
        <v>8930722.8849999998</v>
      </c>
      <c r="G14" s="414">
        <v>8989858.9959999993</v>
      </c>
      <c r="H14" s="365"/>
      <c r="J14" s="407"/>
    </row>
    <row r="15" spans="1:10" s="356" customFormat="1" ht="9" customHeight="1">
      <c r="A15" s="363"/>
      <c r="B15" s="378" t="s">
        <v>391</v>
      </c>
      <c r="C15" s="414"/>
      <c r="D15" s="414"/>
      <c r="E15" s="415"/>
      <c r="F15" s="414"/>
      <c r="G15" s="414"/>
      <c r="H15" s="365"/>
    </row>
    <row r="16" spans="1:10" s="356" customFormat="1" ht="9" customHeight="1">
      <c r="A16" s="363"/>
      <c r="B16" s="378" t="s">
        <v>392</v>
      </c>
      <c r="C16" s="414">
        <v>1788271.2139999999</v>
      </c>
      <c r="D16" s="414">
        <v>2402994.3390000002</v>
      </c>
      <c r="E16" s="415">
        <v>2326064.7779999999</v>
      </c>
      <c r="F16" s="414">
        <v>3742618.0269999998</v>
      </c>
      <c r="G16" s="414">
        <v>2881533.6310000001</v>
      </c>
      <c r="H16" s="365"/>
    </row>
    <row r="17" spans="1:10" s="356" customFormat="1" ht="9" customHeight="1">
      <c r="A17" s="363"/>
      <c r="B17" s="378" t="s">
        <v>380</v>
      </c>
      <c r="C17" s="414">
        <v>9161274.6860000007</v>
      </c>
      <c r="D17" s="414">
        <v>14526634.012</v>
      </c>
      <c r="E17" s="415">
        <v>19951616.245999999</v>
      </c>
      <c r="F17" s="414">
        <v>24240421.693</v>
      </c>
      <c r="G17" s="414">
        <v>31991256.572999999</v>
      </c>
      <c r="H17" s="365"/>
    </row>
    <row r="18" spans="1:10" s="356" customFormat="1" ht="9" customHeight="1">
      <c r="A18" s="363"/>
      <c r="B18" s="378" t="s">
        <v>381</v>
      </c>
      <c r="C18" s="414">
        <v>65186.019</v>
      </c>
      <c r="D18" s="414">
        <v>159014.587</v>
      </c>
      <c r="E18" s="415">
        <v>220266.28700000001</v>
      </c>
      <c r="F18" s="414">
        <v>147065.049</v>
      </c>
      <c r="G18" s="414">
        <v>76930.080000000002</v>
      </c>
      <c r="H18" s="365"/>
      <c r="J18" s="378"/>
    </row>
    <row r="19" spans="1:10" s="356" customFormat="1" ht="9" customHeight="1">
      <c r="A19" s="363"/>
      <c r="B19" s="378" t="s">
        <v>401</v>
      </c>
      <c r="C19" s="414"/>
      <c r="D19" s="414"/>
      <c r="E19" s="415"/>
      <c r="F19" s="414"/>
      <c r="G19" s="414"/>
      <c r="H19" s="365"/>
      <c r="J19" s="378"/>
    </row>
    <row r="20" spans="1:10" s="356" customFormat="1" ht="9" customHeight="1">
      <c r="A20" s="363"/>
      <c r="B20" s="378" t="s">
        <v>402</v>
      </c>
      <c r="C20" s="415" t="s">
        <v>30</v>
      </c>
      <c r="D20" s="415" t="s">
        <v>30</v>
      </c>
      <c r="E20" s="415">
        <v>1026039.727</v>
      </c>
      <c r="F20" s="414">
        <v>5280698.824</v>
      </c>
      <c r="G20" s="414">
        <v>6081452.9579999996</v>
      </c>
      <c r="H20" s="365"/>
      <c r="J20" s="378"/>
    </row>
    <row r="21" spans="1:10" s="356" customFormat="1" ht="9" customHeight="1">
      <c r="A21" s="363"/>
      <c r="B21" s="378" t="s">
        <v>364</v>
      </c>
      <c r="C21" s="414">
        <v>1888210.0149999999</v>
      </c>
      <c r="D21" s="414">
        <v>1680950.747</v>
      </c>
      <c r="E21" s="415">
        <v>2002572.0830000001</v>
      </c>
      <c r="F21" s="414">
        <v>969609.72</v>
      </c>
      <c r="G21" s="414">
        <v>245468.79999999999</v>
      </c>
      <c r="H21" s="365"/>
      <c r="J21" s="378"/>
    </row>
    <row r="22" spans="1:10" s="356" customFormat="1" ht="9" customHeight="1">
      <c r="A22" s="363"/>
      <c r="B22" s="378" t="s">
        <v>383</v>
      </c>
      <c r="C22" s="414">
        <v>2160485.094</v>
      </c>
      <c r="D22" s="414">
        <v>2324408.1690000002</v>
      </c>
      <c r="E22" s="415">
        <v>2752207.892</v>
      </c>
      <c r="F22" s="414">
        <v>2594155.3130000001</v>
      </c>
      <c r="G22" s="414">
        <v>4357529.8590000002</v>
      </c>
      <c r="H22" s="365"/>
      <c r="J22" s="378"/>
    </row>
    <row r="23" spans="1:10" s="356" customFormat="1" ht="9" customHeight="1">
      <c r="A23" s="363"/>
      <c r="B23" s="378" t="s">
        <v>384</v>
      </c>
      <c r="C23" s="414">
        <v>3288934.7740000002</v>
      </c>
      <c r="D23" s="414">
        <v>4290639.8329999996</v>
      </c>
      <c r="E23" s="415">
        <v>4470950.5080000004</v>
      </c>
      <c r="F23" s="414">
        <v>5824510.1670000004</v>
      </c>
      <c r="G23" s="414">
        <v>8591035.5299999993</v>
      </c>
      <c r="H23" s="365"/>
    </row>
    <row r="24" spans="1:10" s="356" customFormat="1" ht="9" customHeight="1">
      <c r="A24" s="363"/>
      <c r="B24" s="378" t="s">
        <v>385</v>
      </c>
      <c r="C24" s="414">
        <v>667650.60800000001</v>
      </c>
      <c r="D24" s="414">
        <v>1214597.7080000001</v>
      </c>
      <c r="E24" s="415">
        <v>1549889.02</v>
      </c>
      <c r="F24" s="414">
        <v>2197273.2209999999</v>
      </c>
      <c r="G24" s="414">
        <v>1508823.6810000001</v>
      </c>
      <c r="H24" s="365"/>
      <c r="J24" s="378"/>
    </row>
    <row r="25" spans="1:10" s="356" customFormat="1" ht="4.5" customHeight="1">
      <c r="A25" s="388"/>
      <c r="B25" s="411"/>
      <c r="C25" s="411"/>
      <c r="D25" s="416"/>
      <c r="E25" s="416"/>
      <c r="F25" s="417"/>
      <c r="G25" s="417"/>
      <c r="H25" s="389"/>
      <c r="J25" s="378"/>
    </row>
    <row r="26" spans="1:10" s="356" customFormat="1" ht="4.5" customHeight="1">
      <c r="A26" s="353"/>
      <c r="B26" s="354"/>
      <c r="C26" s="354"/>
      <c r="D26" s="354"/>
      <c r="E26" s="354"/>
      <c r="F26" s="354"/>
      <c r="G26" s="354"/>
      <c r="H26" s="355"/>
    </row>
    <row r="27" spans="1:10" s="361" customFormat="1" ht="11.1" customHeight="1">
      <c r="A27" s="357"/>
      <c r="B27" s="413" t="s">
        <v>399</v>
      </c>
      <c r="C27" s="413"/>
      <c r="D27" s="359"/>
      <c r="E27" s="359"/>
      <c r="F27" s="359"/>
      <c r="G27" s="853" t="s">
        <v>572</v>
      </c>
      <c r="H27" s="360"/>
    </row>
    <row r="28" spans="1:10" s="361" customFormat="1" ht="11.1" customHeight="1">
      <c r="A28" s="357"/>
      <c r="B28" s="358" t="s">
        <v>356</v>
      </c>
      <c r="C28" s="358"/>
      <c r="D28" s="359"/>
      <c r="E28" s="359"/>
      <c r="F28" s="359"/>
      <c r="G28" s="95" t="s">
        <v>13</v>
      </c>
      <c r="H28" s="360"/>
    </row>
    <row r="29" spans="1:10" s="361" customFormat="1" ht="11.1" customHeight="1">
      <c r="A29" s="357"/>
      <c r="B29" s="403" t="s">
        <v>357</v>
      </c>
      <c r="C29" s="403"/>
      <c r="D29" s="359"/>
      <c r="E29" s="359"/>
      <c r="F29" s="359"/>
      <c r="G29" s="359"/>
      <c r="H29" s="360"/>
    </row>
    <row r="30" spans="1:10" s="356" customFormat="1" ht="3" customHeight="1">
      <c r="A30" s="363"/>
      <c r="B30" s="364"/>
      <c r="C30" s="364"/>
      <c r="D30" s="364"/>
      <c r="E30" s="364"/>
      <c r="F30" s="364"/>
      <c r="G30" s="364"/>
      <c r="H30" s="365"/>
    </row>
    <row r="31" spans="1:10" s="356" customFormat="1" ht="3" customHeight="1">
      <c r="A31" s="363"/>
      <c r="B31" s="366"/>
      <c r="C31" s="366"/>
      <c r="D31" s="366"/>
      <c r="E31" s="366"/>
      <c r="F31" s="366"/>
      <c r="G31" s="366"/>
      <c r="H31" s="365"/>
    </row>
    <row r="32" spans="1:10" s="356" customFormat="1" ht="8.4499999999999993" customHeight="1">
      <c r="A32" s="363"/>
      <c r="B32" s="367" t="s">
        <v>5</v>
      </c>
      <c r="C32" s="368">
        <v>2003</v>
      </c>
      <c r="D32" s="368">
        <v>2004</v>
      </c>
      <c r="E32" s="368">
        <v>2005</v>
      </c>
      <c r="F32" s="368">
        <v>2006</v>
      </c>
      <c r="G32" s="368">
        <v>2007</v>
      </c>
      <c r="H32" s="365"/>
    </row>
    <row r="33" spans="1:10" s="356" customFormat="1" ht="3" customHeight="1">
      <c r="A33" s="363"/>
      <c r="B33" s="370"/>
      <c r="C33" s="370"/>
      <c r="D33" s="370"/>
      <c r="E33" s="370"/>
      <c r="F33" s="370"/>
      <c r="G33" s="370"/>
      <c r="H33" s="365"/>
      <c r="I33" s="371"/>
    </row>
    <row r="34" spans="1:10" s="356" customFormat="1" ht="3" customHeight="1">
      <c r="A34" s="363"/>
      <c r="B34" s="367"/>
      <c r="C34" s="367"/>
      <c r="D34" s="367"/>
      <c r="E34" s="367"/>
      <c r="F34" s="367"/>
      <c r="G34" s="367"/>
      <c r="H34" s="365"/>
    </row>
    <row r="35" spans="1:10" s="356" customFormat="1" ht="9" customHeight="1">
      <c r="A35" s="363"/>
      <c r="B35" s="373" t="s">
        <v>60</v>
      </c>
      <c r="C35" s="374">
        <f>SUM(C36:C49)</f>
        <v>135875467.42399999</v>
      </c>
      <c r="D35" s="374">
        <f>SUM(D36:D49)</f>
        <v>149586119.69700003</v>
      </c>
      <c r="E35" s="374">
        <f>SUM(E36:E49)</f>
        <v>165669233.33099997</v>
      </c>
      <c r="F35" s="374">
        <f>SUM(F36:F49)</f>
        <v>192598012.73899999</v>
      </c>
      <c r="G35" s="374">
        <f t="shared" ref="G35" si="0">SUM(G36:G49)</f>
        <v>204840411.16500005</v>
      </c>
      <c r="H35" s="365"/>
      <c r="J35" s="399"/>
    </row>
    <row r="36" spans="1:10" s="356" customFormat="1" ht="9" customHeight="1">
      <c r="A36" s="363"/>
      <c r="B36" s="378" t="s">
        <v>376</v>
      </c>
      <c r="C36" s="414">
        <v>42983988.715000004</v>
      </c>
      <c r="D36" s="414">
        <v>49265463.090000004</v>
      </c>
      <c r="E36" s="414">
        <v>55487255.101000004</v>
      </c>
      <c r="F36" s="414">
        <v>62466100.761</v>
      </c>
      <c r="G36" s="414">
        <v>69834276.701000005</v>
      </c>
      <c r="H36" s="365"/>
      <c r="J36" s="407"/>
    </row>
    <row r="37" spans="1:10" s="356" customFormat="1" ht="9" customHeight="1">
      <c r="A37" s="363"/>
      <c r="B37" s="378" t="s">
        <v>377</v>
      </c>
      <c r="C37" s="414">
        <v>7146375.8109999998</v>
      </c>
      <c r="D37" s="414">
        <v>8142899.2139999997</v>
      </c>
      <c r="E37" s="414">
        <v>9013769.6270000003</v>
      </c>
      <c r="F37" s="414">
        <v>9847047.4489999991</v>
      </c>
      <c r="G37" s="414">
        <v>10364411.385</v>
      </c>
      <c r="H37" s="365"/>
      <c r="J37" s="407"/>
    </row>
    <row r="38" spans="1:10" s="356" customFormat="1" ht="9" customHeight="1">
      <c r="A38" s="363"/>
      <c r="B38" s="378" t="s">
        <v>378</v>
      </c>
      <c r="C38" s="414">
        <v>15027369.754000001</v>
      </c>
      <c r="D38" s="414">
        <v>16837016.423999999</v>
      </c>
      <c r="E38" s="414">
        <v>19342277.714000002</v>
      </c>
      <c r="F38" s="414">
        <v>21725171.892000001</v>
      </c>
      <c r="G38" s="414">
        <v>24693140.039999999</v>
      </c>
      <c r="H38" s="365"/>
      <c r="J38" s="407"/>
    </row>
    <row r="39" spans="1:10" s="356" customFormat="1" ht="9" customHeight="1">
      <c r="A39" s="363"/>
      <c r="B39" s="378" t="s">
        <v>379</v>
      </c>
      <c r="C39" s="414">
        <v>11265770.077</v>
      </c>
      <c r="D39" s="414">
        <v>12966142.835999999</v>
      </c>
      <c r="E39" s="414">
        <v>13988909.027000001</v>
      </c>
      <c r="F39" s="414">
        <v>14980271.918</v>
      </c>
      <c r="G39" s="414">
        <v>17167491.25</v>
      </c>
      <c r="H39" s="365"/>
      <c r="J39" s="407"/>
    </row>
    <row r="40" spans="1:10" s="356" customFormat="1" ht="9" customHeight="1">
      <c r="A40" s="363"/>
      <c r="B40" s="378" t="s">
        <v>391</v>
      </c>
      <c r="C40" s="414"/>
      <c r="D40" s="414"/>
      <c r="E40" s="414"/>
      <c r="F40" s="414"/>
      <c r="G40" s="414"/>
      <c r="H40" s="365"/>
    </row>
    <row r="41" spans="1:10" s="356" customFormat="1" ht="9" customHeight="1">
      <c r="A41" s="363"/>
      <c r="B41" s="378" t="s">
        <v>392</v>
      </c>
      <c r="C41" s="414">
        <v>2634938.8629999999</v>
      </c>
      <c r="D41" s="414">
        <v>3392139.1189999999</v>
      </c>
      <c r="E41" s="414">
        <v>4282118.4840000002</v>
      </c>
      <c r="F41" s="414">
        <v>4077096.7629999998</v>
      </c>
      <c r="G41" s="414">
        <v>4116961.9980000001</v>
      </c>
      <c r="H41" s="365"/>
    </row>
    <row r="42" spans="1:10" s="356" customFormat="1" ht="9" customHeight="1">
      <c r="A42" s="363"/>
      <c r="B42" s="378" t="s">
        <v>380</v>
      </c>
      <c r="C42" s="414">
        <v>37483262.994999997</v>
      </c>
      <c r="D42" s="414">
        <v>40672600.233000003</v>
      </c>
      <c r="E42" s="414">
        <v>42046574.950999998</v>
      </c>
      <c r="F42" s="414">
        <v>51997325.898000002</v>
      </c>
      <c r="G42" s="414">
        <v>53216115.535999998</v>
      </c>
      <c r="H42" s="365"/>
    </row>
    <row r="43" spans="1:10" s="356" customFormat="1" ht="9" customHeight="1">
      <c r="A43" s="363"/>
      <c r="B43" s="378" t="s">
        <v>381</v>
      </c>
      <c r="C43" s="414">
        <v>99518.422999999995</v>
      </c>
      <c r="D43" s="414">
        <v>107121.287</v>
      </c>
      <c r="E43" s="414">
        <v>107308.117</v>
      </c>
      <c r="F43" s="414">
        <v>97554.345000000001</v>
      </c>
      <c r="G43" s="414">
        <v>107737.647</v>
      </c>
      <c r="H43" s="365"/>
      <c r="J43" s="378"/>
    </row>
    <row r="44" spans="1:10" s="356" customFormat="1" ht="9" customHeight="1">
      <c r="A44" s="363"/>
      <c r="B44" s="378" t="s">
        <v>401</v>
      </c>
      <c r="C44" s="414"/>
      <c r="D44" s="414"/>
      <c r="E44" s="414"/>
      <c r="F44" s="414"/>
      <c r="G44" s="414"/>
      <c r="H44" s="365"/>
      <c r="J44" s="378"/>
    </row>
    <row r="45" spans="1:10" s="356" customFormat="1" ht="9" customHeight="1">
      <c r="A45" s="363"/>
      <c r="B45" s="378" t="s">
        <v>402</v>
      </c>
      <c r="C45" s="414">
        <v>1990853.909</v>
      </c>
      <c r="D45" s="414">
        <v>1283621.466</v>
      </c>
      <c r="E45" s="414">
        <v>1146513.149</v>
      </c>
      <c r="F45" s="414">
        <v>1276613.8529999999</v>
      </c>
      <c r="G45" s="414">
        <v>802947.85900000005</v>
      </c>
      <c r="H45" s="365"/>
      <c r="J45" s="378"/>
    </row>
    <row r="46" spans="1:10" s="356" customFormat="1" ht="9" customHeight="1">
      <c r="A46" s="363"/>
      <c r="B46" s="378" t="s">
        <v>364</v>
      </c>
      <c r="C46" s="414">
        <v>1562909.585</v>
      </c>
      <c r="D46" s="414">
        <v>744499.179</v>
      </c>
      <c r="E46" s="414">
        <v>371821.93599999999</v>
      </c>
      <c r="F46" s="414">
        <v>199145.71900000001</v>
      </c>
      <c r="G46" s="414">
        <v>266402.50599999999</v>
      </c>
      <c r="H46" s="365"/>
      <c r="J46" s="378"/>
    </row>
    <row r="47" spans="1:10" s="356" customFormat="1" ht="9" customHeight="1">
      <c r="A47" s="363"/>
      <c r="B47" s="378" t="s">
        <v>383</v>
      </c>
      <c r="C47" s="414">
        <v>5701162.7290000003</v>
      </c>
      <c r="D47" s="414">
        <v>6523259.5839999998</v>
      </c>
      <c r="E47" s="414">
        <v>8010947.8150000004</v>
      </c>
      <c r="F47" s="414">
        <v>12442330.220000001</v>
      </c>
      <c r="G47" s="414">
        <v>10620197.24</v>
      </c>
      <c r="H47" s="365"/>
      <c r="J47" s="378"/>
    </row>
    <row r="48" spans="1:10" s="356" customFormat="1" ht="9" customHeight="1">
      <c r="A48" s="363"/>
      <c r="B48" s="378" t="s">
        <v>384</v>
      </c>
      <c r="C48" s="414">
        <v>6654071.3279999997</v>
      </c>
      <c r="D48" s="414">
        <v>6412777.2429999998</v>
      </c>
      <c r="E48" s="414">
        <v>9394070.7799999993</v>
      </c>
      <c r="F48" s="414">
        <v>10655701.437000001</v>
      </c>
      <c r="G48" s="414">
        <v>10901609.612</v>
      </c>
      <c r="H48" s="365"/>
    </row>
    <row r="49" spans="1:10" s="356" customFormat="1" ht="9" customHeight="1">
      <c r="A49" s="363"/>
      <c r="B49" s="378" t="s">
        <v>385</v>
      </c>
      <c r="C49" s="414">
        <v>3325245.2349999999</v>
      </c>
      <c r="D49" s="414">
        <v>3238580.0219999999</v>
      </c>
      <c r="E49" s="414">
        <v>2477666.63</v>
      </c>
      <c r="F49" s="414">
        <v>2833652.4840000002</v>
      </c>
      <c r="G49" s="414">
        <v>2749119.3909999998</v>
      </c>
      <c r="H49" s="365"/>
      <c r="J49" s="378"/>
    </row>
    <row r="50" spans="1:10" s="356" customFormat="1" ht="9" customHeight="1">
      <c r="A50" s="363"/>
      <c r="B50" s="378"/>
      <c r="C50" s="378"/>
      <c r="D50" s="414"/>
      <c r="E50" s="414"/>
      <c r="F50" s="415"/>
      <c r="G50" s="415"/>
      <c r="H50" s="365"/>
      <c r="J50" s="407"/>
    </row>
    <row r="51" spans="1:10" s="356" customFormat="1" ht="9" customHeight="1">
      <c r="A51" s="363"/>
      <c r="B51" s="378"/>
      <c r="C51" s="378"/>
      <c r="D51" s="414"/>
      <c r="E51" s="414"/>
      <c r="F51" s="415"/>
      <c r="G51" s="415"/>
      <c r="H51" s="365"/>
      <c r="J51" s="407"/>
    </row>
    <row r="52" spans="1:10" s="356" customFormat="1" ht="9" customHeight="1">
      <c r="A52" s="363"/>
      <c r="B52" s="378"/>
      <c r="C52" s="378"/>
      <c r="D52" s="414"/>
      <c r="E52" s="414"/>
      <c r="F52" s="415"/>
      <c r="G52" s="415"/>
      <c r="H52" s="365"/>
      <c r="J52" s="407"/>
    </row>
    <row r="53" spans="1:10" s="356" customFormat="1" ht="9" customHeight="1">
      <c r="A53" s="363"/>
      <c r="B53" s="378"/>
      <c r="C53" s="378"/>
      <c r="D53" s="414"/>
      <c r="E53" s="414"/>
      <c r="F53" s="415"/>
      <c r="G53" s="415"/>
      <c r="H53" s="365"/>
      <c r="J53" s="407"/>
    </row>
    <row r="54" spans="1:10" s="356" customFormat="1" ht="9" customHeight="1">
      <c r="A54" s="363"/>
      <c r="B54" s="378"/>
      <c r="C54" s="378"/>
      <c r="D54" s="414"/>
      <c r="E54" s="414"/>
      <c r="F54" s="415"/>
      <c r="G54" s="415"/>
      <c r="H54" s="365"/>
      <c r="J54" s="407"/>
    </row>
    <row r="55" spans="1:10" s="356" customFormat="1" ht="9" customHeight="1">
      <c r="A55" s="363"/>
      <c r="B55" s="378"/>
      <c r="C55" s="378"/>
      <c r="D55" s="414"/>
      <c r="E55" s="414"/>
      <c r="F55" s="415"/>
      <c r="G55" s="415"/>
      <c r="H55" s="365"/>
      <c r="J55" s="407"/>
    </row>
    <row r="56" spans="1:10" s="356" customFormat="1" ht="9" customHeight="1">
      <c r="A56" s="363"/>
      <c r="B56" s="378"/>
      <c r="C56" s="378"/>
      <c r="D56" s="414"/>
      <c r="E56" s="414"/>
      <c r="F56" s="415"/>
      <c r="G56" s="415"/>
      <c r="H56" s="365"/>
      <c r="J56" s="407"/>
    </row>
    <row r="57" spans="1:10" s="356" customFormat="1" ht="9" customHeight="1">
      <c r="A57" s="363"/>
      <c r="B57" s="378"/>
      <c r="C57" s="378"/>
      <c r="D57" s="414"/>
      <c r="E57" s="414"/>
      <c r="F57" s="415"/>
      <c r="G57" s="415"/>
      <c r="H57" s="365"/>
      <c r="J57" s="407"/>
    </row>
    <row r="58" spans="1:10" s="356" customFormat="1" ht="9" customHeight="1">
      <c r="A58" s="363"/>
      <c r="B58" s="378"/>
      <c r="C58" s="378"/>
      <c r="D58" s="414"/>
      <c r="E58" s="414"/>
      <c r="F58" s="415"/>
      <c r="G58" s="415"/>
      <c r="H58" s="365"/>
      <c r="J58" s="407"/>
    </row>
    <row r="59" spans="1:10" s="356" customFormat="1" ht="9" customHeight="1">
      <c r="A59" s="363"/>
      <c r="B59" s="378"/>
      <c r="C59" s="378"/>
      <c r="D59" s="414"/>
      <c r="E59" s="414"/>
      <c r="F59" s="415"/>
      <c r="G59" s="415"/>
      <c r="H59" s="365"/>
      <c r="J59" s="407"/>
    </row>
    <row r="60" spans="1:10" s="356" customFormat="1" ht="9" customHeight="1">
      <c r="A60" s="363"/>
      <c r="B60" s="378"/>
      <c r="C60" s="378"/>
      <c r="D60" s="414"/>
      <c r="E60" s="414"/>
      <c r="F60" s="415"/>
      <c r="G60" s="415"/>
      <c r="H60" s="365"/>
      <c r="J60" s="407"/>
    </row>
    <row r="61" spans="1:10" s="356" customFormat="1" ht="9" customHeight="1">
      <c r="A61" s="363"/>
      <c r="B61" s="378"/>
      <c r="C61" s="378"/>
      <c r="D61" s="414"/>
      <c r="E61" s="414"/>
      <c r="F61" s="415"/>
      <c r="G61" s="415"/>
      <c r="H61" s="365"/>
      <c r="J61" s="407"/>
    </row>
    <row r="62" spans="1:10" s="356" customFormat="1" ht="9" customHeight="1">
      <c r="A62" s="363"/>
      <c r="B62" s="378"/>
      <c r="C62" s="378"/>
      <c r="D62" s="414"/>
      <c r="E62" s="414"/>
      <c r="F62" s="415"/>
      <c r="G62" s="415"/>
      <c r="H62" s="365"/>
      <c r="J62" s="407"/>
    </row>
    <row r="63" spans="1:10" s="356" customFormat="1" ht="9" customHeight="1">
      <c r="A63" s="363"/>
      <c r="B63" s="378"/>
      <c r="C63" s="378"/>
      <c r="D63" s="414"/>
      <c r="E63" s="414"/>
      <c r="F63" s="415"/>
      <c r="G63" s="415"/>
      <c r="H63" s="365"/>
      <c r="J63" s="407"/>
    </row>
    <row r="64" spans="1:10" s="356" customFormat="1" ht="9" customHeight="1">
      <c r="A64" s="363"/>
      <c r="B64" s="378"/>
      <c r="C64" s="378"/>
      <c r="D64" s="414"/>
      <c r="E64" s="414"/>
      <c r="F64" s="415"/>
      <c r="G64" s="415"/>
      <c r="H64" s="365"/>
      <c r="J64" s="407"/>
    </row>
    <row r="65" spans="1:13" s="356" customFormat="1" ht="9" customHeight="1">
      <c r="A65" s="363"/>
      <c r="B65" s="378"/>
      <c r="C65" s="378"/>
      <c r="D65" s="414"/>
      <c r="E65" s="414"/>
      <c r="F65" s="415"/>
      <c r="G65" s="415"/>
      <c r="H65" s="365"/>
      <c r="J65" s="407"/>
    </row>
    <row r="66" spans="1:13" s="356" customFormat="1" ht="9" customHeight="1">
      <c r="A66" s="363"/>
      <c r="B66" s="378"/>
      <c r="C66" s="378"/>
      <c r="D66" s="414"/>
      <c r="E66" s="414"/>
      <c r="F66" s="415"/>
      <c r="G66" s="415"/>
      <c r="H66" s="365"/>
      <c r="J66" s="407"/>
    </row>
    <row r="67" spans="1:13" s="356" customFormat="1" ht="9" customHeight="1">
      <c r="A67" s="363"/>
      <c r="B67" s="378"/>
      <c r="C67" s="378"/>
      <c r="D67" s="414"/>
      <c r="E67" s="414"/>
      <c r="F67" s="415"/>
      <c r="G67" s="853" t="s">
        <v>572</v>
      </c>
      <c r="H67" s="365"/>
      <c r="J67" s="407"/>
    </row>
    <row r="68" spans="1:13" s="356" customFormat="1" ht="9" customHeight="1">
      <c r="A68" s="363"/>
      <c r="B68" s="378"/>
      <c r="C68" s="378"/>
      <c r="D68" s="414"/>
      <c r="E68" s="414"/>
      <c r="F68" s="415"/>
      <c r="G68" s="95" t="s">
        <v>14</v>
      </c>
      <c r="H68" s="365"/>
      <c r="J68" s="407"/>
    </row>
    <row r="69" spans="1:13" s="356" customFormat="1" ht="3" customHeight="1">
      <c r="A69" s="363"/>
      <c r="B69" s="364"/>
      <c r="C69" s="364"/>
      <c r="D69" s="364"/>
      <c r="E69" s="364"/>
      <c r="F69" s="364"/>
      <c r="G69" s="364"/>
      <c r="H69" s="365"/>
    </row>
    <row r="70" spans="1:13" s="356" customFormat="1" ht="3" customHeight="1">
      <c r="A70" s="363"/>
      <c r="B70" s="366"/>
      <c r="C70" s="366"/>
      <c r="D70" s="366"/>
      <c r="E70" s="366"/>
      <c r="F70" s="366"/>
      <c r="G70" s="366"/>
      <c r="H70" s="365"/>
    </row>
    <row r="71" spans="1:13" s="356" customFormat="1" ht="8.4499999999999993" customHeight="1">
      <c r="A71" s="363"/>
      <c r="B71" s="367" t="s">
        <v>5</v>
      </c>
      <c r="C71" s="368">
        <v>2008</v>
      </c>
      <c r="D71" s="368">
        <v>2009</v>
      </c>
      <c r="E71" s="368">
        <v>2010</v>
      </c>
      <c r="F71" s="368">
        <v>2011</v>
      </c>
      <c r="G71" s="368" t="s">
        <v>81</v>
      </c>
      <c r="H71" s="365"/>
    </row>
    <row r="72" spans="1:13" s="356" customFormat="1" ht="3" customHeight="1">
      <c r="A72" s="363"/>
      <c r="B72" s="370"/>
      <c r="C72" s="370"/>
      <c r="D72" s="370"/>
      <c r="E72" s="370"/>
      <c r="F72" s="370"/>
      <c r="G72" s="370"/>
      <c r="H72" s="365"/>
      <c r="I72" s="371"/>
    </row>
    <row r="73" spans="1:13" s="356" customFormat="1" ht="3" customHeight="1">
      <c r="A73" s="363"/>
      <c r="B73" s="367"/>
      <c r="C73" s="367"/>
      <c r="D73" s="367"/>
      <c r="E73" s="367"/>
      <c r="F73" s="367"/>
      <c r="G73" s="367"/>
      <c r="H73" s="365"/>
    </row>
    <row r="74" spans="1:13" s="356" customFormat="1" ht="9" customHeight="1">
      <c r="A74" s="363"/>
      <c r="B74" s="373" t="s">
        <v>60</v>
      </c>
      <c r="C74" s="374">
        <f t="shared" ref="C74:G74" si="1">SUM(C75:C88)</f>
        <v>256058206.48499992</v>
      </c>
      <c r="D74" s="374">
        <f t="shared" si="1"/>
        <v>272985817.97499996</v>
      </c>
      <c r="E74" s="374">
        <f t="shared" si="1"/>
        <v>280901109.19400001</v>
      </c>
      <c r="F74" s="374">
        <f t="shared" si="1"/>
        <v>312084524.41199994</v>
      </c>
      <c r="G74" s="374">
        <f t="shared" si="1"/>
        <v>201029760.87600002</v>
      </c>
      <c r="H74" s="365"/>
      <c r="K74" s="399"/>
      <c r="L74" s="399"/>
      <c r="M74" s="399"/>
    </row>
    <row r="75" spans="1:13" s="356" customFormat="1" ht="9" customHeight="1">
      <c r="A75" s="363"/>
      <c r="B75" s="378" t="s">
        <v>376</v>
      </c>
      <c r="C75" s="414">
        <v>78934727.238999993</v>
      </c>
      <c r="D75" s="414">
        <v>84765968.693999991</v>
      </c>
      <c r="E75" s="414">
        <v>88303019.879999995</v>
      </c>
      <c r="F75" s="414">
        <v>97407075.188999996</v>
      </c>
      <c r="G75" s="414">
        <v>69670527.799999997</v>
      </c>
      <c r="H75" s="365"/>
      <c r="J75" s="378"/>
      <c r="K75" s="399"/>
      <c r="L75" s="399"/>
      <c r="M75" s="399"/>
    </row>
    <row r="76" spans="1:13" s="356" customFormat="1" ht="9" customHeight="1">
      <c r="A76" s="363"/>
      <c r="B76" s="378" t="s">
        <v>377</v>
      </c>
      <c r="C76" s="414">
        <v>12657187.085999999</v>
      </c>
      <c r="D76" s="414">
        <v>13645006.479</v>
      </c>
      <c r="E76" s="414">
        <v>13904060.348999999</v>
      </c>
      <c r="F76" s="414">
        <v>15112873.295</v>
      </c>
      <c r="G76" s="414">
        <v>11162948.311000001</v>
      </c>
      <c r="H76" s="365"/>
      <c r="J76" s="378"/>
      <c r="K76" s="399"/>
      <c r="L76" s="399"/>
      <c r="M76" s="399"/>
    </row>
    <row r="77" spans="1:13" s="356" customFormat="1" ht="9" customHeight="1">
      <c r="A77" s="363"/>
      <c r="B77" s="378" t="s">
        <v>378</v>
      </c>
      <c r="C77" s="414">
        <v>29392613.682</v>
      </c>
      <c r="D77" s="414">
        <v>30054940.247000001</v>
      </c>
      <c r="E77" s="414">
        <v>31657237.476</v>
      </c>
      <c r="F77" s="414">
        <v>35327490.289999999</v>
      </c>
      <c r="G77" s="414">
        <v>26646155.576000001</v>
      </c>
      <c r="H77" s="365"/>
      <c r="J77" s="378"/>
      <c r="K77" s="399"/>
      <c r="L77" s="399"/>
      <c r="M77" s="399"/>
    </row>
    <row r="78" spans="1:13" s="356" customFormat="1" ht="9" customHeight="1">
      <c r="A78" s="363"/>
      <c r="B78" s="378" t="s">
        <v>379</v>
      </c>
      <c r="C78" s="414">
        <v>22910374.745000001</v>
      </c>
      <c r="D78" s="414">
        <v>23604757.026000004</v>
      </c>
      <c r="E78" s="414">
        <v>28364812.245999999</v>
      </c>
      <c r="F78" s="414">
        <v>32315092.480999999</v>
      </c>
      <c r="G78" s="414">
        <v>21308290.713</v>
      </c>
      <c r="H78" s="365"/>
      <c r="J78" s="378"/>
      <c r="K78" s="399"/>
      <c r="L78" s="399"/>
      <c r="M78" s="399"/>
    </row>
    <row r="79" spans="1:13" s="356" customFormat="1" ht="9" customHeight="1">
      <c r="A79" s="363"/>
      <c r="B79" s="378" t="s">
        <v>391</v>
      </c>
      <c r="C79" s="414"/>
      <c r="D79" s="414"/>
      <c r="E79" s="414"/>
      <c r="F79" s="414"/>
      <c r="G79" s="414"/>
      <c r="H79" s="365"/>
      <c r="J79" s="378"/>
      <c r="K79" s="399"/>
      <c r="L79" s="399"/>
      <c r="M79" s="399"/>
    </row>
    <row r="80" spans="1:13" s="356" customFormat="1" ht="9" customHeight="1">
      <c r="A80" s="363"/>
      <c r="B80" s="378" t="s">
        <v>392</v>
      </c>
      <c r="C80" s="414">
        <v>7020375.5520000001</v>
      </c>
      <c r="D80" s="414">
        <v>5189347.2280000001</v>
      </c>
      <c r="E80" s="414">
        <v>5211794.2079999996</v>
      </c>
      <c r="F80" s="414">
        <v>5331280.9390000002</v>
      </c>
      <c r="G80" s="414">
        <v>2936129.3420000002</v>
      </c>
      <c r="H80" s="365"/>
      <c r="J80" s="378"/>
      <c r="K80" s="399"/>
      <c r="L80" s="399"/>
      <c r="M80" s="399"/>
    </row>
    <row r="81" spans="1:13" s="356" customFormat="1" ht="9" customHeight="1">
      <c r="A81" s="363"/>
      <c r="B81" s="378" t="s">
        <v>380</v>
      </c>
      <c r="C81" s="414">
        <v>70800460.783999994</v>
      </c>
      <c r="D81" s="414">
        <v>86359113.837000012</v>
      </c>
      <c r="E81" s="414">
        <v>79794001.384000003</v>
      </c>
      <c r="F81" s="414">
        <v>86441011.292999998</v>
      </c>
      <c r="G81" s="414">
        <v>42889537.123000003</v>
      </c>
      <c r="H81" s="365"/>
      <c r="J81" s="378"/>
      <c r="K81" s="399"/>
      <c r="L81" s="399"/>
      <c r="M81" s="399"/>
    </row>
    <row r="82" spans="1:13" s="356" customFormat="1" ht="9" customHeight="1">
      <c r="A82" s="363"/>
      <c r="B82" s="378" t="s">
        <v>381</v>
      </c>
      <c r="C82" s="414">
        <v>164999.48800000001</v>
      </c>
      <c r="D82" s="414">
        <v>112344.717</v>
      </c>
      <c r="E82" s="414">
        <v>32278.35</v>
      </c>
      <c r="F82" s="414">
        <v>26443.53</v>
      </c>
      <c r="G82" s="414">
        <v>149052.101</v>
      </c>
      <c r="H82" s="365"/>
      <c r="J82" s="378"/>
      <c r="K82" s="399"/>
      <c r="L82" s="399"/>
      <c r="M82" s="399"/>
    </row>
    <row r="83" spans="1:13" s="356" customFormat="1" ht="9" customHeight="1">
      <c r="A83" s="363"/>
      <c r="B83" s="378" t="s">
        <v>401</v>
      </c>
      <c r="C83" s="414"/>
      <c r="D83" s="414"/>
      <c r="E83" s="414"/>
      <c r="F83" s="414"/>
      <c r="G83" s="414"/>
      <c r="H83" s="365"/>
      <c r="J83" s="378"/>
      <c r="K83" s="399"/>
      <c r="L83" s="399"/>
      <c r="M83" s="399"/>
    </row>
    <row r="84" spans="1:13" s="356" customFormat="1" ht="9" customHeight="1">
      <c r="A84" s="363"/>
      <c r="B84" s="378" t="s">
        <v>402</v>
      </c>
      <c r="C84" s="414">
        <v>5231.3239999999996</v>
      </c>
      <c r="D84" s="414">
        <v>0</v>
      </c>
      <c r="E84" s="414">
        <v>0</v>
      </c>
      <c r="F84" s="414">
        <v>0</v>
      </c>
      <c r="G84" s="414">
        <v>568.41700000000003</v>
      </c>
      <c r="H84" s="365"/>
      <c r="J84" s="378"/>
      <c r="K84" s="399"/>
      <c r="L84" s="399"/>
      <c r="M84" s="399"/>
    </row>
    <row r="85" spans="1:13" s="356" customFormat="1" ht="9" customHeight="1">
      <c r="A85" s="363"/>
      <c r="B85" s="378" t="s">
        <v>364</v>
      </c>
      <c r="C85" s="414">
        <v>44121.04</v>
      </c>
      <c r="D85" s="414">
        <v>287452.60700000002</v>
      </c>
      <c r="E85" s="414">
        <v>350994.01199999999</v>
      </c>
      <c r="F85" s="414">
        <v>372056.43900000001</v>
      </c>
      <c r="G85" s="414">
        <v>107331.584</v>
      </c>
      <c r="H85" s="365"/>
      <c r="J85" s="378"/>
      <c r="K85" s="399"/>
      <c r="L85" s="399"/>
      <c r="M85" s="399"/>
    </row>
    <row r="86" spans="1:13" s="356" customFormat="1" ht="9" customHeight="1">
      <c r="A86" s="363"/>
      <c r="B86" s="378" t="s">
        <v>383</v>
      </c>
      <c r="C86" s="414">
        <v>11549672.262</v>
      </c>
      <c r="D86" s="414">
        <v>12528231.165000003</v>
      </c>
      <c r="E86" s="414">
        <v>16510266.640000001</v>
      </c>
      <c r="F86" s="414">
        <v>16678094.431</v>
      </c>
      <c r="G86" s="414">
        <v>12581290.092</v>
      </c>
      <c r="H86" s="365"/>
      <c r="J86" s="378"/>
      <c r="K86" s="399"/>
      <c r="L86" s="399"/>
      <c r="M86" s="399"/>
    </row>
    <row r="87" spans="1:13" s="356" customFormat="1" ht="9" customHeight="1">
      <c r="A87" s="363"/>
      <c r="B87" s="378" t="s">
        <v>384</v>
      </c>
      <c r="C87" s="414">
        <v>19665362.07</v>
      </c>
      <c r="D87" s="414">
        <v>13525156.887</v>
      </c>
      <c r="E87" s="414">
        <v>15033359.967</v>
      </c>
      <c r="F87" s="414">
        <v>20770355.046</v>
      </c>
      <c r="G87" s="414">
        <v>11664227.916999999</v>
      </c>
      <c r="H87" s="365"/>
      <c r="J87" s="378"/>
      <c r="K87" s="399"/>
      <c r="L87" s="399"/>
      <c r="M87" s="399"/>
    </row>
    <row r="88" spans="1:13" s="356" customFormat="1" ht="9" customHeight="1">
      <c r="A88" s="363"/>
      <c r="B88" s="378" t="s">
        <v>385</v>
      </c>
      <c r="C88" s="414">
        <v>2913081.213</v>
      </c>
      <c r="D88" s="414">
        <v>2913499.088</v>
      </c>
      <c r="E88" s="414">
        <v>1739284.682</v>
      </c>
      <c r="F88" s="414">
        <v>2302751.4789999998</v>
      </c>
      <c r="G88" s="414">
        <v>1913701.9</v>
      </c>
      <c r="H88" s="365"/>
      <c r="J88" s="378"/>
      <c r="K88" s="399"/>
      <c r="L88" s="399"/>
      <c r="M88" s="399"/>
    </row>
    <row r="89" spans="1:13" s="356" customFormat="1" ht="3" customHeight="1">
      <c r="A89" s="363"/>
      <c r="B89" s="364"/>
      <c r="C89" s="364"/>
      <c r="D89" s="382"/>
      <c r="E89" s="382"/>
      <c r="F89" s="382"/>
      <c r="G89" s="382"/>
      <c r="H89" s="365"/>
    </row>
    <row r="90" spans="1:13" s="356" customFormat="1" ht="3" customHeight="1">
      <c r="A90" s="363"/>
      <c r="B90" s="366"/>
      <c r="C90" s="366"/>
      <c r="D90" s="366"/>
      <c r="E90" s="366"/>
      <c r="F90" s="366"/>
      <c r="G90" s="366"/>
      <c r="H90" s="365"/>
      <c r="J90" s="378"/>
    </row>
    <row r="91" spans="1:13" s="356" customFormat="1" ht="8.4499999999999993" customHeight="1">
      <c r="A91" s="363"/>
      <c r="B91" s="854" t="s">
        <v>412</v>
      </c>
      <c r="C91" s="855"/>
      <c r="D91" s="855"/>
      <c r="E91" s="855"/>
      <c r="F91" s="855"/>
      <c r="G91" s="855"/>
      <c r="H91" s="365"/>
    </row>
    <row r="92" spans="1:13" s="356" customFormat="1" ht="4.5" customHeight="1">
      <c r="A92" s="388"/>
      <c r="B92" s="370"/>
      <c r="C92" s="370"/>
      <c r="D92" s="382"/>
      <c r="E92" s="382"/>
      <c r="F92" s="382"/>
      <c r="G92" s="382"/>
      <c r="H92" s="389"/>
      <c r="J92" s="378"/>
    </row>
    <row r="93" spans="1:13" hidden="1">
      <c r="G93" s="414"/>
      <c r="I93" s="390" t="s">
        <v>16</v>
      </c>
      <c r="J93" s="356"/>
      <c r="K93" s="356"/>
      <c r="L93" s="356"/>
      <c r="M93" s="356"/>
    </row>
    <row r="94" spans="1:13" ht="18.75" hidden="1" customHeight="1">
      <c r="F94" s="414"/>
      <c r="J94" s="356"/>
      <c r="K94" s="356"/>
      <c r="L94" s="356"/>
      <c r="M94" s="356"/>
    </row>
    <row r="95" spans="1:13" hidden="1">
      <c r="J95" s="356"/>
      <c r="K95" s="356"/>
      <c r="L95" s="356"/>
      <c r="M95" s="356"/>
    </row>
    <row r="96" spans="1:13" hidden="1">
      <c r="J96" s="356"/>
      <c r="K96" s="356"/>
      <c r="L96" s="356"/>
      <c r="M96" s="356"/>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25" max="7" man="1"/>
  </rowBreaks>
</worksheet>
</file>

<file path=xl/worksheets/sheet25.xml><?xml version="1.0" encoding="utf-8"?>
<worksheet xmlns="http://schemas.openxmlformats.org/spreadsheetml/2006/main" xmlns:r="http://schemas.openxmlformats.org/officeDocument/2006/relationships">
  <dimension ref="A1:N49"/>
  <sheetViews>
    <sheetView showGridLines="0" showRowColHeaders="0" zoomScale="140" zoomScaleNormal="140" workbookViewId="0"/>
  </sheetViews>
  <sheetFormatPr baseColWidth="10" defaultColWidth="0" defaultRowHeight="12.75" zeroHeight="1"/>
  <cols>
    <col min="1" max="1" width="0.7109375" style="328" customWidth="1"/>
    <col min="2" max="2" width="5.28515625" style="328" customWidth="1"/>
    <col min="3" max="3" width="8.140625" style="328" customWidth="1"/>
    <col min="4" max="4" width="7.85546875" style="328" customWidth="1"/>
    <col min="5" max="5" width="1.7109375" style="328" customWidth="1"/>
    <col min="6" max="6" width="6.7109375" style="328" customWidth="1"/>
    <col min="7" max="7" width="7.140625" style="328" customWidth="1"/>
    <col min="8" max="8" width="7" style="328" customWidth="1"/>
    <col min="9" max="9" width="6.28515625" style="328" customWidth="1"/>
    <col min="10" max="10" width="1.28515625" style="328" customWidth="1"/>
    <col min="11" max="11" width="6.5703125" style="328" customWidth="1"/>
    <col min="12" max="12" width="0.7109375" style="328" customWidth="1"/>
    <col min="13" max="13" width="0.85546875" style="328" customWidth="1"/>
    <col min="14" max="14" width="0" style="328" hidden="1" customWidth="1"/>
    <col min="15" max="16384" width="11.42578125" style="328" hidden="1"/>
  </cols>
  <sheetData>
    <row r="1" spans="1:14" s="604" customFormat="1" ht="4.7" customHeight="1">
      <c r="A1" s="601"/>
      <c r="B1" s="602"/>
      <c r="C1" s="602"/>
      <c r="D1" s="602"/>
      <c r="E1" s="602"/>
      <c r="F1" s="602"/>
      <c r="G1" s="602"/>
      <c r="H1" s="602"/>
      <c r="I1" s="602"/>
      <c r="J1" s="602"/>
      <c r="K1" s="602"/>
      <c r="L1" s="603"/>
    </row>
    <row r="2" spans="1:14" s="604" customFormat="1" ht="11.1" customHeight="1">
      <c r="A2" s="605"/>
      <c r="B2" s="606" t="s">
        <v>531</v>
      </c>
      <c r="C2" s="607"/>
      <c r="D2" s="607"/>
      <c r="E2" s="607"/>
      <c r="F2" s="607"/>
      <c r="G2" s="607"/>
      <c r="H2" s="607"/>
      <c r="I2" s="607"/>
      <c r="J2" s="607"/>
      <c r="K2" s="841" t="s">
        <v>615</v>
      </c>
      <c r="L2" s="608"/>
      <c r="N2" s="609"/>
    </row>
    <row r="3" spans="1:14" s="604" customFormat="1" ht="11.1" customHeight="1">
      <c r="A3" s="605"/>
      <c r="B3" s="606" t="s">
        <v>533</v>
      </c>
      <c r="C3" s="607"/>
      <c r="D3" s="607"/>
      <c r="E3" s="607"/>
      <c r="F3" s="607"/>
      <c r="G3" s="607"/>
      <c r="H3" s="607"/>
      <c r="I3" s="607"/>
      <c r="J3" s="607"/>
      <c r="K3" s="607"/>
      <c r="L3" s="608"/>
    </row>
    <row r="4" spans="1:14" s="604" customFormat="1" ht="11.1" customHeight="1">
      <c r="A4" s="605"/>
      <c r="B4" s="606" t="s">
        <v>534</v>
      </c>
      <c r="C4" s="607"/>
      <c r="D4" s="607"/>
      <c r="E4" s="607"/>
      <c r="F4" s="607"/>
      <c r="G4" s="607"/>
      <c r="H4" s="607"/>
      <c r="I4" s="607"/>
      <c r="J4" s="607"/>
      <c r="K4" s="607"/>
      <c r="L4" s="608"/>
    </row>
    <row r="5" spans="1:14" s="604" customFormat="1" ht="11.1" customHeight="1">
      <c r="A5" s="605"/>
      <c r="B5" s="610" t="s">
        <v>3</v>
      </c>
      <c r="C5" s="607"/>
      <c r="D5" s="607"/>
      <c r="E5" s="607"/>
      <c r="F5" s="607"/>
      <c r="G5" s="607"/>
      <c r="H5" s="607"/>
      <c r="I5" s="607"/>
      <c r="J5" s="607"/>
      <c r="K5" s="607"/>
      <c r="L5" s="608"/>
    </row>
    <row r="6" spans="1:14" s="604" customFormat="1" ht="3" customHeight="1">
      <c r="A6" s="605"/>
      <c r="B6" s="611"/>
      <c r="C6" s="611"/>
      <c r="D6" s="611"/>
      <c r="E6" s="611"/>
      <c r="F6" s="611"/>
      <c r="G6" s="611"/>
      <c r="H6" s="611"/>
      <c r="I6" s="611"/>
      <c r="J6" s="611"/>
      <c r="K6" s="611"/>
      <c r="L6" s="608"/>
    </row>
    <row r="7" spans="1:14" s="604" customFormat="1" ht="3" customHeight="1">
      <c r="A7" s="605"/>
      <c r="B7" s="607"/>
      <c r="C7" s="607"/>
      <c r="D7" s="607"/>
      <c r="E7" s="607"/>
      <c r="F7" s="607"/>
      <c r="G7" s="607"/>
      <c r="H7" s="607"/>
      <c r="I7" s="607"/>
      <c r="J7" s="607"/>
      <c r="K7" s="607"/>
      <c r="L7" s="608"/>
    </row>
    <row r="8" spans="1:14" s="604" customFormat="1" ht="8.65" customHeight="1">
      <c r="A8" s="605"/>
      <c r="B8" s="917" t="s">
        <v>62</v>
      </c>
      <c r="C8" s="916" t="s">
        <v>535</v>
      </c>
      <c r="D8" s="916" t="s">
        <v>536</v>
      </c>
      <c r="E8" s="872"/>
      <c r="F8" s="916" t="s">
        <v>537</v>
      </c>
      <c r="G8" s="916" t="s">
        <v>538</v>
      </c>
      <c r="H8" s="916" t="s">
        <v>539</v>
      </c>
      <c r="I8" s="916" t="s">
        <v>540</v>
      </c>
      <c r="J8" s="872"/>
      <c r="K8" s="916" t="s">
        <v>541</v>
      </c>
      <c r="L8" s="608"/>
    </row>
    <row r="9" spans="1:14" s="604" customFormat="1" ht="8.65" customHeight="1">
      <c r="A9" s="605"/>
      <c r="B9" s="917"/>
      <c r="C9" s="916"/>
      <c r="D9" s="916"/>
      <c r="E9" s="872"/>
      <c r="F9" s="916"/>
      <c r="G9" s="916"/>
      <c r="H9" s="916"/>
      <c r="I9" s="916"/>
      <c r="J9" s="872"/>
      <c r="K9" s="916"/>
      <c r="L9" s="608"/>
    </row>
    <row r="10" spans="1:14" s="604" customFormat="1" ht="8.65" customHeight="1">
      <c r="A10" s="605"/>
      <c r="B10" s="917"/>
      <c r="C10" s="916"/>
      <c r="D10" s="916"/>
      <c r="E10" s="872"/>
      <c r="F10" s="916"/>
      <c r="G10" s="916"/>
      <c r="H10" s="916"/>
      <c r="I10" s="916"/>
      <c r="J10" s="872"/>
      <c r="K10" s="916"/>
      <c r="L10" s="608"/>
    </row>
    <row r="11" spans="1:14" s="604" customFormat="1" ht="8.65" customHeight="1">
      <c r="A11" s="605"/>
      <c r="B11" s="917"/>
      <c r="C11" s="916"/>
      <c r="D11" s="916"/>
      <c r="E11" s="872"/>
      <c r="F11" s="916"/>
      <c r="G11" s="916"/>
      <c r="H11" s="872"/>
      <c r="I11" s="916"/>
      <c r="J11" s="872"/>
      <c r="K11" s="916"/>
      <c r="L11" s="608"/>
    </row>
    <row r="12" spans="1:14" s="604" customFormat="1" ht="8.65" customHeight="1">
      <c r="A12" s="605"/>
      <c r="B12" s="917"/>
      <c r="C12" s="916"/>
      <c r="D12" s="872"/>
      <c r="E12" s="872"/>
      <c r="F12" s="916"/>
      <c r="G12" s="872"/>
      <c r="H12" s="872"/>
      <c r="I12" s="916"/>
      <c r="J12" s="872"/>
      <c r="K12" s="916"/>
      <c r="L12" s="608"/>
    </row>
    <row r="13" spans="1:14" s="604" customFormat="1" ht="3" customHeight="1">
      <c r="A13" s="605"/>
      <c r="B13" s="611"/>
      <c r="C13" s="611"/>
      <c r="D13" s="611"/>
      <c r="E13" s="611"/>
      <c r="F13" s="611"/>
      <c r="G13" s="611"/>
      <c r="H13" s="611"/>
      <c r="I13" s="611"/>
      <c r="J13" s="611"/>
      <c r="K13" s="611"/>
      <c r="L13" s="608"/>
    </row>
    <row r="14" spans="1:14" s="604" customFormat="1" ht="3" customHeight="1">
      <c r="A14" s="605"/>
      <c r="B14" s="607"/>
      <c r="C14" s="607"/>
      <c r="D14" s="607"/>
      <c r="E14" s="607"/>
      <c r="F14" s="607"/>
      <c r="G14" s="607"/>
      <c r="H14" s="607"/>
      <c r="I14" s="607"/>
      <c r="J14" s="607"/>
      <c r="K14" s="607"/>
      <c r="L14" s="608"/>
    </row>
    <row r="15" spans="1:14" s="604" customFormat="1" ht="9" customHeight="1">
      <c r="A15" s="605"/>
      <c r="B15" s="626">
        <v>1995</v>
      </c>
      <c r="C15" s="613" t="s">
        <v>30</v>
      </c>
      <c r="D15" s="613">
        <v>328.1</v>
      </c>
      <c r="E15" s="613"/>
      <c r="F15" s="613">
        <v>1096.8</v>
      </c>
      <c r="G15" s="613">
        <v>504.9</v>
      </c>
      <c r="H15" s="613">
        <v>1010.1</v>
      </c>
      <c r="I15" s="613">
        <v>464.9</v>
      </c>
      <c r="J15" s="613"/>
      <c r="K15" s="613" t="s">
        <v>30</v>
      </c>
      <c r="L15" s="608"/>
    </row>
    <row r="16" spans="1:14" s="604" customFormat="1" ht="9" customHeight="1">
      <c r="A16" s="605"/>
      <c r="B16" s="626">
        <v>1996</v>
      </c>
      <c r="C16" s="613" t="s">
        <v>30</v>
      </c>
      <c r="D16" s="613">
        <v>793</v>
      </c>
      <c r="E16" s="613"/>
      <c r="F16" s="613">
        <v>1438.8</v>
      </c>
      <c r="G16" s="613">
        <v>474</v>
      </c>
      <c r="H16" s="613">
        <v>1343.7</v>
      </c>
      <c r="I16" s="613">
        <v>439.2</v>
      </c>
      <c r="J16" s="613"/>
      <c r="K16" s="613" t="s">
        <v>30</v>
      </c>
      <c r="L16" s="608"/>
    </row>
    <row r="17" spans="1:12" s="604" customFormat="1" ht="9" customHeight="1">
      <c r="A17" s="605"/>
      <c r="B17" s="626">
        <v>1997</v>
      </c>
      <c r="C17" s="613">
        <v>465.8</v>
      </c>
      <c r="D17" s="613">
        <v>871.5</v>
      </c>
      <c r="E17" s="613"/>
      <c r="F17" s="613">
        <v>1361.9</v>
      </c>
      <c r="G17" s="613">
        <v>554</v>
      </c>
      <c r="H17" s="613">
        <v>2071</v>
      </c>
      <c r="I17" s="613">
        <v>383.6</v>
      </c>
      <c r="J17" s="613"/>
      <c r="K17" s="613" t="s">
        <v>30</v>
      </c>
      <c r="L17" s="608"/>
    </row>
    <row r="18" spans="1:12" s="604" customFormat="1" ht="9" customHeight="1">
      <c r="A18" s="605"/>
      <c r="B18" s="626">
        <v>1998</v>
      </c>
      <c r="C18" s="613">
        <v>3398.6</v>
      </c>
      <c r="D18" s="613">
        <v>951.9</v>
      </c>
      <c r="E18" s="613"/>
      <c r="F18" s="613">
        <v>1123</v>
      </c>
      <c r="G18" s="613">
        <v>490.7</v>
      </c>
      <c r="H18" s="613">
        <v>2710.2</v>
      </c>
      <c r="I18" s="613">
        <v>433.1</v>
      </c>
      <c r="J18" s="613"/>
      <c r="K18" s="613">
        <v>132.5</v>
      </c>
      <c r="L18" s="608"/>
    </row>
    <row r="19" spans="1:12" s="604" customFormat="1" ht="9" customHeight="1">
      <c r="A19" s="605"/>
      <c r="B19" s="626">
        <v>1999</v>
      </c>
      <c r="C19" s="613">
        <v>6890.1</v>
      </c>
      <c r="D19" s="613">
        <v>1166.9000000000001</v>
      </c>
      <c r="E19" s="613"/>
      <c r="F19" s="613">
        <v>314.2</v>
      </c>
      <c r="G19" s="613">
        <v>469</v>
      </c>
      <c r="H19" s="613">
        <v>3401.1</v>
      </c>
      <c r="I19" s="613">
        <v>506.5</v>
      </c>
      <c r="J19" s="613"/>
      <c r="K19" s="613">
        <v>260.89999999999998</v>
      </c>
      <c r="L19" s="608"/>
    </row>
    <row r="20" spans="1:12" s="604" customFormat="1" ht="9" customHeight="1">
      <c r="A20" s="605"/>
      <c r="B20" s="626"/>
      <c r="C20" s="613"/>
      <c r="D20" s="613"/>
      <c r="E20" s="613"/>
      <c r="F20" s="613"/>
      <c r="G20" s="613"/>
      <c r="H20" s="613"/>
      <c r="I20" s="613"/>
      <c r="J20" s="613"/>
      <c r="K20" s="613"/>
      <c r="L20" s="608"/>
    </row>
    <row r="21" spans="1:12" s="604" customFormat="1" ht="9" customHeight="1">
      <c r="A21" s="605"/>
      <c r="B21" s="626">
        <v>2000</v>
      </c>
      <c r="C21" s="613">
        <v>9586.9</v>
      </c>
      <c r="D21" s="613">
        <v>1332.8</v>
      </c>
      <c r="E21" s="613"/>
      <c r="F21" s="613">
        <v>0</v>
      </c>
      <c r="G21" s="613">
        <v>405.4</v>
      </c>
      <c r="H21" s="613">
        <v>1272.9000000000001</v>
      </c>
      <c r="I21" s="613">
        <v>503.5</v>
      </c>
      <c r="J21" s="613"/>
      <c r="K21" s="613">
        <v>579</v>
      </c>
      <c r="L21" s="608"/>
    </row>
    <row r="22" spans="1:12" s="604" customFormat="1" ht="9" customHeight="1">
      <c r="A22" s="605"/>
      <c r="B22" s="626">
        <v>2001</v>
      </c>
      <c r="C22" s="613">
        <v>12393</v>
      </c>
      <c r="D22" s="613">
        <v>1665.9</v>
      </c>
      <c r="E22" s="613"/>
      <c r="F22" s="613">
        <v>141.80000000000001</v>
      </c>
      <c r="G22" s="613">
        <v>515</v>
      </c>
      <c r="H22" s="613">
        <v>1064.4000000000001</v>
      </c>
      <c r="I22" s="613">
        <v>527.4</v>
      </c>
      <c r="J22" s="613"/>
      <c r="K22" s="613">
        <v>437.9</v>
      </c>
      <c r="L22" s="608"/>
    </row>
    <row r="23" spans="1:12" s="604" customFormat="1" ht="9" customHeight="1">
      <c r="A23" s="605"/>
      <c r="B23" s="627">
        <v>2002</v>
      </c>
      <c r="C23" s="613">
        <v>17003.8</v>
      </c>
      <c r="D23" s="613">
        <v>1752.1</v>
      </c>
      <c r="E23" s="613"/>
      <c r="F23" s="613">
        <v>0</v>
      </c>
      <c r="G23" s="613">
        <v>568</v>
      </c>
      <c r="H23" s="613">
        <v>1002.3</v>
      </c>
      <c r="I23" s="613">
        <v>910.1</v>
      </c>
      <c r="J23" s="613"/>
      <c r="K23" s="613">
        <v>628.9</v>
      </c>
      <c r="L23" s="608"/>
    </row>
    <row r="24" spans="1:12" s="604" customFormat="1" ht="9" customHeight="1">
      <c r="A24" s="605"/>
      <c r="B24" s="626">
        <v>2003</v>
      </c>
      <c r="C24" s="613">
        <v>22331.1</v>
      </c>
      <c r="D24" s="613">
        <v>1822.2</v>
      </c>
      <c r="E24" s="613"/>
      <c r="F24" s="613">
        <v>267.60000000000002</v>
      </c>
      <c r="G24" s="613">
        <v>732</v>
      </c>
      <c r="H24" s="613">
        <v>907.2</v>
      </c>
      <c r="I24" s="613">
        <v>728.8</v>
      </c>
      <c r="J24" s="613"/>
      <c r="K24" s="613">
        <v>1012.6</v>
      </c>
      <c r="L24" s="615"/>
    </row>
    <row r="25" spans="1:12" s="604" customFormat="1" ht="9" customHeight="1">
      <c r="A25" s="605"/>
      <c r="B25" s="627">
        <v>2004</v>
      </c>
      <c r="C25" s="613">
        <v>25651.7</v>
      </c>
      <c r="D25" s="613">
        <v>2100</v>
      </c>
      <c r="E25" s="613"/>
      <c r="F25" s="613">
        <v>389.9</v>
      </c>
      <c r="G25" s="613">
        <v>1242.9000000000001</v>
      </c>
      <c r="H25" s="613">
        <v>929.3</v>
      </c>
      <c r="I25" s="613">
        <v>851.6</v>
      </c>
      <c r="J25" s="613"/>
      <c r="K25" s="613">
        <v>1600.7</v>
      </c>
      <c r="L25" s="608"/>
    </row>
    <row r="26" spans="1:12" s="604" customFormat="1" ht="9" customHeight="1">
      <c r="A26" s="605"/>
      <c r="B26" s="627"/>
      <c r="C26" s="613"/>
      <c r="D26" s="613"/>
      <c r="E26" s="613"/>
      <c r="F26" s="613"/>
      <c r="G26" s="613"/>
      <c r="H26" s="613"/>
      <c r="I26" s="613"/>
      <c r="J26" s="613"/>
      <c r="K26" s="613"/>
      <c r="L26" s="608"/>
    </row>
    <row r="27" spans="1:12" s="604" customFormat="1" ht="9" customHeight="1">
      <c r="A27" s="605"/>
      <c r="B27" s="627">
        <v>2005</v>
      </c>
      <c r="C27" s="613">
        <v>29964.2</v>
      </c>
      <c r="D27" s="613">
        <v>2197.4</v>
      </c>
      <c r="E27" s="613"/>
      <c r="F27" s="613">
        <v>618.4</v>
      </c>
      <c r="G27" s="613">
        <v>562.5</v>
      </c>
      <c r="H27" s="613">
        <v>1175.8</v>
      </c>
      <c r="I27" s="613">
        <v>475.5</v>
      </c>
      <c r="J27" s="613"/>
      <c r="K27" s="613">
        <v>1595.2</v>
      </c>
      <c r="L27" s="608"/>
    </row>
    <row r="28" spans="1:12" s="604" customFormat="1" ht="9" customHeight="1">
      <c r="A28" s="605"/>
      <c r="B28" s="627">
        <v>2006</v>
      </c>
      <c r="C28" s="613">
        <v>33525.699999999997</v>
      </c>
      <c r="D28" s="613">
        <v>2806.2</v>
      </c>
      <c r="E28" s="613"/>
      <c r="F28" s="613">
        <v>1300</v>
      </c>
      <c r="G28" s="613">
        <v>878.9</v>
      </c>
      <c r="H28" s="613">
        <v>791.9</v>
      </c>
      <c r="I28" s="613">
        <v>400.6</v>
      </c>
      <c r="J28" s="613"/>
      <c r="K28" s="613">
        <v>4189.1000000000004</v>
      </c>
      <c r="L28" s="608"/>
    </row>
    <row r="29" spans="1:12" s="604" customFormat="1" ht="9" customHeight="1">
      <c r="A29" s="605"/>
      <c r="B29" s="627">
        <v>2007</v>
      </c>
      <c r="C29" s="613">
        <v>36769.199999999997</v>
      </c>
      <c r="D29" s="613">
        <v>3030.8</v>
      </c>
      <c r="E29" s="613"/>
      <c r="F29" s="613">
        <v>2027.1</v>
      </c>
      <c r="G29" s="613">
        <v>2341.3000000000002</v>
      </c>
      <c r="H29" s="613">
        <v>1580.4</v>
      </c>
      <c r="I29" s="613">
        <v>886.1</v>
      </c>
      <c r="J29" s="613"/>
      <c r="K29" s="613">
        <v>1723.1</v>
      </c>
      <c r="L29" s="608"/>
    </row>
    <row r="30" spans="1:12" s="604" customFormat="1" ht="9" customHeight="1">
      <c r="A30" s="605"/>
      <c r="B30" s="627">
        <v>2008</v>
      </c>
      <c r="C30" s="613">
        <v>41706.5</v>
      </c>
      <c r="D30" s="613">
        <v>3665.1</v>
      </c>
      <c r="E30" s="613"/>
      <c r="F30" s="613">
        <v>2768.7</v>
      </c>
      <c r="G30" s="613">
        <v>2004.3</v>
      </c>
      <c r="H30" s="613">
        <v>1483.1</v>
      </c>
      <c r="I30" s="613">
        <v>1152.0999999999999</v>
      </c>
      <c r="J30" s="613"/>
      <c r="K30" s="613">
        <v>1561.3</v>
      </c>
      <c r="L30" s="608"/>
    </row>
    <row r="31" spans="1:12" s="604" customFormat="1" ht="9" customHeight="1">
      <c r="A31" s="605"/>
      <c r="B31" s="627">
        <v>2009</v>
      </c>
      <c r="C31" s="613">
        <v>46698.9</v>
      </c>
      <c r="D31" s="613">
        <v>4279.6000000000004</v>
      </c>
      <c r="E31" s="613"/>
      <c r="F31" s="613">
        <v>2551.3000000000002</v>
      </c>
      <c r="G31" s="613">
        <v>1806.4</v>
      </c>
      <c r="H31" s="613">
        <v>2460.4</v>
      </c>
      <c r="I31" s="613">
        <v>934.8</v>
      </c>
      <c r="J31" s="613"/>
      <c r="K31" s="613">
        <v>1620</v>
      </c>
      <c r="L31" s="608"/>
    </row>
    <row r="32" spans="1:12" s="604" customFormat="1" ht="9" customHeight="1">
      <c r="A32" s="605"/>
      <c r="B32" s="627"/>
      <c r="C32" s="613"/>
      <c r="D32" s="613"/>
      <c r="E32" s="613"/>
      <c r="F32" s="613"/>
      <c r="G32" s="613"/>
      <c r="H32" s="613"/>
      <c r="I32" s="613"/>
      <c r="J32" s="613"/>
      <c r="K32" s="613"/>
      <c r="L32" s="608"/>
    </row>
    <row r="33" spans="1:12" s="604" customFormat="1" ht="9" customHeight="1">
      <c r="A33" s="605"/>
      <c r="B33" s="627">
        <v>2010</v>
      </c>
      <c r="C33" s="613">
        <v>57348.9</v>
      </c>
      <c r="D33" s="613">
        <v>2242.1</v>
      </c>
      <c r="E33" s="628" t="s">
        <v>542</v>
      </c>
      <c r="F33" s="613">
        <v>2781.5</v>
      </c>
      <c r="G33" s="613">
        <v>1986.9</v>
      </c>
      <c r="H33" s="613">
        <v>3096.4</v>
      </c>
      <c r="I33" s="613">
        <v>488.8</v>
      </c>
      <c r="J33" s="628" t="s">
        <v>543</v>
      </c>
      <c r="K33" s="613">
        <v>1984</v>
      </c>
      <c r="L33" s="608"/>
    </row>
    <row r="34" spans="1:12" s="604" customFormat="1" ht="3" customHeight="1">
      <c r="A34" s="605"/>
      <c r="B34" s="621"/>
      <c r="C34" s="622"/>
      <c r="D34" s="622"/>
      <c r="E34" s="622"/>
      <c r="F34" s="622"/>
      <c r="G34" s="622"/>
      <c r="H34" s="622"/>
      <c r="I34" s="622"/>
      <c r="J34" s="622"/>
      <c r="K34" s="622"/>
      <c r="L34" s="608"/>
    </row>
    <row r="35" spans="1:12" s="604" customFormat="1" ht="3" customHeight="1">
      <c r="A35" s="605"/>
      <c r="B35" s="873"/>
      <c r="C35" s="623"/>
      <c r="D35" s="623"/>
      <c r="E35" s="623"/>
      <c r="F35" s="623"/>
      <c r="G35" s="623"/>
      <c r="H35" s="623"/>
      <c r="I35" s="623"/>
      <c r="J35" s="623"/>
      <c r="K35" s="623"/>
      <c r="L35" s="608"/>
    </row>
    <row r="36" spans="1:12" s="604" customFormat="1" ht="9" customHeight="1">
      <c r="A36" s="605"/>
      <c r="B36" s="629" t="s">
        <v>544</v>
      </c>
      <c r="C36" s="607"/>
      <c r="D36" s="607"/>
      <c r="E36" s="607"/>
      <c r="F36" s="607"/>
      <c r="G36" s="607"/>
      <c r="H36" s="607"/>
      <c r="I36" s="607"/>
      <c r="J36" s="607"/>
      <c r="K36" s="607"/>
      <c r="L36" s="608"/>
    </row>
    <row r="37" spans="1:12" s="604" customFormat="1" ht="9" customHeight="1">
      <c r="A37" s="605"/>
      <c r="B37" s="629" t="s">
        <v>545</v>
      </c>
      <c r="C37" s="607"/>
      <c r="D37" s="607"/>
      <c r="E37" s="607"/>
      <c r="F37" s="607"/>
      <c r="G37" s="607"/>
      <c r="H37" s="607"/>
      <c r="I37" s="607"/>
      <c r="J37" s="607"/>
      <c r="K37" s="607"/>
      <c r="L37" s="608"/>
    </row>
    <row r="38" spans="1:12" s="604" customFormat="1" ht="9" customHeight="1">
      <c r="A38" s="605"/>
      <c r="B38" s="629" t="s">
        <v>616</v>
      </c>
      <c r="C38" s="607"/>
      <c r="D38" s="607"/>
      <c r="E38" s="607"/>
      <c r="F38" s="607"/>
      <c r="G38" s="607"/>
      <c r="H38" s="607"/>
      <c r="I38" s="607"/>
      <c r="J38" s="607"/>
      <c r="K38" s="607"/>
      <c r="L38" s="608"/>
    </row>
    <row r="39" spans="1:12" s="604" customFormat="1" ht="9" customHeight="1">
      <c r="A39" s="605"/>
      <c r="B39" s="629" t="s">
        <v>546</v>
      </c>
      <c r="C39" s="607"/>
      <c r="D39" s="607"/>
      <c r="E39" s="607"/>
      <c r="F39" s="607"/>
      <c r="G39" s="607"/>
      <c r="H39" s="607"/>
      <c r="I39" s="607"/>
      <c r="J39" s="607"/>
      <c r="K39" s="607"/>
      <c r="L39" s="608"/>
    </row>
    <row r="40" spans="1:12" s="604" customFormat="1" ht="9" customHeight="1">
      <c r="A40" s="605"/>
      <c r="B40" s="629" t="s">
        <v>547</v>
      </c>
      <c r="C40" s="607"/>
      <c r="D40" s="607"/>
      <c r="E40" s="607"/>
      <c r="F40" s="607"/>
      <c r="G40" s="607"/>
      <c r="H40" s="607"/>
      <c r="I40" s="607"/>
      <c r="J40" s="607"/>
      <c r="K40" s="607"/>
      <c r="L40" s="608"/>
    </row>
    <row r="41" spans="1:12" s="604" customFormat="1" ht="9" customHeight="1">
      <c r="A41" s="605"/>
      <c r="B41" s="629" t="s">
        <v>548</v>
      </c>
      <c r="C41" s="607"/>
      <c r="D41" s="607"/>
      <c r="E41" s="607"/>
      <c r="F41" s="607"/>
      <c r="G41" s="607"/>
      <c r="H41" s="607"/>
      <c r="I41" s="607"/>
      <c r="J41" s="607"/>
      <c r="K41" s="607"/>
      <c r="L41" s="608"/>
    </row>
    <row r="42" spans="1:12" s="604" customFormat="1" ht="9" customHeight="1">
      <c r="A42" s="605"/>
      <c r="B42" s="629" t="s">
        <v>549</v>
      </c>
      <c r="C42" s="607"/>
      <c r="D42" s="607"/>
      <c r="E42" s="607"/>
      <c r="F42" s="607"/>
      <c r="G42" s="607"/>
      <c r="H42" s="607"/>
      <c r="I42" s="607"/>
      <c r="J42" s="607"/>
      <c r="K42" s="607"/>
      <c r="L42" s="608"/>
    </row>
    <row r="43" spans="1:12" s="604" customFormat="1" ht="9" customHeight="1">
      <c r="A43" s="605"/>
      <c r="B43" s="629" t="s">
        <v>550</v>
      </c>
      <c r="C43" s="607"/>
      <c r="D43" s="607"/>
      <c r="E43" s="607"/>
      <c r="F43" s="607"/>
      <c r="G43" s="607"/>
      <c r="H43" s="607"/>
      <c r="I43" s="607"/>
      <c r="J43" s="607"/>
      <c r="K43" s="607"/>
      <c r="L43" s="608"/>
    </row>
    <row r="44" spans="1:12" s="604" customFormat="1" ht="9" customHeight="1">
      <c r="A44" s="605"/>
      <c r="B44" s="629" t="s">
        <v>551</v>
      </c>
      <c r="C44" s="607"/>
      <c r="D44" s="607"/>
      <c r="E44" s="607"/>
      <c r="F44" s="607"/>
      <c r="G44" s="607"/>
      <c r="H44" s="607"/>
      <c r="I44" s="607"/>
      <c r="J44" s="607"/>
      <c r="K44" s="607"/>
      <c r="L44" s="608"/>
    </row>
    <row r="45" spans="1:12" s="604" customFormat="1" ht="9" customHeight="1">
      <c r="A45" s="605"/>
      <c r="B45" s="629" t="s">
        <v>552</v>
      </c>
      <c r="C45" s="607"/>
      <c r="D45" s="607"/>
      <c r="E45" s="607"/>
      <c r="F45" s="607"/>
      <c r="G45" s="607"/>
      <c r="H45" s="607"/>
      <c r="I45" s="607"/>
      <c r="J45" s="607"/>
      <c r="K45" s="607"/>
      <c r="L45" s="608"/>
    </row>
    <row r="46" spans="1:12" s="604" customFormat="1" ht="9" customHeight="1">
      <c r="A46" s="605"/>
      <c r="B46" s="629" t="s">
        <v>553</v>
      </c>
      <c r="C46" s="607"/>
      <c r="D46" s="607"/>
      <c r="E46" s="607"/>
      <c r="F46" s="607"/>
      <c r="G46" s="607"/>
      <c r="H46" s="607"/>
      <c r="I46" s="607"/>
      <c r="J46" s="607"/>
      <c r="K46" s="607"/>
      <c r="L46" s="608"/>
    </row>
    <row r="47" spans="1:12" s="604" customFormat="1" ht="9" customHeight="1">
      <c r="A47" s="605"/>
      <c r="B47" s="624" t="s">
        <v>554</v>
      </c>
      <c r="C47" s="607"/>
      <c r="D47" s="607"/>
      <c r="E47" s="607"/>
      <c r="F47" s="607"/>
      <c r="G47" s="607"/>
      <c r="H47" s="607"/>
      <c r="I47" s="607"/>
      <c r="J47" s="607"/>
      <c r="K47" s="607"/>
      <c r="L47" s="608"/>
    </row>
    <row r="48" spans="1:12" s="604" customFormat="1" ht="4.7" customHeight="1">
      <c r="A48" s="617"/>
      <c r="B48" s="625"/>
      <c r="C48" s="625"/>
      <c r="D48" s="625"/>
      <c r="E48" s="625"/>
      <c r="F48" s="625"/>
      <c r="G48" s="625"/>
      <c r="H48" s="625"/>
      <c r="I48" s="625"/>
      <c r="J48" s="625"/>
      <c r="K48" s="625"/>
      <c r="L48" s="620"/>
    </row>
    <row r="49" spans="13:13" hidden="1">
      <c r="M49" s="328" t="s">
        <v>16</v>
      </c>
    </row>
  </sheetData>
  <sheetProtection sheet="1" objects="1" scenarios="1"/>
  <mergeCells count="8">
    <mergeCell ref="I8:I12"/>
    <mergeCell ref="K8:K12"/>
    <mergeCell ref="B8:B12"/>
    <mergeCell ref="C8:C12"/>
    <mergeCell ref="D8:D11"/>
    <mergeCell ref="F8:F12"/>
    <mergeCell ref="G8:G11"/>
    <mergeCell ref="H8:H10"/>
  </mergeCells>
  <hyperlinks>
    <hyperlink ref="K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6.xml><?xml version="1.0" encoding="utf-8"?>
<worksheet xmlns="http://schemas.openxmlformats.org/spreadsheetml/2006/main" xmlns:r="http://schemas.openxmlformats.org/officeDocument/2006/relationships">
  <dimension ref="A1:L120"/>
  <sheetViews>
    <sheetView showGridLines="0" showRowColHeaders="0" zoomScale="140" zoomScaleNormal="140" workbookViewId="0"/>
  </sheetViews>
  <sheetFormatPr baseColWidth="10" defaultColWidth="0" defaultRowHeight="12.75" zeroHeight="1"/>
  <cols>
    <col min="1" max="1" width="0.7109375" style="328" customWidth="1"/>
    <col min="2" max="2" width="5.85546875" style="328" customWidth="1"/>
    <col min="3" max="3" width="6.85546875" style="328" customWidth="1"/>
    <col min="4" max="4" width="7.42578125" style="328" customWidth="1"/>
    <col min="5" max="5" width="6.7109375" style="328" customWidth="1"/>
    <col min="6" max="7" width="7.42578125" style="328" customWidth="1"/>
    <col min="8" max="8" width="8.28515625" style="328" customWidth="1"/>
    <col min="9" max="9" width="8" style="328" customWidth="1"/>
    <col min="10" max="10" width="0.7109375" style="328" customWidth="1"/>
    <col min="11" max="11" width="0.85546875" style="328" customWidth="1"/>
    <col min="12" max="16384" width="11.42578125" style="328" hidden="1"/>
  </cols>
  <sheetData>
    <row r="1" spans="1:12" s="604" customFormat="1" ht="4.7" customHeight="1">
      <c r="A1" s="601"/>
      <c r="B1" s="602"/>
      <c r="C1" s="602"/>
      <c r="D1" s="602"/>
      <c r="E1" s="602"/>
      <c r="F1" s="602"/>
      <c r="G1" s="602"/>
      <c r="H1" s="602"/>
      <c r="I1" s="602"/>
      <c r="J1" s="603"/>
    </row>
    <row r="2" spans="1:12" s="604" customFormat="1" ht="11.1" customHeight="1">
      <c r="A2" s="605"/>
      <c r="B2" s="606" t="s">
        <v>505</v>
      </c>
      <c r="C2" s="607"/>
      <c r="D2" s="607"/>
      <c r="E2" s="607"/>
      <c r="F2" s="607"/>
      <c r="G2" s="607"/>
      <c r="H2" s="607"/>
      <c r="I2" s="841" t="s">
        <v>617</v>
      </c>
      <c r="J2" s="608"/>
      <c r="L2" s="609"/>
    </row>
    <row r="3" spans="1:12" s="604" customFormat="1" ht="11.1" customHeight="1">
      <c r="A3" s="605"/>
      <c r="B3" s="606" t="s">
        <v>507</v>
      </c>
      <c r="C3" s="607"/>
      <c r="D3" s="607"/>
      <c r="E3" s="607"/>
      <c r="F3" s="607"/>
      <c r="G3" s="607"/>
      <c r="H3" s="607"/>
      <c r="I3" s="549" t="s">
        <v>2</v>
      </c>
      <c r="J3" s="608"/>
    </row>
    <row r="4" spans="1:12" s="604" customFormat="1" ht="11.1" customHeight="1">
      <c r="A4" s="605"/>
      <c r="B4" s="606" t="s">
        <v>508</v>
      </c>
      <c r="C4" s="607"/>
      <c r="D4" s="607"/>
      <c r="E4" s="607"/>
      <c r="F4" s="607"/>
      <c r="G4" s="607"/>
      <c r="H4" s="607"/>
      <c r="I4" s="607"/>
      <c r="J4" s="608"/>
    </row>
    <row r="5" spans="1:12" s="604" customFormat="1" ht="11.1" customHeight="1">
      <c r="A5" s="605"/>
      <c r="B5" s="610" t="s">
        <v>3</v>
      </c>
      <c r="C5" s="607"/>
      <c r="D5" s="607"/>
      <c r="E5" s="607"/>
      <c r="F5" s="607"/>
      <c r="G5" s="607"/>
      <c r="H5" s="607"/>
      <c r="I5" s="607"/>
      <c r="J5" s="608"/>
    </row>
    <row r="6" spans="1:12" s="604" customFormat="1" ht="3" customHeight="1">
      <c r="A6" s="605"/>
      <c r="B6" s="611"/>
      <c r="C6" s="611"/>
      <c r="D6" s="611"/>
      <c r="E6" s="611"/>
      <c r="F6" s="611"/>
      <c r="G6" s="611"/>
      <c r="H6" s="611"/>
      <c r="I6" s="611"/>
      <c r="J6" s="608"/>
    </row>
    <row r="7" spans="1:12" s="604" customFormat="1" ht="3" customHeight="1">
      <c r="A7" s="605"/>
      <c r="B7" s="607"/>
      <c r="C7" s="607"/>
      <c r="D7" s="607"/>
      <c r="E7" s="607"/>
      <c r="F7" s="607"/>
      <c r="G7" s="607"/>
      <c r="H7" s="607"/>
      <c r="I7" s="607"/>
      <c r="J7" s="608"/>
    </row>
    <row r="8" spans="1:12" s="604" customFormat="1" ht="9.6" customHeight="1">
      <c r="A8" s="605"/>
      <c r="B8" s="917" t="s">
        <v>62</v>
      </c>
      <c r="C8" s="872" t="s">
        <v>60</v>
      </c>
      <c r="D8" s="916" t="s">
        <v>509</v>
      </c>
      <c r="E8" s="916" t="s">
        <v>510</v>
      </c>
      <c r="F8" s="916" t="s">
        <v>511</v>
      </c>
      <c r="G8" s="916" t="s">
        <v>512</v>
      </c>
      <c r="H8" s="916" t="s">
        <v>513</v>
      </c>
      <c r="I8" s="918" t="s">
        <v>514</v>
      </c>
      <c r="J8" s="608"/>
    </row>
    <row r="9" spans="1:12" s="604" customFormat="1" ht="9.6" customHeight="1">
      <c r="A9" s="605"/>
      <c r="B9" s="917"/>
      <c r="C9" s="872"/>
      <c r="D9" s="916"/>
      <c r="E9" s="916"/>
      <c r="F9" s="916"/>
      <c r="G9" s="916"/>
      <c r="H9" s="916"/>
      <c r="I9" s="918"/>
      <c r="J9" s="608"/>
    </row>
    <row r="10" spans="1:12" s="604" customFormat="1" ht="9.6" customHeight="1">
      <c r="A10" s="605"/>
      <c r="B10" s="917"/>
      <c r="C10" s="872"/>
      <c r="D10" s="916"/>
      <c r="E10" s="916"/>
      <c r="F10" s="916"/>
      <c r="G10" s="916"/>
      <c r="H10" s="916"/>
      <c r="I10" s="918"/>
      <c r="J10" s="608"/>
    </row>
    <row r="11" spans="1:12" s="604" customFormat="1" ht="9.6" customHeight="1">
      <c r="A11" s="605"/>
      <c r="B11" s="917"/>
      <c r="C11" s="872"/>
      <c r="D11" s="916"/>
      <c r="E11" s="916"/>
      <c r="F11" s="916"/>
      <c r="G11" s="916"/>
      <c r="H11" s="916"/>
      <c r="I11" s="918"/>
      <c r="J11" s="608"/>
    </row>
    <row r="12" spans="1:12" s="604" customFormat="1" ht="9.6" customHeight="1">
      <c r="A12" s="605"/>
      <c r="B12" s="917"/>
      <c r="C12" s="872"/>
      <c r="D12" s="916"/>
      <c r="E12" s="916"/>
      <c r="F12" s="916"/>
      <c r="G12" s="916"/>
      <c r="H12" s="916"/>
      <c r="I12" s="918"/>
      <c r="J12" s="608"/>
    </row>
    <row r="13" spans="1:12" s="604" customFormat="1" ht="9.6" customHeight="1">
      <c r="A13" s="605"/>
      <c r="B13" s="917"/>
      <c r="C13" s="872"/>
      <c r="D13" s="872"/>
      <c r="E13" s="872"/>
      <c r="F13" s="872"/>
      <c r="G13" s="872"/>
      <c r="H13" s="916"/>
      <c r="I13" s="874"/>
      <c r="J13" s="608"/>
    </row>
    <row r="14" spans="1:12" s="604" customFormat="1" ht="9.6" customHeight="1">
      <c r="A14" s="605"/>
      <c r="B14" s="917"/>
      <c r="C14" s="872"/>
      <c r="D14" s="872"/>
      <c r="E14" s="872"/>
      <c r="F14" s="872"/>
      <c r="G14" s="872"/>
      <c r="H14" s="916"/>
      <c r="I14" s="874"/>
      <c r="J14" s="608"/>
    </row>
    <row r="15" spans="1:12" s="604" customFormat="1" ht="3" customHeight="1">
      <c r="A15" s="605"/>
      <c r="B15" s="611"/>
      <c r="C15" s="611"/>
      <c r="D15" s="611"/>
      <c r="E15" s="611"/>
      <c r="F15" s="611"/>
      <c r="G15" s="611"/>
      <c r="H15" s="611"/>
      <c r="I15" s="611"/>
      <c r="J15" s="608"/>
    </row>
    <row r="16" spans="1:12" s="604" customFormat="1" ht="3" customHeight="1">
      <c r="A16" s="605"/>
      <c r="B16" s="607"/>
      <c r="C16" s="607"/>
      <c r="D16" s="607"/>
      <c r="E16" s="607"/>
      <c r="F16" s="607"/>
      <c r="G16" s="607"/>
      <c r="H16" s="607"/>
      <c r="I16" s="607"/>
      <c r="J16" s="608"/>
    </row>
    <row r="17" spans="1:10" s="604" customFormat="1" ht="9" customHeight="1">
      <c r="A17" s="605"/>
      <c r="B17" s="612">
        <v>1995</v>
      </c>
      <c r="C17" s="613">
        <f>SUM(D17:I17,C54:I54,C93:I93)</f>
        <v>19969.900000000005</v>
      </c>
      <c r="D17" s="613" t="s">
        <v>30</v>
      </c>
      <c r="E17" s="613">
        <v>4.0999999999999996</v>
      </c>
      <c r="F17" s="613">
        <v>0.3</v>
      </c>
      <c r="G17" s="613">
        <v>1122.7</v>
      </c>
      <c r="H17" s="613">
        <v>1112.9000000000001</v>
      </c>
      <c r="I17" s="613">
        <v>472.1</v>
      </c>
      <c r="J17" s="608"/>
    </row>
    <row r="18" spans="1:10" s="604" customFormat="1" ht="9" customHeight="1">
      <c r="A18" s="605"/>
      <c r="B18" s="612">
        <v>1996</v>
      </c>
      <c r="C18" s="613">
        <f t="shared" ref="C18:C21" si="0">SUM(D18:I18,C55:I55,C94:I94)</f>
        <v>26344.03</v>
      </c>
      <c r="D18" s="613" t="s">
        <v>30</v>
      </c>
      <c r="E18" s="613">
        <v>4.5999999999999996</v>
      </c>
      <c r="F18" s="613">
        <v>0.73</v>
      </c>
      <c r="G18" s="613">
        <v>1227.7</v>
      </c>
      <c r="H18" s="613">
        <v>1676.1</v>
      </c>
      <c r="I18" s="613">
        <v>563.6</v>
      </c>
      <c r="J18" s="608"/>
    </row>
    <row r="19" spans="1:10" s="604" customFormat="1" ht="9" customHeight="1">
      <c r="A19" s="605"/>
      <c r="B19" s="612">
        <v>1997</v>
      </c>
      <c r="C19" s="613">
        <f t="shared" si="0"/>
        <v>30363.100000000002</v>
      </c>
      <c r="D19" s="613" t="s">
        <v>30</v>
      </c>
      <c r="E19" s="613">
        <v>5</v>
      </c>
      <c r="F19" s="613">
        <v>0.8</v>
      </c>
      <c r="G19" s="613">
        <v>1733.4</v>
      </c>
      <c r="H19" s="613">
        <v>1607.8</v>
      </c>
      <c r="I19" s="613">
        <v>1328</v>
      </c>
      <c r="J19" s="608"/>
    </row>
    <row r="20" spans="1:10" s="604" customFormat="1" ht="9" customHeight="1">
      <c r="A20" s="605"/>
      <c r="B20" s="612">
        <v>1998</v>
      </c>
      <c r="C20" s="613">
        <f t="shared" si="0"/>
        <v>40688.699999999997</v>
      </c>
      <c r="D20" s="613" t="s">
        <v>30</v>
      </c>
      <c r="E20" s="613">
        <v>4.8</v>
      </c>
      <c r="F20" s="613">
        <v>0.9</v>
      </c>
      <c r="G20" s="613">
        <v>1182.3</v>
      </c>
      <c r="H20" s="613">
        <v>1512.4</v>
      </c>
      <c r="I20" s="613">
        <v>1859</v>
      </c>
      <c r="J20" s="608"/>
    </row>
    <row r="21" spans="1:10" s="604" customFormat="1" ht="9" customHeight="1">
      <c r="A21" s="605"/>
      <c r="B21" s="612">
        <v>1999</v>
      </c>
      <c r="C21" s="613">
        <f t="shared" si="0"/>
        <v>51410.1</v>
      </c>
      <c r="D21" s="613" t="s">
        <v>30</v>
      </c>
      <c r="E21" s="613">
        <v>8.3000000000000007</v>
      </c>
      <c r="F21" s="613">
        <v>0.9</v>
      </c>
      <c r="G21" s="613">
        <v>950.6</v>
      </c>
      <c r="H21" s="613">
        <v>1669.9</v>
      </c>
      <c r="I21" s="613">
        <v>1686.8</v>
      </c>
      <c r="J21" s="608"/>
    </row>
    <row r="22" spans="1:10" s="604" customFormat="1" ht="9" customHeight="1">
      <c r="A22" s="605"/>
      <c r="B22" s="612"/>
      <c r="C22" s="613"/>
      <c r="D22" s="613"/>
      <c r="E22" s="613"/>
      <c r="F22" s="613"/>
      <c r="G22" s="613"/>
      <c r="H22" s="613"/>
      <c r="I22" s="613"/>
      <c r="J22" s="608"/>
    </row>
    <row r="23" spans="1:10" s="604" customFormat="1" ht="9" customHeight="1">
      <c r="A23" s="605"/>
      <c r="B23" s="612">
        <v>2000</v>
      </c>
      <c r="C23" s="613">
        <f t="shared" ref="C23:C27" si="1">SUM(D23:I23,C60:I60,C99:I99)</f>
        <v>61122.599999999991</v>
      </c>
      <c r="D23" s="613" t="s">
        <v>30</v>
      </c>
      <c r="E23" s="613">
        <v>12.1</v>
      </c>
      <c r="F23" s="613">
        <v>1</v>
      </c>
      <c r="G23" s="613">
        <v>1274.5999999999999</v>
      </c>
      <c r="H23" s="613">
        <v>3558.5</v>
      </c>
      <c r="I23" s="613">
        <v>2446.4</v>
      </c>
      <c r="J23" s="608"/>
    </row>
    <row r="24" spans="1:10" s="604" customFormat="1" ht="9" customHeight="1">
      <c r="A24" s="605"/>
      <c r="B24" s="612">
        <v>2001</v>
      </c>
      <c r="C24" s="613">
        <f t="shared" si="1"/>
        <v>69293.3</v>
      </c>
      <c r="D24" s="613">
        <v>11.5</v>
      </c>
      <c r="E24" s="613">
        <v>16.2</v>
      </c>
      <c r="F24" s="613">
        <v>1.1000000000000001</v>
      </c>
      <c r="G24" s="613">
        <v>949.5</v>
      </c>
      <c r="H24" s="613">
        <v>4251.8999999999996</v>
      </c>
      <c r="I24" s="613">
        <v>1979.7</v>
      </c>
      <c r="J24" s="608"/>
    </row>
    <row r="25" spans="1:10" s="604" customFormat="1" ht="9" customHeight="1">
      <c r="A25" s="605"/>
      <c r="B25" s="614">
        <v>2002</v>
      </c>
      <c r="C25" s="613">
        <f t="shared" si="1"/>
        <v>85633.9</v>
      </c>
      <c r="D25" s="613">
        <v>18.399999999999999</v>
      </c>
      <c r="E25" s="613">
        <v>18.8</v>
      </c>
      <c r="F25" s="613">
        <v>1</v>
      </c>
      <c r="G25" s="613">
        <v>1241.3</v>
      </c>
      <c r="H25" s="613">
        <v>6310.6</v>
      </c>
      <c r="I25" s="613">
        <v>2200.9</v>
      </c>
      <c r="J25" s="608"/>
    </row>
    <row r="26" spans="1:10" s="604" customFormat="1" ht="9" customHeight="1">
      <c r="A26" s="605"/>
      <c r="B26" s="612">
        <v>2003</v>
      </c>
      <c r="C26" s="613">
        <f t="shared" si="1"/>
        <v>92176.699999999983</v>
      </c>
      <c r="D26" s="613">
        <v>8.9</v>
      </c>
      <c r="E26" s="613">
        <v>14.2</v>
      </c>
      <c r="F26" s="613">
        <v>43.1</v>
      </c>
      <c r="G26" s="613">
        <v>3352.5</v>
      </c>
      <c r="H26" s="613">
        <v>5527.2</v>
      </c>
      <c r="I26" s="613">
        <v>2337.1999999999998</v>
      </c>
      <c r="J26" s="615"/>
    </row>
    <row r="27" spans="1:10" s="604" customFormat="1" ht="9" customHeight="1">
      <c r="A27" s="605"/>
      <c r="B27" s="614">
        <v>2004</v>
      </c>
      <c r="C27" s="613">
        <f t="shared" si="1"/>
        <v>109343.9</v>
      </c>
      <c r="D27" s="613" t="s">
        <v>30</v>
      </c>
      <c r="E27" s="613" t="s">
        <v>30</v>
      </c>
      <c r="F27" s="613">
        <v>131.5</v>
      </c>
      <c r="G27" s="613">
        <v>3710.5</v>
      </c>
      <c r="H27" s="613">
        <v>5732.9</v>
      </c>
      <c r="I27" s="613">
        <v>3143</v>
      </c>
      <c r="J27" s="608"/>
    </row>
    <row r="28" spans="1:10" s="604" customFormat="1" ht="9" customHeight="1">
      <c r="A28" s="605"/>
      <c r="B28" s="614"/>
      <c r="C28" s="613"/>
      <c r="D28" s="613"/>
      <c r="E28" s="613"/>
      <c r="F28" s="613"/>
      <c r="G28" s="613"/>
      <c r="H28" s="613"/>
      <c r="I28" s="613"/>
      <c r="J28" s="608"/>
    </row>
    <row r="29" spans="1:10" s="604" customFormat="1" ht="9" customHeight="1">
      <c r="A29" s="605"/>
      <c r="B29" s="614">
        <v>2005</v>
      </c>
      <c r="C29" s="613">
        <f t="shared" ref="C29:C32" si="2">SUM(D29:I29,C66:I66,C105:I105)</f>
        <v>123946.7</v>
      </c>
      <c r="D29" s="613" t="s">
        <v>30</v>
      </c>
      <c r="E29" s="613" t="s">
        <v>30</v>
      </c>
      <c r="F29" s="613">
        <v>162.19999999999999</v>
      </c>
      <c r="G29" s="613">
        <v>5479.6</v>
      </c>
      <c r="H29" s="613">
        <v>5824.7</v>
      </c>
      <c r="I29" s="613">
        <v>6460.7</v>
      </c>
      <c r="J29" s="608"/>
    </row>
    <row r="30" spans="1:10" s="604" customFormat="1" ht="9" customHeight="1">
      <c r="A30" s="605"/>
      <c r="B30" s="614">
        <v>2006</v>
      </c>
      <c r="C30" s="613">
        <f t="shared" si="2"/>
        <v>141377.70000000001</v>
      </c>
      <c r="D30" s="613" t="s">
        <v>30</v>
      </c>
      <c r="E30" s="613" t="s">
        <v>30</v>
      </c>
      <c r="F30" s="613">
        <v>161</v>
      </c>
      <c r="G30" s="613">
        <v>5281.7</v>
      </c>
      <c r="H30" s="613">
        <v>5293.8</v>
      </c>
      <c r="I30" s="613">
        <v>5585.3</v>
      </c>
      <c r="J30" s="608"/>
    </row>
    <row r="31" spans="1:10" s="604" customFormat="1" ht="9" customHeight="1">
      <c r="A31" s="605"/>
      <c r="B31" s="616" t="s">
        <v>110</v>
      </c>
      <c r="C31" s="613">
        <f t="shared" si="2"/>
        <v>159174.29999999999</v>
      </c>
      <c r="D31" s="613" t="s">
        <v>30</v>
      </c>
      <c r="E31" s="613" t="s">
        <v>30</v>
      </c>
      <c r="F31" s="613">
        <v>160.80000000000001</v>
      </c>
      <c r="G31" s="613">
        <v>6458</v>
      </c>
      <c r="H31" s="613">
        <v>6164.9</v>
      </c>
      <c r="I31" s="613">
        <v>5461.4</v>
      </c>
      <c r="J31" s="608"/>
    </row>
    <row r="32" spans="1:10" s="604" customFormat="1" ht="9" customHeight="1">
      <c r="A32" s="605"/>
      <c r="B32" s="616" t="s">
        <v>111</v>
      </c>
      <c r="C32" s="613">
        <f t="shared" si="2"/>
        <v>203345.3</v>
      </c>
      <c r="D32" s="613" t="s">
        <v>30</v>
      </c>
      <c r="E32" s="613" t="s">
        <v>30</v>
      </c>
      <c r="F32" s="613">
        <v>163</v>
      </c>
      <c r="G32" s="613">
        <v>11612.4</v>
      </c>
      <c r="H32" s="613">
        <v>7218.8</v>
      </c>
      <c r="I32" s="613">
        <v>7209.4</v>
      </c>
      <c r="J32" s="608"/>
    </row>
    <row r="33" spans="1:12" s="604" customFormat="1" ht="9" customHeight="1">
      <c r="A33" s="605"/>
      <c r="B33" s="616" t="s">
        <v>112</v>
      </c>
      <c r="C33" s="613">
        <f>SUM(D33:I33,C70:I70,C109:I109)-0.1</f>
        <v>236209.1</v>
      </c>
      <c r="D33" s="613" t="s">
        <v>30</v>
      </c>
      <c r="E33" s="613" t="s">
        <v>30</v>
      </c>
      <c r="F33" s="613">
        <v>209.5</v>
      </c>
      <c r="G33" s="613">
        <v>11192.6</v>
      </c>
      <c r="H33" s="613">
        <v>12130.8</v>
      </c>
      <c r="I33" s="613">
        <v>13365.1</v>
      </c>
      <c r="J33" s="608"/>
    </row>
    <row r="34" spans="1:12" s="604" customFormat="1" ht="9" customHeight="1">
      <c r="A34" s="605"/>
      <c r="B34" s="614"/>
      <c r="C34" s="613"/>
      <c r="D34" s="613"/>
      <c r="E34" s="613"/>
      <c r="F34" s="613"/>
      <c r="G34" s="613"/>
      <c r="H34" s="613"/>
      <c r="I34" s="613"/>
      <c r="J34" s="608"/>
    </row>
    <row r="35" spans="1:12" s="604" customFormat="1" ht="9" customHeight="1">
      <c r="A35" s="605"/>
      <c r="B35" s="616" t="s">
        <v>113</v>
      </c>
      <c r="C35" s="613">
        <f t="shared" ref="C35:C36" si="3">SUM(D35:I35,C72:I72,C111:I111)</f>
        <v>271699.7</v>
      </c>
      <c r="D35" s="613" t="s">
        <v>30</v>
      </c>
      <c r="E35" s="613" t="s">
        <v>30</v>
      </c>
      <c r="F35" s="613">
        <v>230.9</v>
      </c>
      <c r="G35" s="613">
        <v>12615.2</v>
      </c>
      <c r="H35" s="613">
        <v>12094.1</v>
      </c>
      <c r="I35" s="613">
        <v>15473</v>
      </c>
      <c r="J35" s="608"/>
    </row>
    <row r="36" spans="1:12" s="604" customFormat="1" ht="9" customHeight="1">
      <c r="A36" s="605"/>
      <c r="B36" s="616" t="s">
        <v>296</v>
      </c>
      <c r="C36" s="613">
        <f t="shared" si="3"/>
        <v>281331.60000000003</v>
      </c>
      <c r="D36" s="613" t="s">
        <v>30</v>
      </c>
      <c r="E36" s="613" t="s">
        <v>30</v>
      </c>
      <c r="F36" s="613">
        <v>283.3</v>
      </c>
      <c r="G36" s="613">
        <v>13436.5</v>
      </c>
      <c r="H36" s="613">
        <v>11212.6</v>
      </c>
      <c r="I36" s="613">
        <v>12942.9</v>
      </c>
      <c r="J36" s="608"/>
    </row>
    <row r="37" spans="1:12" s="604" customFormat="1" ht="9" customHeight="1">
      <c r="A37" s="605"/>
      <c r="B37" s="616" t="s">
        <v>455</v>
      </c>
      <c r="C37" s="613">
        <f>SUM(D37:I37,C74:I74,C113:I113)-0.1</f>
        <v>310302.03000000003</v>
      </c>
      <c r="D37" s="613" t="s">
        <v>30</v>
      </c>
      <c r="E37" s="613" t="s">
        <v>30</v>
      </c>
      <c r="F37" s="613">
        <v>31</v>
      </c>
      <c r="G37" s="613">
        <v>16451.900000000001</v>
      </c>
      <c r="H37" s="613">
        <v>10632.5</v>
      </c>
      <c r="I37" s="613">
        <v>15752.6</v>
      </c>
      <c r="J37" s="608"/>
    </row>
    <row r="38" spans="1:12" s="604" customFormat="1" ht="9" customHeight="1">
      <c r="A38" s="605"/>
      <c r="B38" s="614" t="s">
        <v>515</v>
      </c>
      <c r="C38" s="613">
        <f>SUM(D38:I38,C75:I75,C114:I114)-0.1</f>
        <v>350566.6</v>
      </c>
      <c r="D38" s="613" t="s">
        <v>30</v>
      </c>
      <c r="E38" s="613" t="s">
        <v>30</v>
      </c>
      <c r="F38" s="613">
        <v>175.7</v>
      </c>
      <c r="G38" s="613">
        <v>16376.2</v>
      </c>
      <c r="H38" s="613">
        <v>15620</v>
      </c>
      <c r="I38" s="613">
        <v>16625.7</v>
      </c>
      <c r="J38" s="608"/>
    </row>
    <row r="39" spans="1:12" s="604" customFormat="1" ht="4.7" customHeight="1">
      <c r="A39" s="617"/>
      <c r="B39" s="618"/>
      <c r="C39" s="619"/>
      <c r="D39" s="619"/>
      <c r="E39" s="619"/>
      <c r="F39" s="619"/>
      <c r="G39" s="619"/>
      <c r="H39" s="619"/>
      <c r="I39" s="619"/>
      <c r="J39" s="620"/>
    </row>
    <row r="40" spans="1:12" s="604" customFormat="1" ht="4.7" customHeight="1">
      <c r="A40" s="601"/>
      <c r="B40" s="602"/>
      <c r="C40" s="602"/>
      <c r="D40" s="602"/>
      <c r="E40" s="602"/>
      <c r="F40" s="602"/>
      <c r="G40" s="602"/>
      <c r="H40" s="602"/>
      <c r="I40" s="602"/>
      <c r="J40" s="603"/>
    </row>
    <row r="41" spans="1:12" s="604" customFormat="1" ht="11.1" customHeight="1">
      <c r="A41" s="605"/>
      <c r="B41" s="606" t="s">
        <v>505</v>
      </c>
      <c r="C41" s="607"/>
      <c r="D41" s="607"/>
      <c r="E41" s="607"/>
      <c r="F41" s="607"/>
      <c r="G41" s="607"/>
      <c r="H41" s="607"/>
      <c r="I41" s="853" t="s">
        <v>617</v>
      </c>
      <c r="J41" s="608"/>
      <c r="L41" s="609"/>
    </row>
    <row r="42" spans="1:12" s="604" customFormat="1" ht="11.1" customHeight="1">
      <c r="A42" s="605"/>
      <c r="B42" s="606" t="s">
        <v>507</v>
      </c>
      <c r="C42" s="607"/>
      <c r="D42" s="607"/>
      <c r="E42" s="607"/>
      <c r="F42" s="607"/>
      <c r="G42" s="607"/>
      <c r="H42" s="607"/>
      <c r="I42" s="549" t="s">
        <v>13</v>
      </c>
      <c r="J42" s="608"/>
    </row>
    <row r="43" spans="1:12" s="604" customFormat="1" ht="11.1" customHeight="1">
      <c r="A43" s="605"/>
      <c r="B43" s="606" t="s">
        <v>508</v>
      </c>
      <c r="C43" s="607"/>
      <c r="D43" s="607"/>
      <c r="E43" s="607"/>
      <c r="F43" s="607"/>
      <c r="G43" s="607"/>
      <c r="H43" s="607"/>
      <c r="I43" s="607"/>
      <c r="J43" s="608"/>
    </row>
    <row r="44" spans="1:12" s="604" customFormat="1" ht="11.1" customHeight="1">
      <c r="A44" s="605"/>
      <c r="B44" s="610" t="s">
        <v>3</v>
      </c>
      <c r="C44" s="607"/>
      <c r="D44" s="607"/>
      <c r="E44" s="607"/>
      <c r="F44" s="607"/>
      <c r="G44" s="607"/>
      <c r="H44" s="607"/>
      <c r="I44" s="607"/>
      <c r="J44" s="608"/>
    </row>
    <row r="45" spans="1:12" s="604" customFormat="1" ht="3" customHeight="1">
      <c r="A45" s="605"/>
      <c r="B45" s="611"/>
      <c r="C45" s="611"/>
      <c r="D45" s="611"/>
      <c r="E45" s="611"/>
      <c r="F45" s="611"/>
      <c r="G45" s="611"/>
      <c r="H45" s="611"/>
      <c r="I45" s="611"/>
      <c r="J45" s="608"/>
    </row>
    <row r="46" spans="1:12" s="604" customFormat="1" ht="3" customHeight="1">
      <c r="A46" s="605"/>
      <c r="B46" s="607"/>
      <c r="C46" s="607"/>
      <c r="D46" s="607"/>
      <c r="E46" s="607"/>
      <c r="F46" s="607"/>
      <c r="G46" s="607"/>
      <c r="H46" s="607"/>
      <c r="I46" s="607"/>
      <c r="J46" s="608"/>
    </row>
    <row r="47" spans="1:12" s="604" customFormat="1" ht="8.65" customHeight="1">
      <c r="A47" s="605"/>
      <c r="B47" s="917" t="s">
        <v>62</v>
      </c>
      <c r="C47" s="918" t="s">
        <v>516</v>
      </c>
      <c r="D47" s="918" t="s">
        <v>517</v>
      </c>
      <c r="E47" s="918" t="s">
        <v>518</v>
      </c>
      <c r="F47" s="918" t="s">
        <v>519</v>
      </c>
      <c r="G47" s="918" t="s">
        <v>520</v>
      </c>
      <c r="H47" s="918" t="s">
        <v>521</v>
      </c>
      <c r="I47" s="918" t="s">
        <v>522</v>
      </c>
      <c r="J47" s="919"/>
    </row>
    <row r="48" spans="1:12" s="604" customFormat="1" ht="8.65" customHeight="1">
      <c r="A48" s="605"/>
      <c r="B48" s="917"/>
      <c r="C48" s="918"/>
      <c r="D48" s="918"/>
      <c r="E48" s="918"/>
      <c r="F48" s="918"/>
      <c r="G48" s="918"/>
      <c r="H48" s="918"/>
      <c r="I48" s="918"/>
      <c r="J48" s="919"/>
    </row>
    <row r="49" spans="1:10" s="604" customFormat="1" ht="8.65" customHeight="1">
      <c r="A49" s="605"/>
      <c r="B49" s="917"/>
      <c r="D49" s="918"/>
      <c r="F49" s="918"/>
      <c r="G49" s="918"/>
      <c r="H49" s="918"/>
      <c r="I49" s="918"/>
      <c r="J49" s="919"/>
    </row>
    <row r="50" spans="1:10" s="604" customFormat="1" ht="8.65" customHeight="1">
      <c r="A50" s="605"/>
      <c r="B50" s="917"/>
      <c r="D50" s="918"/>
      <c r="F50" s="918"/>
      <c r="G50" s="918"/>
      <c r="H50" s="918"/>
      <c r="I50" s="918"/>
      <c r="J50" s="919"/>
    </row>
    <row r="51" spans="1:10" s="604" customFormat="1" ht="8.65" customHeight="1">
      <c r="A51" s="605"/>
      <c r="B51" s="917"/>
      <c r="D51" s="918"/>
      <c r="F51" s="918"/>
      <c r="G51" s="918"/>
      <c r="H51" s="918"/>
      <c r="I51" s="918"/>
      <c r="J51" s="919"/>
    </row>
    <row r="52" spans="1:10" s="604" customFormat="1" ht="3" customHeight="1">
      <c r="A52" s="605"/>
      <c r="B52" s="611"/>
      <c r="C52" s="611"/>
      <c r="D52" s="611"/>
      <c r="E52" s="611"/>
      <c r="F52" s="611"/>
      <c r="G52" s="611"/>
      <c r="H52" s="611"/>
      <c r="I52" s="611"/>
      <c r="J52" s="608"/>
    </row>
    <row r="53" spans="1:10" s="604" customFormat="1" ht="3" customHeight="1">
      <c r="A53" s="605"/>
      <c r="B53" s="607"/>
      <c r="C53" s="607"/>
      <c r="D53" s="607"/>
      <c r="E53" s="607"/>
      <c r="F53" s="607"/>
      <c r="G53" s="607"/>
      <c r="H53" s="607"/>
      <c r="I53" s="607"/>
      <c r="J53" s="608"/>
    </row>
    <row r="54" spans="1:10" s="604" customFormat="1" ht="9" customHeight="1">
      <c r="A54" s="605"/>
      <c r="B54" s="612">
        <v>1995</v>
      </c>
      <c r="C54" s="613" t="s">
        <v>30</v>
      </c>
      <c r="D54" s="613">
        <v>1254.9000000000001</v>
      </c>
      <c r="E54" s="613">
        <v>2269.1</v>
      </c>
      <c r="F54" s="613">
        <v>18.3</v>
      </c>
      <c r="G54" s="613">
        <v>124.5</v>
      </c>
      <c r="H54" s="613">
        <v>301.10000000000002</v>
      </c>
      <c r="I54" s="613" t="s">
        <v>30</v>
      </c>
      <c r="J54" s="608"/>
    </row>
    <row r="55" spans="1:10" s="604" customFormat="1" ht="9" customHeight="1">
      <c r="A55" s="605"/>
      <c r="B55" s="612">
        <v>1996</v>
      </c>
      <c r="C55" s="613" t="s">
        <v>30</v>
      </c>
      <c r="D55" s="613">
        <v>2032.3</v>
      </c>
      <c r="E55" s="613">
        <v>3705.4</v>
      </c>
      <c r="F55" s="613">
        <v>29</v>
      </c>
      <c r="G55" s="613">
        <v>119.9</v>
      </c>
      <c r="H55" s="613">
        <v>592.29999999999995</v>
      </c>
      <c r="I55" s="613" t="s">
        <v>30</v>
      </c>
      <c r="J55" s="608"/>
    </row>
    <row r="56" spans="1:10" s="604" customFormat="1" ht="9" customHeight="1">
      <c r="A56" s="605"/>
      <c r="B56" s="612">
        <v>1997</v>
      </c>
      <c r="C56" s="613" t="s">
        <v>30</v>
      </c>
      <c r="D56" s="613">
        <v>2701.6</v>
      </c>
      <c r="E56" s="613">
        <v>4529.2</v>
      </c>
      <c r="F56" s="613">
        <v>29.7</v>
      </c>
      <c r="G56" s="613">
        <v>77.3</v>
      </c>
      <c r="H56" s="613">
        <v>418</v>
      </c>
      <c r="I56" s="613" t="s">
        <v>30</v>
      </c>
      <c r="J56" s="608"/>
    </row>
    <row r="57" spans="1:10" s="604" customFormat="1" ht="9" customHeight="1">
      <c r="A57" s="605"/>
      <c r="B57" s="612">
        <v>1998</v>
      </c>
      <c r="C57" s="613" t="s">
        <v>30</v>
      </c>
      <c r="D57" s="613">
        <v>3235.8</v>
      </c>
      <c r="E57" s="613">
        <v>5117.7</v>
      </c>
      <c r="F57" s="613">
        <v>31.9</v>
      </c>
      <c r="G57" s="613">
        <v>191.2</v>
      </c>
      <c r="H57" s="613">
        <v>1216.3</v>
      </c>
      <c r="I57" s="613" t="s">
        <v>30</v>
      </c>
      <c r="J57" s="608"/>
    </row>
    <row r="58" spans="1:10" s="604" customFormat="1" ht="9" customHeight="1">
      <c r="A58" s="605"/>
      <c r="B58" s="612">
        <v>1999</v>
      </c>
      <c r="C58" s="613" t="s">
        <v>30</v>
      </c>
      <c r="D58" s="613">
        <v>5709.1</v>
      </c>
      <c r="E58" s="613">
        <v>5194.6000000000004</v>
      </c>
      <c r="F58" s="613">
        <v>36.9</v>
      </c>
      <c r="G58" s="613">
        <v>198.1</v>
      </c>
      <c r="H58" s="613">
        <v>1653.2</v>
      </c>
      <c r="I58" s="613" t="s">
        <v>30</v>
      </c>
      <c r="J58" s="608"/>
    </row>
    <row r="59" spans="1:10" s="604" customFormat="1" ht="9" customHeight="1">
      <c r="A59" s="605"/>
      <c r="B59" s="612"/>
      <c r="C59" s="613"/>
      <c r="D59" s="613"/>
      <c r="E59" s="613"/>
      <c r="F59" s="613"/>
      <c r="G59" s="613"/>
      <c r="H59" s="613"/>
      <c r="I59" s="613"/>
      <c r="J59" s="608"/>
    </row>
    <row r="60" spans="1:10" s="604" customFormat="1" ht="9" customHeight="1">
      <c r="A60" s="605"/>
      <c r="B60" s="612">
        <v>2000</v>
      </c>
      <c r="C60" s="613">
        <v>0</v>
      </c>
      <c r="D60" s="613">
        <v>7992</v>
      </c>
      <c r="E60" s="613">
        <v>6367.1</v>
      </c>
      <c r="F60" s="613">
        <v>44.1</v>
      </c>
      <c r="G60" s="613">
        <v>197.9</v>
      </c>
      <c r="H60" s="613">
        <v>1579.1</v>
      </c>
      <c r="I60" s="613" t="s">
        <v>30</v>
      </c>
      <c r="J60" s="608"/>
    </row>
    <row r="61" spans="1:10" s="604" customFormat="1" ht="9" customHeight="1">
      <c r="A61" s="605"/>
      <c r="B61" s="612">
        <v>2001</v>
      </c>
      <c r="C61" s="613">
        <v>1170.5999999999999</v>
      </c>
      <c r="D61" s="613">
        <v>10030.4</v>
      </c>
      <c r="E61" s="613">
        <v>7162.5</v>
      </c>
      <c r="F61" s="613">
        <v>13.9</v>
      </c>
      <c r="G61" s="613">
        <v>224.8</v>
      </c>
      <c r="H61" s="613">
        <v>974.5</v>
      </c>
      <c r="I61" s="613" t="s">
        <v>30</v>
      </c>
      <c r="J61" s="608"/>
    </row>
    <row r="62" spans="1:10" s="604" customFormat="1" ht="9" customHeight="1">
      <c r="A62" s="605"/>
      <c r="B62" s="614">
        <v>2002</v>
      </c>
      <c r="C62" s="613">
        <v>891.7</v>
      </c>
      <c r="D62" s="613">
        <v>14382.2</v>
      </c>
      <c r="E62" s="613">
        <v>7777.7</v>
      </c>
      <c r="F62" s="613">
        <v>195.4</v>
      </c>
      <c r="G62" s="613">
        <v>426.1</v>
      </c>
      <c r="H62" s="613">
        <v>1268.2</v>
      </c>
      <c r="I62" s="613" t="s">
        <v>30</v>
      </c>
      <c r="J62" s="608"/>
    </row>
    <row r="63" spans="1:10" s="604" customFormat="1" ht="9" customHeight="1">
      <c r="A63" s="605"/>
      <c r="B63" s="612">
        <v>2003</v>
      </c>
      <c r="C63" s="613">
        <v>1004.4</v>
      </c>
      <c r="D63" s="613">
        <v>17773.7</v>
      </c>
      <c r="E63" s="613">
        <v>8400.1</v>
      </c>
      <c r="F63" s="613">
        <v>62.5</v>
      </c>
      <c r="G63" s="613">
        <v>697.2</v>
      </c>
      <c r="H63" s="613">
        <v>789.2</v>
      </c>
      <c r="I63" s="613" t="s">
        <v>30</v>
      </c>
      <c r="J63" s="615"/>
    </row>
    <row r="64" spans="1:10" s="604" customFormat="1" ht="9" customHeight="1">
      <c r="A64" s="605"/>
      <c r="B64" s="614">
        <v>2004</v>
      </c>
      <c r="C64" s="613">
        <v>1403.2</v>
      </c>
      <c r="D64" s="613">
        <v>22732</v>
      </c>
      <c r="E64" s="613">
        <v>8255.6</v>
      </c>
      <c r="F64" s="613">
        <v>63.2</v>
      </c>
      <c r="G64" s="613">
        <v>1371</v>
      </c>
      <c r="H64" s="613">
        <v>1324.4</v>
      </c>
      <c r="I64" s="613">
        <v>4283.3999999999996</v>
      </c>
      <c r="J64" s="608"/>
    </row>
    <row r="65" spans="1:12" s="604" customFormat="1" ht="9" customHeight="1">
      <c r="A65" s="605"/>
      <c r="B65" s="614"/>
      <c r="C65" s="613"/>
      <c r="D65" s="613"/>
      <c r="E65" s="613"/>
      <c r="F65" s="613"/>
      <c r="G65" s="613"/>
      <c r="H65" s="613"/>
      <c r="I65" s="613"/>
      <c r="J65" s="608"/>
    </row>
    <row r="66" spans="1:12" s="604" customFormat="1" ht="9" customHeight="1">
      <c r="A66" s="605"/>
      <c r="B66" s="614">
        <v>2005</v>
      </c>
      <c r="C66" s="613">
        <v>979.9</v>
      </c>
      <c r="D66" s="613">
        <v>22358.2</v>
      </c>
      <c r="E66" s="613">
        <v>13026.7</v>
      </c>
      <c r="F66" s="613">
        <v>70.099999999999994</v>
      </c>
      <c r="G66" s="613">
        <v>1519.1</v>
      </c>
      <c r="H66" s="613">
        <v>1971.9</v>
      </c>
      <c r="I66" s="613">
        <v>4360.7</v>
      </c>
      <c r="J66" s="608"/>
    </row>
    <row r="67" spans="1:12" s="604" customFormat="1" ht="9" customHeight="1">
      <c r="A67" s="605"/>
      <c r="B67" s="614">
        <v>2006</v>
      </c>
      <c r="C67" s="613">
        <v>1169.9000000000001</v>
      </c>
      <c r="D67" s="613">
        <v>22629.5</v>
      </c>
      <c r="E67" s="613">
        <v>21576.2</v>
      </c>
      <c r="F67" s="613">
        <v>83.3</v>
      </c>
      <c r="G67" s="613">
        <v>1534.6</v>
      </c>
      <c r="H67" s="613">
        <v>2373.6999999999998</v>
      </c>
      <c r="I67" s="613">
        <v>5144.6000000000004</v>
      </c>
      <c r="J67" s="608"/>
    </row>
    <row r="68" spans="1:12" s="604" customFormat="1" ht="9" customHeight="1">
      <c r="A68" s="605"/>
      <c r="B68" s="616" t="s">
        <v>110</v>
      </c>
      <c r="C68" s="613">
        <v>1318.7</v>
      </c>
      <c r="D68" s="613">
        <v>25642.1</v>
      </c>
      <c r="E68" s="613">
        <v>23215.3</v>
      </c>
      <c r="F68" s="613">
        <v>70.7</v>
      </c>
      <c r="G68" s="613">
        <v>1505.2</v>
      </c>
      <c r="H68" s="613">
        <v>4910.3999999999996</v>
      </c>
      <c r="I68" s="613">
        <v>5129.8</v>
      </c>
      <c r="J68" s="608"/>
    </row>
    <row r="69" spans="1:12" s="604" customFormat="1" ht="9" customHeight="1">
      <c r="A69" s="605"/>
      <c r="B69" s="616" t="s">
        <v>111</v>
      </c>
      <c r="C69" s="613">
        <v>1327.6</v>
      </c>
      <c r="D69" s="613">
        <v>26891</v>
      </c>
      <c r="E69" s="613">
        <v>29497.200000000001</v>
      </c>
      <c r="F69" s="613">
        <v>106.8</v>
      </c>
      <c r="G69" s="613">
        <v>2206.4</v>
      </c>
      <c r="H69" s="613">
        <v>5339.5</v>
      </c>
      <c r="I69" s="613">
        <v>6100.5</v>
      </c>
      <c r="J69" s="608"/>
    </row>
    <row r="70" spans="1:12" s="604" customFormat="1" ht="9" customHeight="1">
      <c r="A70" s="605"/>
      <c r="B70" s="616" t="s">
        <v>112</v>
      </c>
      <c r="C70" s="613">
        <v>1882.2</v>
      </c>
      <c r="D70" s="613">
        <v>28344.400000000001</v>
      </c>
      <c r="E70" s="613">
        <v>37149.300000000003</v>
      </c>
      <c r="F70" s="613">
        <v>140.9</v>
      </c>
      <c r="G70" s="613">
        <v>1908.3</v>
      </c>
      <c r="H70" s="613">
        <v>5164.2</v>
      </c>
      <c r="I70" s="613">
        <v>7167</v>
      </c>
      <c r="J70" s="608"/>
    </row>
    <row r="71" spans="1:12" s="604" customFormat="1" ht="9" customHeight="1">
      <c r="A71" s="605"/>
      <c r="B71" s="614"/>
      <c r="C71" s="613"/>
      <c r="D71" s="613"/>
      <c r="E71" s="613"/>
      <c r="F71" s="613"/>
      <c r="G71" s="613"/>
      <c r="H71" s="613"/>
      <c r="I71" s="613"/>
      <c r="J71" s="608"/>
    </row>
    <row r="72" spans="1:12" s="604" customFormat="1" ht="9" customHeight="1">
      <c r="A72" s="605"/>
      <c r="B72" s="616" t="s">
        <v>113</v>
      </c>
      <c r="C72" s="613">
        <v>1979.3</v>
      </c>
      <c r="D72" s="613">
        <v>30565.200000000001</v>
      </c>
      <c r="E72" s="613">
        <v>52128.2</v>
      </c>
      <c r="F72" s="613">
        <v>137.9</v>
      </c>
      <c r="G72" s="613">
        <v>2000.9</v>
      </c>
      <c r="H72" s="613">
        <v>5146.6000000000004</v>
      </c>
      <c r="I72" s="613">
        <v>7445.3</v>
      </c>
      <c r="J72" s="608"/>
    </row>
    <row r="73" spans="1:12" s="604" customFormat="1" ht="9" customHeight="1">
      <c r="A73" s="605"/>
      <c r="B73" s="616" t="s">
        <v>296</v>
      </c>
      <c r="C73" s="613">
        <v>2426.3000000000002</v>
      </c>
      <c r="D73" s="613">
        <v>30420.1</v>
      </c>
      <c r="E73" s="613">
        <v>52376.800000000003</v>
      </c>
      <c r="F73" s="613">
        <v>148.5</v>
      </c>
      <c r="G73" s="613">
        <v>2343.3000000000002</v>
      </c>
      <c r="H73" s="613">
        <v>7044.4</v>
      </c>
      <c r="I73" s="613">
        <v>8066.2</v>
      </c>
      <c r="J73" s="608"/>
    </row>
    <row r="74" spans="1:12" s="604" customFormat="1" ht="9" customHeight="1">
      <c r="A74" s="605"/>
      <c r="B74" s="616" t="s">
        <v>455</v>
      </c>
      <c r="C74" s="613">
        <v>2821.93</v>
      </c>
      <c r="D74" s="613">
        <v>37747.699999999997</v>
      </c>
      <c r="E74" s="613">
        <v>59372.800000000003</v>
      </c>
      <c r="F74" s="613">
        <v>134</v>
      </c>
      <c r="G74" s="613">
        <v>2541.1</v>
      </c>
      <c r="H74" s="613">
        <v>6618.4</v>
      </c>
      <c r="I74" s="613">
        <v>8753.2999999999993</v>
      </c>
      <c r="J74" s="608"/>
    </row>
    <row r="75" spans="1:12" s="604" customFormat="1" ht="9" customHeight="1">
      <c r="A75" s="605"/>
      <c r="B75" s="614" t="s">
        <v>515</v>
      </c>
      <c r="C75" s="613">
        <v>2617.5</v>
      </c>
      <c r="D75" s="613">
        <v>36487.699999999997</v>
      </c>
      <c r="E75" s="613">
        <v>74756</v>
      </c>
      <c r="F75" s="613">
        <v>100</v>
      </c>
      <c r="G75" s="613">
        <v>2970.5</v>
      </c>
      <c r="H75" s="613">
        <v>10150.299999999999</v>
      </c>
      <c r="I75" s="613">
        <v>9150</v>
      </c>
      <c r="J75" s="608"/>
    </row>
    <row r="76" spans="1:12" s="604" customFormat="1" ht="4.7" customHeight="1">
      <c r="A76" s="617"/>
      <c r="B76" s="618"/>
      <c r="C76" s="619"/>
      <c r="D76" s="619"/>
      <c r="E76" s="619"/>
      <c r="F76" s="619"/>
      <c r="G76" s="619"/>
      <c r="H76" s="619"/>
      <c r="I76" s="619"/>
      <c r="J76" s="620"/>
    </row>
    <row r="77" spans="1:12" s="604" customFormat="1" ht="4.7" customHeight="1">
      <c r="A77" s="601"/>
      <c r="B77" s="602"/>
      <c r="C77" s="602"/>
      <c r="D77" s="602"/>
      <c r="E77" s="602"/>
      <c r="F77" s="602"/>
      <c r="G77" s="602"/>
      <c r="H77" s="602"/>
      <c r="I77" s="602"/>
      <c r="J77" s="603"/>
    </row>
    <row r="78" spans="1:12" s="604" customFormat="1" ht="11.1" customHeight="1">
      <c r="A78" s="605"/>
      <c r="B78" s="606" t="s">
        <v>505</v>
      </c>
      <c r="C78" s="607"/>
      <c r="D78" s="607"/>
      <c r="E78" s="607"/>
      <c r="F78" s="607"/>
      <c r="G78" s="607"/>
      <c r="H78" s="607"/>
      <c r="I78" s="853" t="s">
        <v>617</v>
      </c>
      <c r="J78" s="608"/>
      <c r="L78" s="609"/>
    </row>
    <row r="79" spans="1:12" s="604" customFormat="1" ht="11.1" customHeight="1">
      <c r="A79" s="605"/>
      <c r="B79" s="606" t="s">
        <v>507</v>
      </c>
      <c r="C79" s="607"/>
      <c r="D79" s="607"/>
      <c r="E79" s="607"/>
      <c r="F79" s="607"/>
      <c r="G79" s="607"/>
      <c r="H79" s="607"/>
      <c r="I79" s="549" t="s">
        <v>14</v>
      </c>
      <c r="J79" s="608"/>
    </row>
    <row r="80" spans="1:12" s="604" customFormat="1" ht="11.1" customHeight="1">
      <c r="A80" s="605"/>
      <c r="B80" s="606" t="s">
        <v>508</v>
      </c>
      <c r="C80" s="607"/>
      <c r="D80" s="607"/>
      <c r="E80" s="607"/>
      <c r="F80" s="607"/>
      <c r="G80" s="607"/>
      <c r="H80" s="607"/>
      <c r="I80" s="607"/>
      <c r="J80" s="608"/>
    </row>
    <row r="81" spans="1:10" s="604" customFormat="1" ht="11.1" customHeight="1">
      <c r="A81" s="605"/>
      <c r="B81" s="610" t="s">
        <v>3</v>
      </c>
      <c r="C81" s="607"/>
      <c r="D81" s="607"/>
      <c r="E81" s="607"/>
      <c r="F81" s="607"/>
      <c r="G81" s="607"/>
      <c r="H81" s="607"/>
      <c r="I81" s="607"/>
      <c r="J81" s="608"/>
    </row>
    <row r="82" spans="1:10" s="604" customFormat="1" ht="3" customHeight="1">
      <c r="A82" s="605"/>
      <c r="B82" s="611"/>
      <c r="C82" s="611"/>
      <c r="D82" s="611"/>
      <c r="E82" s="611"/>
      <c r="F82" s="611"/>
      <c r="G82" s="611"/>
      <c r="H82" s="611"/>
      <c r="I82" s="611"/>
      <c r="J82" s="608"/>
    </row>
    <row r="83" spans="1:10" s="604" customFormat="1" ht="3" customHeight="1">
      <c r="A83" s="605"/>
      <c r="B83" s="607"/>
      <c r="C83" s="607"/>
      <c r="D83" s="607"/>
      <c r="E83" s="607"/>
      <c r="F83" s="607"/>
      <c r="G83" s="607"/>
      <c r="H83" s="607"/>
      <c r="I83" s="607"/>
      <c r="J83" s="608"/>
    </row>
    <row r="84" spans="1:10" s="604" customFormat="1" ht="8.65" customHeight="1">
      <c r="A84" s="605"/>
      <c r="B84" s="917" t="s">
        <v>62</v>
      </c>
      <c r="C84" s="918"/>
      <c r="D84" s="918" t="s">
        <v>523</v>
      </c>
      <c r="E84" s="918" t="s">
        <v>524</v>
      </c>
      <c r="F84" s="918" t="s">
        <v>525</v>
      </c>
      <c r="G84" s="918" t="s">
        <v>526</v>
      </c>
      <c r="H84" s="918" t="s">
        <v>527</v>
      </c>
      <c r="I84" s="918" t="s">
        <v>528</v>
      </c>
      <c r="J84" s="919"/>
    </row>
    <row r="85" spans="1:10" s="604" customFormat="1" ht="8.65" customHeight="1">
      <c r="A85" s="605"/>
      <c r="B85" s="917"/>
      <c r="C85" s="918"/>
      <c r="D85" s="918"/>
      <c r="E85" s="918"/>
      <c r="F85" s="918"/>
      <c r="G85" s="918"/>
      <c r="H85" s="918"/>
      <c r="I85" s="918"/>
      <c r="J85" s="919"/>
    </row>
    <row r="86" spans="1:10" s="604" customFormat="1" ht="8.65" customHeight="1">
      <c r="A86" s="605"/>
      <c r="B86" s="917"/>
      <c r="C86" s="918"/>
      <c r="D86" s="918"/>
      <c r="E86" s="918"/>
      <c r="F86" s="918"/>
      <c r="G86" s="918"/>
      <c r="H86" s="918"/>
      <c r="I86" s="918"/>
      <c r="J86" s="919"/>
    </row>
    <row r="87" spans="1:10" s="604" customFormat="1" ht="8.65" customHeight="1">
      <c r="A87" s="605"/>
      <c r="B87" s="917"/>
      <c r="C87" s="918"/>
      <c r="D87" s="918"/>
      <c r="E87" s="918"/>
      <c r="F87" s="918"/>
      <c r="G87" s="918"/>
      <c r="H87" s="918"/>
      <c r="I87" s="918"/>
      <c r="J87" s="919"/>
    </row>
    <row r="88" spans="1:10" s="604" customFormat="1" ht="8.65" customHeight="1">
      <c r="A88" s="605"/>
      <c r="B88" s="917"/>
      <c r="C88" s="918"/>
      <c r="D88" s="918"/>
      <c r="E88" s="918"/>
      <c r="F88" s="918"/>
      <c r="G88" s="918"/>
      <c r="H88" s="918"/>
      <c r="I88" s="918"/>
      <c r="J88" s="919"/>
    </row>
    <row r="89" spans="1:10" s="604" customFormat="1" ht="8.65" customHeight="1">
      <c r="A89" s="605"/>
      <c r="B89" s="917"/>
      <c r="C89" s="918"/>
      <c r="D89" s="874"/>
      <c r="E89" s="918"/>
      <c r="F89" s="918"/>
      <c r="G89" s="918"/>
      <c r="H89" s="918"/>
      <c r="I89" s="918"/>
      <c r="J89" s="919"/>
    </row>
    <row r="90" spans="1:10" s="604" customFormat="1" ht="8.65" customHeight="1">
      <c r="A90" s="605"/>
      <c r="B90" s="917"/>
      <c r="C90" s="918"/>
      <c r="D90" s="874"/>
      <c r="E90" s="918"/>
      <c r="F90" s="918"/>
      <c r="G90" s="918"/>
      <c r="H90" s="918"/>
      <c r="I90" s="918"/>
      <c r="J90" s="919"/>
    </row>
    <row r="91" spans="1:10" s="604" customFormat="1" ht="3" customHeight="1">
      <c r="A91" s="605"/>
      <c r="B91" s="611"/>
      <c r="C91" s="611"/>
      <c r="D91" s="611"/>
      <c r="E91" s="611"/>
      <c r="F91" s="611"/>
      <c r="G91" s="611"/>
      <c r="H91" s="611"/>
      <c r="I91" s="611"/>
      <c r="J91" s="608"/>
    </row>
    <row r="92" spans="1:10" s="604" customFormat="1" ht="3" customHeight="1">
      <c r="A92" s="605"/>
      <c r="B92" s="607"/>
      <c r="C92" s="607"/>
      <c r="D92" s="607"/>
      <c r="E92" s="607"/>
      <c r="F92" s="607"/>
      <c r="G92" s="607"/>
      <c r="H92" s="607"/>
      <c r="I92" s="607"/>
      <c r="J92" s="608"/>
    </row>
    <row r="93" spans="1:10" s="604" customFormat="1" ht="9" customHeight="1">
      <c r="A93" s="605"/>
      <c r="B93" s="612">
        <v>1995</v>
      </c>
      <c r="C93" s="613"/>
      <c r="D93" s="613">
        <v>5351.1</v>
      </c>
      <c r="E93" s="613" t="s">
        <v>30</v>
      </c>
      <c r="F93" s="613">
        <v>7840.6</v>
      </c>
      <c r="G93" s="613" t="s">
        <v>30</v>
      </c>
      <c r="H93" s="613" t="s">
        <v>30</v>
      </c>
      <c r="I93" s="613">
        <v>98.2</v>
      </c>
      <c r="J93" s="608"/>
    </row>
    <row r="94" spans="1:10" s="604" customFormat="1" ht="9" customHeight="1">
      <c r="A94" s="605"/>
      <c r="B94" s="612">
        <v>1996</v>
      </c>
      <c r="C94" s="613"/>
      <c r="D94" s="613">
        <v>6654.8</v>
      </c>
      <c r="E94" s="613" t="s">
        <v>30</v>
      </c>
      <c r="F94" s="613">
        <v>9555.2999999999993</v>
      </c>
      <c r="G94" s="613" t="s">
        <v>30</v>
      </c>
      <c r="H94" s="613" t="s">
        <v>30</v>
      </c>
      <c r="I94" s="613">
        <v>182.3</v>
      </c>
      <c r="J94" s="608"/>
    </row>
    <row r="95" spans="1:10" s="604" customFormat="1" ht="9" customHeight="1">
      <c r="A95" s="605"/>
      <c r="B95" s="612">
        <v>1997</v>
      </c>
      <c r="C95" s="613"/>
      <c r="D95" s="613">
        <v>6874</v>
      </c>
      <c r="E95" s="613" t="s">
        <v>30</v>
      </c>
      <c r="F95" s="613">
        <v>10973.1</v>
      </c>
      <c r="G95" s="613" t="s">
        <v>30</v>
      </c>
      <c r="H95" s="613" t="s">
        <v>30</v>
      </c>
      <c r="I95" s="613">
        <v>85.2</v>
      </c>
      <c r="J95" s="608"/>
    </row>
    <row r="96" spans="1:10" s="604" customFormat="1" ht="9" customHeight="1">
      <c r="A96" s="605"/>
      <c r="B96" s="612">
        <v>1998</v>
      </c>
      <c r="C96" s="613"/>
      <c r="D96" s="613">
        <v>6879.8</v>
      </c>
      <c r="E96" s="613" t="s">
        <v>30</v>
      </c>
      <c r="F96" s="613">
        <v>3143.5</v>
      </c>
      <c r="G96" s="613">
        <v>16278.3</v>
      </c>
      <c r="H96" s="613" t="s">
        <v>30</v>
      </c>
      <c r="I96" s="613">
        <v>34.799999999999997</v>
      </c>
      <c r="J96" s="608"/>
    </row>
    <row r="97" spans="1:10" s="604" customFormat="1" ht="9" customHeight="1">
      <c r="A97" s="605"/>
      <c r="B97" s="612">
        <v>1999</v>
      </c>
      <c r="C97" s="613"/>
      <c r="D97" s="613">
        <v>8057.6</v>
      </c>
      <c r="E97" s="613" t="s">
        <v>30</v>
      </c>
      <c r="F97" s="613">
        <v>3668.7</v>
      </c>
      <c r="G97" s="613">
        <v>22524.799999999999</v>
      </c>
      <c r="H97" s="613" t="s">
        <v>30</v>
      </c>
      <c r="I97" s="613">
        <v>50.6</v>
      </c>
      <c r="J97" s="608"/>
    </row>
    <row r="98" spans="1:10" s="604" customFormat="1" ht="9" customHeight="1">
      <c r="A98" s="605"/>
      <c r="B98" s="612"/>
      <c r="C98" s="613"/>
      <c r="D98" s="613"/>
      <c r="E98" s="613"/>
      <c r="F98" s="613"/>
      <c r="G98" s="613"/>
      <c r="H98" s="613"/>
      <c r="J98" s="608"/>
    </row>
    <row r="99" spans="1:10" s="604" customFormat="1" ht="9" customHeight="1">
      <c r="A99" s="605"/>
      <c r="B99" s="612">
        <v>2000</v>
      </c>
      <c r="C99" s="613"/>
      <c r="D99" s="613">
        <v>11734.9</v>
      </c>
      <c r="E99" s="613" t="s">
        <v>30</v>
      </c>
      <c r="F99" s="613" t="s">
        <v>30</v>
      </c>
      <c r="G99" s="613">
        <v>25762.7</v>
      </c>
      <c r="H99" s="613" t="s">
        <v>30</v>
      </c>
      <c r="I99" s="613">
        <v>152.19999999999999</v>
      </c>
      <c r="J99" s="608"/>
    </row>
    <row r="100" spans="1:10" s="604" customFormat="1" ht="9" customHeight="1">
      <c r="A100" s="605"/>
      <c r="B100" s="612">
        <v>2001</v>
      </c>
      <c r="C100" s="613"/>
      <c r="D100" s="613">
        <v>11781.7</v>
      </c>
      <c r="E100" s="613" t="s">
        <v>30</v>
      </c>
      <c r="F100" s="613" t="s">
        <v>30</v>
      </c>
      <c r="G100" s="613">
        <v>30538.2</v>
      </c>
      <c r="H100" s="613" t="s">
        <v>30</v>
      </c>
      <c r="I100" s="613">
        <v>186.8</v>
      </c>
      <c r="J100" s="608"/>
    </row>
    <row r="101" spans="1:10" s="604" customFormat="1" ht="9" customHeight="1">
      <c r="A101" s="605"/>
      <c r="B101" s="614">
        <v>2002</v>
      </c>
      <c r="C101" s="613"/>
      <c r="D101" s="613">
        <v>15697.6</v>
      </c>
      <c r="E101" s="613" t="s">
        <v>30</v>
      </c>
      <c r="F101" s="613" t="s">
        <v>30</v>
      </c>
      <c r="G101" s="613">
        <v>35006.699999999997</v>
      </c>
      <c r="H101" s="613" t="s">
        <v>30</v>
      </c>
      <c r="I101" s="613">
        <v>197.3</v>
      </c>
      <c r="J101" s="608"/>
    </row>
    <row r="102" spans="1:10" s="604" customFormat="1" ht="9" customHeight="1">
      <c r="A102" s="605"/>
      <c r="B102" s="612">
        <v>2003</v>
      </c>
      <c r="C102" s="613"/>
      <c r="D102" s="613">
        <v>15397.3</v>
      </c>
      <c r="E102" s="613" t="s">
        <v>30</v>
      </c>
      <c r="F102" s="613" t="s">
        <v>30</v>
      </c>
      <c r="G102" s="613">
        <v>36755</v>
      </c>
      <c r="H102" s="613" t="s">
        <v>30</v>
      </c>
      <c r="I102" s="613">
        <v>14.2</v>
      </c>
      <c r="J102" s="615"/>
    </row>
    <row r="103" spans="1:10" s="604" customFormat="1" ht="9" customHeight="1">
      <c r="A103" s="605"/>
      <c r="B103" s="614">
        <v>2004</v>
      </c>
      <c r="C103" s="613"/>
      <c r="D103" s="613">
        <v>19013</v>
      </c>
      <c r="E103" s="613" t="s">
        <v>30</v>
      </c>
      <c r="F103" s="613" t="s">
        <v>30</v>
      </c>
      <c r="G103" s="613">
        <v>38068.1</v>
      </c>
      <c r="H103" s="613" t="s">
        <v>30</v>
      </c>
      <c r="I103" s="613">
        <v>112.1</v>
      </c>
      <c r="J103" s="608"/>
    </row>
    <row r="104" spans="1:10" s="604" customFormat="1" ht="9" customHeight="1">
      <c r="A104" s="605"/>
      <c r="B104" s="614"/>
      <c r="C104" s="613"/>
      <c r="D104" s="613"/>
      <c r="E104" s="613"/>
      <c r="F104" s="613"/>
      <c r="G104" s="613"/>
      <c r="H104" s="613"/>
      <c r="I104" s="613"/>
      <c r="J104" s="608"/>
    </row>
    <row r="105" spans="1:10" s="604" customFormat="1" ht="9" customHeight="1">
      <c r="A105" s="605"/>
      <c r="B105" s="614">
        <v>2005</v>
      </c>
      <c r="C105" s="613"/>
      <c r="D105" s="613">
        <v>19704.099999999999</v>
      </c>
      <c r="E105" s="613" t="s">
        <v>30</v>
      </c>
      <c r="F105" s="613" t="s">
        <v>30</v>
      </c>
      <c r="G105" s="613">
        <v>42028.800000000003</v>
      </c>
      <c r="H105" s="613" t="s">
        <v>30</v>
      </c>
      <c r="I105" s="613" t="s">
        <v>30</v>
      </c>
      <c r="J105" s="608"/>
    </row>
    <row r="106" spans="1:10" s="604" customFormat="1" ht="9" customHeight="1">
      <c r="A106" s="605"/>
      <c r="B106" s="614">
        <v>2006</v>
      </c>
      <c r="C106" s="613"/>
      <c r="D106" s="613">
        <v>25277.4</v>
      </c>
      <c r="E106" s="613" t="s">
        <v>30</v>
      </c>
      <c r="F106" s="613" t="s">
        <v>30</v>
      </c>
      <c r="G106" s="613">
        <v>45266.7</v>
      </c>
      <c r="H106" s="613" t="s">
        <v>30</v>
      </c>
      <c r="I106" s="613" t="s">
        <v>30</v>
      </c>
      <c r="J106" s="608"/>
    </row>
    <row r="107" spans="1:10" s="604" customFormat="1" ht="9" customHeight="1">
      <c r="A107" s="605"/>
      <c r="B107" s="616" t="s">
        <v>110</v>
      </c>
      <c r="C107" s="613"/>
      <c r="D107" s="613">
        <v>36755.300000000003</v>
      </c>
      <c r="E107" s="613">
        <v>2000</v>
      </c>
      <c r="F107" s="613" t="s">
        <v>30</v>
      </c>
      <c r="G107" s="613">
        <v>40381.699999999997</v>
      </c>
      <c r="H107" s="613" t="s">
        <v>30</v>
      </c>
      <c r="I107" s="613" t="s">
        <v>30</v>
      </c>
      <c r="J107" s="608"/>
    </row>
    <row r="108" spans="1:10" s="604" customFormat="1" ht="9" customHeight="1">
      <c r="A108" s="605"/>
      <c r="B108" s="616" t="s">
        <v>111</v>
      </c>
      <c r="C108" s="613"/>
      <c r="D108" s="613">
        <v>52052.4</v>
      </c>
      <c r="E108" s="613">
        <v>5120</v>
      </c>
      <c r="F108" s="613" t="s">
        <v>30</v>
      </c>
      <c r="G108" s="613">
        <v>48498.5</v>
      </c>
      <c r="H108" s="613">
        <v>1.8</v>
      </c>
      <c r="I108" s="613" t="s">
        <v>30</v>
      </c>
      <c r="J108" s="608"/>
    </row>
    <row r="109" spans="1:10" s="604" customFormat="1" ht="9" customHeight="1">
      <c r="A109" s="605"/>
      <c r="B109" s="616" t="s">
        <v>112</v>
      </c>
      <c r="C109" s="613"/>
      <c r="D109" s="613">
        <v>61899.4</v>
      </c>
      <c r="E109" s="613">
        <v>5150</v>
      </c>
      <c r="F109" s="613" t="s">
        <v>30</v>
      </c>
      <c r="G109" s="613">
        <v>50503.9</v>
      </c>
      <c r="H109" s="613">
        <v>1.6</v>
      </c>
      <c r="I109" s="613" t="s">
        <v>30</v>
      </c>
      <c r="J109" s="608"/>
    </row>
    <row r="110" spans="1:10" s="604" customFormat="1" ht="9" customHeight="1">
      <c r="A110" s="605"/>
      <c r="B110" s="614"/>
      <c r="C110" s="613"/>
      <c r="D110" s="613"/>
      <c r="E110" s="613"/>
      <c r="F110" s="613"/>
      <c r="G110" s="613"/>
      <c r="H110" s="613"/>
      <c r="I110" s="613"/>
      <c r="J110" s="608"/>
    </row>
    <row r="111" spans="1:10" s="604" customFormat="1" ht="9" customHeight="1">
      <c r="A111" s="605"/>
      <c r="B111" s="616" t="s">
        <v>113</v>
      </c>
      <c r="C111" s="613"/>
      <c r="D111" s="613">
        <v>73965.899999999994</v>
      </c>
      <c r="E111" s="613">
        <v>5500</v>
      </c>
      <c r="F111" s="613" t="s">
        <v>30</v>
      </c>
      <c r="G111" s="613">
        <v>52410.8</v>
      </c>
      <c r="H111" s="613">
        <v>6.4</v>
      </c>
      <c r="I111" s="613" t="s">
        <v>30</v>
      </c>
      <c r="J111" s="608"/>
    </row>
    <row r="112" spans="1:10" s="604" customFormat="1" ht="9" customHeight="1">
      <c r="A112" s="605"/>
      <c r="B112" s="616" t="s">
        <v>296</v>
      </c>
      <c r="C112" s="613"/>
      <c r="D112" s="613">
        <v>75568</v>
      </c>
      <c r="E112" s="613">
        <v>6220</v>
      </c>
      <c r="F112" s="613" t="s">
        <v>30</v>
      </c>
      <c r="G112" s="613">
        <v>58836</v>
      </c>
      <c r="H112" s="613">
        <v>6.7</v>
      </c>
      <c r="I112" s="613" t="s">
        <v>30</v>
      </c>
      <c r="J112" s="608"/>
    </row>
    <row r="113" spans="1:11" s="604" customFormat="1" ht="9" customHeight="1">
      <c r="A113" s="605"/>
      <c r="B113" s="616" t="s">
        <v>455</v>
      </c>
      <c r="C113" s="613"/>
      <c r="D113" s="613">
        <v>80317.2</v>
      </c>
      <c r="E113" s="613">
        <v>6443.1</v>
      </c>
      <c r="F113" s="613" t="s">
        <v>30</v>
      </c>
      <c r="G113" s="613">
        <v>62684.6</v>
      </c>
      <c r="H113" s="613" t="s">
        <v>30</v>
      </c>
      <c r="I113" s="613" t="s">
        <v>30</v>
      </c>
      <c r="J113" s="608"/>
    </row>
    <row r="114" spans="1:11" s="604" customFormat="1" ht="9" customHeight="1">
      <c r="A114" s="605"/>
      <c r="B114" s="614" t="s">
        <v>515</v>
      </c>
      <c r="C114" s="613"/>
      <c r="D114" s="613">
        <v>92500.1</v>
      </c>
      <c r="E114" s="613">
        <v>6500</v>
      </c>
      <c r="F114" s="613" t="s">
        <v>30</v>
      </c>
      <c r="G114" s="613">
        <v>66537</v>
      </c>
      <c r="H114" s="613" t="s">
        <v>30</v>
      </c>
      <c r="I114" s="613" t="s">
        <v>30</v>
      </c>
      <c r="J114" s="608"/>
    </row>
    <row r="115" spans="1:11" s="604" customFormat="1" ht="3" customHeight="1">
      <c r="A115" s="605"/>
      <c r="B115" s="621"/>
      <c r="C115" s="622"/>
      <c r="D115" s="622"/>
      <c r="E115" s="622"/>
      <c r="F115" s="622"/>
      <c r="G115" s="622"/>
      <c r="H115" s="622"/>
      <c r="I115" s="622"/>
      <c r="J115" s="608"/>
    </row>
    <row r="116" spans="1:11" s="604" customFormat="1" ht="3" customHeight="1">
      <c r="A116" s="605"/>
      <c r="B116" s="873"/>
      <c r="C116" s="623"/>
      <c r="D116" s="623"/>
      <c r="E116" s="623"/>
      <c r="F116" s="623"/>
      <c r="G116" s="623"/>
      <c r="H116" s="623"/>
      <c r="I116" s="623"/>
      <c r="J116" s="608"/>
    </row>
    <row r="117" spans="1:11" s="604" customFormat="1" ht="9" customHeight="1">
      <c r="A117" s="605"/>
      <c r="B117" s="873" t="s">
        <v>529</v>
      </c>
      <c r="C117" s="623"/>
      <c r="D117" s="623"/>
      <c r="E117" s="623"/>
      <c r="F117" s="623"/>
      <c r="G117" s="623"/>
      <c r="H117" s="623"/>
      <c r="I117" s="623"/>
      <c r="J117" s="608"/>
    </row>
    <row r="118" spans="1:11" s="604" customFormat="1" ht="9" customHeight="1">
      <c r="A118" s="605"/>
      <c r="B118" s="624" t="s">
        <v>530</v>
      </c>
      <c r="C118" s="607"/>
      <c r="D118" s="607"/>
      <c r="E118" s="607"/>
      <c r="F118" s="607"/>
      <c r="G118" s="607"/>
      <c r="H118" s="607"/>
      <c r="I118" s="607"/>
      <c r="J118" s="608"/>
    </row>
    <row r="119" spans="1:11" s="604" customFormat="1" ht="4.7" customHeight="1">
      <c r="A119" s="617"/>
      <c r="B119" s="625"/>
      <c r="C119" s="625"/>
      <c r="D119" s="625"/>
      <c r="E119" s="625"/>
      <c r="F119" s="625"/>
      <c r="G119" s="625"/>
      <c r="H119" s="625"/>
      <c r="I119" s="625"/>
      <c r="J119" s="620"/>
    </row>
    <row r="120" spans="1:11" hidden="1">
      <c r="K120" s="328" t="s">
        <v>16</v>
      </c>
    </row>
  </sheetData>
  <sheetProtection sheet="1" objects="1" scenarios="1"/>
  <mergeCells count="25">
    <mergeCell ref="J47:J51"/>
    <mergeCell ref="B84:B90"/>
    <mergeCell ref="C84:C90"/>
    <mergeCell ref="D84:D88"/>
    <mergeCell ref="E84:E90"/>
    <mergeCell ref="F84:F90"/>
    <mergeCell ref="G84:G90"/>
    <mergeCell ref="H84:H90"/>
    <mergeCell ref="I84:I90"/>
    <mergeCell ref="J84:J90"/>
    <mergeCell ref="I8:I12"/>
    <mergeCell ref="B47:B51"/>
    <mergeCell ref="C47:C48"/>
    <mergeCell ref="D47:D51"/>
    <mergeCell ref="E47:E48"/>
    <mergeCell ref="F47:F51"/>
    <mergeCell ref="G47:G51"/>
    <mergeCell ref="H47:H51"/>
    <mergeCell ref="I47:I51"/>
    <mergeCell ref="B8:B14"/>
    <mergeCell ref="D8:D12"/>
    <mergeCell ref="E8:E12"/>
    <mergeCell ref="F8:F12"/>
    <mergeCell ref="G8:G12"/>
    <mergeCell ref="H8:H14"/>
  </mergeCells>
  <hyperlinks>
    <hyperlink ref="I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2" manualBreakCount="2">
    <brk id="39" max="9" man="1"/>
    <brk id="76" max="9" man="1"/>
  </rowBreaks>
</worksheet>
</file>

<file path=xl/worksheets/sheet27.xml><?xml version="1.0" encoding="utf-8"?>
<worksheet xmlns="http://schemas.openxmlformats.org/spreadsheetml/2006/main" xmlns:r="http://schemas.openxmlformats.org/officeDocument/2006/relationships">
  <dimension ref="A1:M32"/>
  <sheetViews>
    <sheetView showGridLines="0" showRowColHeaders="0" zoomScale="140" zoomScaleNormal="140" workbookViewId="0"/>
  </sheetViews>
  <sheetFormatPr baseColWidth="10" defaultColWidth="0" defaultRowHeight="12.75" zeroHeight="1"/>
  <cols>
    <col min="1" max="1" width="0.85546875" style="328" customWidth="1"/>
    <col min="2" max="2" width="5.28515625" style="328" customWidth="1"/>
    <col min="3" max="3" width="7.28515625" style="328" customWidth="1"/>
    <col min="4" max="4" width="8.28515625" style="328" customWidth="1"/>
    <col min="5" max="5" width="6.5703125" style="328" customWidth="1"/>
    <col min="6" max="6" width="7.85546875" style="328" customWidth="1"/>
    <col min="7" max="7" width="7.5703125" style="328" customWidth="1"/>
    <col min="8" max="8" width="1.28515625" style="328" customWidth="1"/>
    <col min="9" max="9" width="6.5703125" style="328" customWidth="1"/>
    <col min="10" max="10" width="7.140625" style="328" customWidth="1"/>
    <col min="11" max="12" width="0.85546875" style="328" customWidth="1"/>
    <col min="13" max="16384" width="11.42578125" style="328" hidden="1"/>
  </cols>
  <sheetData>
    <row r="1" spans="1:13" s="602" customFormat="1" ht="4.7" customHeight="1">
      <c r="A1" s="601"/>
      <c r="K1" s="603"/>
    </row>
    <row r="2" spans="1:13" s="604" customFormat="1" ht="11.1" customHeight="1">
      <c r="A2" s="605"/>
      <c r="B2" s="606" t="s">
        <v>555</v>
      </c>
      <c r="C2" s="607"/>
      <c r="D2" s="607"/>
      <c r="E2" s="607"/>
      <c r="F2" s="607"/>
      <c r="G2" s="607"/>
      <c r="H2" s="607"/>
      <c r="I2" s="607"/>
      <c r="J2" s="841" t="s">
        <v>618</v>
      </c>
      <c r="K2" s="630"/>
      <c r="L2" s="631"/>
      <c r="M2" s="609"/>
    </row>
    <row r="3" spans="1:13" s="604" customFormat="1" ht="11.1" customHeight="1">
      <c r="A3" s="605"/>
      <c r="B3" s="606" t="s">
        <v>533</v>
      </c>
      <c r="C3" s="607"/>
      <c r="D3" s="607"/>
      <c r="E3" s="607"/>
      <c r="F3" s="607"/>
      <c r="G3" s="607"/>
      <c r="H3" s="607"/>
      <c r="I3" s="607"/>
      <c r="J3" s="607"/>
      <c r="K3" s="632"/>
      <c r="L3" s="631"/>
    </row>
    <row r="4" spans="1:13" s="604" customFormat="1" ht="11.1" customHeight="1">
      <c r="A4" s="605"/>
      <c r="B4" s="606" t="s">
        <v>414</v>
      </c>
      <c r="C4" s="607"/>
      <c r="D4" s="607"/>
      <c r="E4" s="607"/>
      <c r="F4" s="607"/>
      <c r="G4" s="607"/>
      <c r="H4" s="607"/>
      <c r="I4" s="607"/>
      <c r="J4" s="607"/>
      <c r="K4" s="632"/>
    </row>
    <row r="5" spans="1:13" s="604" customFormat="1" ht="11.1" customHeight="1">
      <c r="A5" s="605"/>
      <c r="B5" s="610" t="s">
        <v>3</v>
      </c>
      <c r="C5" s="607"/>
      <c r="D5" s="607"/>
      <c r="E5" s="607"/>
      <c r="F5" s="607"/>
      <c r="G5" s="607"/>
      <c r="H5" s="607"/>
      <c r="I5" s="607"/>
      <c r="J5" s="607"/>
      <c r="K5" s="632"/>
    </row>
    <row r="6" spans="1:13" s="604" customFormat="1" ht="3" customHeight="1">
      <c r="A6" s="605"/>
      <c r="B6" s="611"/>
      <c r="C6" s="611"/>
      <c r="D6" s="611"/>
      <c r="E6" s="611"/>
      <c r="F6" s="611"/>
      <c r="G6" s="611"/>
      <c r="H6" s="611"/>
      <c r="I6" s="611"/>
      <c r="J6" s="611"/>
      <c r="K6" s="632"/>
    </row>
    <row r="7" spans="1:13" s="604" customFormat="1" ht="3" customHeight="1">
      <c r="A7" s="605"/>
      <c r="B7" s="607"/>
      <c r="C7" s="607"/>
      <c r="D7" s="607"/>
      <c r="E7" s="607"/>
      <c r="F7" s="607"/>
      <c r="G7" s="607"/>
      <c r="H7" s="607"/>
      <c r="I7" s="607"/>
      <c r="J7" s="607"/>
      <c r="K7" s="632"/>
    </row>
    <row r="8" spans="1:13" s="604" customFormat="1" ht="9" customHeight="1">
      <c r="A8" s="605"/>
      <c r="B8" s="917" t="s">
        <v>62</v>
      </c>
      <c r="C8" s="916" t="s">
        <v>557</v>
      </c>
      <c r="D8" s="916" t="s">
        <v>558</v>
      </c>
      <c r="E8" s="916" t="s">
        <v>559</v>
      </c>
      <c r="F8" s="916" t="s">
        <v>539</v>
      </c>
      <c r="G8" s="916" t="s">
        <v>560</v>
      </c>
      <c r="H8" s="872"/>
      <c r="I8" s="916" t="s">
        <v>561</v>
      </c>
      <c r="J8" s="916" t="s">
        <v>562</v>
      </c>
      <c r="K8" s="633"/>
    </row>
    <row r="9" spans="1:13" s="604" customFormat="1" ht="9" customHeight="1">
      <c r="A9" s="605"/>
      <c r="B9" s="917"/>
      <c r="C9" s="916"/>
      <c r="D9" s="916"/>
      <c r="E9" s="916"/>
      <c r="F9" s="916"/>
      <c r="G9" s="916"/>
      <c r="H9" s="872"/>
      <c r="I9" s="916"/>
      <c r="J9" s="916"/>
      <c r="K9" s="633"/>
    </row>
    <row r="10" spans="1:13" s="604" customFormat="1" ht="9" customHeight="1">
      <c r="A10" s="605"/>
      <c r="B10" s="917"/>
      <c r="C10" s="916"/>
      <c r="D10" s="916"/>
      <c r="E10" s="916"/>
      <c r="F10" s="916"/>
      <c r="G10" s="916"/>
      <c r="H10" s="872"/>
      <c r="I10" s="916"/>
      <c r="J10" s="916"/>
      <c r="K10" s="633"/>
    </row>
    <row r="11" spans="1:13" s="604" customFormat="1" ht="9" customHeight="1">
      <c r="A11" s="605"/>
      <c r="B11" s="917"/>
      <c r="C11" s="916"/>
      <c r="D11" s="916"/>
      <c r="E11" s="916"/>
      <c r="F11" s="872"/>
      <c r="G11" s="872"/>
      <c r="H11" s="872"/>
      <c r="I11" s="916"/>
      <c r="J11" s="916"/>
      <c r="K11" s="633"/>
    </row>
    <row r="12" spans="1:13" s="604" customFormat="1" ht="3" customHeight="1">
      <c r="A12" s="605"/>
      <c r="B12" s="611"/>
      <c r="C12" s="611"/>
      <c r="D12" s="611"/>
      <c r="E12" s="611"/>
      <c r="F12" s="611"/>
      <c r="G12" s="611"/>
      <c r="H12" s="611"/>
      <c r="I12" s="611"/>
      <c r="J12" s="611"/>
      <c r="K12" s="632"/>
    </row>
    <row r="13" spans="1:13" s="604" customFormat="1" ht="3" customHeight="1">
      <c r="A13" s="605"/>
      <c r="B13" s="607"/>
      <c r="C13" s="607"/>
      <c r="D13" s="607"/>
      <c r="E13" s="607"/>
      <c r="F13" s="607"/>
      <c r="G13" s="607"/>
      <c r="H13" s="607"/>
      <c r="I13" s="607"/>
      <c r="J13" s="607"/>
      <c r="K13" s="632"/>
    </row>
    <row r="14" spans="1:13" s="604" customFormat="1" ht="9" customHeight="1">
      <c r="A14" s="605"/>
      <c r="B14" s="627">
        <v>2007</v>
      </c>
      <c r="C14" s="613">
        <v>981.8</v>
      </c>
      <c r="D14" s="613">
        <v>2027.1</v>
      </c>
      <c r="E14" s="613">
        <v>2341.3000000000002</v>
      </c>
      <c r="F14" s="613">
        <v>1580.4</v>
      </c>
      <c r="G14" s="613">
        <v>286.3</v>
      </c>
      <c r="H14" s="613"/>
      <c r="I14" s="613">
        <v>863.1</v>
      </c>
      <c r="J14" s="613">
        <v>1936.2</v>
      </c>
      <c r="K14" s="634"/>
    </row>
    <row r="15" spans="1:13" s="604" customFormat="1" ht="9" customHeight="1">
      <c r="A15" s="605"/>
      <c r="B15" s="627">
        <v>2008</v>
      </c>
      <c r="C15" s="613">
        <v>1271.0999999999999</v>
      </c>
      <c r="D15" s="613">
        <v>2768.7</v>
      </c>
      <c r="E15" s="613">
        <v>2004.3</v>
      </c>
      <c r="F15" s="613">
        <v>1483.1</v>
      </c>
      <c r="G15" s="613">
        <v>411.9</v>
      </c>
      <c r="H15" s="613"/>
      <c r="I15" s="613">
        <v>1100.5999999999999</v>
      </c>
      <c r="J15" s="613">
        <v>2151.5</v>
      </c>
      <c r="K15" s="634"/>
    </row>
    <row r="16" spans="1:13" s="604" customFormat="1" ht="9" customHeight="1">
      <c r="A16" s="605"/>
      <c r="B16" s="627">
        <v>2009</v>
      </c>
      <c r="C16" s="613">
        <v>1154.2</v>
      </c>
      <c r="D16" s="613">
        <v>2551.3000000000002</v>
      </c>
      <c r="E16" s="613">
        <v>1806.4</v>
      </c>
      <c r="F16" s="613">
        <v>2460.4</v>
      </c>
      <c r="G16" s="613">
        <v>1204</v>
      </c>
      <c r="H16" s="613"/>
      <c r="I16" s="613">
        <v>873.1</v>
      </c>
      <c r="J16" s="613">
        <v>2363.8000000000002</v>
      </c>
      <c r="K16" s="635"/>
    </row>
    <row r="17" spans="1:12" s="604" customFormat="1" ht="9" customHeight="1">
      <c r="A17" s="605"/>
      <c r="B17" s="627">
        <v>2010</v>
      </c>
      <c r="C17" s="613">
        <v>1315.8</v>
      </c>
      <c r="D17" s="613">
        <v>2581.5</v>
      </c>
      <c r="E17" s="613">
        <v>1986.9</v>
      </c>
      <c r="F17" s="613">
        <v>3096.4</v>
      </c>
      <c r="G17" s="613">
        <v>3545.9</v>
      </c>
      <c r="H17" s="613"/>
      <c r="I17" s="613">
        <v>708.6</v>
      </c>
      <c r="J17" s="613">
        <v>2568.9</v>
      </c>
      <c r="K17" s="635"/>
    </row>
    <row r="18" spans="1:12" s="604" customFormat="1" ht="9" customHeight="1">
      <c r="A18" s="605"/>
      <c r="B18" s="627">
        <v>2011</v>
      </c>
      <c r="C18" s="613">
        <v>1334</v>
      </c>
      <c r="D18" s="613">
        <v>2918.6</v>
      </c>
      <c r="E18" s="613">
        <v>2587</v>
      </c>
      <c r="F18" s="613">
        <v>2492.1999999999998</v>
      </c>
      <c r="G18" s="613">
        <v>3695.1</v>
      </c>
      <c r="H18" s="613"/>
      <c r="I18" s="613">
        <v>437.7</v>
      </c>
      <c r="J18" s="613">
        <v>3147.3</v>
      </c>
      <c r="K18" s="635"/>
    </row>
    <row r="19" spans="1:12" s="604" customFormat="1" ht="9" customHeight="1">
      <c r="A19" s="605"/>
      <c r="B19" s="627"/>
      <c r="C19" s="613"/>
      <c r="D19" s="613"/>
      <c r="E19" s="613"/>
      <c r="F19" s="613"/>
      <c r="G19" s="613"/>
      <c r="H19" s="613"/>
      <c r="I19" s="613"/>
      <c r="J19" s="613"/>
      <c r="K19" s="635"/>
    </row>
    <row r="20" spans="1:12" s="604" customFormat="1" ht="9" customHeight="1">
      <c r="A20" s="605"/>
      <c r="B20" s="627">
        <v>2012</v>
      </c>
      <c r="C20" s="613">
        <v>1169.2</v>
      </c>
      <c r="D20" s="613">
        <v>2738.5</v>
      </c>
      <c r="E20" s="613">
        <v>1801</v>
      </c>
      <c r="F20" s="636" t="s">
        <v>30</v>
      </c>
      <c r="G20" s="613">
        <v>4053</v>
      </c>
      <c r="H20" s="628" t="s">
        <v>563</v>
      </c>
      <c r="I20" s="613">
        <v>381.9</v>
      </c>
      <c r="J20" s="613">
        <v>2653.2</v>
      </c>
      <c r="K20" s="635"/>
    </row>
    <row r="21" spans="1:12" s="604" customFormat="1" ht="3" customHeight="1">
      <c r="A21" s="605"/>
      <c r="B21" s="621"/>
      <c r="C21" s="622"/>
      <c r="D21" s="622"/>
      <c r="E21" s="622"/>
      <c r="F21" s="622"/>
      <c r="G21" s="622"/>
      <c r="H21" s="622"/>
      <c r="I21" s="622"/>
      <c r="J21" s="622"/>
      <c r="K21" s="637"/>
    </row>
    <row r="22" spans="1:12" s="604" customFormat="1" ht="3" customHeight="1">
      <c r="A22" s="605"/>
      <c r="B22" s="873"/>
      <c r="C22" s="623"/>
      <c r="D22" s="623"/>
      <c r="E22" s="623"/>
      <c r="F22" s="623"/>
      <c r="G22" s="623"/>
      <c r="H22" s="623"/>
      <c r="I22" s="623"/>
      <c r="J22" s="623"/>
      <c r="K22" s="637"/>
    </row>
    <row r="23" spans="1:12" s="604" customFormat="1" ht="9" customHeight="1">
      <c r="A23" s="605"/>
      <c r="B23" s="629" t="s">
        <v>564</v>
      </c>
      <c r="C23" s="607"/>
      <c r="D23" s="607"/>
      <c r="E23" s="607"/>
      <c r="F23" s="607"/>
      <c r="G23" s="607"/>
      <c r="H23" s="607"/>
      <c r="I23" s="607"/>
      <c r="J23" s="607"/>
      <c r="K23" s="632"/>
    </row>
    <row r="24" spans="1:12" s="604" customFormat="1" ht="9" customHeight="1">
      <c r="A24" s="605"/>
      <c r="B24" s="629" t="s">
        <v>565</v>
      </c>
      <c r="C24" s="607"/>
      <c r="D24" s="607"/>
      <c r="E24" s="607"/>
      <c r="F24" s="607"/>
      <c r="G24" s="607"/>
      <c r="H24" s="607"/>
      <c r="I24" s="607"/>
      <c r="J24" s="607"/>
      <c r="K24" s="632"/>
    </row>
    <row r="25" spans="1:12" s="604" customFormat="1" ht="9" customHeight="1">
      <c r="A25" s="605"/>
      <c r="B25" s="629" t="s">
        <v>566</v>
      </c>
      <c r="C25" s="607"/>
      <c r="D25" s="607"/>
      <c r="E25" s="607"/>
      <c r="F25" s="607"/>
      <c r="G25" s="607"/>
      <c r="H25" s="607"/>
      <c r="I25" s="607"/>
      <c r="J25" s="607"/>
      <c r="K25" s="632"/>
    </row>
    <row r="26" spans="1:12" s="604" customFormat="1" ht="9" customHeight="1">
      <c r="A26" s="605"/>
      <c r="B26" s="629" t="s">
        <v>567</v>
      </c>
      <c r="C26" s="607"/>
      <c r="D26" s="607"/>
      <c r="E26" s="607"/>
      <c r="F26" s="607"/>
      <c r="G26" s="607"/>
      <c r="H26" s="607"/>
      <c r="I26" s="607"/>
      <c r="J26" s="607"/>
      <c r="K26" s="632"/>
    </row>
    <row r="27" spans="1:12" s="604" customFormat="1" ht="9" customHeight="1">
      <c r="A27" s="605"/>
      <c r="B27" s="629" t="s">
        <v>568</v>
      </c>
      <c r="C27" s="607"/>
      <c r="D27" s="607"/>
      <c r="E27" s="607"/>
      <c r="F27" s="607"/>
      <c r="G27" s="607"/>
      <c r="H27" s="607"/>
      <c r="I27" s="607"/>
      <c r="J27" s="607"/>
      <c r="K27" s="632"/>
    </row>
    <row r="28" spans="1:12" s="604" customFormat="1" ht="9" customHeight="1">
      <c r="A28" s="605"/>
      <c r="B28" s="629" t="s">
        <v>569</v>
      </c>
      <c r="C28" s="607"/>
      <c r="D28" s="607"/>
      <c r="E28" s="607"/>
      <c r="F28" s="607"/>
      <c r="G28" s="607"/>
      <c r="H28" s="607"/>
      <c r="I28" s="607"/>
      <c r="J28" s="607"/>
      <c r="K28" s="632"/>
    </row>
    <row r="29" spans="1:12" s="604" customFormat="1" ht="9" customHeight="1">
      <c r="A29" s="605"/>
      <c r="B29" s="629" t="s">
        <v>570</v>
      </c>
      <c r="C29" s="607"/>
      <c r="D29" s="607"/>
      <c r="E29" s="607"/>
      <c r="F29" s="607"/>
      <c r="G29" s="607"/>
      <c r="H29" s="607"/>
      <c r="I29" s="607"/>
      <c r="J29" s="607"/>
      <c r="K29" s="632"/>
    </row>
    <row r="30" spans="1:12" s="604" customFormat="1" ht="9" customHeight="1">
      <c r="A30" s="605"/>
      <c r="B30" s="624" t="s">
        <v>611</v>
      </c>
      <c r="C30" s="607"/>
      <c r="D30" s="607"/>
      <c r="E30" s="607"/>
      <c r="F30" s="607"/>
      <c r="G30" s="607"/>
      <c r="H30" s="607"/>
      <c r="I30" s="607"/>
      <c r="J30" s="607"/>
      <c r="K30" s="632"/>
    </row>
    <row r="31" spans="1:12" s="604" customFormat="1" ht="4.7" customHeight="1">
      <c r="A31" s="617"/>
      <c r="B31" s="625"/>
      <c r="C31" s="625"/>
      <c r="D31" s="625"/>
      <c r="E31" s="625"/>
      <c r="F31" s="625"/>
      <c r="G31" s="625"/>
      <c r="H31" s="625"/>
      <c r="I31" s="625"/>
      <c r="J31" s="625"/>
      <c r="K31" s="620"/>
    </row>
    <row r="32" spans="1:12" hidden="1">
      <c r="L32" s="328" t="s">
        <v>16</v>
      </c>
    </row>
  </sheetData>
  <sheetProtection sheet="1" objects="1" scenarios="1"/>
  <mergeCells count="8">
    <mergeCell ref="I8:I11"/>
    <mergeCell ref="J8:J11"/>
    <mergeCell ref="B8:B11"/>
    <mergeCell ref="C8:C11"/>
    <mergeCell ref="D8:D11"/>
    <mergeCell ref="E8:E11"/>
    <mergeCell ref="F8:F10"/>
    <mergeCell ref="G8:G10"/>
  </mergeCells>
  <hyperlinks>
    <hyperlink ref="J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28.xml><?xml version="1.0" encoding="utf-8"?>
<worksheet xmlns="http://schemas.openxmlformats.org/spreadsheetml/2006/main" xmlns:r="http://schemas.openxmlformats.org/officeDocument/2006/relationships">
  <dimension ref="A1:V102"/>
  <sheetViews>
    <sheetView showGridLines="0" showRowColHeaders="0" zoomScale="140" zoomScaleNormal="140" workbookViewId="0"/>
  </sheetViews>
  <sheetFormatPr baseColWidth="10" defaultColWidth="0" defaultRowHeight="12.75" zeroHeight="1"/>
  <cols>
    <col min="1" max="1" width="0.85546875" style="643" customWidth="1"/>
    <col min="2" max="2" width="5" style="720" customWidth="1"/>
    <col min="3" max="3" width="2.28515625" style="720" customWidth="1"/>
    <col min="4" max="4" width="5" style="720" customWidth="1"/>
    <col min="5" max="5" width="1.85546875" style="720" customWidth="1"/>
    <col min="6" max="6" width="5.85546875" style="643" customWidth="1"/>
    <col min="7" max="7" width="6.5703125" style="643" customWidth="1"/>
    <col min="8" max="8" width="7" style="643" customWidth="1"/>
    <col min="9" max="9" width="1.5703125" style="718" customWidth="1"/>
    <col min="10" max="10" width="5.28515625" style="643" customWidth="1"/>
    <col min="11" max="12" width="4.7109375" style="643" customWidth="1"/>
    <col min="13" max="13" width="1.28515625" style="643" customWidth="1"/>
    <col min="14" max="14" width="5" style="643" customWidth="1"/>
    <col min="15" max="15" width="1.5703125" style="643" customWidth="1"/>
    <col min="16" max="17" width="0.85546875" style="643" customWidth="1"/>
    <col min="18" max="16384" width="11.42578125" style="643" hidden="1"/>
  </cols>
  <sheetData>
    <row r="1" spans="1:22" ht="4.7" customHeight="1">
      <c r="A1" s="638" t="s">
        <v>4</v>
      </c>
      <c r="B1" s="639"/>
      <c r="C1" s="639"/>
      <c r="D1" s="639"/>
      <c r="E1" s="639"/>
      <c r="F1" s="640"/>
      <c r="G1" s="640"/>
      <c r="H1" s="640"/>
      <c r="I1" s="641"/>
      <c r="J1" s="640"/>
      <c r="K1" s="640"/>
      <c r="L1" s="640"/>
      <c r="M1" s="640"/>
      <c r="N1" s="640"/>
      <c r="O1" s="640"/>
      <c r="P1" s="642"/>
    </row>
    <row r="2" spans="1:22" ht="11.1" customHeight="1">
      <c r="A2" s="644"/>
      <c r="B2" s="645" t="s">
        <v>571</v>
      </c>
      <c r="C2" s="646"/>
      <c r="D2" s="646"/>
      <c r="E2" s="646"/>
      <c r="F2" s="647"/>
      <c r="G2" s="647"/>
      <c r="H2" s="648"/>
      <c r="I2" s="648"/>
      <c r="J2" s="647"/>
      <c r="K2" s="647"/>
      <c r="L2" s="647"/>
      <c r="M2" s="647"/>
      <c r="O2" s="841" t="s">
        <v>619</v>
      </c>
      <c r="P2" s="649"/>
      <c r="Q2" s="650"/>
      <c r="R2" s="844"/>
      <c r="S2" s="650"/>
      <c r="T2" s="650"/>
      <c r="U2" s="650"/>
      <c r="V2" s="650"/>
    </row>
    <row r="3" spans="1:22" ht="11.1" customHeight="1">
      <c r="A3" s="644"/>
      <c r="B3" s="645" t="s">
        <v>573</v>
      </c>
      <c r="C3" s="646"/>
      <c r="D3" s="646"/>
      <c r="E3" s="646"/>
      <c r="F3" s="647"/>
      <c r="G3" s="647"/>
      <c r="H3" s="648"/>
      <c r="I3" s="648"/>
      <c r="J3" s="647"/>
      <c r="K3" s="647"/>
      <c r="L3" s="647"/>
      <c r="M3" s="647"/>
      <c r="N3" s="921" t="s">
        <v>2</v>
      </c>
      <c r="O3" s="921"/>
      <c r="P3" s="649"/>
      <c r="Q3" s="650"/>
      <c r="R3" s="650"/>
      <c r="S3" s="650"/>
      <c r="T3" s="650"/>
      <c r="U3" s="650"/>
      <c r="V3" s="650"/>
    </row>
    <row r="4" spans="1:22" ht="11.1" customHeight="1">
      <c r="A4" s="644"/>
      <c r="B4" s="645" t="s">
        <v>574</v>
      </c>
      <c r="C4" s="646"/>
      <c r="D4" s="646"/>
      <c r="E4" s="646"/>
      <c r="F4" s="647"/>
      <c r="G4" s="647"/>
      <c r="H4" s="648"/>
      <c r="I4" s="648"/>
      <c r="J4" s="647"/>
      <c r="K4" s="647"/>
      <c r="L4" s="647"/>
      <c r="M4" s="647"/>
      <c r="N4" s="647"/>
      <c r="O4" s="647"/>
      <c r="P4" s="649"/>
      <c r="Q4" s="650"/>
      <c r="R4" s="650"/>
      <c r="S4" s="650"/>
      <c r="T4" s="650"/>
      <c r="U4" s="650"/>
      <c r="V4" s="650"/>
    </row>
    <row r="5" spans="1:22" ht="11.1" customHeight="1">
      <c r="A5" s="644"/>
      <c r="B5" s="651" t="s">
        <v>3</v>
      </c>
      <c r="C5" s="652"/>
      <c r="D5" s="652"/>
      <c r="E5" s="652"/>
      <c r="F5" s="648"/>
      <c r="G5" s="648"/>
      <c r="H5" s="648"/>
      <c r="I5" s="648"/>
      <c r="J5" s="648"/>
      <c r="K5" s="648"/>
      <c r="L5" s="648"/>
      <c r="M5" s="648"/>
      <c r="N5" s="648"/>
      <c r="O5" s="648"/>
      <c r="P5" s="653"/>
      <c r="Q5" s="650"/>
      <c r="R5" s="650"/>
      <c r="S5" s="650"/>
      <c r="T5" s="650"/>
      <c r="U5" s="650"/>
      <c r="V5" s="650"/>
    </row>
    <row r="6" spans="1:22" ht="3" customHeight="1">
      <c r="A6" s="644"/>
      <c r="B6" s="654"/>
      <c r="C6" s="654"/>
      <c r="D6" s="654"/>
      <c r="E6" s="654"/>
      <c r="F6" s="655"/>
      <c r="G6" s="655"/>
      <c r="H6" s="655"/>
      <c r="I6" s="655"/>
      <c r="J6" s="655"/>
      <c r="K6" s="655"/>
      <c r="L6" s="655"/>
      <c r="M6" s="655"/>
      <c r="N6" s="655"/>
      <c r="O6" s="648"/>
      <c r="P6" s="653"/>
      <c r="Q6" s="650"/>
      <c r="R6" s="650"/>
      <c r="S6" s="650"/>
      <c r="T6" s="650"/>
      <c r="U6" s="650"/>
      <c r="V6" s="650"/>
    </row>
    <row r="7" spans="1:22" ht="3" customHeight="1">
      <c r="A7" s="644"/>
      <c r="B7" s="656"/>
      <c r="C7" s="656"/>
      <c r="D7" s="656"/>
      <c r="E7" s="656"/>
      <c r="F7" s="656"/>
      <c r="G7" s="656"/>
      <c r="H7" s="656"/>
      <c r="I7" s="657"/>
      <c r="J7" s="656"/>
      <c r="K7" s="656"/>
      <c r="L7" s="656"/>
      <c r="M7" s="656"/>
      <c r="N7" s="656"/>
      <c r="O7" s="656"/>
      <c r="P7" s="658"/>
    </row>
    <row r="8" spans="1:22" s="664" customFormat="1" ht="9.9499999999999993" customHeight="1">
      <c r="A8" s="659"/>
      <c r="B8" s="922" t="s">
        <v>62</v>
      </c>
      <c r="C8" s="877"/>
      <c r="D8" s="660" t="s">
        <v>575</v>
      </c>
      <c r="E8" s="660"/>
      <c r="F8" s="660"/>
      <c r="G8" s="660"/>
      <c r="H8" s="660"/>
      <c r="I8" s="660"/>
      <c r="J8" s="661"/>
      <c r="K8" s="662"/>
      <c r="L8" s="660" t="s">
        <v>576</v>
      </c>
      <c r="M8" s="660"/>
      <c r="N8" s="661"/>
      <c r="O8" s="661"/>
      <c r="P8" s="663"/>
    </row>
    <row r="9" spans="1:22" s="664" customFormat="1" ht="9.9499999999999993" customHeight="1">
      <c r="A9" s="659"/>
      <c r="B9" s="923"/>
      <c r="C9" s="877"/>
      <c r="D9" s="665" t="s">
        <v>60</v>
      </c>
      <c r="E9" s="665"/>
      <c r="F9" s="660" t="s">
        <v>577</v>
      </c>
      <c r="G9" s="660"/>
      <c r="H9" s="660"/>
      <c r="I9" s="877"/>
      <c r="J9" s="924" t="s">
        <v>578</v>
      </c>
      <c r="K9" s="665"/>
      <c r="L9" s="666" t="s">
        <v>60</v>
      </c>
      <c r="M9" s="666"/>
      <c r="N9" s="926" t="s">
        <v>579</v>
      </c>
      <c r="O9" s="926"/>
      <c r="P9" s="663"/>
    </row>
    <row r="10" spans="1:22" s="664" customFormat="1" ht="8.65" customHeight="1">
      <c r="A10" s="659"/>
      <c r="B10" s="923"/>
      <c r="C10" s="877"/>
      <c r="D10" s="877"/>
      <c r="E10" s="877"/>
      <c r="F10" s="666" t="s">
        <v>60</v>
      </c>
      <c r="G10" s="666" t="s">
        <v>580</v>
      </c>
      <c r="H10" s="926" t="s">
        <v>581</v>
      </c>
      <c r="I10" s="667"/>
      <c r="J10" s="925"/>
      <c r="K10" s="665"/>
      <c r="L10" s="666"/>
      <c r="M10" s="666"/>
      <c r="N10" s="927"/>
      <c r="O10" s="927"/>
      <c r="P10" s="663"/>
    </row>
    <row r="11" spans="1:22" s="664" customFormat="1" ht="8.65" customHeight="1">
      <c r="A11" s="659"/>
      <c r="B11" s="923"/>
      <c r="C11" s="877"/>
      <c r="D11" s="877"/>
      <c r="E11" s="877"/>
      <c r="F11" s="666"/>
      <c r="G11" s="666"/>
      <c r="H11" s="927"/>
      <c r="I11" s="667"/>
      <c r="J11" s="925"/>
      <c r="K11" s="665"/>
      <c r="L11" s="666"/>
      <c r="M11" s="666"/>
      <c r="N11" s="927"/>
      <c r="O11" s="927"/>
      <c r="P11" s="663"/>
    </row>
    <row r="12" spans="1:22" s="664" customFormat="1" ht="8.65" customHeight="1">
      <c r="A12" s="659"/>
      <c r="B12" s="923"/>
      <c r="C12" s="877"/>
      <c r="D12" s="877"/>
      <c r="E12" s="877"/>
      <c r="F12" s="666"/>
      <c r="G12" s="666"/>
      <c r="H12" s="927"/>
      <c r="I12" s="667"/>
      <c r="J12" s="925"/>
      <c r="K12" s="665"/>
      <c r="L12" s="666"/>
      <c r="M12" s="666"/>
      <c r="N12" s="927"/>
      <c r="O12" s="927"/>
      <c r="P12" s="663"/>
    </row>
    <row r="13" spans="1:22" s="664" customFormat="1" ht="8.65" customHeight="1">
      <c r="A13" s="659"/>
      <c r="B13" s="923"/>
      <c r="C13" s="877"/>
      <c r="D13" s="877"/>
      <c r="E13" s="877"/>
      <c r="F13" s="666"/>
      <c r="G13" s="666"/>
      <c r="H13" s="927"/>
      <c r="I13" s="667"/>
      <c r="J13" s="925"/>
      <c r="K13" s="665"/>
      <c r="L13" s="666"/>
      <c r="M13" s="666"/>
      <c r="N13" s="927"/>
      <c r="O13" s="927"/>
      <c r="P13" s="663"/>
    </row>
    <row r="14" spans="1:22" ht="3" customHeight="1">
      <c r="A14" s="644"/>
      <c r="B14" s="668"/>
      <c r="C14" s="668"/>
      <c r="D14" s="668"/>
      <c r="E14" s="668"/>
      <c r="F14" s="668"/>
      <c r="G14" s="668"/>
      <c r="H14" s="668"/>
      <c r="I14" s="669"/>
      <c r="J14" s="668"/>
      <c r="K14" s="668"/>
      <c r="L14" s="668"/>
      <c r="M14" s="668"/>
      <c r="N14" s="668"/>
      <c r="O14" s="668"/>
      <c r="P14" s="658"/>
    </row>
    <row r="15" spans="1:22" ht="3" customHeight="1">
      <c r="A15" s="644"/>
      <c r="B15" s="656"/>
      <c r="C15" s="656"/>
      <c r="D15" s="656"/>
      <c r="E15" s="656"/>
      <c r="F15" s="656"/>
      <c r="G15" s="656"/>
      <c r="H15" s="656"/>
      <c r="I15" s="657"/>
      <c r="J15" s="656"/>
      <c r="K15" s="656"/>
      <c r="L15" s="656"/>
      <c r="M15" s="656"/>
      <c r="N15" s="656"/>
      <c r="O15" s="670"/>
      <c r="P15" s="658"/>
    </row>
    <row r="16" spans="1:22" s="677" customFormat="1" ht="9" customHeight="1">
      <c r="A16" s="671"/>
      <c r="B16" s="672">
        <v>1997</v>
      </c>
      <c r="C16" s="672"/>
      <c r="D16" s="879">
        <f>SUM(F16,J16)</f>
        <v>2258.3000000000002</v>
      </c>
      <c r="E16" s="673"/>
      <c r="F16" s="674">
        <f>SUM(G16:H16)</f>
        <v>1724.9</v>
      </c>
      <c r="G16" s="875">
        <v>1215.8</v>
      </c>
      <c r="H16" s="875">
        <v>509.1</v>
      </c>
      <c r="I16" s="675"/>
      <c r="J16" s="875">
        <v>533.4</v>
      </c>
      <c r="K16" s="674"/>
      <c r="L16" s="875">
        <f>SUM(N16,D52:O52)</f>
        <v>1749.2</v>
      </c>
      <c r="M16" s="875"/>
      <c r="N16" s="920">
        <v>150</v>
      </c>
      <c r="O16" s="920"/>
      <c r="P16" s="676"/>
      <c r="R16" s="875"/>
      <c r="S16" s="875"/>
      <c r="T16" s="678"/>
    </row>
    <row r="17" spans="1:20" s="677" customFormat="1" ht="9" customHeight="1">
      <c r="A17" s="671"/>
      <c r="B17" s="672">
        <v>1998</v>
      </c>
      <c r="C17" s="672"/>
      <c r="D17" s="879">
        <f>SUM(F17,J17)</f>
        <v>3507.5</v>
      </c>
      <c r="E17" s="673"/>
      <c r="F17" s="674">
        <f>SUM(G17:H17)</f>
        <v>2721.6</v>
      </c>
      <c r="G17" s="875">
        <v>1995.3</v>
      </c>
      <c r="H17" s="875">
        <v>726.3</v>
      </c>
      <c r="I17" s="675"/>
      <c r="J17" s="875">
        <v>785.9</v>
      </c>
      <c r="K17" s="674"/>
      <c r="L17" s="875">
        <f>SUM(O17,D53:O53)</f>
        <v>2376</v>
      </c>
      <c r="M17" s="875"/>
      <c r="N17" s="920">
        <v>405.2</v>
      </c>
      <c r="O17" s="920"/>
      <c r="P17" s="676"/>
      <c r="R17" s="875"/>
      <c r="S17" s="875"/>
      <c r="T17" s="678"/>
    </row>
    <row r="18" spans="1:20" s="677" customFormat="1" ht="9" customHeight="1">
      <c r="A18" s="671"/>
      <c r="B18" s="672" t="s">
        <v>20</v>
      </c>
      <c r="C18" s="672"/>
      <c r="D18" s="879">
        <f>SUM(F18,J18)</f>
        <v>10019.6</v>
      </c>
      <c r="E18" s="673"/>
      <c r="F18" s="674">
        <f>SUM(G18:H18)</f>
        <v>8262</v>
      </c>
      <c r="G18" s="875">
        <v>4715</v>
      </c>
      <c r="H18" s="875">
        <v>3547</v>
      </c>
      <c r="I18" s="675"/>
      <c r="J18" s="875">
        <v>1757.6</v>
      </c>
      <c r="K18" s="674"/>
      <c r="L18" s="875">
        <f>SUM(O18,D54:O54)</f>
        <v>5417.6</v>
      </c>
      <c r="M18" s="875"/>
      <c r="N18" s="920">
        <v>1055</v>
      </c>
      <c r="O18" s="920"/>
      <c r="P18" s="676"/>
      <c r="R18" s="875"/>
      <c r="S18" s="875"/>
      <c r="T18" s="678"/>
    </row>
    <row r="19" spans="1:20" s="677" customFormat="1" ht="9" customHeight="1">
      <c r="A19" s="671"/>
      <c r="B19" s="672"/>
      <c r="C19" s="672"/>
      <c r="D19" s="879"/>
      <c r="E19" s="673"/>
      <c r="F19" s="674"/>
      <c r="G19" s="875"/>
      <c r="H19" s="875"/>
      <c r="I19" s="675"/>
      <c r="J19" s="875"/>
      <c r="K19" s="674"/>
      <c r="L19" s="875"/>
      <c r="M19" s="875"/>
      <c r="N19" s="920"/>
      <c r="O19" s="920"/>
      <c r="P19" s="676"/>
      <c r="R19" s="875"/>
      <c r="S19" s="875"/>
      <c r="T19" s="678"/>
    </row>
    <row r="20" spans="1:20" s="677" customFormat="1" ht="9" customHeight="1">
      <c r="A20" s="671"/>
      <c r="B20" s="672">
        <v>2000</v>
      </c>
      <c r="C20" s="672"/>
      <c r="D20" s="879">
        <f>SUM(F20,J20)</f>
        <v>14141</v>
      </c>
      <c r="E20" s="673"/>
      <c r="F20" s="674">
        <f>SUM(G20:H20)</f>
        <v>12294.3</v>
      </c>
      <c r="G20" s="875">
        <v>5213.8999999999996</v>
      </c>
      <c r="H20" s="875">
        <v>7080.4</v>
      </c>
      <c r="I20" s="675"/>
      <c r="J20" s="875">
        <v>1846.7</v>
      </c>
      <c r="K20" s="674"/>
      <c r="L20" s="875">
        <f>SUM(O20,D56:O56)</f>
        <v>6153.7999999999993</v>
      </c>
      <c r="M20" s="675"/>
      <c r="N20" s="920">
        <v>921.2</v>
      </c>
      <c r="O20" s="920"/>
      <c r="P20" s="676"/>
      <c r="R20" s="875"/>
      <c r="S20" s="875"/>
      <c r="T20" s="678"/>
    </row>
    <row r="21" spans="1:20" s="677" customFormat="1" ht="9" customHeight="1">
      <c r="A21" s="671"/>
      <c r="B21" s="672" t="s">
        <v>151</v>
      </c>
      <c r="C21" s="672"/>
      <c r="D21" s="879">
        <f>SUM(F21,J21)</f>
        <v>15770.4</v>
      </c>
      <c r="E21" s="673"/>
      <c r="F21" s="674">
        <f>SUM(G21:H21)</f>
        <v>13832.4</v>
      </c>
      <c r="G21" s="875">
        <v>5786.4</v>
      </c>
      <c r="H21" s="875">
        <v>8046</v>
      </c>
      <c r="I21" s="675"/>
      <c r="J21" s="875">
        <v>1938</v>
      </c>
      <c r="K21" s="674"/>
      <c r="L21" s="875">
        <f>SUM(O21,D57:O57)+0.1</f>
        <v>6311.4000000000005</v>
      </c>
      <c r="M21" s="875"/>
      <c r="N21" s="920">
        <v>1413</v>
      </c>
      <c r="O21" s="920"/>
      <c r="P21" s="676"/>
      <c r="R21" s="875"/>
      <c r="S21" s="875"/>
      <c r="T21" s="678"/>
    </row>
    <row r="22" spans="1:20" s="677" customFormat="1" ht="9" customHeight="1">
      <c r="A22" s="671"/>
      <c r="B22" s="672">
        <v>2002</v>
      </c>
      <c r="C22" s="672"/>
      <c r="D22" s="879">
        <f>SUM(F22,J22)+0.1</f>
        <v>14122.800000000001</v>
      </c>
      <c r="E22" s="673"/>
      <c r="F22" s="674">
        <f>SUM(G22:H22)</f>
        <v>12831.1</v>
      </c>
      <c r="G22" s="875">
        <v>3210</v>
      </c>
      <c r="H22" s="875">
        <v>9621.1</v>
      </c>
      <c r="I22" s="675"/>
      <c r="J22" s="875">
        <v>1291.5999999999999</v>
      </c>
      <c r="K22" s="674"/>
      <c r="L22" s="875">
        <f>SUM(O22,D58:O58)+0.1</f>
        <v>3313</v>
      </c>
      <c r="M22" s="875"/>
      <c r="N22" s="920">
        <v>1178.7</v>
      </c>
      <c r="O22" s="920"/>
      <c r="P22" s="676"/>
      <c r="R22" s="875"/>
      <c r="S22" s="875"/>
      <c r="T22" s="678"/>
    </row>
    <row r="23" spans="1:20" s="677" customFormat="1" ht="9" customHeight="1">
      <c r="A23" s="671"/>
      <c r="B23" s="672" t="s">
        <v>166</v>
      </c>
      <c r="C23" s="672"/>
      <c r="D23" s="879">
        <f>SUM(F23,J23)-0.1</f>
        <v>12597.5</v>
      </c>
      <c r="E23" s="673"/>
      <c r="F23" s="674">
        <f>SUM(G23:H23)+0.1</f>
        <v>11456.300000000001</v>
      </c>
      <c r="G23" s="875">
        <v>2733</v>
      </c>
      <c r="H23" s="875">
        <v>8723.2000000000007</v>
      </c>
      <c r="I23" s="675"/>
      <c r="J23" s="875">
        <v>1141.3</v>
      </c>
      <c r="K23" s="674"/>
      <c r="L23" s="875">
        <f>SUM(O23,D59:O59)-0.1</f>
        <v>2724.6</v>
      </c>
      <c r="M23" s="875"/>
      <c r="N23" s="920">
        <v>1149.5</v>
      </c>
      <c r="O23" s="920"/>
      <c r="P23" s="676"/>
      <c r="R23" s="875"/>
      <c r="S23" s="875"/>
      <c r="T23" s="678"/>
    </row>
    <row r="24" spans="1:20" s="677" customFormat="1" ht="9" customHeight="1">
      <c r="A24" s="671"/>
      <c r="B24" s="672">
        <v>2004</v>
      </c>
      <c r="C24" s="672"/>
      <c r="D24" s="879">
        <f>SUM(F24,J24)+0.1</f>
        <v>12778.6</v>
      </c>
      <c r="E24" s="673"/>
      <c r="F24" s="674">
        <f>SUM(G24:H24)</f>
        <v>11621.9</v>
      </c>
      <c r="G24" s="875">
        <v>3500</v>
      </c>
      <c r="H24" s="875">
        <v>8121.9</v>
      </c>
      <c r="I24" s="675"/>
      <c r="J24" s="875">
        <v>1156.5999999999999</v>
      </c>
      <c r="K24" s="674"/>
      <c r="L24" s="875">
        <f>SUM(O24,D60:O60)</f>
        <v>3559.1</v>
      </c>
      <c r="M24" s="875"/>
      <c r="N24" s="920">
        <v>1097.5</v>
      </c>
      <c r="O24" s="920"/>
      <c r="P24" s="676"/>
      <c r="R24" s="875"/>
      <c r="S24" s="875"/>
      <c r="T24" s="678"/>
    </row>
    <row r="25" spans="1:20" s="677" customFormat="1" ht="9" customHeight="1">
      <c r="A25" s="671"/>
      <c r="B25" s="672"/>
      <c r="C25" s="672"/>
      <c r="D25" s="879"/>
      <c r="E25" s="673"/>
      <c r="F25" s="674"/>
      <c r="G25" s="875"/>
      <c r="H25" s="875"/>
      <c r="I25" s="675"/>
      <c r="J25" s="875"/>
      <c r="K25" s="674"/>
      <c r="L25" s="875"/>
      <c r="M25" s="875"/>
      <c r="N25" s="920"/>
      <c r="O25" s="920"/>
      <c r="P25" s="676"/>
      <c r="R25" s="875"/>
      <c r="S25" s="875"/>
      <c r="T25" s="678"/>
    </row>
    <row r="26" spans="1:20" s="677" customFormat="1" ht="9" customHeight="1">
      <c r="A26" s="671"/>
      <c r="B26" s="672" t="s">
        <v>293</v>
      </c>
      <c r="C26" s="672"/>
      <c r="D26" s="879">
        <f>SUM(F26,J26)</f>
        <v>15036.300000000001</v>
      </c>
      <c r="E26" s="673"/>
      <c r="F26" s="674">
        <f>SUM(G26:H26)</f>
        <v>13450.7</v>
      </c>
      <c r="G26" s="875">
        <v>5000</v>
      </c>
      <c r="H26" s="875">
        <v>8450.7000000000007</v>
      </c>
      <c r="I26" s="675"/>
      <c r="J26" s="875">
        <v>1585.6</v>
      </c>
      <c r="K26" s="674"/>
      <c r="L26" s="875">
        <f>SUM(O26,D62:O62)</f>
        <v>5844.9000000000015</v>
      </c>
      <c r="M26" s="875"/>
      <c r="N26" s="920">
        <v>738.7</v>
      </c>
      <c r="O26" s="920"/>
      <c r="P26" s="676"/>
      <c r="R26" s="875"/>
      <c r="S26" s="875"/>
      <c r="T26" s="678"/>
    </row>
    <row r="27" spans="1:20" s="677" customFormat="1" ht="9" customHeight="1">
      <c r="A27" s="671"/>
      <c r="B27" s="672" t="s">
        <v>582</v>
      </c>
      <c r="C27" s="672"/>
      <c r="D27" s="879">
        <f>SUM(F27,J27)</f>
        <v>17496.099999999999</v>
      </c>
      <c r="E27" s="673"/>
      <c r="F27" s="674">
        <f>SUM(G27:H27)</f>
        <v>15746.6</v>
      </c>
      <c r="G27" s="875">
        <v>5000</v>
      </c>
      <c r="H27" s="875">
        <v>10746.6</v>
      </c>
      <c r="I27" s="675"/>
      <c r="J27" s="875">
        <v>1749.5</v>
      </c>
      <c r="K27" s="674"/>
      <c r="L27" s="875">
        <f>SUM(O27,D63:N63)</f>
        <v>5982.2</v>
      </c>
      <c r="M27" s="875"/>
      <c r="N27" s="920">
        <v>687</v>
      </c>
      <c r="O27" s="920"/>
      <c r="P27" s="676"/>
      <c r="R27" s="875"/>
      <c r="S27" s="875"/>
      <c r="T27" s="678"/>
    </row>
    <row r="28" spans="1:20" s="677" customFormat="1" ht="9" customHeight="1">
      <c r="A28" s="671"/>
      <c r="B28" s="672" t="s">
        <v>583</v>
      </c>
      <c r="C28" s="672"/>
      <c r="D28" s="879">
        <f>SUM(F28,J28)</f>
        <v>22032.6</v>
      </c>
      <c r="E28" s="673"/>
      <c r="F28" s="674">
        <f>SUM(G28:H28)</f>
        <v>20379.3</v>
      </c>
      <c r="G28" s="875">
        <v>5000</v>
      </c>
      <c r="H28" s="875">
        <v>15379.3</v>
      </c>
      <c r="I28" s="675"/>
      <c r="J28" s="875">
        <v>1653.3</v>
      </c>
      <c r="K28" s="674"/>
      <c r="L28" s="875">
        <f>SUM(O28,D64:N64)</f>
        <v>6052</v>
      </c>
      <c r="M28" s="875"/>
      <c r="N28" s="920">
        <v>577.9</v>
      </c>
      <c r="O28" s="920"/>
      <c r="P28" s="676"/>
      <c r="R28" s="875"/>
      <c r="S28" s="875"/>
      <c r="T28" s="678"/>
    </row>
    <row r="29" spans="1:20" s="677" customFormat="1" ht="9" customHeight="1">
      <c r="A29" s="671"/>
      <c r="B29" s="672" t="s">
        <v>294</v>
      </c>
      <c r="C29" s="672"/>
      <c r="D29" s="879">
        <f>SUM(F29,J29)</f>
        <v>31948.400000000001</v>
      </c>
      <c r="E29" s="673"/>
      <c r="F29" s="674">
        <f>SUM(G29:H29)</f>
        <v>29891.5</v>
      </c>
      <c r="G29" s="875">
        <v>6000</v>
      </c>
      <c r="H29" s="875">
        <v>23891.5</v>
      </c>
      <c r="I29" s="675"/>
      <c r="J29" s="875">
        <v>2056.9</v>
      </c>
      <c r="K29" s="674"/>
      <c r="L29" s="875">
        <f>SUM(O29,D65:N65)+0.2</f>
        <v>7442.2</v>
      </c>
      <c r="M29" s="875"/>
      <c r="N29" s="920">
        <v>577.4</v>
      </c>
      <c r="O29" s="920"/>
      <c r="P29" s="676"/>
      <c r="R29" s="875"/>
      <c r="S29" s="875"/>
      <c r="T29" s="678"/>
    </row>
    <row r="30" spans="1:20" s="677" customFormat="1" ht="9" customHeight="1">
      <c r="A30" s="671"/>
      <c r="B30" s="672" t="s">
        <v>295</v>
      </c>
      <c r="C30" s="672"/>
      <c r="D30" s="879">
        <f>SUM(F30,J30)</f>
        <v>46576.200000000004</v>
      </c>
      <c r="E30" s="672"/>
      <c r="F30" s="674">
        <f>SUM(G30:H30)</f>
        <v>44517.700000000004</v>
      </c>
      <c r="G30" s="674">
        <v>6916.8</v>
      </c>
      <c r="H30" s="875">
        <v>37600.9</v>
      </c>
      <c r="I30" s="675"/>
      <c r="J30" s="674">
        <v>2058.5</v>
      </c>
      <c r="K30" s="674"/>
      <c r="L30" s="875" t="s">
        <v>30</v>
      </c>
      <c r="M30" s="875"/>
      <c r="N30" s="920" t="s">
        <v>30</v>
      </c>
      <c r="O30" s="920"/>
      <c r="P30" s="676"/>
    </row>
    <row r="31" spans="1:20" s="677" customFormat="1" ht="9" customHeight="1">
      <c r="A31" s="671"/>
      <c r="B31" s="672"/>
      <c r="C31" s="672"/>
      <c r="D31" s="879"/>
      <c r="E31" s="672"/>
      <c r="F31" s="674"/>
      <c r="G31" s="674"/>
      <c r="H31" s="875"/>
      <c r="I31" s="675"/>
      <c r="J31" s="674"/>
      <c r="K31" s="674"/>
      <c r="L31" s="875"/>
      <c r="M31" s="875"/>
      <c r="N31" s="920"/>
      <c r="O31" s="920"/>
      <c r="P31" s="676"/>
    </row>
    <row r="32" spans="1:20" s="677" customFormat="1" ht="9" customHeight="1">
      <c r="A32" s="671"/>
      <c r="B32" s="672" t="s">
        <v>584</v>
      </c>
      <c r="C32" s="672"/>
      <c r="D32" s="879">
        <f t="shared" ref="D32:D33" si="0">SUM(F32,J32)</f>
        <v>45272.4</v>
      </c>
      <c r="E32" s="672"/>
      <c r="F32" s="674">
        <f t="shared" ref="F32:F33" si="1">SUM(G32:H32)</f>
        <v>43327.8</v>
      </c>
      <c r="G32" s="674">
        <v>6916.8</v>
      </c>
      <c r="H32" s="875">
        <v>36411</v>
      </c>
      <c r="I32" s="675"/>
      <c r="J32" s="674">
        <v>1944.6</v>
      </c>
      <c r="K32" s="674"/>
      <c r="L32" s="875" t="s">
        <v>30</v>
      </c>
      <c r="M32" s="875"/>
      <c r="N32" s="920" t="s">
        <v>30</v>
      </c>
      <c r="O32" s="920"/>
      <c r="P32" s="676"/>
    </row>
    <row r="33" spans="1:22" s="677" customFormat="1" ht="9" customHeight="1">
      <c r="A33" s="671"/>
      <c r="B33" s="672" t="s">
        <v>15</v>
      </c>
      <c r="C33" s="672"/>
      <c r="D33" s="879">
        <f t="shared" si="0"/>
        <v>55730.600000000006</v>
      </c>
      <c r="E33" s="672"/>
      <c r="F33" s="674">
        <f t="shared" si="1"/>
        <v>53724.600000000006</v>
      </c>
      <c r="G33" s="674">
        <v>7124.3</v>
      </c>
      <c r="H33" s="875">
        <v>46600.3</v>
      </c>
      <c r="I33" s="675"/>
      <c r="J33" s="674">
        <v>2006</v>
      </c>
      <c r="K33" s="674"/>
      <c r="L33" s="875" t="s">
        <v>30</v>
      </c>
      <c r="M33" s="875"/>
      <c r="N33" s="920" t="s">
        <v>30</v>
      </c>
      <c r="O33" s="920"/>
      <c r="P33" s="676"/>
    </row>
    <row r="34" spans="1:22" s="677" customFormat="1" ht="8.25" customHeight="1">
      <c r="A34" s="671"/>
      <c r="B34" s="672"/>
      <c r="C34" s="672"/>
      <c r="D34" s="672"/>
      <c r="E34" s="672"/>
      <c r="F34" s="674"/>
      <c r="G34" s="674"/>
      <c r="H34" s="674"/>
      <c r="I34" s="675"/>
      <c r="J34" s="674"/>
      <c r="K34" s="674"/>
      <c r="L34" s="674"/>
      <c r="M34" s="674"/>
      <c r="N34" s="674"/>
      <c r="O34" s="674"/>
      <c r="P34" s="676"/>
    </row>
    <row r="35" spans="1:22" s="677" customFormat="1" ht="10.5" customHeight="1">
      <c r="A35" s="671"/>
      <c r="B35" s="672"/>
      <c r="C35" s="672"/>
      <c r="D35" s="672"/>
      <c r="E35" s="672"/>
      <c r="F35" s="674"/>
      <c r="G35" s="674"/>
      <c r="H35" s="674"/>
      <c r="I35" s="675"/>
      <c r="J35" s="674"/>
      <c r="K35" s="674"/>
      <c r="L35" s="674"/>
      <c r="M35" s="674"/>
      <c r="N35" s="674"/>
      <c r="O35" s="674"/>
      <c r="P35" s="676"/>
    </row>
    <row r="36" spans="1:22" s="677" customFormat="1" ht="7.5" customHeight="1">
      <c r="A36" s="671"/>
      <c r="B36" s="672"/>
      <c r="C36" s="672"/>
      <c r="D36" s="672"/>
      <c r="E36" s="672"/>
      <c r="F36" s="674"/>
      <c r="G36" s="674"/>
      <c r="H36" s="674"/>
      <c r="I36" s="675"/>
      <c r="J36" s="674"/>
      <c r="K36" s="674"/>
      <c r="L36" s="674"/>
      <c r="M36" s="674"/>
      <c r="N36" s="674"/>
      <c r="O36" s="674"/>
      <c r="P36" s="676"/>
    </row>
    <row r="37" spans="1:22" s="677" customFormat="1" ht="9.9499999999999993" customHeight="1">
      <c r="A37" s="671"/>
      <c r="B37" s="672"/>
      <c r="C37" s="672"/>
      <c r="D37" s="672"/>
      <c r="E37" s="672"/>
      <c r="F37" s="674"/>
      <c r="G37" s="674"/>
      <c r="H37" s="674"/>
      <c r="I37" s="675"/>
      <c r="J37" s="674"/>
      <c r="K37" s="674"/>
      <c r="L37" s="674"/>
      <c r="M37" s="674"/>
      <c r="N37" s="674"/>
      <c r="O37" s="674"/>
      <c r="P37" s="676"/>
    </row>
    <row r="38" spans="1:22" s="677" customFormat="1" ht="9" customHeight="1">
      <c r="A38" s="671"/>
      <c r="B38" s="679"/>
      <c r="C38" s="679"/>
      <c r="D38" s="680"/>
      <c r="E38" s="680"/>
      <c r="F38" s="674"/>
      <c r="G38" s="674"/>
      <c r="H38" s="674"/>
      <c r="I38" s="675"/>
      <c r="J38" s="674"/>
      <c r="K38" s="674"/>
      <c r="L38" s="674"/>
      <c r="M38" s="921" t="s">
        <v>619</v>
      </c>
      <c r="N38" s="921"/>
      <c r="O38" s="921"/>
      <c r="P38" s="676"/>
    </row>
    <row r="39" spans="1:22" s="677" customFormat="1" ht="9" customHeight="1">
      <c r="A39" s="671"/>
      <c r="B39" s="679"/>
      <c r="C39" s="679"/>
      <c r="D39" s="680"/>
      <c r="E39" s="680"/>
      <c r="F39" s="674"/>
      <c r="G39" s="674"/>
      <c r="H39" s="674"/>
      <c r="I39" s="675"/>
      <c r="J39" s="674"/>
      <c r="K39" s="674"/>
      <c r="L39" s="921" t="s">
        <v>13</v>
      </c>
      <c r="M39" s="921"/>
      <c r="N39" s="921"/>
      <c r="O39" s="921"/>
      <c r="P39" s="676"/>
    </row>
    <row r="40" spans="1:22" ht="3" customHeight="1">
      <c r="A40" s="644"/>
      <c r="B40" s="654"/>
      <c r="C40" s="654"/>
      <c r="D40" s="654"/>
      <c r="E40" s="654"/>
      <c r="F40" s="655"/>
      <c r="G40" s="655"/>
      <c r="H40" s="655"/>
      <c r="I40" s="655"/>
      <c r="J40" s="655"/>
      <c r="K40" s="655"/>
      <c r="L40" s="655"/>
      <c r="M40" s="655"/>
      <c r="N40" s="655"/>
      <c r="O40" s="648"/>
      <c r="P40" s="653"/>
      <c r="Q40" s="650"/>
      <c r="R40" s="650"/>
      <c r="S40" s="650"/>
      <c r="T40" s="650"/>
      <c r="U40" s="650"/>
      <c r="V40" s="650"/>
    </row>
    <row r="41" spans="1:22" ht="3" customHeight="1">
      <c r="A41" s="644"/>
      <c r="B41" s="656"/>
      <c r="C41" s="656"/>
      <c r="D41" s="656"/>
      <c r="E41" s="656"/>
      <c r="F41" s="656"/>
      <c r="G41" s="656"/>
      <c r="H41" s="656"/>
      <c r="I41" s="657"/>
      <c r="J41" s="656"/>
      <c r="K41" s="656"/>
      <c r="L41" s="656"/>
      <c r="M41" s="656"/>
      <c r="N41" s="656"/>
      <c r="O41" s="656"/>
      <c r="P41" s="658"/>
    </row>
    <row r="42" spans="1:22" s="664" customFormat="1" ht="8.65" customHeight="1">
      <c r="A42" s="659"/>
      <c r="B42" s="922" t="s">
        <v>62</v>
      </c>
      <c r="C42" s="681"/>
      <c r="D42" s="681" t="s">
        <v>576</v>
      </c>
      <c r="E42" s="660"/>
      <c r="F42" s="681"/>
      <c r="G42" s="660"/>
      <c r="H42" s="660"/>
      <c r="I42" s="660"/>
      <c r="J42" s="661"/>
      <c r="K42" s="660"/>
      <c r="L42" s="660"/>
      <c r="M42" s="660"/>
      <c r="N42" s="661"/>
      <c r="O42" s="661"/>
      <c r="P42" s="663"/>
    </row>
    <row r="43" spans="1:22" s="664" customFormat="1" ht="8.65" customHeight="1">
      <c r="A43" s="659"/>
      <c r="B43" s="923"/>
      <c r="C43" s="927"/>
      <c r="D43" s="926" t="s">
        <v>585</v>
      </c>
      <c r="E43" s="878"/>
      <c r="F43" s="928" t="s">
        <v>586</v>
      </c>
      <c r="G43" s="928" t="s">
        <v>587</v>
      </c>
      <c r="H43" s="928" t="s">
        <v>588</v>
      </c>
      <c r="I43" s="682"/>
      <c r="J43" s="928" t="s">
        <v>589</v>
      </c>
      <c r="K43" s="928" t="s">
        <v>590</v>
      </c>
      <c r="L43" s="928" t="s">
        <v>591</v>
      </c>
      <c r="M43" s="928"/>
      <c r="N43" s="928" t="s">
        <v>592</v>
      </c>
      <c r="O43" s="928"/>
      <c r="P43" s="663"/>
    </row>
    <row r="44" spans="1:22" s="664" customFormat="1" ht="8.65" customHeight="1">
      <c r="A44" s="659"/>
      <c r="B44" s="923"/>
      <c r="C44" s="927"/>
      <c r="D44" s="927"/>
      <c r="E44" s="878"/>
      <c r="F44" s="929"/>
      <c r="G44" s="929"/>
      <c r="H44" s="929"/>
      <c r="I44" s="683"/>
      <c r="J44" s="929"/>
      <c r="K44" s="929"/>
      <c r="L44" s="929"/>
      <c r="M44" s="929"/>
      <c r="N44" s="929"/>
      <c r="O44" s="929"/>
      <c r="P44" s="663"/>
    </row>
    <row r="45" spans="1:22" s="664" customFormat="1" ht="8.65" customHeight="1">
      <c r="A45" s="659"/>
      <c r="B45" s="923"/>
      <c r="C45" s="927"/>
      <c r="D45" s="927"/>
      <c r="E45" s="878"/>
      <c r="F45" s="929"/>
      <c r="G45" s="929"/>
      <c r="H45" s="929"/>
      <c r="I45" s="683"/>
      <c r="J45" s="929"/>
      <c r="K45" s="929"/>
      <c r="L45" s="929"/>
      <c r="M45" s="929"/>
      <c r="N45" s="929"/>
      <c r="O45" s="929"/>
      <c r="P45" s="663"/>
    </row>
    <row r="46" spans="1:22" s="664" customFormat="1" ht="8.65" customHeight="1">
      <c r="A46" s="659"/>
      <c r="B46" s="923"/>
      <c r="C46" s="927"/>
      <c r="D46" s="927"/>
      <c r="E46" s="878"/>
      <c r="F46" s="929"/>
      <c r="G46" s="929"/>
      <c r="H46" s="929"/>
      <c r="I46" s="683"/>
      <c r="J46" s="929"/>
      <c r="K46" s="929"/>
      <c r="L46" s="929"/>
      <c r="M46" s="929"/>
      <c r="N46" s="929"/>
      <c r="O46" s="929"/>
      <c r="P46" s="663"/>
    </row>
    <row r="47" spans="1:22" s="664" customFormat="1" ht="8.65" customHeight="1">
      <c r="A47" s="659"/>
      <c r="B47" s="923"/>
      <c r="C47" s="927"/>
      <c r="D47" s="927"/>
      <c r="E47" s="878"/>
      <c r="F47" s="929"/>
      <c r="G47" s="929"/>
      <c r="H47" s="929"/>
      <c r="I47" s="683"/>
      <c r="J47" s="929"/>
      <c r="K47" s="929"/>
      <c r="L47" s="929"/>
      <c r="M47" s="929"/>
      <c r="N47" s="929"/>
      <c r="O47" s="929"/>
      <c r="P47" s="663"/>
    </row>
    <row r="48" spans="1:22" s="664" customFormat="1" ht="8.65" customHeight="1">
      <c r="A48" s="659"/>
      <c r="B48" s="923"/>
      <c r="C48" s="927"/>
      <c r="D48" s="927"/>
      <c r="E48" s="878"/>
      <c r="F48" s="929"/>
      <c r="G48" s="929"/>
      <c r="H48" s="929"/>
      <c r="I48" s="683"/>
      <c r="J48" s="929"/>
      <c r="K48" s="929"/>
      <c r="L48" s="929"/>
      <c r="M48" s="929"/>
      <c r="N48" s="929"/>
      <c r="O48" s="929"/>
      <c r="P48" s="663"/>
    </row>
    <row r="49" spans="1:20" s="664" customFormat="1" ht="8.65" customHeight="1">
      <c r="A49" s="659"/>
      <c r="B49" s="923"/>
      <c r="C49" s="927"/>
      <c r="D49" s="927"/>
      <c r="E49" s="878"/>
      <c r="F49" s="929"/>
      <c r="G49" s="929"/>
      <c r="H49" s="929"/>
      <c r="I49" s="683"/>
      <c r="J49" s="929"/>
      <c r="K49" s="929"/>
      <c r="L49" s="929"/>
      <c r="M49" s="929"/>
      <c r="N49" s="929"/>
      <c r="O49" s="929"/>
      <c r="P49" s="663"/>
    </row>
    <row r="50" spans="1:20" ht="3" customHeight="1">
      <c r="A50" s="644"/>
      <c r="B50" s="668"/>
      <c r="C50" s="668"/>
      <c r="D50" s="668"/>
      <c r="E50" s="668"/>
      <c r="F50" s="668"/>
      <c r="G50" s="668"/>
      <c r="H50" s="668"/>
      <c r="I50" s="669"/>
      <c r="J50" s="668"/>
      <c r="K50" s="668"/>
      <c r="L50" s="668"/>
      <c r="M50" s="668"/>
      <c r="N50" s="668"/>
      <c r="O50" s="670"/>
      <c r="P50" s="658"/>
    </row>
    <row r="51" spans="1:20" ht="3" customHeight="1">
      <c r="A51" s="644"/>
      <c r="B51" s="656"/>
      <c r="C51" s="656"/>
      <c r="D51" s="656"/>
      <c r="E51" s="656"/>
      <c r="F51" s="656"/>
      <c r="G51" s="656"/>
      <c r="H51" s="656"/>
      <c r="I51" s="657"/>
      <c r="J51" s="656"/>
      <c r="K51" s="656"/>
      <c r="L51" s="656"/>
      <c r="M51" s="656"/>
      <c r="N51" s="656"/>
      <c r="O51" s="656"/>
      <c r="P51" s="658"/>
    </row>
    <row r="52" spans="1:20" s="677" customFormat="1" ht="9" customHeight="1">
      <c r="A52" s="671"/>
      <c r="B52" s="672">
        <v>1997</v>
      </c>
      <c r="C52" s="684"/>
      <c r="D52" s="879">
        <v>1599.2</v>
      </c>
      <c r="E52" s="879"/>
      <c r="F52" s="685" t="s">
        <v>30</v>
      </c>
      <c r="G52" s="685" t="s">
        <v>30</v>
      </c>
      <c r="H52" s="875" t="s">
        <v>30</v>
      </c>
      <c r="I52" s="675"/>
      <c r="J52" s="875" t="s">
        <v>30</v>
      </c>
      <c r="K52" s="875" t="s">
        <v>30</v>
      </c>
      <c r="L52" s="920" t="s">
        <v>30</v>
      </c>
      <c r="M52" s="920"/>
      <c r="O52" s="875" t="s">
        <v>30</v>
      </c>
      <c r="P52" s="676"/>
      <c r="R52" s="684"/>
      <c r="S52" s="875"/>
      <c r="T52" s="875"/>
    </row>
    <row r="53" spans="1:20" s="687" customFormat="1" ht="9" customHeight="1">
      <c r="A53" s="671"/>
      <c r="B53" s="672">
        <v>1998</v>
      </c>
      <c r="C53" s="684"/>
      <c r="D53" s="879">
        <v>2211.6999999999998</v>
      </c>
      <c r="E53" s="879"/>
      <c r="F53" s="685">
        <v>0.9</v>
      </c>
      <c r="G53" s="685" t="s">
        <v>30</v>
      </c>
      <c r="H53" s="685" t="s">
        <v>30</v>
      </c>
      <c r="I53" s="686"/>
      <c r="J53" s="685">
        <v>163.4</v>
      </c>
      <c r="K53" s="685" t="s">
        <v>30</v>
      </c>
      <c r="L53" s="920" t="s">
        <v>30</v>
      </c>
      <c r="M53" s="920"/>
      <c r="O53" s="685" t="s">
        <v>30</v>
      </c>
      <c r="P53" s="688"/>
      <c r="R53" s="684"/>
      <c r="S53" s="875"/>
      <c r="T53" s="875"/>
    </row>
    <row r="54" spans="1:20" s="677" customFormat="1" ht="9" customHeight="1">
      <c r="A54" s="671"/>
      <c r="B54" s="672">
        <v>1999</v>
      </c>
      <c r="C54" s="684"/>
      <c r="D54" s="879">
        <v>5236.3</v>
      </c>
      <c r="E54" s="879"/>
      <c r="F54" s="875">
        <v>108.2</v>
      </c>
      <c r="G54" s="875">
        <v>73.099999999999994</v>
      </c>
      <c r="H54" s="875" t="s">
        <v>30</v>
      </c>
      <c r="I54" s="675"/>
      <c r="J54" s="875" t="s">
        <v>30</v>
      </c>
      <c r="K54" s="875" t="s">
        <v>30</v>
      </c>
      <c r="L54" s="920" t="s">
        <v>30</v>
      </c>
      <c r="M54" s="920"/>
      <c r="O54" s="875" t="s">
        <v>30</v>
      </c>
      <c r="P54" s="689"/>
      <c r="R54" s="684"/>
      <c r="S54" s="875"/>
      <c r="T54" s="875"/>
    </row>
    <row r="55" spans="1:20" s="677" customFormat="1" ht="9" customHeight="1">
      <c r="A55" s="671"/>
      <c r="B55" s="672"/>
      <c r="C55" s="684"/>
      <c r="D55" s="879"/>
      <c r="E55" s="879"/>
      <c r="F55" s="875"/>
      <c r="G55" s="875"/>
      <c r="H55" s="875"/>
      <c r="I55" s="675"/>
      <c r="J55" s="875"/>
      <c r="K55" s="875"/>
      <c r="L55" s="920"/>
      <c r="M55" s="920"/>
      <c r="O55" s="875"/>
      <c r="P55" s="689"/>
      <c r="R55" s="684"/>
      <c r="S55" s="875"/>
      <c r="T55" s="875"/>
    </row>
    <row r="56" spans="1:20" s="677" customFormat="1" ht="9" customHeight="1">
      <c r="A56" s="671"/>
      <c r="B56" s="672">
        <v>2000</v>
      </c>
      <c r="C56" s="684"/>
      <c r="D56" s="879">
        <v>5840.9</v>
      </c>
      <c r="E56" s="879"/>
      <c r="F56" s="875">
        <v>181.5</v>
      </c>
      <c r="G56" s="875">
        <v>58</v>
      </c>
      <c r="H56" s="875">
        <v>73.400000000000006</v>
      </c>
      <c r="I56" s="675"/>
      <c r="J56" s="875" t="s">
        <v>30</v>
      </c>
      <c r="K56" s="875" t="s">
        <v>30</v>
      </c>
      <c r="L56" s="920" t="s">
        <v>30</v>
      </c>
      <c r="M56" s="920"/>
      <c r="O56" s="875" t="s">
        <v>30</v>
      </c>
      <c r="P56" s="676"/>
      <c r="R56" s="684"/>
      <c r="S56" s="875"/>
      <c r="T56" s="875"/>
    </row>
    <row r="57" spans="1:20" s="677" customFormat="1" ht="9" customHeight="1">
      <c r="A57" s="671"/>
      <c r="B57" s="672">
        <v>2001</v>
      </c>
      <c r="C57" s="684"/>
      <c r="D57" s="879">
        <v>5606.2</v>
      </c>
      <c r="E57" s="879"/>
      <c r="F57" s="690">
        <v>474.5</v>
      </c>
      <c r="G57" s="690">
        <v>87.1</v>
      </c>
      <c r="H57" s="875">
        <v>87.2</v>
      </c>
      <c r="I57" s="675"/>
      <c r="J57" s="690" t="s">
        <v>30</v>
      </c>
      <c r="K57" s="690">
        <v>56.3</v>
      </c>
      <c r="L57" s="920" t="s">
        <v>30</v>
      </c>
      <c r="M57" s="920"/>
      <c r="O57" s="690" t="s">
        <v>30</v>
      </c>
      <c r="P57" s="676"/>
      <c r="R57" s="684"/>
      <c r="S57" s="875"/>
      <c r="T57" s="875"/>
    </row>
    <row r="58" spans="1:20" s="677" customFormat="1" ht="9" customHeight="1">
      <c r="A58" s="671"/>
      <c r="B58" s="672">
        <v>2002</v>
      </c>
      <c r="C58" s="674"/>
      <c r="D58" s="879">
        <v>2964.7</v>
      </c>
      <c r="E58" s="879"/>
      <c r="F58" s="875">
        <v>225.8</v>
      </c>
      <c r="G58" s="875">
        <v>33.9</v>
      </c>
      <c r="H58" s="875">
        <v>55.6</v>
      </c>
      <c r="I58" s="675"/>
      <c r="J58" s="875" t="s">
        <v>30</v>
      </c>
      <c r="K58" s="875">
        <v>32.9</v>
      </c>
      <c r="L58" s="920" t="s">
        <v>30</v>
      </c>
      <c r="M58" s="920"/>
      <c r="O58" s="875" t="s">
        <v>30</v>
      </c>
      <c r="P58" s="676"/>
      <c r="R58" s="684"/>
      <c r="S58" s="875"/>
      <c r="T58" s="875"/>
    </row>
    <row r="59" spans="1:20" s="677" customFormat="1" ht="9" customHeight="1">
      <c r="A59" s="671"/>
      <c r="B59" s="672">
        <v>2003</v>
      </c>
      <c r="C59" s="684"/>
      <c r="D59" s="879">
        <v>2306.6999999999998</v>
      </c>
      <c r="E59" s="879"/>
      <c r="F59" s="875">
        <v>223.1</v>
      </c>
      <c r="G59" s="875">
        <v>44.6</v>
      </c>
      <c r="H59" s="875">
        <v>75</v>
      </c>
      <c r="I59" s="675"/>
      <c r="J59" s="875" t="s">
        <v>30</v>
      </c>
      <c r="K59" s="875">
        <v>75.3</v>
      </c>
      <c r="L59" s="920" t="s">
        <v>30</v>
      </c>
      <c r="M59" s="920"/>
      <c r="O59" s="875" t="s">
        <v>30</v>
      </c>
      <c r="P59" s="676"/>
      <c r="R59" s="684"/>
      <c r="S59" s="875"/>
      <c r="T59" s="875"/>
    </row>
    <row r="60" spans="1:20" s="677" customFormat="1" ht="9" customHeight="1">
      <c r="A60" s="671"/>
      <c r="B60" s="672">
        <v>2004</v>
      </c>
      <c r="C60" s="684"/>
      <c r="D60" s="879">
        <v>3111.4</v>
      </c>
      <c r="E60" s="879"/>
      <c r="F60" s="875">
        <v>258.10000000000002</v>
      </c>
      <c r="G60" s="875">
        <v>33.4</v>
      </c>
      <c r="H60" s="690">
        <v>88.7</v>
      </c>
      <c r="I60" s="691"/>
      <c r="J60" s="690" t="s">
        <v>30</v>
      </c>
      <c r="K60" s="690">
        <v>67.5</v>
      </c>
      <c r="L60" s="920" t="s">
        <v>30</v>
      </c>
      <c r="M60" s="920"/>
      <c r="O60" s="690" t="s">
        <v>30</v>
      </c>
      <c r="P60" s="676"/>
      <c r="R60" s="684"/>
      <c r="S60" s="678"/>
      <c r="T60" s="875"/>
    </row>
    <row r="61" spans="1:20" s="677" customFormat="1" ht="9" customHeight="1">
      <c r="A61" s="671"/>
      <c r="B61" s="672"/>
      <c r="C61" s="684"/>
      <c r="D61" s="879"/>
      <c r="E61" s="879"/>
      <c r="F61" s="875"/>
      <c r="G61" s="875"/>
      <c r="H61" s="690"/>
      <c r="I61" s="691"/>
      <c r="J61" s="690"/>
      <c r="K61" s="690"/>
      <c r="L61" s="920"/>
      <c r="M61" s="920"/>
      <c r="O61" s="690"/>
      <c r="P61" s="676"/>
      <c r="R61" s="684"/>
      <c r="S61" s="875"/>
      <c r="T61" s="875"/>
    </row>
    <row r="62" spans="1:20" s="677" customFormat="1" ht="9" customHeight="1">
      <c r="A62" s="671"/>
      <c r="B62" s="672">
        <v>2005</v>
      </c>
      <c r="C62" s="684"/>
      <c r="D62" s="879">
        <v>3721.5</v>
      </c>
      <c r="E62" s="879"/>
      <c r="F62" s="875">
        <v>1698.8</v>
      </c>
      <c r="G62" s="875">
        <v>85.1</v>
      </c>
      <c r="H62" s="875">
        <v>141.30000000000001</v>
      </c>
      <c r="I62" s="675"/>
      <c r="J62" s="875" t="s">
        <v>30</v>
      </c>
      <c r="K62" s="690">
        <v>154.1</v>
      </c>
      <c r="L62" s="920">
        <v>44.1</v>
      </c>
      <c r="M62" s="920"/>
      <c r="O62" s="690" t="s">
        <v>30</v>
      </c>
      <c r="P62" s="676"/>
      <c r="R62" s="684"/>
      <c r="S62" s="678"/>
    </row>
    <row r="63" spans="1:20" s="677" customFormat="1" ht="9" customHeight="1">
      <c r="A63" s="671"/>
      <c r="B63" s="672" t="s">
        <v>582</v>
      </c>
      <c r="C63" s="684"/>
      <c r="D63" s="879">
        <v>3151.6</v>
      </c>
      <c r="E63" s="879"/>
      <c r="F63" s="875">
        <v>1154.9000000000001</v>
      </c>
      <c r="G63" s="875">
        <v>87</v>
      </c>
      <c r="H63" s="875">
        <v>138.6</v>
      </c>
      <c r="I63" s="675"/>
      <c r="J63" s="875" t="s">
        <v>30</v>
      </c>
      <c r="K63" s="690">
        <v>84.9</v>
      </c>
      <c r="L63" s="920">
        <v>39.5</v>
      </c>
      <c r="M63" s="920"/>
      <c r="N63" s="920">
        <v>1325.7</v>
      </c>
      <c r="O63" s="920"/>
      <c r="P63" s="676"/>
      <c r="R63" s="684"/>
      <c r="S63" s="678"/>
    </row>
    <row r="64" spans="1:20" s="677" customFormat="1" ht="9" customHeight="1">
      <c r="A64" s="671"/>
      <c r="B64" s="672" t="s">
        <v>583</v>
      </c>
      <c r="C64" s="684"/>
      <c r="D64" s="879">
        <v>3101.4</v>
      </c>
      <c r="E64" s="879"/>
      <c r="F64" s="875">
        <v>1149.9000000000001</v>
      </c>
      <c r="G64" s="875">
        <v>92.6</v>
      </c>
      <c r="H64" s="875">
        <v>141.6</v>
      </c>
      <c r="I64" s="675"/>
      <c r="J64" s="875" t="s">
        <v>30</v>
      </c>
      <c r="K64" s="690">
        <v>91.2</v>
      </c>
      <c r="L64" s="920">
        <v>39.200000000000003</v>
      </c>
      <c r="M64" s="920"/>
      <c r="N64" s="920">
        <v>1436.1</v>
      </c>
      <c r="O64" s="920"/>
      <c r="P64" s="676"/>
      <c r="R64" s="684"/>
      <c r="S64" s="678"/>
    </row>
    <row r="65" spans="1:22" s="677" customFormat="1" ht="9" customHeight="1">
      <c r="A65" s="671"/>
      <c r="B65" s="672" t="s">
        <v>294</v>
      </c>
      <c r="C65" s="684"/>
      <c r="D65" s="879">
        <v>4001.5</v>
      </c>
      <c r="E65" s="879"/>
      <c r="F65" s="875">
        <v>1367.2</v>
      </c>
      <c r="G65" s="875">
        <v>122.4</v>
      </c>
      <c r="H65" s="875">
        <v>194.5</v>
      </c>
      <c r="I65" s="675"/>
      <c r="J65" s="875" t="s">
        <v>30</v>
      </c>
      <c r="K65" s="690">
        <v>103.5</v>
      </c>
      <c r="L65" s="920">
        <v>38</v>
      </c>
      <c r="M65" s="920"/>
      <c r="N65" s="920">
        <v>1614.9</v>
      </c>
      <c r="O65" s="920"/>
      <c r="P65" s="676"/>
      <c r="R65" s="684"/>
      <c r="S65" s="678"/>
    </row>
    <row r="66" spans="1:22" s="677" customFormat="1" ht="4.7" customHeight="1">
      <c r="A66" s="692"/>
      <c r="B66" s="693"/>
      <c r="C66" s="694"/>
      <c r="D66" s="695"/>
      <c r="E66" s="695"/>
      <c r="F66" s="695"/>
      <c r="G66" s="695"/>
      <c r="H66" s="695"/>
      <c r="I66" s="696"/>
      <c r="J66" s="695"/>
      <c r="K66" s="695"/>
      <c r="L66" s="695"/>
      <c r="M66" s="695"/>
      <c r="N66" s="695"/>
      <c r="O66" s="695"/>
      <c r="P66" s="697"/>
      <c r="R66" s="684"/>
      <c r="S66" s="678"/>
    </row>
    <row r="67" spans="1:22" ht="4.7" customHeight="1">
      <c r="A67" s="638"/>
      <c r="B67" s="639"/>
      <c r="C67" s="639"/>
      <c r="D67" s="639"/>
      <c r="E67" s="639"/>
      <c r="F67" s="640"/>
      <c r="G67" s="640"/>
      <c r="H67" s="640"/>
      <c r="I67" s="641"/>
      <c r="J67" s="640"/>
      <c r="K67" s="640"/>
      <c r="L67" s="640"/>
      <c r="M67" s="640"/>
      <c r="N67" s="640"/>
      <c r="O67" s="640"/>
      <c r="P67" s="642"/>
    </row>
    <row r="68" spans="1:22" ht="11.1" customHeight="1">
      <c r="A68" s="644"/>
      <c r="B68" s="645" t="s">
        <v>571</v>
      </c>
      <c r="C68" s="646"/>
      <c r="D68" s="646"/>
      <c r="E68" s="646"/>
      <c r="F68" s="647"/>
      <c r="G68" s="647"/>
      <c r="H68" s="648"/>
      <c r="I68" s="648"/>
      <c r="J68" s="647"/>
      <c r="K68" s="647"/>
      <c r="L68" s="647"/>
      <c r="M68" s="647"/>
      <c r="N68" s="876"/>
      <c r="O68" s="858" t="s">
        <v>619</v>
      </c>
      <c r="P68" s="649"/>
      <c r="Q68" s="650"/>
      <c r="R68" s="650"/>
      <c r="S68" s="650"/>
      <c r="T68" s="650"/>
      <c r="U68" s="650"/>
      <c r="V68" s="650"/>
    </row>
    <row r="69" spans="1:22" ht="11.1" customHeight="1">
      <c r="A69" s="644"/>
      <c r="B69" s="645" t="s">
        <v>573</v>
      </c>
      <c r="C69" s="646"/>
      <c r="D69" s="646"/>
      <c r="E69" s="646"/>
      <c r="F69" s="647"/>
      <c r="G69" s="647"/>
      <c r="H69" s="648"/>
      <c r="I69" s="648"/>
      <c r="J69" s="647"/>
      <c r="K69" s="647"/>
      <c r="L69" s="647"/>
      <c r="M69" s="647"/>
      <c r="N69" s="876"/>
      <c r="O69" s="876" t="s">
        <v>14</v>
      </c>
      <c r="P69" s="649"/>
      <c r="Q69" s="650"/>
      <c r="R69" s="650"/>
      <c r="S69" s="650"/>
      <c r="T69" s="650"/>
      <c r="U69" s="650"/>
      <c r="V69" s="650"/>
    </row>
    <row r="70" spans="1:22" ht="11.1" customHeight="1">
      <c r="A70" s="644"/>
      <c r="B70" s="645" t="s">
        <v>574</v>
      </c>
      <c r="C70" s="646"/>
      <c r="D70" s="646"/>
      <c r="E70" s="646"/>
      <c r="F70" s="647"/>
      <c r="G70" s="647"/>
      <c r="H70" s="648"/>
      <c r="I70" s="648"/>
      <c r="J70" s="647"/>
      <c r="K70" s="647"/>
      <c r="L70" s="647"/>
      <c r="M70" s="647"/>
      <c r="N70" s="647"/>
      <c r="O70" s="647"/>
      <c r="P70" s="649"/>
      <c r="Q70" s="650"/>
      <c r="R70" s="650"/>
      <c r="S70" s="650"/>
      <c r="T70" s="650"/>
      <c r="U70" s="650"/>
      <c r="V70" s="650"/>
    </row>
    <row r="71" spans="1:22" ht="11.1" customHeight="1">
      <c r="A71" s="644"/>
      <c r="B71" s="651" t="s">
        <v>3</v>
      </c>
      <c r="C71" s="652"/>
      <c r="D71" s="652"/>
      <c r="E71" s="652"/>
      <c r="F71" s="648"/>
      <c r="G71" s="648"/>
      <c r="H71" s="648"/>
      <c r="I71" s="648"/>
      <c r="J71" s="648"/>
      <c r="K71" s="648"/>
      <c r="L71" s="648"/>
      <c r="M71" s="648"/>
      <c r="N71" s="648"/>
      <c r="O71" s="648"/>
      <c r="P71" s="653"/>
      <c r="Q71" s="650"/>
      <c r="R71" s="650"/>
      <c r="S71" s="650"/>
      <c r="U71" s="650"/>
      <c r="V71" s="650"/>
    </row>
    <row r="72" spans="1:22" ht="3" customHeight="1">
      <c r="A72" s="644"/>
      <c r="B72" s="654"/>
      <c r="C72" s="654"/>
      <c r="D72" s="654"/>
      <c r="E72" s="654"/>
      <c r="F72" s="655"/>
      <c r="G72" s="655"/>
      <c r="H72" s="655"/>
      <c r="I72" s="655"/>
      <c r="J72" s="655"/>
      <c r="K72" s="655"/>
      <c r="L72" s="655"/>
      <c r="M72" s="655"/>
      <c r="N72" s="655"/>
      <c r="O72" s="648"/>
      <c r="P72" s="653"/>
      <c r="Q72" s="650"/>
      <c r="R72" s="650"/>
      <c r="S72" s="650"/>
      <c r="U72" s="650"/>
      <c r="V72" s="650"/>
    </row>
    <row r="73" spans="1:22" ht="3" customHeight="1">
      <c r="A73" s="644"/>
      <c r="B73" s="656"/>
      <c r="C73" s="656"/>
      <c r="D73" s="656"/>
      <c r="E73" s="656"/>
      <c r="F73" s="656"/>
      <c r="G73" s="656"/>
      <c r="H73" s="656"/>
      <c r="I73" s="657"/>
      <c r="J73" s="656"/>
      <c r="K73" s="656"/>
      <c r="L73" s="656"/>
      <c r="M73" s="656"/>
      <c r="N73" s="656"/>
      <c r="O73" s="656"/>
      <c r="P73" s="658"/>
    </row>
    <row r="74" spans="1:22" s="664" customFormat="1" ht="8.65" customHeight="1">
      <c r="A74" s="659"/>
      <c r="B74" s="922" t="s">
        <v>62</v>
      </c>
      <c r="C74" s="681"/>
      <c r="D74" s="681" t="s">
        <v>576</v>
      </c>
      <c r="E74" s="660"/>
      <c r="F74" s="681"/>
      <c r="G74" s="660"/>
      <c r="H74" s="660"/>
      <c r="I74" s="660"/>
      <c r="J74" s="661"/>
      <c r="K74" s="660"/>
      <c r="L74" s="660"/>
      <c r="M74" s="660"/>
      <c r="N74" s="661"/>
      <c r="O74" s="661"/>
      <c r="P74" s="663"/>
    </row>
    <row r="75" spans="1:22" s="664" customFormat="1" ht="8.65" customHeight="1">
      <c r="A75" s="659"/>
      <c r="B75" s="923"/>
      <c r="C75" s="927"/>
      <c r="D75" s="926" t="s">
        <v>60</v>
      </c>
      <c r="E75" s="928" t="s">
        <v>593</v>
      </c>
      <c r="F75" s="928"/>
      <c r="G75" s="928" t="s">
        <v>594</v>
      </c>
      <c r="H75" s="928" t="s">
        <v>595</v>
      </c>
      <c r="I75" s="682"/>
      <c r="J75" s="928" t="s">
        <v>596</v>
      </c>
      <c r="K75" s="928" t="s">
        <v>597</v>
      </c>
      <c r="L75" s="928" t="s">
        <v>598</v>
      </c>
      <c r="M75" s="928"/>
      <c r="N75" s="928" t="s">
        <v>599</v>
      </c>
      <c r="O75" s="928"/>
      <c r="P75" s="663"/>
    </row>
    <row r="76" spans="1:22" s="664" customFormat="1" ht="8.65" customHeight="1">
      <c r="A76" s="659"/>
      <c r="B76" s="923"/>
      <c r="C76" s="927"/>
      <c r="D76" s="927"/>
      <c r="E76" s="929"/>
      <c r="F76" s="929"/>
      <c r="G76" s="929"/>
      <c r="H76" s="929"/>
      <c r="I76" s="683"/>
      <c r="J76" s="929"/>
      <c r="K76" s="929"/>
      <c r="L76" s="929"/>
      <c r="M76" s="929"/>
      <c r="N76" s="929"/>
      <c r="O76" s="929"/>
      <c r="P76" s="663"/>
    </row>
    <row r="77" spans="1:22" s="664" customFormat="1" ht="8.65" customHeight="1">
      <c r="A77" s="659"/>
      <c r="B77" s="923"/>
      <c r="C77" s="927"/>
      <c r="D77" s="927"/>
      <c r="E77" s="929"/>
      <c r="F77" s="929"/>
      <c r="G77" s="929"/>
      <c r="H77" s="929"/>
      <c r="I77" s="683"/>
      <c r="J77" s="929"/>
      <c r="K77" s="929"/>
      <c r="L77" s="929"/>
      <c r="M77" s="929"/>
      <c r="N77" s="929"/>
      <c r="O77" s="929"/>
      <c r="P77" s="663"/>
    </row>
    <row r="78" spans="1:22" s="664" customFormat="1" ht="8.65" customHeight="1">
      <c r="A78" s="659"/>
      <c r="B78" s="923"/>
      <c r="C78" s="927"/>
      <c r="D78" s="927"/>
      <c r="E78" s="929"/>
      <c r="F78" s="929"/>
      <c r="G78" s="929"/>
      <c r="H78" s="929"/>
      <c r="I78" s="683"/>
      <c r="J78" s="929"/>
      <c r="K78" s="929"/>
      <c r="L78" s="929"/>
      <c r="M78" s="929"/>
      <c r="N78" s="929"/>
      <c r="O78" s="929"/>
      <c r="P78" s="663"/>
    </row>
    <row r="79" spans="1:22" s="664" customFormat="1" ht="8.65" customHeight="1">
      <c r="A79" s="659"/>
      <c r="B79" s="923"/>
      <c r="C79" s="927"/>
      <c r="D79" s="927"/>
      <c r="E79" s="929"/>
      <c r="F79" s="929"/>
      <c r="G79" s="929"/>
      <c r="H79" s="929"/>
      <c r="I79" s="683"/>
      <c r="J79" s="929"/>
      <c r="K79" s="929"/>
      <c r="L79" s="929"/>
      <c r="M79" s="929"/>
      <c r="N79" s="929"/>
      <c r="O79" s="929"/>
      <c r="P79" s="663"/>
    </row>
    <row r="80" spans="1:22" s="664" customFormat="1" ht="8.65" customHeight="1">
      <c r="A80" s="659"/>
      <c r="B80" s="923"/>
      <c r="C80" s="927"/>
      <c r="D80" s="927"/>
      <c r="E80" s="929"/>
      <c r="F80" s="929"/>
      <c r="G80" s="929"/>
      <c r="H80" s="929"/>
      <c r="I80" s="683"/>
      <c r="J80" s="929"/>
      <c r="K80" s="929"/>
      <c r="L80" s="929"/>
      <c r="M80" s="929"/>
      <c r="N80" s="929"/>
      <c r="O80" s="929"/>
      <c r="P80" s="663"/>
    </row>
    <row r="81" spans="1:19" s="664" customFormat="1" ht="8.65" customHeight="1">
      <c r="A81" s="659"/>
      <c r="B81" s="923"/>
      <c r="C81" s="927"/>
      <c r="D81" s="927"/>
      <c r="E81" s="929"/>
      <c r="F81" s="929"/>
      <c r="G81" s="929"/>
      <c r="H81" s="929"/>
      <c r="I81" s="683"/>
      <c r="J81" s="929"/>
      <c r="K81" s="929"/>
      <c r="L81" s="929"/>
      <c r="M81" s="929"/>
      <c r="N81" s="929"/>
      <c r="O81" s="929"/>
      <c r="P81" s="663"/>
    </row>
    <row r="82" spans="1:19" ht="3" customHeight="1">
      <c r="A82" s="644"/>
      <c r="B82" s="668"/>
      <c r="C82" s="668"/>
      <c r="D82" s="668"/>
      <c r="E82" s="668"/>
      <c r="F82" s="668"/>
      <c r="G82" s="668"/>
      <c r="H82" s="668"/>
      <c r="I82" s="669"/>
      <c r="J82" s="668"/>
      <c r="K82" s="668"/>
      <c r="L82" s="668"/>
      <c r="M82" s="668"/>
      <c r="N82" s="668"/>
      <c r="O82" s="670"/>
      <c r="P82" s="658"/>
    </row>
    <row r="83" spans="1:19" ht="3" customHeight="1">
      <c r="A83" s="644"/>
      <c r="B83" s="656"/>
      <c r="C83" s="656"/>
      <c r="D83" s="656"/>
      <c r="E83" s="656"/>
      <c r="F83" s="656"/>
      <c r="G83" s="656"/>
      <c r="H83" s="656"/>
      <c r="I83" s="657"/>
      <c r="J83" s="656"/>
      <c r="K83" s="656"/>
      <c r="L83" s="656"/>
      <c r="M83" s="656"/>
      <c r="N83" s="656"/>
      <c r="O83" s="656"/>
      <c r="P83" s="658"/>
    </row>
    <row r="84" spans="1:19" s="677" customFormat="1" ht="9.9499999999999993" customHeight="1">
      <c r="A84" s="671"/>
      <c r="B84" s="672" t="s">
        <v>295</v>
      </c>
      <c r="C84" s="684"/>
      <c r="D84" s="879">
        <f>SUM(F84:O84)</f>
        <v>8786.5000000000018</v>
      </c>
      <c r="E84" s="879"/>
      <c r="F84" s="879">
        <v>4639.8999999999996</v>
      </c>
      <c r="G84" s="879">
        <v>203.6</v>
      </c>
      <c r="H84" s="879">
        <v>322.60000000000002</v>
      </c>
      <c r="I84" s="673"/>
      <c r="J84" s="879">
        <v>352.7</v>
      </c>
      <c r="K84" s="879">
        <v>372.8</v>
      </c>
      <c r="L84" s="930">
        <v>2776.3</v>
      </c>
      <c r="M84" s="930"/>
      <c r="N84" s="930">
        <v>118.6</v>
      </c>
      <c r="O84" s="930"/>
      <c r="P84" s="676"/>
      <c r="R84" s="684"/>
      <c r="S84" s="678"/>
    </row>
    <row r="85" spans="1:19" s="677" customFormat="1" ht="9.9499999999999993" customHeight="1">
      <c r="A85" s="671"/>
      <c r="B85" s="672" t="s">
        <v>584</v>
      </c>
      <c r="C85" s="684"/>
      <c r="D85" s="879">
        <f>SUM(F85:O85)+0.2</f>
        <v>8462.4</v>
      </c>
      <c r="E85" s="879"/>
      <c r="F85" s="875">
        <v>4521.8999999999996</v>
      </c>
      <c r="G85" s="875">
        <v>193.4</v>
      </c>
      <c r="H85" s="875">
        <v>418.4</v>
      </c>
      <c r="I85" s="675"/>
      <c r="J85" s="875">
        <v>337.7</v>
      </c>
      <c r="K85" s="875">
        <v>254.6</v>
      </c>
      <c r="L85" s="920">
        <v>2596.9</v>
      </c>
      <c r="M85" s="920"/>
      <c r="N85" s="930">
        <v>139.30000000000001</v>
      </c>
      <c r="O85" s="930"/>
      <c r="P85" s="676"/>
      <c r="R85" s="684"/>
      <c r="S85" s="678"/>
    </row>
    <row r="86" spans="1:19" s="677" customFormat="1" ht="9.9499999999999993" customHeight="1">
      <c r="A86" s="671"/>
      <c r="B86" s="672" t="s">
        <v>15</v>
      </c>
      <c r="C86" s="684"/>
      <c r="D86" s="879">
        <f>SUM(F86:O86)-0.1</f>
        <v>7292.1</v>
      </c>
      <c r="E86" s="879"/>
      <c r="F86" s="875">
        <v>3523.1</v>
      </c>
      <c r="G86" s="875">
        <v>208.3</v>
      </c>
      <c r="H86" s="875">
        <v>433.7</v>
      </c>
      <c r="I86" s="675"/>
      <c r="J86" s="875">
        <v>402.7</v>
      </c>
      <c r="K86" s="875">
        <v>130.6</v>
      </c>
      <c r="L86" s="920">
        <v>2458.9</v>
      </c>
      <c r="M86" s="920"/>
      <c r="N86" s="930">
        <v>134.9</v>
      </c>
      <c r="O86" s="930"/>
      <c r="P86" s="676"/>
      <c r="R86" s="684"/>
      <c r="S86" s="678"/>
    </row>
    <row r="87" spans="1:19" s="677" customFormat="1" ht="3" customHeight="1">
      <c r="A87" s="671"/>
      <c r="B87" s="680"/>
      <c r="C87" s="680"/>
      <c r="D87" s="680"/>
      <c r="E87" s="680"/>
      <c r="F87" s="875"/>
      <c r="H87" s="875"/>
      <c r="I87" s="675"/>
      <c r="J87" s="875"/>
      <c r="K87" s="875"/>
      <c r="L87" s="875"/>
      <c r="M87" s="875"/>
      <c r="N87" s="875"/>
      <c r="O87" s="698"/>
      <c r="P87" s="676"/>
    </row>
    <row r="88" spans="1:19" s="677" customFormat="1" ht="3" customHeight="1">
      <c r="A88" s="671"/>
      <c r="B88" s="699"/>
      <c r="C88" s="699"/>
      <c r="D88" s="699"/>
      <c r="E88" s="699"/>
      <c r="F88" s="700"/>
      <c r="G88" s="700"/>
      <c r="H88" s="700"/>
      <c r="I88" s="701"/>
      <c r="J88" s="700"/>
      <c r="K88" s="700"/>
      <c r="L88" s="700"/>
      <c r="M88" s="700"/>
      <c r="N88" s="700"/>
      <c r="O88" s="702"/>
      <c r="P88" s="703"/>
    </row>
    <row r="89" spans="1:19" s="677" customFormat="1" ht="9" customHeight="1">
      <c r="A89" s="671"/>
      <c r="B89" s="704" t="s">
        <v>600</v>
      </c>
      <c r="C89" s="704"/>
      <c r="D89" s="704"/>
      <c r="E89" s="704"/>
      <c r="F89" s="704"/>
      <c r="G89" s="704"/>
      <c r="H89" s="704"/>
      <c r="I89" s="672"/>
      <c r="J89" s="704"/>
      <c r="K89" s="704"/>
      <c r="L89" s="704"/>
      <c r="M89" s="704"/>
      <c r="N89" s="704"/>
      <c r="O89" s="704"/>
      <c r="P89" s="705"/>
      <c r="Q89" s="706"/>
      <c r="R89" s="706"/>
      <c r="S89" s="706"/>
    </row>
    <row r="90" spans="1:19" s="677" customFormat="1" ht="9" customHeight="1">
      <c r="A90" s="671"/>
      <c r="B90" s="704" t="s">
        <v>722</v>
      </c>
      <c r="C90" s="704"/>
      <c r="D90" s="704"/>
      <c r="E90" s="704"/>
      <c r="F90" s="704"/>
      <c r="G90" s="704"/>
      <c r="H90" s="704"/>
      <c r="I90" s="672"/>
      <c r="J90" s="704"/>
      <c r="K90" s="704"/>
      <c r="L90" s="704"/>
      <c r="M90" s="704"/>
      <c r="N90" s="704"/>
      <c r="O90" s="704"/>
      <c r="P90" s="705"/>
      <c r="Q90" s="706"/>
      <c r="R90" s="706"/>
      <c r="S90" s="706"/>
    </row>
    <row r="91" spans="1:19" s="677" customFormat="1" ht="9" customHeight="1">
      <c r="A91" s="671"/>
      <c r="B91" s="704" t="s">
        <v>601</v>
      </c>
      <c r="C91" s="704"/>
      <c r="D91" s="704"/>
      <c r="E91" s="704"/>
      <c r="F91" s="704"/>
      <c r="G91" s="704"/>
      <c r="H91" s="704"/>
      <c r="I91" s="672"/>
      <c r="J91" s="704"/>
      <c r="K91" s="704"/>
      <c r="L91" s="704"/>
      <c r="M91" s="704"/>
      <c r="N91" s="704"/>
      <c r="O91" s="704"/>
      <c r="P91" s="705"/>
      <c r="Q91" s="706"/>
      <c r="R91" s="706"/>
      <c r="S91" s="706"/>
    </row>
    <row r="92" spans="1:19" s="677" customFormat="1" ht="9" customHeight="1">
      <c r="A92" s="671"/>
      <c r="B92" s="704" t="s">
        <v>602</v>
      </c>
      <c r="C92" s="704"/>
      <c r="D92" s="704"/>
      <c r="E92" s="704"/>
      <c r="F92" s="704"/>
      <c r="G92" s="704"/>
      <c r="H92" s="704"/>
      <c r="I92" s="672"/>
      <c r="J92" s="704"/>
      <c r="K92" s="704"/>
      <c r="L92" s="704"/>
      <c r="M92" s="704"/>
      <c r="N92" s="704"/>
      <c r="O92" s="704"/>
      <c r="P92" s="705"/>
      <c r="Q92" s="706"/>
      <c r="R92" s="706"/>
      <c r="S92" s="706"/>
    </row>
    <row r="93" spans="1:19" s="677" customFormat="1" ht="9" customHeight="1">
      <c r="A93" s="671"/>
      <c r="B93" s="707" t="s">
        <v>603</v>
      </c>
      <c r="C93" s="707"/>
      <c r="D93" s="704"/>
      <c r="E93" s="704"/>
      <c r="F93" s="704"/>
      <c r="G93" s="704"/>
      <c r="H93" s="704"/>
      <c r="I93" s="672"/>
      <c r="J93" s="704"/>
      <c r="K93" s="704"/>
      <c r="L93" s="704"/>
      <c r="M93" s="704"/>
      <c r="N93" s="704"/>
      <c r="O93" s="704"/>
      <c r="P93" s="705"/>
      <c r="Q93" s="706"/>
      <c r="R93" s="706"/>
      <c r="S93" s="706"/>
    </row>
    <row r="94" spans="1:19" s="677" customFormat="1" ht="9" customHeight="1">
      <c r="A94" s="671"/>
      <c r="B94" s="704" t="s">
        <v>604</v>
      </c>
      <c r="C94" s="704"/>
      <c r="D94" s="704"/>
      <c r="E94" s="704"/>
      <c r="F94" s="704"/>
      <c r="G94" s="704"/>
      <c r="H94" s="704"/>
      <c r="I94" s="672"/>
      <c r="J94" s="704"/>
      <c r="K94" s="704"/>
      <c r="L94" s="704"/>
      <c r="M94" s="704"/>
      <c r="N94" s="704"/>
      <c r="O94" s="704"/>
      <c r="P94" s="705"/>
      <c r="Q94" s="706"/>
      <c r="R94" s="706"/>
      <c r="S94" s="706"/>
    </row>
    <row r="95" spans="1:19" s="677" customFormat="1" ht="9" customHeight="1">
      <c r="A95" s="671"/>
      <c r="B95" s="704" t="s">
        <v>605</v>
      </c>
      <c r="C95" s="704"/>
      <c r="D95" s="704"/>
      <c r="E95" s="704"/>
      <c r="F95" s="704"/>
      <c r="G95" s="704"/>
      <c r="H95" s="704"/>
      <c r="I95" s="672"/>
      <c r="J95" s="704"/>
      <c r="K95" s="704"/>
      <c r="L95" s="704"/>
      <c r="M95" s="704"/>
      <c r="N95" s="704"/>
      <c r="O95" s="704"/>
      <c r="P95" s="705"/>
      <c r="Q95" s="706"/>
      <c r="R95" s="706"/>
      <c r="S95" s="706"/>
    </row>
    <row r="96" spans="1:19" s="677" customFormat="1" ht="9" customHeight="1">
      <c r="A96" s="671"/>
      <c r="B96" s="707" t="s">
        <v>606</v>
      </c>
      <c r="C96" s="707"/>
      <c r="D96" s="704"/>
      <c r="E96" s="704"/>
      <c r="F96" s="704"/>
      <c r="G96" s="704"/>
      <c r="H96" s="704"/>
      <c r="I96" s="672"/>
      <c r="J96" s="704"/>
      <c r="K96" s="704"/>
      <c r="L96" s="704"/>
      <c r="M96" s="704"/>
      <c r="N96" s="704"/>
      <c r="O96" s="704"/>
      <c r="P96" s="705"/>
      <c r="Q96" s="706"/>
      <c r="R96" s="706"/>
      <c r="S96" s="706"/>
    </row>
    <row r="97" spans="1:19" s="677" customFormat="1" ht="9" customHeight="1">
      <c r="A97" s="671"/>
      <c r="B97" s="707" t="s">
        <v>607</v>
      </c>
      <c r="C97" s="707"/>
      <c r="D97" s="704"/>
      <c r="E97" s="704"/>
      <c r="F97" s="704"/>
      <c r="G97" s="704"/>
      <c r="H97" s="704"/>
      <c r="I97" s="672"/>
      <c r="J97" s="704"/>
      <c r="K97" s="704"/>
      <c r="L97" s="704"/>
      <c r="M97" s="704"/>
      <c r="N97" s="704"/>
      <c r="O97" s="704"/>
      <c r="P97" s="705"/>
      <c r="Q97" s="706"/>
      <c r="R97" s="706"/>
      <c r="S97" s="706"/>
    </row>
    <row r="98" spans="1:19" ht="9" customHeight="1">
      <c r="A98" s="644"/>
      <c r="B98" s="707" t="s">
        <v>608</v>
      </c>
      <c r="C98" s="704"/>
      <c r="D98" s="704"/>
      <c r="E98" s="704"/>
      <c r="F98" s="708"/>
      <c r="G98" s="708"/>
      <c r="H98" s="708"/>
      <c r="I98" s="709"/>
      <c r="J98" s="708"/>
      <c r="K98" s="708"/>
      <c r="L98" s="708"/>
      <c r="M98" s="708"/>
      <c r="N98" s="708"/>
      <c r="O98" s="708"/>
      <c r="P98" s="710"/>
      <c r="Q98" s="711"/>
      <c r="R98" s="711"/>
      <c r="S98" s="711"/>
    </row>
    <row r="99" spans="1:19" ht="4.7" customHeight="1">
      <c r="A99" s="712"/>
      <c r="B99" s="713"/>
      <c r="C99" s="713"/>
      <c r="D99" s="713"/>
      <c r="E99" s="713"/>
      <c r="F99" s="714"/>
      <c r="G99" s="714"/>
      <c r="H99" s="714"/>
      <c r="I99" s="715"/>
      <c r="J99" s="714"/>
      <c r="K99" s="714"/>
      <c r="L99" s="714"/>
      <c r="M99" s="714"/>
      <c r="N99" s="714"/>
      <c r="O99" s="714"/>
      <c r="P99" s="716"/>
      <c r="Q99" s="711"/>
      <c r="R99" s="711"/>
      <c r="S99" s="711"/>
    </row>
    <row r="100" spans="1:19" ht="8.65" hidden="1" customHeight="1">
      <c r="B100" s="717"/>
      <c r="C100" s="717"/>
      <c r="D100" s="717"/>
      <c r="E100" s="717"/>
      <c r="Q100" s="643" t="s">
        <v>16</v>
      </c>
    </row>
    <row r="101" spans="1:19" ht="7.5" hidden="1" customHeight="1">
      <c r="B101" s="704"/>
      <c r="C101" s="704"/>
      <c r="D101" s="704"/>
      <c r="E101" s="704"/>
    </row>
    <row r="102" spans="1:19" hidden="1">
      <c r="B102" s="719"/>
      <c r="C102" s="719"/>
      <c r="D102" s="719"/>
      <c r="E102" s="719"/>
    </row>
  </sheetData>
  <sheetProtection sheet="1" objects="1" scenarios="1"/>
  <mergeCells count="68">
    <mergeCell ref="L85:M85"/>
    <mergeCell ref="N85:O85"/>
    <mergeCell ref="L86:M86"/>
    <mergeCell ref="N86:O86"/>
    <mergeCell ref="J75:J81"/>
    <mergeCell ref="K75:K81"/>
    <mergeCell ref="L75:M81"/>
    <mergeCell ref="N75:O81"/>
    <mergeCell ref="L84:M84"/>
    <mergeCell ref="N84:O84"/>
    <mergeCell ref="B74:B81"/>
    <mergeCell ref="C75:C81"/>
    <mergeCell ref="D75:D81"/>
    <mergeCell ref="E75:F81"/>
    <mergeCell ref="G75:G81"/>
    <mergeCell ref="H75:H81"/>
    <mergeCell ref="L63:M63"/>
    <mergeCell ref="N63:O63"/>
    <mergeCell ref="L64:M64"/>
    <mergeCell ref="N64:O64"/>
    <mergeCell ref="L65:M65"/>
    <mergeCell ref="N65:O65"/>
    <mergeCell ref="L62:M62"/>
    <mergeCell ref="N43:O49"/>
    <mergeCell ref="L52:M52"/>
    <mergeCell ref="L53:M53"/>
    <mergeCell ref="L54:M54"/>
    <mergeCell ref="L55:M55"/>
    <mergeCell ref="L56:M56"/>
    <mergeCell ref="L57:M57"/>
    <mergeCell ref="L58:M58"/>
    <mergeCell ref="L59:M59"/>
    <mergeCell ref="L60:M60"/>
    <mergeCell ref="L61:M61"/>
    <mergeCell ref="L39:O39"/>
    <mergeCell ref="B42:B49"/>
    <mergeCell ref="C43:C49"/>
    <mergeCell ref="D43:D49"/>
    <mergeCell ref="F43:F49"/>
    <mergeCell ref="G43:G49"/>
    <mergeCell ref="H43:H49"/>
    <mergeCell ref="J43:J49"/>
    <mergeCell ref="K43:K49"/>
    <mergeCell ref="L43:M49"/>
    <mergeCell ref="M38:O38"/>
    <mergeCell ref="N23:O23"/>
    <mergeCell ref="N24:O24"/>
    <mergeCell ref="N25:O25"/>
    <mergeCell ref="N26:O26"/>
    <mergeCell ref="N27:O27"/>
    <mergeCell ref="N28:O28"/>
    <mergeCell ref="N29:O29"/>
    <mergeCell ref="N30:O30"/>
    <mergeCell ref="N31:O31"/>
    <mergeCell ref="N32:O32"/>
    <mergeCell ref="N33:O33"/>
    <mergeCell ref="N22:O22"/>
    <mergeCell ref="N3:O3"/>
    <mergeCell ref="B8:B13"/>
    <mergeCell ref="J9:J13"/>
    <mergeCell ref="N9:O13"/>
    <mergeCell ref="H10:H13"/>
    <mergeCell ref="N16:O16"/>
    <mergeCell ref="N17:O17"/>
    <mergeCell ref="N18:O18"/>
    <mergeCell ref="N19:O19"/>
    <mergeCell ref="N20:O20"/>
    <mergeCell ref="N21:O21"/>
  </mergeCells>
  <hyperlinks>
    <hyperlink ref="O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66" max="15" man="1"/>
  </rowBreaks>
</worksheet>
</file>

<file path=xl/worksheets/sheet29.xml><?xml version="1.0" encoding="utf-8"?>
<worksheet xmlns="http://schemas.openxmlformats.org/spreadsheetml/2006/main" xmlns:r="http://schemas.openxmlformats.org/officeDocument/2006/relationships">
  <dimension ref="A1:W37"/>
  <sheetViews>
    <sheetView showGridLines="0" showRowColHeaders="0" zoomScale="140" zoomScaleNormal="140" workbookViewId="0"/>
  </sheetViews>
  <sheetFormatPr baseColWidth="10" defaultColWidth="0" defaultRowHeight="8.25" customHeight="1" zeroHeight="1"/>
  <cols>
    <col min="1" max="1" width="0.85546875" style="422" customWidth="1"/>
    <col min="2" max="2" width="8.5703125" style="422" customWidth="1"/>
    <col min="3" max="3" width="7.28515625" style="422" customWidth="1"/>
    <col min="4" max="4" width="6.140625" style="422" customWidth="1"/>
    <col min="5" max="5" width="5.7109375" style="422" customWidth="1"/>
    <col min="6" max="6" width="6.7109375" style="422" customWidth="1"/>
    <col min="7" max="7" width="7.7109375" style="422" customWidth="1"/>
    <col min="8" max="8" width="7.5703125" style="422" customWidth="1"/>
    <col min="9" max="9" width="7.7109375" style="422" customWidth="1"/>
    <col min="10" max="11" width="0.85546875" style="422" customWidth="1"/>
    <col min="12" max="12" width="5.140625" style="422" hidden="1" customWidth="1"/>
    <col min="13" max="13" width="5" style="422" hidden="1" customWidth="1"/>
    <col min="14" max="14" width="6.42578125" style="422" hidden="1" customWidth="1"/>
    <col min="15" max="15" width="6" style="422" hidden="1" customWidth="1"/>
    <col min="16" max="16" width="5.85546875" style="422" hidden="1" customWidth="1"/>
    <col min="17" max="17" width="6.28515625" style="422" hidden="1" customWidth="1"/>
    <col min="18" max="18" width="4.85546875" style="422" hidden="1" customWidth="1"/>
    <col min="19" max="19" width="7.42578125" style="422" hidden="1" customWidth="1"/>
    <col min="20" max="20" width="6" style="422" hidden="1" customWidth="1"/>
    <col min="21" max="21" width="4.85546875" style="422" hidden="1" customWidth="1"/>
    <col min="22" max="22" width="5.28515625" style="422" hidden="1" customWidth="1"/>
    <col min="23" max="23" width="0.85546875" style="422" hidden="1" customWidth="1"/>
    <col min="24" max="16384" width="8" style="422" hidden="1"/>
  </cols>
  <sheetData>
    <row r="1" spans="1:22" ht="4.7" customHeight="1">
      <c r="A1" s="418"/>
      <c r="B1" s="419"/>
      <c r="C1" s="419"/>
      <c r="D1" s="419"/>
      <c r="E1" s="419"/>
      <c r="F1" s="419"/>
      <c r="G1" s="419"/>
      <c r="H1" s="419"/>
      <c r="I1" s="419"/>
      <c r="J1" s="420"/>
      <c r="K1" s="421"/>
    </row>
    <row r="2" spans="1:22" ht="11.1" customHeight="1">
      <c r="A2" s="423"/>
      <c r="B2" s="424" t="s">
        <v>452</v>
      </c>
      <c r="C2" s="425"/>
      <c r="D2" s="425"/>
      <c r="E2" s="425"/>
      <c r="F2" s="425"/>
      <c r="G2" s="425"/>
      <c r="H2" s="425"/>
      <c r="I2" s="841" t="s">
        <v>620</v>
      </c>
      <c r="J2" s="426"/>
      <c r="K2" s="427"/>
      <c r="L2" s="428"/>
      <c r="M2" s="428"/>
      <c r="N2" s="428"/>
      <c r="O2" s="428"/>
      <c r="P2" s="428"/>
      <c r="Q2" s="428"/>
      <c r="R2" s="428"/>
      <c r="S2" s="428"/>
      <c r="T2" s="428"/>
      <c r="U2" s="428"/>
      <c r="V2" s="428"/>
    </row>
    <row r="3" spans="1:22" ht="11.1" customHeight="1">
      <c r="A3" s="423"/>
      <c r="B3" s="424" t="s">
        <v>453</v>
      </c>
      <c r="C3" s="425"/>
      <c r="D3" s="425"/>
      <c r="E3" s="425"/>
      <c r="F3" s="425"/>
      <c r="G3" s="425"/>
      <c r="H3" s="425"/>
      <c r="I3" s="852"/>
      <c r="J3" s="426"/>
      <c r="K3" s="427"/>
      <c r="L3" s="428"/>
      <c r="M3" s="428"/>
      <c r="N3" s="428"/>
      <c r="O3" s="428"/>
      <c r="P3" s="428"/>
      <c r="Q3" s="428"/>
      <c r="R3" s="428"/>
      <c r="S3" s="428"/>
      <c r="T3" s="428"/>
      <c r="U3" s="428"/>
      <c r="V3" s="428"/>
    </row>
    <row r="4" spans="1:22" ht="11.1" customHeight="1">
      <c r="A4" s="423"/>
      <c r="B4" s="424" t="s">
        <v>612</v>
      </c>
      <c r="C4" s="425"/>
      <c r="D4" s="425"/>
      <c r="E4" s="425"/>
      <c r="F4" s="425"/>
      <c r="G4" s="425"/>
      <c r="H4" s="425"/>
      <c r="I4" s="425"/>
      <c r="J4" s="430"/>
      <c r="K4" s="431"/>
      <c r="L4" s="428"/>
      <c r="M4" s="428"/>
      <c r="N4" s="428"/>
      <c r="O4" s="428"/>
      <c r="P4" s="428"/>
      <c r="Q4" s="428"/>
      <c r="R4" s="428"/>
      <c r="S4" s="428"/>
      <c r="T4" s="428"/>
      <c r="U4" s="428"/>
      <c r="V4" s="428"/>
    </row>
    <row r="5" spans="1:22" ht="11.1" customHeight="1">
      <c r="A5" s="423"/>
      <c r="B5" s="467" t="s">
        <v>3</v>
      </c>
      <c r="C5" s="425"/>
      <c r="D5" s="425"/>
      <c r="E5" s="425"/>
      <c r="F5" s="425"/>
      <c r="G5" s="425"/>
      <c r="H5" s="425"/>
      <c r="I5" s="425"/>
      <c r="J5" s="430"/>
      <c r="K5" s="431"/>
      <c r="L5" s="428"/>
      <c r="M5" s="428"/>
      <c r="N5" s="428"/>
      <c r="O5" s="428"/>
      <c r="P5" s="428"/>
      <c r="Q5" s="428"/>
      <c r="R5" s="428"/>
      <c r="S5" s="428"/>
      <c r="T5" s="428"/>
      <c r="U5" s="428"/>
      <c r="V5" s="428"/>
    </row>
    <row r="6" spans="1:22" ht="3" customHeight="1">
      <c r="A6" s="423"/>
      <c r="B6" s="432"/>
      <c r="C6" s="432"/>
      <c r="D6" s="432"/>
      <c r="E6" s="432"/>
      <c r="F6" s="432"/>
      <c r="G6" s="432"/>
      <c r="H6" s="432"/>
      <c r="I6" s="432"/>
      <c r="J6" s="433"/>
      <c r="K6" s="434"/>
      <c r="L6" s="428"/>
      <c r="M6" s="428"/>
      <c r="N6" s="428"/>
      <c r="O6" s="428"/>
      <c r="P6" s="428"/>
      <c r="Q6" s="428"/>
      <c r="R6" s="428"/>
      <c r="S6" s="428"/>
      <c r="T6" s="428"/>
      <c r="U6" s="428"/>
      <c r="V6" s="428"/>
    </row>
    <row r="7" spans="1:22" ht="3" customHeight="1">
      <c r="A7" s="423"/>
      <c r="B7" s="435"/>
      <c r="C7" s="427"/>
      <c r="D7" s="427"/>
      <c r="E7" s="427"/>
      <c r="F7" s="427"/>
      <c r="G7" s="427"/>
      <c r="H7" s="427"/>
      <c r="I7" s="427"/>
      <c r="J7" s="426"/>
      <c r="K7" s="427"/>
      <c r="L7" s="428"/>
      <c r="M7" s="428"/>
      <c r="N7" s="428"/>
      <c r="O7" s="428"/>
      <c r="P7" s="428"/>
      <c r="Q7" s="428"/>
      <c r="R7" s="428"/>
      <c r="S7" s="428"/>
      <c r="T7" s="428"/>
      <c r="U7" s="428"/>
      <c r="V7" s="428"/>
    </row>
    <row r="8" spans="1:22" ht="9" customHeight="1">
      <c r="A8" s="423"/>
      <c r="B8" s="436" t="s">
        <v>62</v>
      </c>
      <c r="C8" s="437"/>
      <c r="D8" s="437"/>
      <c r="E8" s="437"/>
      <c r="F8" s="437"/>
      <c r="G8" s="437"/>
      <c r="H8" s="437"/>
      <c r="I8" s="437" t="s">
        <v>454</v>
      </c>
      <c r="J8" s="438"/>
      <c r="K8" s="439"/>
      <c r="L8" s="428"/>
      <c r="M8" s="428"/>
      <c r="N8" s="428"/>
      <c r="O8" s="428"/>
      <c r="P8" s="428"/>
      <c r="Q8" s="428"/>
      <c r="R8" s="428"/>
      <c r="S8" s="428"/>
      <c r="T8" s="428"/>
      <c r="U8" s="428"/>
      <c r="V8" s="428"/>
    </row>
    <row r="9" spans="1:22" ht="3" customHeight="1">
      <c r="A9" s="423"/>
      <c r="B9" s="440"/>
      <c r="C9" s="432"/>
      <c r="D9" s="432"/>
      <c r="E9" s="432"/>
      <c r="F9" s="432"/>
      <c r="G9" s="432"/>
      <c r="H9" s="432"/>
      <c r="I9" s="432"/>
      <c r="J9" s="433"/>
      <c r="K9" s="434"/>
      <c r="L9" s="428"/>
      <c r="M9" s="428"/>
      <c r="N9" s="428"/>
      <c r="O9" s="428"/>
      <c r="P9" s="428"/>
      <c r="Q9" s="428"/>
      <c r="R9" s="428"/>
      <c r="S9" s="428"/>
      <c r="T9" s="428"/>
      <c r="U9" s="428"/>
      <c r="V9" s="428"/>
    </row>
    <row r="10" spans="1:22" ht="3" customHeight="1">
      <c r="A10" s="423"/>
      <c r="B10" s="441"/>
      <c r="C10" s="435"/>
      <c r="D10" s="435"/>
      <c r="E10" s="435"/>
      <c r="F10" s="435"/>
      <c r="G10" s="435"/>
      <c r="H10" s="435"/>
      <c r="I10" s="435"/>
      <c r="J10" s="442"/>
      <c r="K10" s="435"/>
      <c r="L10" s="428"/>
      <c r="M10" s="428"/>
      <c r="N10" s="428"/>
      <c r="O10" s="428"/>
      <c r="P10" s="428"/>
      <c r="Q10" s="428"/>
      <c r="R10" s="428"/>
      <c r="S10" s="428"/>
      <c r="T10" s="428"/>
      <c r="U10" s="428"/>
      <c r="V10" s="428"/>
    </row>
    <row r="11" spans="1:22" ht="9" customHeight="1">
      <c r="A11" s="423"/>
      <c r="B11" s="441">
        <v>1996</v>
      </c>
      <c r="C11" s="435"/>
      <c r="D11" s="435"/>
      <c r="E11" s="435"/>
      <c r="F11" s="435"/>
      <c r="G11" s="435"/>
      <c r="H11" s="435"/>
      <c r="I11" s="468">
        <v>861.00000000000023</v>
      </c>
      <c r="J11" s="442"/>
      <c r="K11" s="435"/>
      <c r="L11" s="428"/>
      <c r="M11" s="428"/>
      <c r="N11" s="428"/>
      <c r="O11" s="428"/>
      <c r="P11" s="428"/>
      <c r="Q11" s="428"/>
      <c r="R11" s="428"/>
      <c r="S11" s="428"/>
      <c r="T11" s="428"/>
      <c r="U11" s="428"/>
      <c r="V11" s="428"/>
    </row>
    <row r="12" spans="1:22" ht="9" customHeight="1">
      <c r="A12" s="423"/>
      <c r="B12" s="441">
        <v>1997</v>
      </c>
      <c r="C12" s="435"/>
      <c r="D12" s="435"/>
      <c r="E12" s="435"/>
      <c r="F12" s="435"/>
      <c r="G12" s="435"/>
      <c r="H12" s="435"/>
      <c r="I12" s="468">
        <v>2520</v>
      </c>
      <c r="J12" s="442"/>
      <c r="K12" s="435"/>
      <c r="L12" s="428"/>
      <c r="M12" s="428"/>
      <c r="N12" s="428"/>
      <c r="O12" s="428"/>
      <c r="P12" s="428"/>
      <c r="Q12" s="428"/>
      <c r="R12" s="428"/>
      <c r="S12" s="428"/>
      <c r="T12" s="428"/>
      <c r="U12" s="428"/>
      <c r="V12" s="428"/>
    </row>
    <row r="13" spans="1:22" ht="9" customHeight="1">
      <c r="A13" s="423"/>
      <c r="B13" s="441">
        <v>1998</v>
      </c>
      <c r="C13" s="435"/>
      <c r="D13" s="435"/>
      <c r="E13" s="435"/>
      <c r="F13" s="435"/>
      <c r="G13" s="435"/>
      <c r="H13" s="435"/>
      <c r="I13" s="468">
        <v>3266.6060000000002</v>
      </c>
      <c r="J13" s="442"/>
      <c r="K13" s="435"/>
      <c r="L13" s="428"/>
      <c r="M13" s="428"/>
      <c r="N13" s="428"/>
      <c r="O13" s="428"/>
      <c r="P13" s="428"/>
      <c r="Q13" s="428"/>
      <c r="R13" s="428"/>
      <c r="S13" s="428"/>
      <c r="T13" s="428"/>
      <c r="U13" s="428"/>
      <c r="V13" s="428"/>
    </row>
    <row r="14" spans="1:22" ht="9" customHeight="1">
      <c r="A14" s="423"/>
      <c r="B14" s="441">
        <v>1999</v>
      </c>
      <c r="C14" s="435"/>
      <c r="D14" s="435"/>
      <c r="E14" s="435"/>
      <c r="F14" s="435"/>
      <c r="G14" s="435"/>
      <c r="H14" s="435"/>
      <c r="I14" s="468">
        <v>6968.8165000000026</v>
      </c>
      <c r="J14" s="442"/>
      <c r="K14" s="435"/>
      <c r="L14" s="428"/>
      <c r="M14" s="428"/>
      <c r="N14" s="428"/>
      <c r="O14" s="428"/>
      <c r="P14" s="428"/>
      <c r="Q14" s="428"/>
      <c r="R14" s="428"/>
      <c r="S14" s="428"/>
      <c r="T14" s="428"/>
      <c r="U14" s="428"/>
      <c r="V14" s="428"/>
    </row>
    <row r="15" spans="1:22" ht="9" customHeight="1">
      <c r="A15" s="423"/>
      <c r="B15" s="441">
        <v>2000</v>
      </c>
      <c r="C15" s="435"/>
      <c r="D15" s="435"/>
      <c r="E15" s="435"/>
      <c r="F15" s="435"/>
      <c r="G15" s="435"/>
      <c r="H15" s="435"/>
      <c r="I15" s="468">
        <v>4840.6000000000004</v>
      </c>
      <c r="J15" s="442"/>
      <c r="K15" s="435"/>
      <c r="L15" s="428"/>
      <c r="M15" s="428"/>
      <c r="N15" s="428"/>
      <c r="O15" s="428"/>
      <c r="P15" s="428"/>
      <c r="Q15" s="428"/>
      <c r="R15" s="428"/>
      <c r="S15" s="428"/>
      <c r="T15" s="428"/>
      <c r="U15" s="428"/>
      <c r="V15" s="428"/>
    </row>
    <row r="16" spans="1:22" ht="9" customHeight="1">
      <c r="A16" s="423"/>
      <c r="B16" s="441"/>
      <c r="C16" s="435"/>
      <c r="D16" s="435"/>
      <c r="E16" s="435"/>
      <c r="F16" s="435"/>
      <c r="G16" s="435"/>
      <c r="H16" s="435"/>
      <c r="J16" s="442"/>
      <c r="K16" s="435"/>
      <c r="L16" s="428"/>
      <c r="M16" s="428"/>
      <c r="N16" s="428"/>
      <c r="O16" s="428"/>
      <c r="P16" s="428"/>
      <c r="Q16" s="428"/>
      <c r="R16" s="428"/>
      <c r="S16" s="428"/>
      <c r="T16" s="428"/>
      <c r="U16" s="428"/>
      <c r="V16" s="428"/>
    </row>
    <row r="17" spans="1:22" s="446" customFormat="1" ht="9" customHeight="1">
      <c r="A17" s="443"/>
      <c r="B17" s="469">
        <v>2001</v>
      </c>
      <c r="C17" s="466"/>
      <c r="D17" s="466"/>
      <c r="E17" s="466"/>
      <c r="F17" s="466"/>
      <c r="G17" s="466"/>
      <c r="H17" s="466"/>
      <c r="I17" s="468">
        <v>825.3</v>
      </c>
      <c r="J17" s="445"/>
      <c r="K17" s="448"/>
      <c r="L17" s="428"/>
      <c r="M17" s="428"/>
      <c r="N17" s="428"/>
      <c r="O17" s="428"/>
      <c r="P17" s="428"/>
      <c r="Q17" s="428"/>
      <c r="R17" s="428"/>
      <c r="S17" s="428"/>
      <c r="T17" s="428"/>
      <c r="U17" s="428"/>
      <c r="V17" s="428"/>
    </row>
    <row r="18" spans="1:22" s="446" customFormat="1" ht="9" customHeight="1">
      <c r="A18" s="443"/>
      <c r="B18" s="469">
        <v>2002</v>
      </c>
      <c r="C18" s="466"/>
      <c r="D18" s="466"/>
      <c r="E18" s="466"/>
      <c r="F18" s="466"/>
      <c r="G18" s="466"/>
      <c r="H18" s="466"/>
      <c r="I18" s="466">
        <v>4044.5</v>
      </c>
      <c r="J18" s="445"/>
      <c r="K18" s="448"/>
      <c r="L18" s="428"/>
      <c r="M18" s="428"/>
      <c r="N18" s="428"/>
      <c r="O18" s="428"/>
      <c r="P18" s="428"/>
      <c r="Q18" s="428"/>
      <c r="R18" s="428"/>
      <c r="S18" s="428"/>
      <c r="T18" s="428"/>
      <c r="U18" s="428"/>
      <c r="V18" s="428"/>
    </row>
    <row r="19" spans="1:22" s="446" customFormat="1" ht="9" customHeight="1">
      <c r="A19" s="443"/>
      <c r="B19" s="469">
        <v>2003</v>
      </c>
      <c r="C19" s="466"/>
      <c r="D19" s="466"/>
      <c r="E19" s="466"/>
      <c r="F19" s="466"/>
      <c r="G19" s="466"/>
      <c r="H19" s="466"/>
      <c r="I19" s="466">
        <v>1764.8</v>
      </c>
      <c r="J19" s="445"/>
      <c r="K19" s="448"/>
      <c r="L19" s="428"/>
      <c r="M19" s="428"/>
      <c r="N19" s="428"/>
      <c r="O19" s="428"/>
      <c r="P19" s="428"/>
      <c r="Q19" s="428"/>
      <c r="R19" s="428"/>
      <c r="S19" s="428"/>
      <c r="T19" s="428"/>
      <c r="U19" s="428"/>
      <c r="V19" s="428"/>
    </row>
    <row r="20" spans="1:22" s="452" customFormat="1" ht="9" customHeight="1">
      <c r="A20" s="449"/>
      <c r="B20" s="470" t="s">
        <v>107</v>
      </c>
      <c r="C20" s="466"/>
      <c r="D20" s="471"/>
      <c r="E20" s="471"/>
      <c r="F20" s="471"/>
      <c r="G20" s="471"/>
      <c r="H20" s="471"/>
      <c r="I20" s="466">
        <v>1863.3000000000004</v>
      </c>
      <c r="J20" s="451"/>
    </row>
    <row r="21" spans="1:22" s="452" customFormat="1" ht="9" customHeight="1">
      <c r="A21" s="449"/>
      <c r="B21" s="470" t="s">
        <v>108</v>
      </c>
      <c r="C21" s="466"/>
      <c r="D21" s="471"/>
      <c r="E21" s="471"/>
      <c r="F21" s="471"/>
      <c r="G21" s="471"/>
      <c r="H21" s="471"/>
      <c r="I21" s="471">
        <v>8529.6</v>
      </c>
      <c r="J21" s="451"/>
    </row>
    <row r="22" spans="1:22" s="452" customFormat="1" ht="9" customHeight="1">
      <c r="A22" s="449"/>
      <c r="B22" s="470"/>
      <c r="C22" s="466"/>
      <c r="D22" s="471"/>
      <c r="E22" s="471"/>
      <c r="F22" s="471"/>
      <c r="G22" s="471"/>
      <c r="H22" s="471"/>
      <c r="J22" s="451"/>
    </row>
    <row r="23" spans="1:22" s="452" customFormat="1" ht="9" customHeight="1">
      <c r="A23" s="449"/>
      <c r="B23" s="470" t="s">
        <v>109</v>
      </c>
      <c r="C23" s="466"/>
      <c r="D23" s="471"/>
      <c r="E23" s="471"/>
      <c r="F23" s="471"/>
      <c r="G23" s="471"/>
      <c r="H23" s="471"/>
      <c r="I23" s="471">
        <v>19766.3</v>
      </c>
      <c r="J23" s="451"/>
    </row>
    <row r="24" spans="1:22" s="452" customFormat="1" ht="9" customHeight="1">
      <c r="A24" s="449"/>
      <c r="B24" s="470" t="s">
        <v>110</v>
      </c>
      <c r="C24" s="466"/>
      <c r="D24" s="471"/>
      <c r="E24" s="471"/>
      <c r="F24" s="471"/>
      <c r="G24" s="471"/>
      <c r="H24" s="471"/>
      <c r="I24" s="471">
        <v>29096</v>
      </c>
      <c r="J24" s="451"/>
    </row>
    <row r="25" spans="1:22" s="452" customFormat="1" ht="9" customHeight="1">
      <c r="A25" s="449"/>
      <c r="B25" s="470" t="s">
        <v>111</v>
      </c>
      <c r="C25" s="466"/>
      <c r="D25" s="471"/>
      <c r="E25" s="471"/>
      <c r="F25" s="471"/>
      <c r="G25" s="471"/>
      <c r="H25" s="471"/>
      <c r="I25" s="471">
        <v>17495.399999999998</v>
      </c>
      <c r="J25" s="451"/>
    </row>
    <row r="26" spans="1:22" s="452" customFormat="1" ht="9" customHeight="1">
      <c r="A26" s="449"/>
      <c r="B26" s="470" t="s">
        <v>112</v>
      </c>
      <c r="C26" s="466"/>
      <c r="D26" s="471"/>
      <c r="E26" s="471"/>
      <c r="F26" s="471"/>
      <c r="G26" s="471"/>
      <c r="H26" s="471"/>
      <c r="I26" s="471">
        <v>5531.5999999999995</v>
      </c>
      <c r="J26" s="451"/>
    </row>
    <row r="27" spans="1:22" s="452" customFormat="1" ht="9" customHeight="1">
      <c r="A27" s="449"/>
      <c r="B27" s="470" t="s">
        <v>113</v>
      </c>
      <c r="C27" s="466"/>
      <c r="D27" s="471"/>
      <c r="E27" s="471"/>
      <c r="F27" s="471"/>
      <c r="G27" s="471"/>
      <c r="H27" s="471"/>
      <c r="I27" s="471">
        <v>24137.399999999998</v>
      </c>
      <c r="J27" s="451"/>
    </row>
    <row r="28" spans="1:22" s="452" customFormat="1" ht="9" customHeight="1">
      <c r="A28" s="449"/>
      <c r="B28" s="470"/>
      <c r="C28" s="466"/>
      <c r="D28" s="471"/>
      <c r="E28" s="471"/>
      <c r="F28" s="471"/>
      <c r="G28" s="471"/>
      <c r="H28" s="471"/>
      <c r="J28" s="451"/>
    </row>
    <row r="29" spans="1:22" s="452" customFormat="1" ht="9" customHeight="1">
      <c r="A29" s="449"/>
      <c r="B29" s="470" t="s">
        <v>296</v>
      </c>
      <c r="C29" s="466"/>
      <c r="D29" s="471"/>
      <c r="E29" s="471"/>
      <c r="F29" s="471"/>
      <c r="G29" s="471"/>
      <c r="H29" s="471"/>
      <c r="I29" s="471">
        <v>41816.199999999997</v>
      </c>
      <c r="J29" s="451"/>
    </row>
    <row r="30" spans="1:22" s="452" customFormat="1" ht="9" customHeight="1">
      <c r="A30" s="449"/>
      <c r="B30" s="470" t="s">
        <v>81</v>
      </c>
      <c r="C30" s="466"/>
      <c r="D30" s="471"/>
      <c r="E30" s="471"/>
      <c r="F30" s="471"/>
      <c r="G30" s="471"/>
      <c r="H30" s="471"/>
      <c r="I30" s="471">
        <v>16563.899999999998</v>
      </c>
      <c r="J30" s="451"/>
    </row>
    <row r="31" spans="1:22" ht="3" customHeight="1">
      <c r="A31" s="423"/>
      <c r="B31" s="432" t="s">
        <v>442</v>
      </c>
      <c r="C31" s="432"/>
      <c r="D31" s="432"/>
      <c r="E31" s="432"/>
      <c r="F31" s="432"/>
      <c r="G31" s="432"/>
      <c r="H31" s="432"/>
      <c r="I31" s="432"/>
      <c r="J31" s="433"/>
      <c r="K31" s="434"/>
      <c r="L31" s="428"/>
      <c r="M31" s="428"/>
      <c r="N31" s="428"/>
      <c r="O31" s="428"/>
      <c r="P31" s="428"/>
      <c r="Q31" s="428"/>
      <c r="R31" s="428"/>
      <c r="S31" s="428"/>
      <c r="T31" s="428"/>
      <c r="U31" s="428"/>
      <c r="V31" s="428"/>
    </row>
    <row r="32" spans="1:22" ht="3" customHeight="1">
      <c r="A32" s="423"/>
      <c r="B32" s="434"/>
      <c r="C32" s="435"/>
      <c r="D32" s="435"/>
      <c r="E32" s="435"/>
      <c r="F32" s="435"/>
      <c r="G32" s="435"/>
      <c r="H32" s="435"/>
      <c r="I32" s="435"/>
      <c r="J32" s="442"/>
      <c r="K32" s="435"/>
      <c r="L32" s="428"/>
      <c r="M32" s="428"/>
      <c r="N32" s="428"/>
      <c r="O32" s="428"/>
      <c r="P32" s="428"/>
      <c r="Q32" s="428"/>
      <c r="R32" s="428"/>
      <c r="S32" s="428"/>
      <c r="T32" s="428"/>
      <c r="U32" s="428"/>
      <c r="V32" s="428"/>
    </row>
    <row r="33" spans="1:22" ht="9" customHeight="1">
      <c r="A33" s="423"/>
      <c r="B33" s="931" t="s">
        <v>456</v>
      </c>
      <c r="C33" s="931"/>
      <c r="D33" s="931"/>
      <c r="E33" s="931"/>
      <c r="F33" s="931"/>
      <c r="G33" s="931"/>
      <c r="H33" s="931"/>
      <c r="I33" s="931"/>
      <c r="J33" s="442"/>
      <c r="K33" s="435"/>
      <c r="L33" s="428"/>
      <c r="M33" s="428"/>
      <c r="N33" s="428"/>
      <c r="O33" s="428"/>
      <c r="P33" s="428"/>
      <c r="Q33" s="428"/>
      <c r="R33" s="428"/>
      <c r="S33" s="428"/>
      <c r="T33" s="428"/>
      <c r="U33" s="428"/>
      <c r="V33" s="428"/>
    </row>
    <row r="34" spans="1:22" ht="3.95" customHeight="1">
      <c r="A34" s="460"/>
      <c r="B34" s="461"/>
      <c r="C34" s="462"/>
      <c r="D34" s="462"/>
      <c r="E34" s="462"/>
      <c r="F34" s="462"/>
      <c r="G34" s="462"/>
      <c r="H34" s="462"/>
      <c r="I34" s="462"/>
      <c r="J34" s="463"/>
      <c r="K34" s="435"/>
      <c r="L34" s="428"/>
      <c r="M34" s="428"/>
      <c r="N34" s="428"/>
      <c r="O34" s="428"/>
      <c r="P34" s="428"/>
      <c r="Q34" s="428"/>
      <c r="R34" s="428"/>
      <c r="S34" s="428"/>
      <c r="T34" s="428"/>
      <c r="U34" s="428"/>
      <c r="V34" s="428"/>
    </row>
    <row r="35" spans="1:22" ht="8.65" hidden="1" customHeight="1">
      <c r="B35" s="464"/>
      <c r="C35" s="428"/>
      <c r="D35" s="428"/>
      <c r="E35" s="428"/>
      <c r="F35" s="428"/>
      <c r="G35" s="428"/>
      <c r="H35" s="428"/>
      <c r="I35" s="428"/>
      <c r="J35" s="428"/>
      <c r="K35" s="428" t="s">
        <v>16</v>
      </c>
      <c r="L35" s="428"/>
      <c r="M35" s="428"/>
      <c r="N35" s="428"/>
      <c r="O35" s="428"/>
      <c r="P35" s="428"/>
      <c r="Q35" s="428"/>
      <c r="R35" s="428"/>
      <c r="S35" s="428"/>
      <c r="T35" s="428"/>
      <c r="U35" s="428"/>
      <c r="V35" s="428"/>
    </row>
    <row r="36" spans="1:22" ht="8.65" hidden="1" customHeight="1">
      <c r="B36" s="848"/>
      <c r="C36" s="428"/>
      <c r="D36" s="428"/>
      <c r="E36" s="428"/>
      <c r="F36" s="428"/>
      <c r="G36" s="428"/>
      <c r="H36" s="428"/>
      <c r="I36" s="428"/>
      <c r="J36" s="428"/>
      <c r="K36" s="428"/>
      <c r="L36" s="464"/>
      <c r="M36" s="465"/>
      <c r="N36" s="465"/>
      <c r="O36" s="465"/>
      <c r="P36" s="465"/>
      <c r="Q36" s="465"/>
      <c r="R36" s="465"/>
      <c r="S36" s="465"/>
      <c r="T36" s="465"/>
      <c r="U36" s="465"/>
      <c r="V36" s="465"/>
    </row>
    <row r="37" spans="1:22" ht="8.25" hidden="1" customHeight="1">
      <c r="B37" s="472"/>
    </row>
  </sheetData>
  <sheetProtection sheet="1" objects="1" scenarios="1"/>
  <mergeCells count="1">
    <mergeCell ref="B33:I33"/>
  </mergeCells>
  <hyperlinks>
    <hyperlink ref="C33:I33" r:id="rId1" display="Fuente: INEGI. Estadísticas sobre disponibilidad y uso de tecnología de información y comunicación en los hogares."/>
    <hyperlink ref="I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2"/>
  <headerFooter alignWithMargins="0">
    <oddHeader>&amp;L&amp;"Arial,Normal"&amp;10&amp;K000080INEGI. Anuario estadístico y geográfico de los Estados Unidos Mexicanos 2013. 2014.</oddHeader>
    <oddFooter xml:space="preserve"> </oddFooter>
  </headerFooter>
</worksheet>
</file>

<file path=xl/worksheets/sheet3.xml><?xml version="1.0" encoding="utf-8"?>
<worksheet xmlns="http://schemas.openxmlformats.org/spreadsheetml/2006/main" xmlns:r="http://schemas.openxmlformats.org/officeDocument/2006/relationships">
  <dimension ref="A1:S29"/>
  <sheetViews>
    <sheetView showGridLines="0" showRowColHeaders="0" zoomScale="140" zoomScaleNormal="140" workbookViewId="0"/>
  </sheetViews>
  <sheetFormatPr baseColWidth="10" defaultColWidth="0" defaultRowHeight="8.25" customHeight="1" zeroHeight="1"/>
  <cols>
    <col min="1" max="1" width="0.85546875" style="422" customWidth="1"/>
    <col min="2" max="2" width="8.7109375" style="422" customWidth="1"/>
    <col min="3" max="3" width="16.42578125" style="422" customWidth="1"/>
    <col min="4" max="4" width="16" style="422" customWidth="1"/>
    <col min="5" max="5" width="16.42578125" style="422" customWidth="1"/>
    <col min="6" max="7" width="0.85546875" style="422" customWidth="1"/>
    <col min="8" max="8" width="7.140625" style="422" hidden="1" customWidth="1"/>
    <col min="9" max="9" width="5" style="422" hidden="1" customWidth="1"/>
    <col min="10" max="10" width="6.42578125" style="422" hidden="1" customWidth="1"/>
    <col min="11" max="11" width="6" style="422" hidden="1" customWidth="1"/>
    <col min="12" max="12" width="5.85546875" style="422" hidden="1" customWidth="1"/>
    <col min="13" max="13" width="6.28515625" style="422" hidden="1" customWidth="1"/>
    <col min="14" max="14" width="4.85546875" style="422" hidden="1" customWidth="1"/>
    <col min="15" max="15" width="7.42578125" style="422" hidden="1" customWidth="1"/>
    <col min="16" max="16" width="6" style="422" hidden="1" customWidth="1"/>
    <col min="17" max="17" width="4.85546875" style="422" hidden="1" customWidth="1"/>
    <col min="18" max="18" width="5.28515625" style="422" hidden="1" customWidth="1"/>
    <col min="19" max="19" width="0.85546875" style="422" hidden="1" customWidth="1"/>
    <col min="20" max="16384" width="8" style="422" hidden="1"/>
  </cols>
  <sheetData>
    <row r="1" spans="1:18" ht="4.7" customHeight="1">
      <c r="A1" s="418"/>
      <c r="B1" s="419"/>
      <c r="C1" s="419"/>
      <c r="D1" s="419"/>
      <c r="E1" s="419"/>
      <c r="F1" s="420"/>
      <c r="G1" s="421"/>
    </row>
    <row r="2" spans="1:18" ht="11.1" customHeight="1">
      <c r="A2" s="423"/>
      <c r="B2" s="424" t="s">
        <v>446</v>
      </c>
      <c r="C2" s="425"/>
      <c r="D2" s="425"/>
      <c r="E2" s="841" t="s">
        <v>1</v>
      </c>
      <c r="F2" s="426"/>
      <c r="G2" s="427"/>
      <c r="H2" s="428"/>
      <c r="I2" s="428"/>
      <c r="J2" s="428"/>
      <c r="K2" s="428"/>
      <c r="L2" s="428"/>
      <c r="M2" s="428"/>
      <c r="N2" s="428"/>
      <c r="O2" s="428"/>
      <c r="P2" s="428"/>
      <c r="Q2" s="428"/>
      <c r="R2" s="428"/>
    </row>
    <row r="3" spans="1:18" ht="11.1" customHeight="1">
      <c r="A3" s="423"/>
      <c r="B3" s="429" t="s">
        <v>447</v>
      </c>
      <c r="C3" s="425"/>
      <c r="D3" s="425"/>
      <c r="E3" s="425"/>
      <c r="F3" s="430"/>
      <c r="G3" s="431"/>
      <c r="H3" s="428"/>
      <c r="I3" s="428"/>
      <c r="J3" s="428"/>
      <c r="K3" s="428"/>
      <c r="L3" s="428"/>
      <c r="M3" s="428"/>
      <c r="N3" s="428"/>
      <c r="O3" s="428"/>
      <c r="P3" s="428"/>
      <c r="Q3" s="428"/>
      <c r="R3" s="428"/>
    </row>
    <row r="4" spans="1:18" ht="3" customHeight="1">
      <c r="A4" s="423"/>
      <c r="B4" s="432"/>
      <c r="C4" s="432"/>
      <c r="D4" s="432"/>
      <c r="E4" s="432"/>
      <c r="F4" s="433"/>
      <c r="G4" s="434"/>
      <c r="H4" s="428"/>
      <c r="I4" s="428"/>
      <c r="J4" s="428"/>
      <c r="K4" s="428"/>
      <c r="L4" s="428"/>
      <c r="M4" s="428"/>
      <c r="N4" s="428"/>
      <c r="O4" s="428"/>
      <c r="P4" s="428"/>
      <c r="Q4" s="428"/>
      <c r="R4" s="428"/>
    </row>
    <row r="5" spans="1:18" ht="3" customHeight="1">
      <c r="A5" s="423"/>
      <c r="B5" s="435"/>
      <c r="C5" s="427"/>
      <c r="D5" s="427"/>
      <c r="E5" s="427"/>
      <c r="F5" s="426"/>
      <c r="G5" s="427"/>
      <c r="H5" s="428"/>
      <c r="I5" s="428"/>
      <c r="J5" s="428"/>
      <c r="K5" s="428"/>
      <c r="L5" s="428"/>
      <c r="M5" s="428"/>
      <c r="N5" s="428"/>
      <c r="O5" s="428"/>
      <c r="P5" s="428"/>
      <c r="Q5" s="428"/>
      <c r="R5" s="428"/>
    </row>
    <row r="6" spans="1:18" ht="9" customHeight="1">
      <c r="A6" s="423"/>
      <c r="B6" s="436" t="s">
        <v>62</v>
      </c>
      <c r="C6" s="437" t="s">
        <v>60</v>
      </c>
      <c r="D6" s="437" t="s">
        <v>448</v>
      </c>
      <c r="E6" s="437" t="s">
        <v>449</v>
      </c>
      <c r="F6" s="438"/>
      <c r="G6" s="439"/>
      <c r="H6" s="428"/>
      <c r="I6" s="428"/>
      <c r="J6" s="428"/>
      <c r="K6" s="428"/>
      <c r="L6" s="428"/>
      <c r="M6" s="428"/>
      <c r="N6" s="428"/>
      <c r="O6" s="428"/>
      <c r="P6" s="428"/>
      <c r="Q6" s="428"/>
      <c r="R6" s="428"/>
    </row>
    <row r="7" spans="1:18" ht="3" customHeight="1">
      <c r="A7" s="423"/>
      <c r="B7" s="440"/>
      <c r="C7" s="432"/>
      <c r="D7" s="432"/>
      <c r="E7" s="432"/>
      <c r="F7" s="433"/>
      <c r="G7" s="434"/>
      <c r="H7" s="428"/>
      <c r="I7" s="428"/>
      <c r="J7" s="428"/>
      <c r="K7" s="428"/>
      <c r="L7" s="428"/>
      <c r="M7" s="428"/>
      <c r="N7" s="428"/>
      <c r="O7" s="428"/>
      <c r="P7" s="428"/>
      <c r="Q7" s="428"/>
      <c r="R7" s="428"/>
    </row>
    <row r="8" spans="1:18" ht="3" customHeight="1">
      <c r="A8" s="423"/>
      <c r="B8" s="441"/>
      <c r="C8" s="435"/>
      <c r="D8" s="435"/>
      <c r="E8" s="435"/>
      <c r="F8" s="442"/>
      <c r="G8" s="435"/>
      <c r="H8" s="428"/>
      <c r="I8" s="428"/>
      <c r="J8" s="428"/>
      <c r="K8" s="428"/>
      <c r="L8" s="428"/>
      <c r="M8" s="428"/>
      <c r="N8" s="428"/>
      <c r="O8" s="428"/>
      <c r="P8" s="428"/>
      <c r="Q8" s="428"/>
      <c r="R8" s="428"/>
    </row>
    <row r="9" spans="1:18" ht="9" customHeight="1">
      <c r="A9" s="423"/>
      <c r="B9" s="441">
        <v>2005</v>
      </c>
      <c r="C9" s="447">
        <f t="shared" ref="C9:C13" si="0">SUM(D9:E9)</f>
        <v>18788167</v>
      </c>
      <c r="D9" s="447">
        <v>18147266</v>
      </c>
      <c r="E9" s="447">
        <v>640901</v>
      </c>
      <c r="F9" s="442"/>
      <c r="G9" s="435"/>
      <c r="H9" s="428"/>
      <c r="I9" s="428"/>
      <c r="J9" s="428"/>
      <c r="K9" s="428"/>
      <c r="L9" s="428"/>
      <c r="M9" s="428"/>
      <c r="N9" s="428"/>
      <c r="O9" s="428"/>
      <c r="P9" s="428"/>
      <c r="Q9" s="428"/>
      <c r="R9" s="428"/>
    </row>
    <row r="10" spans="1:18" ht="9" customHeight="1">
      <c r="A10" s="423"/>
      <c r="B10" s="441">
        <v>2006</v>
      </c>
      <c r="C10" s="447">
        <f t="shared" si="0"/>
        <v>22273275</v>
      </c>
      <c r="D10" s="447">
        <v>21580371</v>
      </c>
      <c r="E10" s="447">
        <v>692904</v>
      </c>
      <c r="F10" s="442"/>
      <c r="G10" s="435"/>
      <c r="H10" s="428"/>
      <c r="I10" s="428"/>
      <c r="J10" s="428"/>
      <c r="K10" s="428"/>
      <c r="L10" s="428"/>
      <c r="M10" s="428"/>
      <c r="N10" s="428"/>
      <c r="O10" s="428"/>
      <c r="P10" s="428"/>
      <c r="Q10" s="428"/>
      <c r="R10" s="428"/>
    </row>
    <row r="11" spans="1:18" ht="9" customHeight="1">
      <c r="A11" s="423"/>
      <c r="B11" s="441">
        <v>2007</v>
      </c>
      <c r="C11" s="447">
        <f t="shared" si="0"/>
        <v>22817481</v>
      </c>
      <c r="D11" s="447">
        <v>22077413</v>
      </c>
      <c r="E11" s="447">
        <v>740068</v>
      </c>
      <c r="F11" s="442"/>
      <c r="G11" s="435"/>
      <c r="H11" s="428"/>
      <c r="I11" s="428"/>
      <c r="J11" s="428"/>
      <c r="K11" s="428"/>
      <c r="L11" s="428"/>
      <c r="M11" s="428"/>
      <c r="N11" s="428"/>
      <c r="O11" s="428"/>
      <c r="P11" s="428"/>
      <c r="Q11" s="428"/>
      <c r="R11" s="428"/>
    </row>
    <row r="12" spans="1:18" ht="9" customHeight="1">
      <c r="A12" s="423"/>
      <c r="B12" s="441">
        <v>2008</v>
      </c>
      <c r="C12" s="447">
        <f t="shared" si="0"/>
        <v>24076259</v>
      </c>
      <c r="D12" s="447">
        <v>23303771</v>
      </c>
      <c r="E12" s="447">
        <v>772488</v>
      </c>
      <c r="F12" s="442"/>
      <c r="G12" s="435"/>
      <c r="H12" s="428"/>
      <c r="I12" s="428"/>
      <c r="J12" s="428"/>
      <c r="K12" s="428"/>
      <c r="L12" s="428"/>
      <c r="M12" s="428"/>
      <c r="N12" s="428"/>
      <c r="O12" s="428"/>
      <c r="P12" s="428"/>
      <c r="Q12" s="428"/>
      <c r="R12" s="428"/>
    </row>
    <row r="13" spans="1:18" ht="9" customHeight="1">
      <c r="A13" s="423"/>
      <c r="B13" s="441">
        <v>2009</v>
      </c>
      <c r="C13" s="447">
        <f t="shared" si="0"/>
        <v>26389618</v>
      </c>
      <c r="D13" s="447">
        <v>25559084</v>
      </c>
      <c r="E13" s="447">
        <v>830534</v>
      </c>
      <c r="F13" s="442"/>
      <c r="G13" s="435"/>
      <c r="H13" s="428"/>
      <c r="I13" s="428"/>
      <c r="J13" s="428"/>
      <c r="K13" s="428"/>
      <c r="L13" s="428"/>
      <c r="M13" s="428"/>
      <c r="N13" s="428"/>
      <c r="O13" s="428"/>
      <c r="P13" s="428"/>
      <c r="Q13" s="428"/>
      <c r="R13" s="428"/>
    </row>
    <row r="14" spans="1:18" ht="9" customHeight="1">
      <c r="A14" s="423"/>
      <c r="B14" s="441"/>
      <c r="C14" s="447"/>
      <c r="D14" s="447"/>
      <c r="E14" s="447"/>
      <c r="F14" s="442"/>
      <c r="G14" s="435"/>
      <c r="H14" s="428"/>
      <c r="I14" s="428"/>
      <c r="J14" s="428"/>
      <c r="K14" s="428"/>
      <c r="L14" s="428"/>
      <c r="M14" s="428"/>
      <c r="N14" s="428"/>
      <c r="O14" s="428"/>
      <c r="P14" s="428"/>
      <c r="Q14" s="428"/>
      <c r="R14" s="428"/>
    </row>
    <row r="15" spans="1:18" ht="9" customHeight="1">
      <c r="A15" s="423"/>
      <c r="B15" s="441">
        <v>2010</v>
      </c>
      <c r="C15" s="447">
        <f t="shared" ref="C15:C16" si="1">SUM(D15:E15)</f>
        <v>33468711</v>
      </c>
      <c r="D15" s="447">
        <v>32153182</v>
      </c>
      <c r="E15" s="447">
        <v>1315529</v>
      </c>
      <c r="F15" s="442"/>
      <c r="G15" s="435"/>
      <c r="H15" s="428"/>
      <c r="I15" s="428"/>
      <c r="J15" s="428"/>
      <c r="K15" s="428"/>
      <c r="L15" s="428"/>
      <c r="M15" s="428"/>
      <c r="N15" s="428"/>
      <c r="O15" s="428"/>
      <c r="P15" s="428"/>
      <c r="Q15" s="428"/>
      <c r="R15" s="428"/>
    </row>
    <row r="16" spans="1:18" ht="9" customHeight="1">
      <c r="A16" s="423"/>
      <c r="B16" s="441">
        <v>2011</v>
      </c>
      <c r="C16" s="447">
        <f t="shared" si="1"/>
        <v>36980257</v>
      </c>
      <c r="D16" s="447">
        <v>35568870</v>
      </c>
      <c r="E16" s="447">
        <v>1411387</v>
      </c>
      <c r="F16" s="442"/>
      <c r="G16" s="435"/>
      <c r="H16" s="428"/>
      <c r="I16" s="428"/>
      <c r="J16" s="428"/>
      <c r="K16" s="428"/>
      <c r="L16" s="428"/>
      <c r="M16" s="428"/>
      <c r="N16" s="428"/>
      <c r="O16" s="428"/>
      <c r="P16" s="428"/>
      <c r="Q16" s="428"/>
      <c r="R16" s="428"/>
    </row>
    <row r="17" spans="1:18" s="446" customFormat="1" ht="9" customHeight="1">
      <c r="A17" s="443"/>
      <c r="B17" s="846">
        <v>2012</v>
      </c>
      <c r="C17" s="447">
        <f>SUM(D17:E17)</f>
        <v>38473767</v>
      </c>
      <c r="D17" s="447">
        <v>36970488</v>
      </c>
      <c r="E17" s="447">
        <v>1503279</v>
      </c>
      <c r="F17" s="445"/>
      <c r="G17" s="448"/>
      <c r="H17" s="428"/>
      <c r="I17" s="428"/>
      <c r="J17" s="428"/>
      <c r="K17" s="428"/>
      <c r="L17" s="428"/>
      <c r="M17" s="428"/>
      <c r="N17" s="428"/>
      <c r="O17" s="428"/>
      <c r="P17" s="428"/>
      <c r="Q17" s="428"/>
      <c r="R17" s="428"/>
    </row>
    <row r="18" spans="1:18" ht="3" customHeight="1">
      <c r="A18" s="423"/>
      <c r="B18" s="432" t="s">
        <v>442</v>
      </c>
      <c r="C18" s="432"/>
      <c r="D18" s="432"/>
      <c r="E18" s="432"/>
      <c r="F18" s="433"/>
      <c r="G18" s="434"/>
      <c r="H18" s="428"/>
      <c r="I18" s="428"/>
      <c r="J18" s="428"/>
      <c r="K18" s="428"/>
      <c r="L18" s="428"/>
      <c r="M18" s="428"/>
      <c r="N18" s="428"/>
      <c r="O18" s="428"/>
      <c r="P18" s="428"/>
      <c r="Q18" s="428"/>
      <c r="R18" s="428"/>
    </row>
    <row r="19" spans="1:18" ht="3" customHeight="1">
      <c r="A19" s="423"/>
      <c r="B19" s="434"/>
      <c r="C19" s="435"/>
      <c r="D19" s="435"/>
      <c r="E19" s="435"/>
      <c r="F19" s="442"/>
      <c r="G19" s="435"/>
      <c r="H19" s="428"/>
      <c r="I19" s="428"/>
      <c r="J19" s="428"/>
      <c r="K19" s="428"/>
      <c r="L19" s="428"/>
      <c r="M19" s="428"/>
      <c r="N19" s="428"/>
      <c r="O19" s="428"/>
      <c r="P19" s="428"/>
      <c r="Q19" s="428"/>
      <c r="R19" s="428"/>
    </row>
    <row r="20" spans="1:18" ht="9" customHeight="1">
      <c r="A20" s="423"/>
      <c r="B20" s="847" t="s">
        <v>450</v>
      </c>
      <c r="F20" s="442"/>
      <c r="G20" s="435"/>
      <c r="H20" s="428"/>
      <c r="I20" s="428"/>
      <c r="J20" s="428"/>
      <c r="K20" s="428"/>
      <c r="L20" s="428"/>
      <c r="M20" s="428"/>
      <c r="N20" s="428"/>
      <c r="O20" s="428"/>
      <c r="P20" s="428"/>
      <c r="Q20" s="428"/>
      <c r="R20" s="428"/>
    </row>
    <row r="21" spans="1:18" ht="9" customHeight="1">
      <c r="A21" s="423"/>
      <c r="B21" s="847" t="s">
        <v>451</v>
      </c>
      <c r="F21" s="442"/>
      <c r="G21" s="435"/>
      <c r="H21" s="428"/>
      <c r="I21" s="428"/>
      <c r="J21" s="428"/>
      <c r="K21" s="428"/>
      <c r="L21" s="428"/>
      <c r="M21" s="428"/>
      <c r="N21" s="428"/>
      <c r="O21" s="428"/>
      <c r="P21" s="428"/>
      <c r="Q21" s="428"/>
      <c r="R21" s="428"/>
    </row>
    <row r="22" spans="1:18" ht="9" customHeight="1">
      <c r="A22" s="423"/>
      <c r="B22" s="847" t="s">
        <v>445</v>
      </c>
      <c r="F22" s="442"/>
      <c r="G22" s="435"/>
      <c r="H22" s="428"/>
      <c r="I22" s="428"/>
      <c r="J22" s="428"/>
      <c r="K22" s="428"/>
      <c r="L22" s="428"/>
      <c r="M22" s="428"/>
      <c r="N22" s="428"/>
      <c r="O22" s="428"/>
      <c r="P22" s="428"/>
      <c r="Q22" s="428"/>
      <c r="R22" s="428"/>
    </row>
    <row r="23" spans="1:18" ht="3.95" customHeight="1">
      <c r="A23" s="460"/>
      <c r="B23" s="461"/>
      <c r="C23" s="462"/>
      <c r="D23" s="462"/>
      <c r="E23" s="462"/>
      <c r="F23" s="463"/>
      <c r="G23" s="435"/>
      <c r="H23" s="428"/>
      <c r="I23" s="428"/>
      <c r="J23" s="428"/>
      <c r="K23" s="428"/>
      <c r="L23" s="428"/>
      <c r="M23" s="428"/>
      <c r="N23" s="428"/>
      <c r="O23" s="428"/>
      <c r="P23" s="428"/>
      <c r="Q23" s="428"/>
      <c r="R23" s="428"/>
    </row>
    <row r="24" spans="1:18" ht="8.65" hidden="1" customHeight="1">
      <c r="B24" s="464"/>
      <c r="C24" s="428"/>
      <c r="D24" s="428"/>
      <c r="E24" s="428"/>
      <c r="F24" s="428"/>
      <c r="G24" s="428" t="s">
        <v>16</v>
      </c>
      <c r="H24" s="428"/>
      <c r="I24" s="428"/>
      <c r="J24" s="428"/>
      <c r="K24" s="428"/>
      <c r="L24" s="428"/>
      <c r="M24" s="428"/>
      <c r="N24" s="428"/>
      <c r="O24" s="428"/>
      <c r="P24" s="428"/>
      <c r="Q24" s="428"/>
      <c r="R24" s="428"/>
    </row>
    <row r="25" spans="1:18" ht="8.65" hidden="1" customHeight="1">
      <c r="B25" s="848"/>
      <c r="C25" s="428"/>
      <c r="D25" s="428"/>
      <c r="E25" s="428"/>
      <c r="F25" s="428"/>
      <c r="G25" s="428"/>
      <c r="H25" s="464"/>
      <c r="I25" s="465"/>
      <c r="J25" s="465"/>
      <c r="K25" s="465"/>
      <c r="L25" s="465"/>
      <c r="M25" s="465"/>
      <c r="N25" s="465"/>
      <c r="O25" s="465"/>
      <c r="P25" s="465"/>
      <c r="Q25" s="465"/>
      <c r="R25" s="465"/>
    </row>
    <row r="26" spans="1:18" ht="8.25" hidden="1" customHeight="1"/>
    <row r="27" spans="1:18" ht="8.25" hidden="1" customHeight="1"/>
    <row r="28" spans="1:18" ht="8.25" hidden="1" customHeight="1"/>
    <row r="29" spans="1:18" ht="8.25" hidden="1" customHeight="1"/>
  </sheetData>
  <sheetProtection sheet="1" objects="1" scenarios="1"/>
  <hyperlinks>
    <hyperlink ref="E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30.xml><?xml version="1.0" encoding="utf-8"?>
<worksheet xmlns="http://schemas.openxmlformats.org/spreadsheetml/2006/main" xmlns:r="http://schemas.openxmlformats.org/officeDocument/2006/relationships">
  <dimension ref="A1:M302"/>
  <sheetViews>
    <sheetView showGridLines="0" showRowColHeaders="0" zoomScale="140" zoomScaleNormal="140" workbookViewId="0"/>
  </sheetViews>
  <sheetFormatPr baseColWidth="10" defaultColWidth="0" defaultRowHeight="12.75" zeroHeight="1"/>
  <cols>
    <col min="1" max="1" width="0.7109375" style="769" customWidth="1"/>
    <col min="2" max="2" width="22.7109375" style="769" customWidth="1"/>
    <col min="3" max="3" width="11.140625" style="769" customWidth="1"/>
    <col min="4" max="4" width="12.7109375" style="769" customWidth="1"/>
    <col min="5" max="5" width="11.42578125" style="769" customWidth="1"/>
    <col min="6" max="6" width="0.7109375" style="769" customWidth="1"/>
    <col min="7" max="7" width="0.85546875" style="769" customWidth="1"/>
    <col min="8" max="8" width="10.7109375" style="769" hidden="1" customWidth="1"/>
    <col min="9" max="9" width="10.28515625" style="769" hidden="1" customWidth="1"/>
    <col min="10" max="10" width="2.85546875" style="769" hidden="1" customWidth="1"/>
    <col min="11" max="11" width="8.7109375" style="769" hidden="1" customWidth="1"/>
    <col min="12" max="16384" width="11.42578125" style="769" hidden="1"/>
  </cols>
  <sheetData>
    <row r="1" spans="1:13" s="724" customFormat="1" ht="4.5" customHeight="1">
      <c r="A1" s="721"/>
      <c r="B1" s="722"/>
      <c r="C1" s="722"/>
      <c r="D1" s="722"/>
      <c r="E1" s="722"/>
      <c r="F1" s="723"/>
    </row>
    <row r="2" spans="1:13" s="724" customFormat="1" ht="11.1" customHeight="1">
      <c r="A2" s="725"/>
      <c r="B2" s="726" t="s">
        <v>621</v>
      </c>
      <c r="C2" s="727"/>
      <c r="D2" s="727"/>
      <c r="E2" s="841" t="s">
        <v>677</v>
      </c>
      <c r="F2" s="728"/>
    </row>
    <row r="3" spans="1:13" s="724" customFormat="1" ht="11.1" customHeight="1">
      <c r="A3" s="725"/>
      <c r="B3" s="726" t="s">
        <v>622</v>
      </c>
      <c r="C3" s="727"/>
      <c r="D3" s="727"/>
      <c r="E3" s="729"/>
      <c r="F3" s="728"/>
    </row>
    <row r="4" spans="1:13" s="724" customFormat="1" ht="11.1" customHeight="1">
      <c r="A4" s="725"/>
      <c r="B4" s="726" t="s">
        <v>723</v>
      </c>
      <c r="C4" s="730"/>
      <c r="D4" s="730"/>
      <c r="E4" s="730"/>
      <c r="F4" s="728"/>
    </row>
    <row r="5" spans="1:13" s="724" customFormat="1" ht="11.1" customHeight="1">
      <c r="A5" s="725"/>
      <c r="B5" s="731" t="s">
        <v>623</v>
      </c>
      <c r="C5" s="730"/>
      <c r="D5" s="730"/>
      <c r="E5" s="730"/>
      <c r="F5" s="728"/>
    </row>
    <row r="6" spans="1:13" s="724" customFormat="1" ht="3" customHeight="1">
      <c r="A6" s="725"/>
      <c r="B6" s="732"/>
      <c r="C6" s="732"/>
      <c r="D6" s="732"/>
      <c r="E6" s="732"/>
      <c r="F6" s="728"/>
    </row>
    <row r="7" spans="1:13" s="724" customFormat="1" ht="3" customHeight="1">
      <c r="A7" s="725"/>
      <c r="B7" s="733"/>
      <c r="C7" s="733"/>
      <c r="D7" s="733"/>
      <c r="E7" s="733"/>
      <c r="F7" s="728"/>
    </row>
    <row r="8" spans="1:13" s="724" customFormat="1" ht="9" customHeight="1">
      <c r="A8" s="725"/>
      <c r="B8" s="932" t="s">
        <v>624</v>
      </c>
      <c r="C8" s="934" t="s">
        <v>625</v>
      </c>
      <c r="D8" s="934" t="s">
        <v>626</v>
      </c>
      <c r="E8" s="934" t="s">
        <v>627</v>
      </c>
      <c r="F8" s="734"/>
      <c r="G8" s="735"/>
      <c r="H8" s="735"/>
      <c r="I8" s="735"/>
      <c r="J8" s="735"/>
      <c r="K8" s="735"/>
      <c r="L8" s="736"/>
      <c r="M8" s="737"/>
    </row>
    <row r="9" spans="1:13" s="724" customFormat="1" ht="9" customHeight="1">
      <c r="A9" s="725"/>
      <c r="B9" s="933"/>
      <c r="C9" s="934"/>
      <c r="D9" s="934"/>
      <c r="E9" s="934"/>
      <c r="F9" s="734"/>
      <c r="G9" s="735"/>
      <c r="H9" s="735"/>
      <c r="I9" s="735"/>
      <c r="J9" s="735"/>
      <c r="K9" s="735"/>
      <c r="L9" s="736"/>
      <c r="M9" s="737"/>
    </row>
    <row r="10" spans="1:13" s="724" customFormat="1" ht="9" customHeight="1">
      <c r="A10" s="725"/>
      <c r="B10" s="933"/>
      <c r="C10" s="934"/>
      <c r="D10" s="934"/>
      <c r="E10" s="934"/>
      <c r="F10" s="734"/>
      <c r="G10" s="735"/>
      <c r="H10" s="735"/>
      <c r="I10" s="735"/>
      <c r="J10" s="735"/>
      <c r="K10" s="735"/>
      <c r="L10" s="736"/>
      <c r="M10" s="737"/>
    </row>
    <row r="11" spans="1:13" s="724" customFormat="1" ht="3" customHeight="1">
      <c r="A11" s="725"/>
      <c r="B11" s="732"/>
      <c r="C11" s="738"/>
      <c r="D11" s="738"/>
      <c r="E11" s="738"/>
      <c r="F11" s="739"/>
      <c r="G11" s="740"/>
      <c r="H11" s="740"/>
      <c r="I11" s="740"/>
      <c r="J11" s="740"/>
      <c r="K11" s="740"/>
      <c r="L11" s="733"/>
    </row>
    <row r="12" spans="1:13" s="724" customFormat="1" ht="3" customHeight="1">
      <c r="A12" s="725"/>
      <c r="B12" s="733"/>
      <c r="C12" s="793"/>
      <c r="D12" s="793"/>
      <c r="E12" s="793"/>
      <c r="F12" s="741"/>
      <c r="G12" s="740"/>
      <c r="H12" s="740"/>
      <c r="I12" s="740"/>
      <c r="J12" s="740"/>
      <c r="K12" s="740"/>
      <c r="L12" s="733"/>
    </row>
    <row r="13" spans="1:13" s="744" customFormat="1" ht="9" customHeight="1">
      <c r="A13" s="742"/>
      <c r="B13" s="743">
        <v>2003</v>
      </c>
      <c r="F13" s="745"/>
      <c r="M13" s="746"/>
    </row>
    <row r="14" spans="1:13" s="744" customFormat="1" ht="8.65" customHeight="1">
      <c r="A14" s="742"/>
      <c r="B14" s="743" t="s">
        <v>60</v>
      </c>
      <c r="C14" s="793">
        <f>SUM(C15+C34)</f>
        <v>12544482</v>
      </c>
      <c r="D14" s="793">
        <f>SUM(D15+D34)</f>
        <v>5241661</v>
      </c>
      <c r="E14" s="793">
        <f>SUM(E15+E34)</f>
        <v>7302821</v>
      </c>
      <c r="F14" s="745"/>
      <c r="M14" s="746"/>
    </row>
    <row r="15" spans="1:13" s="744" customFormat="1" ht="8.65" customHeight="1">
      <c r="A15" s="742"/>
      <c r="B15" s="743" t="s">
        <v>628</v>
      </c>
      <c r="C15" s="793">
        <f>SUM(C17+C28)</f>
        <v>2045662</v>
      </c>
      <c r="D15" s="793">
        <f>SUM(D17+D28)</f>
        <v>703928</v>
      </c>
      <c r="E15" s="793">
        <f>SUM(E17+E28)</f>
        <v>1341734</v>
      </c>
      <c r="F15" s="745"/>
      <c r="H15" s="747"/>
      <c r="I15" s="747"/>
      <c r="M15" s="746"/>
    </row>
    <row r="16" spans="1:13" s="724" customFormat="1" ht="3" customHeight="1">
      <c r="A16" s="725"/>
      <c r="B16" s="748"/>
      <c r="C16" s="749"/>
      <c r="D16" s="749"/>
      <c r="E16" s="749"/>
      <c r="F16" s="728"/>
      <c r="H16" s="750"/>
      <c r="I16" s="750"/>
      <c r="M16" s="733"/>
    </row>
    <row r="17" spans="1:13" s="724" customFormat="1" ht="8.65" customHeight="1">
      <c r="A17" s="725"/>
      <c r="B17" s="748" t="s">
        <v>629</v>
      </c>
      <c r="C17" s="751">
        <f>SUM(C18+C22+C25+C27)</f>
        <v>873434</v>
      </c>
      <c r="D17" s="751">
        <f>SUM(D18+D22+D25+D27)-1</f>
        <v>187210</v>
      </c>
      <c r="E17" s="751">
        <f>SUM(E18+E22+E25+E27)+1</f>
        <v>686224</v>
      </c>
      <c r="F17" s="728"/>
      <c r="M17" s="733"/>
    </row>
    <row r="18" spans="1:13" s="744" customFormat="1" ht="8.65" customHeight="1">
      <c r="A18" s="742"/>
      <c r="B18" s="752" t="s">
        <v>630</v>
      </c>
      <c r="C18" s="751">
        <f>SUM(C19:C21)</f>
        <v>262374</v>
      </c>
      <c r="D18" s="751">
        <f>SUM(D19:D21)</f>
        <v>63026</v>
      </c>
      <c r="E18" s="751">
        <f>SUM(E19:E21)</f>
        <v>199348</v>
      </c>
      <c r="F18" s="745"/>
      <c r="H18" s="747"/>
      <c r="I18" s="747"/>
      <c r="M18" s="746"/>
    </row>
    <row r="19" spans="1:13" s="744" customFormat="1" ht="8.65" customHeight="1">
      <c r="A19" s="742"/>
      <c r="B19" s="753" t="s">
        <v>631</v>
      </c>
      <c r="C19" s="751"/>
      <c r="D19" s="751"/>
      <c r="E19" s="751"/>
      <c r="F19" s="745"/>
      <c r="H19" s="747"/>
      <c r="I19" s="747"/>
      <c r="M19" s="746"/>
    </row>
    <row r="20" spans="1:13" s="744" customFormat="1" ht="8.65" customHeight="1">
      <c r="A20" s="742"/>
      <c r="B20" s="753" t="s">
        <v>632</v>
      </c>
      <c r="C20" s="751">
        <v>204476</v>
      </c>
      <c r="D20" s="751">
        <v>48698</v>
      </c>
      <c r="E20" s="751">
        <f>SUM(C20-D20)-1</f>
        <v>155777</v>
      </c>
      <c r="F20" s="745"/>
      <c r="H20" s="747"/>
      <c r="I20" s="747"/>
      <c r="M20" s="746"/>
    </row>
    <row r="21" spans="1:13" s="724" customFormat="1" ht="8.65" customHeight="1">
      <c r="A21" s="725"/>
      <c r="B21" s="753" t="s">
        <v>633</v>
      </c>
      <c r="C21" s="751">
        <v>57898</v>
      </c>
      <c r="D21" s="751">
        <v>14328</v>
      </c>
      <c r="E21" s="751">
        <f>SUM(C21-D21)+1</f>
        <v>43571</v>
      </c>
      <c r="F21" s="728"/>
      <c r="M21" s="733"/>
    </row>
    <row r="22" spans="1:13" s="724" customFormat="1" ht="8.65" customHeight="1">
      <c r="A22" s="725"/>
      <c r="B22" s="754" t="s">
        <v>634</v>
      </c>
      <c r="C22" s="751">
        <f>SUM(C23:C24)</f>
        <v>394401</v>
      </c>
      <c r="D22" s="751">
        <f>SUM(D23:D24)+1</f>
        <v>54161</v>
      </c>
      <c r="E22" s="751">
        <f>SUM(E23:E24)</f>
        <v>340241</v>
      </c>
      <c r="F22" s="728"/>
      <c r="M22" s="733"/>
    </row>
    <row r="23" spans="1:13" s="724" customFormat="1" ht="8.65" customHeight="1">
      <c r="A23" s="725"/>
      <c r="B23" s="755" t="s">
        <v>635</v>
      </c>
      <c r="C23" s="751">
        <v>357340</v>
      </c>
      <c r="D23" s="751">
        <v>45361</v>
      </c>
      <c r="E23" s="751">
        <f>SUM(C23-D23)</f>
        <v>311979</v>
      </c>
      <c r="F23" s="728"/>
      <c r="M23" s="733"/>
    </row>
    <row r="24" spans="1:13" s="724" customFormat="1" ht="8.65" customHeight="1">
      <c r="A24" s="725"/>
      <c r="B24" s="755" t="s">
        <v>636</v>
      </c>
      <c r="C24" s="751">
        <v>37061</v>
      </c>
      <c r="D24" s="751">
        <v>8799</v>
      </c>
      <c r="E24" s="751">
        <f>SUM(C24-D24)</f>
        <v>28262</v>
      </c>
      <c r="F24" s="728"/>
      <c r="M24" s="733"/>
    </row>
    <row r="25" spans="1:13" s="724" customFormat="1" ht="8.65" customHeight="1">
      <c r="A25" s="725"/>
      <c r="B25" s="754" t="s">
        <v>637</v>
      </c>
      <c r="C25" s="751">
        <f>SUM(C26)</f>
        <v>78820</v>
      </c>
      <c r="D25" s="751">
        <f>SUM(D26)</f>
        <v>27637</v>
      </c>
      <c r="E25" s="751">
        <f>SUM(E26)</f>
        <v>51182</v>
      </c>
      <c r="F25" s="728"/>
      <c r="M25" s="733"/>
    </row>
    <row r="26" spans="1:13" s="724" customFormat="1" ht="8.65" customHeight="1">
      <c r="A26" s="725"/>
      <c r="B26" s="755" t="s">
        <v>638</v>
      </c>
      <c r="C26" s="751">
        <v>78820</v>
      </c>
      <c r="D26" s="751">
        <v>27637</v>
      </c>
      <c r="E26" s="751">
        <f>SUM(C26-D26)-1</f>
        <v>51182</v>
      </c>
      <c r="F26" s="728"/>
      <c r="M26" s="733"/>
    </row>
    <row r="27" spans="1:13" s="724" customFormat="1" ht="8.65" customHeight="1">
      <c r="A27" s="725"/>
      <c r="B27" s="754" t="s">
        <v>216</v>
      </c>
      <c r="C27" s="751">
        <v>137839</v>
      </c>
      <c r="D27" s="751">
        <v>42387</v>
      </c>
      <c r="E27" s="751">
        <f>SUM(C27-D27)</f>
        <v>95452</v>
      </c>
      <c r="F27" s="728"/>
    </row>
    <row r="28" spans="1:13" s="724" customFormat="1" ht="8.65" customHeight="1">
      <c r="A28" s="725"/>
      <c r="B28" s="756" t="s">
        <v>639</v>
      </c>
      <c r="C28" s="751">
        <f>SUM(C29:C30)</f>
        <v>1172228</v>
      </c>
      <c r="D28" s="751">
        <f>SUM(D29:D30)+1</f>
        <v>516718</v>
      </c>
      <c r="E28" s="751">
        <f>SUM(E29:E30)</f>
        <v>655510</v>
      </c>
      <c r="F28" s="728"/>
    </row>
    <row r="29" spans="1:13" s="724" customFormat="1" ht="8.65" customHeight="1">
      <c r="A29" s="725"/>
      <c r="B29" s="754" t="s">
        <v>640</v>
      </c>
      <c r="C29" s="751">
        <v>1049983</v>
      </c>
      <c r="D29" s="751">
        <v>483574</v>
      </c>
      <c r="E29" s="751">
        <f>SUM(C29-D29)-1</f>
        <v>566408</v>
      </c>
      <c r="F29" s="728"/>
    </row>
    <row r="30" spans="1:13" s="724" customFormat="1" ht="8.65" customHeight="1">
      <c r="A30" s="725"/>
      <c r="B30" s="754" t="s">
        <v>641</v>
      </c>
      <c r="C30" s="751">
        <f>SUM(C31:C32)-1</f>
        <v>122245</v>
      </c>
      <c r="D30" s="751">
        <f>SUM(D31:D32)-1</f>
        <v>33143</v>
      </c>
      <c r="E30" s="751">
        <f>SUM(E31:E32)</f>
        <v>89102</v>
      </c>
      <c r="F30" s="728"/>
    </row>
    <row r="31" spans="1:13" s="724" customFormat="1" ht="8.65" customHeight="1">
      <c r="A31" s="725"/>
      <c r="B31" s="753" t="s">
        <v>642</v>
      </c>
      <c r="C31" s="751">
        <v>54113</v>
      </c>
      <c r="D31" s="751">
        <v>10524</v>
      </c>
      <c r="E31" s="751">
        <f>SUM(C31-D31)</f>
        <v>43589</v>
      </c>
      <c r="F31" s="728"/>
    </row>
    <row r="32" spans="1:13" s="724" customFormat="1" ht="8.65" customHeight="1">
      <c r="A32" s="725"/>
      <c r="B32" s="753" t="s">
        <v>643</v>
      </c>
      <c r="C32" s="751">
        <v>68133</v>
      </c>
      <c r="D32" s="751">
        <v>22620</v>
      </c>
      <c r="E32" s="751">
        <f>SUM(C32-D32)</f>
        <v>45513</v>
      </c>
      <c r="F32" s="728"/>
    </row>
    <row r="33" spans="1:13" s="724" customFormat="1" ht="3" customHeight="1">
      <c r="A33" s="725"/>
      <c r="B33" s="753"/>
      <c r="C33" s="751"/>
      <c r="D33" s="751"/>
      <c r="E33" s="751"/>
      <c r="F33" s="728"/>
    </row>
    <row r="34" spans="1:13" s="744" customFormat="1" ht="8.65" customHeight="1">
      <c r="A34" s="742"/>
      <c r="B34" s="743" t="s">
        <v>644</v>
      </c>
      <c r="C34" s="793">
        <v>10498820</v>
      </c>
      <c r="D34" s="793">
        <v>4537733</v>
      </c>
      <c r="E34" s="793">
        <f>SUM(C34-D34)</f>
        <v>5961087</v>
      </c>
      <c r="F34" s="745"/>
      <c r="H34" s="747"/>
      <c r="I34" s="747"/>
      <c r="M34" s="746"/>
    </row>
    <row r="35" spans="1:13" s="744" customFormat="1" ht="9" customHeight="1">
      <c r="A35" s="742"/>
      <c r="B35" s="743"/>
      <c r="C35" s="793"/>
      <c r="D35" s="793"/>
      <c r="E35" s="793"/>
      <c r="F35" s="745"/>
      <c r="H35" s="747"/>
      <c r="I35" s="747"/>
      <c r="M35" s="746"/>
    </row>
    <row r="36" spans="1:13" s="744" customFormat="1" ht="9" customHeight="1">
      <c r="A36" s="742"/>
      <c r="B36" s="743">
        <v>2004</v>
      </c>
      <c r="F36" s="745"/>
      <c r="M36" s="746"/>
    </row>
    <row r="37" spans="1:13" s="744" customFormat="1" ht="8.65" customHeight="1">
      <c r="A37" s="742"/>
      <c r="B37" s="743" t="s">
        <v>60</v>
      </c>
      <c r="C37" s="793">
        <f>SUM(C38+C57)</f>
        <v>14270034</v>
      </c>
      <c r="D37" s="793">
        <f>SUM(D38+D57)+1</f>
        <v>5970139</v>
      </c>
      <c r="E37" s="793">
        <f>SUM(E38+E57)-1</f>
        <v>8299895</v>
      </c>
      <c r="F37" s="745"/>
      <c r="M37" s="746"/>
    </row>
    <row r="38" spans="1:13" s="744" customFormat="1" ht="8.65" customHeight="1">
      <c r="A38" s="742"/>
      <c r="B38" s="743" t="s">
        <v>628</v>
      </c>
      <c r="C38" s="793">
        <f>SUM(C40+C51)</f>
        <v>2405030</v>
      </c>
      <c r="D38" s="793">
        <f>SUM(D40+D51)-1</f>
        <v>822527</v>
      </c>
      <c r="E38" s="793">
        <f>SUM(E40+E51)</f>
        <v>1582503</v>
      </c>
      <c r="F38" s="745"/>
      <c r="H38" s="747"/>
      <c r="I38" s="747"/>
      <c r="M38" s="746"/>
    </row>
    <row r="39" spans="1:13" s="724" customFormat="1" ht="3" customHeight="1">
      <c r="A39" s="725"/>
      <c r="B39" s="748"/>
      <c r="C39" s="749"/>
      <c r="D39" s="749"/>
      <c r="E39" s="749"/>
      <c r="F39" s="728"/>
      <c r="H39" s="750"/>
      <c r="I39" s="750"/>
      <c r="M39" s="733"/>
    </row>
    <row r="40" spans="1:13" s="724" customFormat="1" ht="8.65" customHeight="1">
      <c r="A40" s="725"/>
      <c r="B40" s="748" t="s">
        <v>629</v>
      </c>
      <c r="C40" s="751">
        <f>SUM(C41+C45+C48+C50)</f>
        <v>930476</v>
      </c>
      <c r="D40" s="751">
        <f>SUM(D41+D45+D48+D50)+1</f>
        <v>207594</v>
      </c>
      <c r="E40" s="751">
        <f>SUM(E41+E45+E48+E50)</f>
        <v>722882</v>
      </c>
      <c r="F40" s="728"/>
      <c r="M40" s="733"/>
    </row>
    <row r="41" spans="1:13" s="744" customFormat="1" ht="8.65" customHeight="1">
      <c r="A41" s="742"/>
      <c r="B41" s="752" t="s">
        <v>630</v>
      </c>
      <c r="C41" s="751">
        <f>SUM(C42:C44)-1</f>
        <v>258082</v>
      </c>
      <c r="D41" s="751">
        <f>SUM(D42:D44)+1</f>
        <v>67079</v>
      </c>
      <c r="E41" s="751">
        <f>SUM(E42:E44)</f>
        <v>191003</v>
      </c>
      <c r="F41" s="745"/>
      <c r="H41" s="747"/>
      <c r="I41" s="747"/>
      <c r="M41" s="746"/>
    </row>
    <row r="42" spans="1:13" s="744" customFormat="1" ht="8.65" customHeight="1">
      <c r="A42" s="742"/>
      <c r="B42" s="753" t="s">
        <v>631</v>
      </c>
      <c r="C42" s="751"/>
      <c r="D42" s="751"/>
      <c r="E42" s="751"/>
      <c r="F42" s="745"/>
      <c r="H42" s="747"/>
      <c r="I42" s="747"/>
      <c r="M42" s="746"/>
    </row>
    <row r="43" spans="1:13" s="744" customFormat="1" ht="8.65" customHeight="1">
      <c r="A43" s="742"/>
      <c r="B43" s="753" t="s">
        <v>632</v>
      </c>
      <c r="C43" s="751">
        <v>198178</v>
      </c>
      <c r="D43" s="751">
        <v>49710</v>
      </c>
      <c r="E43" s="751">
        <f>SUM(C43-D43)-1</f>
        <v>148467</v>
      </c>
      <c r="F43" s="745"/>
      <c r="H43" s="747"/>
      <c r="I43" s="747"/>
      <c r="M43" s="746"/>
    </row>
    <row r="44" spans="1:13" s="724" customFormat="1" ht="8.65" customHeight="1">
      <c r="A44" s="725"/>
      <c r="B44" s="753" t="s">
        <v>633</v>
      </c>
      <c r="C44" s="751">
        <v>59905</v>
      </c>
      <c r="D44" s="751">
        <v>17368</v>
      </c>
      <c r="E44" s="751">
        <f>SUM(C44-D44)-1</f>
        <v>42536</v>
      </c>
      <c r="F44" s="728"/>
      <c r="M44" s="733"/>
    </row>
    <row r="45" spans="1:13" s="724" customFormat="1" ht="8.65" customHeight="1">
      <c r="A45" s="725"/>
      <c r="B45" s="754" t="s">
        <v>634</v>
      </c>
      <c r="C45" s="751">
        <f>SUM(C46:C47)</f>
        <v>433346</v>
      </c>
      <c r="D45" s="751">
        <f>SUM(D46:D47)-1</f>
        <v>61044</v>
      </c>
      <c r="E45" s="751">
        <f>SUM(E46:E47)+1</f>
        <v>372302</v>
      </c>
      <c r="F45" s="728"/>
      <c r="M45" s="733"/>
    </row>
    <row r="46" spans="1:13" s="724" customFormat="1" ht="8.65" customHeight="1">
      <c r="A46" s="725"/>
      <c r="B46" s="755" t="s">
        <v>635</v>
      </c>
      <c r="C46" s="751">
        <v>392148</v>
      </c>
      <c r="D46" s="751">
        <v>50525</v>
      </c>
      <c r="E46" s="751">
        <f>SUM(C46-D46)</f>
        <v>341623</v>
      </c>
      <c r="F46" s="728"/>
      <c r="M46" s="733"/>
    </row>
    <row r="47" spans="1:13" s="724" customFormat="1" ht="8.65" customHeight="1">
      <c r="A47" s="725"/>
      <c r="B47" s="755" t="s">
        <v>636</v>
      </c>
      <c r="C47" s="751">
        <v>41198</v>
      </c>
      <c r="D47" s="751">
        <v>10520</v>
      </c>
      <c r="E47" s="751">
        <f>SUM(C47-D47)</f>
        <v>30678</v>
      </c>
      <c r="F47" s="728"/>
      <c r="M47" s="733"/>
    </row>
    <row r="48" spans="1:13" s="724" customFormat="1" ht="8.65" customHeight="1">
      <c r="A48" s="725"/>
      <c r="B48" s="754" t="s">
        <v>637</v>
      </c>
      <c r="C48" s="751">
        <f>SUM(C49)</f>
        <v>92674</v>
      </c>
      <c r="D48" s="751">
        <f>SUM(D49)</f>
        <v>32072</v>
      </c>
      <c r="E48" s="751">
        <f>SUM(E49)</f>
        <v>60602</v>
      </c>
      <c r="F48" s="728"/>
      <c r="M48" s="733"/>
    </row>
    <row r="49" spans="1:13" s="724" customFormat="1" ht="8.65" customHeight="1">
      <c r="A49" s="725"/>
      <c r="B49" s="755" t="s">
        <v>638</v>
      </c>
      <c r="C49" s="751">
        <v>92674</v>
      </c>
      <c r="D49" s="751">
        <v>32072</v>
      </c>
      <c r="E49" s="751">
        <f>SUM(C49-D49)</f>
        <v>60602</v>
      </c>
      <c r="F49" s="728"/>
      <c r="M49" s="733"/>
    </row>
    <row r="50" spans="1:13" s="724" customFormat="1" ht="8.65" customHeight="1">
      <c r="A50" s="725"/>
      <c r="B50" s="754" t="s">
        <v>216</v>
      </c>
      <c r="C50" s="751">
        <v>146374</v>
      </c>
      <c r="D50" s="751">
        <v>47398</v>
      </c>
      <c r="E50" s="751">
        <f>SUM(C50-D50)-1</f>
        <v>98975</v>
      </c>
      <c r="F50" s="728"/>
    </row>
    <row r="51" spans="1:13" s="724" customFormat="1" ht="8.65" customHeight="1">
      <c r="A51" s="725"/>
      <c r="B51" s="756" t="s">
        <v>639</v>
      </c>
      <c r="C51" s="751">
        <f>SUM(C52:C53)</f>
        <v>1474554</v>
      </c>
      <c r="D51" s="751">
        <f>SUM(D52:D53)</f>
        <v>614934</v>
      </c>
      <c r="E51" s="751">
        <f>SUM(E52:E53)</f>
        <v>859621</v>
      </c>
      <c r="F51" s="728"/>
    </row>
    <row r="52" spans="1:13" s="724" customFormat="1" ht="8.65" customHeight="1">
      <c r="A52" s="725"/>
      <c r="B52" s="754" t="s">
        <v>640</v>
      </c>
      <c r="C52" s="751">
        <v>1355533</v>
      </c>
      <c r="D52" s="751">
        <v>579612</v>
      </c>
      <c r="E52" s="751">
        <f>SUM(C52-D52)+1</f>
        <v>775922</v>
      </c>
      <c r="F52" s="728"/>
    </row>
    <row r="53" spans="1:13" s="724" customFormat="1" ht="8.65" customHeight="1">
      <c r="A53" s="725"/>
      <c r="B53" s="754" t="s">
        <v>641</v>
      </c>
      <c r="C53" s="751">
        <f>SUM(C54:C55)</f>
        <v>119021</v>
      </c>
      <c r="D53" s="751">
        <f>SUM(D54:D55)-1</f>
        <v>35322</v>
      </c>
      <c r="E53" s="751">
        <f>SUM(E54:E55)</f>
        <v>83699</v>
      </c>
      <c r="F53" s="728"/>
    </row>
    <row r="54" spans="1:13" s="724" customFormat="1" ht="8.65" customHeight="1">
      <c r="A54" s="725"/>
      <c r="B54" s="753" t="s">
        <v>642</v>
      </c>
      <c r="C54" s="751">
        <v>44419</v>
      </c>
      <c r="D54" s="751">
        <v>10375</v>
      </c>
      <c r="E54" s="751">
        <f>SUM(C54-D54)</f>
        <v>34044</v>
      </c>
      <c r="F54" s="728"/>
    </row>
    <row r="55" spans="1:13" s="724" customFormat="1" ht="8.65" customHeight="1">
      <c r="A55" s="725"/>
      <c r="B55" s="753" t="s">
        <v>643</v>
      </c>
      <c r="C55" s="751">
        <v>74602</v>
      </c>
      <c r="D55" s="751">
        <v>24948</v>
      </c>
      <c r="E55" s="751">
        <f>SUM(C55-D55)+1</f>
        <v>49655</v>
      </c>
      <c r="F55" s="728"/>
    </row>
    <row r="56" spans="1:13" s="724" customFormat="1" ht="3" customHeight="1">
      <c r="A56" s="725"/>
      <c r="B56" s="753"/>
      <c r="C56" s="751"/>
      <c r="D56" s="751"/>
      <c r="E56" s="751"/>
      <c r="F56" s="728"/>
    </row>
    <row r="57" spans="1:13" s="744" customFormat="1" ht="8.65" customHeight="1">
      <c r="A57" s="742"/>
      <c r="B57" s="743" t="s">
        <v>644</v>
      </c>
      <c r="C57" s="793">
        <v>11865004</v>
      </c>
      <c r="D57" s="793">
        <v>5147611</v>
      </c>
      <c r="E57" s="793">
        <f>SUM(C57-D57)</f>
        <v>6717393</v>
      </c>
      <c r="F57" s="745"/>
      <c r="H57" s="747"/>
      <c r="I57" s="747"/>
      <c r="M57" s="746"/>
    </row>
    <row r="58" spans="1:13" s="744" customFormat="1" ht="3.95" customHeight="1">
      <c r="A58" s="742"/>
      <c r="B58" s="743"/>
      <c r="C58" s="793"/>
      <c r="D58" s="793"/>
      <c r="E58" s="793"/>
      <c r="F58" s="745"/>
      <c r="H58" s="747"/>
      <c r="I58" s="747"/>
      <c r="M58" s="746"/>
    </row>
    <row r="59" spans="1:13" s="744" customFormat="1" ht="8.65" customHeight="1">
      <c r="A59" s="742"/>
      <c r="B59" s="743" t="s">
        <v>645</v>
      </c>
      <c r="C59" s="793"/>
      <c r="D59" s="793"/>
      <c r="E59" s="793"/>
      <c r="F59" s="745"/>
      <c r="H59" s="747"/>
      <c r="I59" s="747"/>
      <c r="M59" s="746"/>
    </row>
    <row r="60" spans="1:13" s="744" customFormat="1" ht="3.95" customHeight="1">
      <c r="A60" s="757"/>
      <c r="B60" s="758"/>
      <c r="C60" s="759"/>
      <c r="D60" s="759"/>
      <c r="E60" s="759"/>
      <c r="F60" s="760"/>
      <c r="H60" s="747"/>
      <c r="I60" s="747"/>
      <c r="M60" s="746"/>
    </row>
    <row r="61" spans="1:13" s="724" customFormat="1" ht="3.95" customHeight="1">
      <c r="A61" s="721"/>
      <c r="B61" s="722"/>
      <c r="C61" s="722"/>
      <c r="D61" s="722"/>
      <c r="E61" s="722"/>
      <c r="F61" s="723"/>
    </row>
    <row r="62" spans="1:13" s="724" customFormat="1" ht="11.1" customHeight="1">
      <c r="A62" s="725"/>
      <c r="B62" s="726" t="s">
        <v>621</v>
      </c>
      <c r="C62" s="727"/>
      <c r="D62" s="727"/>
      <c r="E62" s="853" t="s">
        <v>677</v>
      </c>
      <c r="F62" s="728"/>
    </row>
    <row r="63" spans="1:13" s="724" customFormat="1" ht="11.1" customHeight="1">
      <c r="A63" s="725"/>
      <c r="B63" s="726" t="s">
        <v>622</v>
      </c>
      <c r="C63" s="727"/>
      <c r="D63" s="727"/>
      <c r="E63" s="729"/>
      <c r="F63" s="728"/>
    </row>
    <row r="64" spans="1:13" s="724" customFormat="1" ht="11.1" customHeight="1">
      <c r="A64" s="725"/>
      <c r="B64" s="726" t="s">
        <v>723</v>
      </c>
      <c r="C64" s="730"/>
      <c r="D64" s="730"/>
      <c r="E64" s="730"/>
      <c r="F64" s="728"/>
    </row>
    <row r="65" spans="1:13" s="724" customFormat="1" ht="11.1" customHeight="1">
      <c r="A65" s="725"/>
      <c r="B65" s="731" t="s">
        <v>623</v>
      </c>
      <c r="C65" s="730"/>
      <c r="D65" s="730"/>
      <c r="E65" s="730"/>
      <c r="F65" s="728"/>
    </row>
    <row r="66" spans="1:13" s="724" customFormat="1" ht="3" customHeight="1">
      <c r="A66" s="725"/>
      <c r="B66" s="732"/>
      <c r="C66" s="732"/>
      <c r="D66" s="732"/>
      <c r="E66" s="732"/>
      <c r="F66" s="728"/>
    </row>
    <row r="67" spans="1:13" s="724" customFormat="1" ht="3" customHeight="1">
      <c r="A67" s="725"/>
      <c r="B67" s="733"/>
      <c r="C67" s="733"/>
      <c r="D67" s="733"/>
      <c r="E67" s="733"/>
      <c r="F67" s="728"/>
    </row>
    <row r="68" spans="1:13" s="724" customFormat="1" ht="8.4499999999999993" customHeight="1">
      <c r="A68" s="725"/>
      <c r="B68" s="932" t="s">
        <v>624</v>
      </c>
      <c r="C68" s="934" t="s">
        <v>625</v>
      </c>
      <c r="D68" s="934" t="s">
        <v>626</v>
      </c>
      <c r="E68" s="934" t="s">
        <v>627</v>
      </c>
      <c r="F68" s="734"/>
      <c r="G68" s="735"/>
      <c r="H68" s="735"/>
      <c r="I68" s="735"/>
      <c r="J68" s="735"/>
      <c r="K68" s="735"/>
      <c r="L68" s="736"/>
      <c r="M68" s="737"/>
    </row>
    <row r="69" spans="1:13" s="724" customFormat="1" ht="8.4499999999999993" customHeight="1">
      <c r="A69" s="725"/>
      <c r="B69" s="933"/>
      <c r="C69" s="934"/>
      <c r="D69" s="934"/>
      <c r="E69" s="934"/>
      <c r="F69" s="734"/>
      <c r="G69" s="735"/>
      <c r="H69" s="735"/>
      <c r="I69" s="735"/>
      <c r="J69" s="735"/>
      <c r="K69" s="735"/>
      <c r="L69" s="736"/>
      <c r="M69" s="737"/>
    </row>
    <row r="70" spans="1:13" s="724" customFormat="1" ht="6.6" customHeight="1">
      <c r="A70" s="725"/>
      <c r="B70" s="933"/>
      <c r="C70" s="934"/>
      <c r="D70" s="934"/>
      <c r="E70" s="934"/>
      <c r="F70" s="734"/>
      <c r="G70" s="735"/>
      <c r="H70" s="735"/>
      <c r="I70" s="735"/>
      <c r="J70" s="735"/>
      <c r="K70" s="735"/>
      <c r="L70" s="736"/>
      <c r="M70" s="737"/>
    </row>
    <row r="71" spans="1:13" s="724" customFormat="1" ht="3" customHeight="1">
      <c r="A71" s="725"/>
      <c r="B71" s="732"/>
      <c r="C71" s="738"/>
      <c r="D71" s="738"/>
      <c r="E71" s="738"/>
      <c r="F71" s="739"/>
      <c r="G71" s="740"/>
      <c r="H71" s="740"/>
      <c r="I71" s="740"/>
      <c r="J71" s="740"/>
      <c r="K71" s="740"/>
      <c r="L71" s="733"/>
    </row>
    <row r="72" spans="1:13" s="724" customFormat="1" ht="3" customHeight="1">
      <c r="A72" s="725"/>
      <c r="B72" s="733"/>
      <c r="C72" s="793"/>
      <c r="D72" s="793"/>
      <c r="E72" s="793"/>
      <c r="F72" s="741"/>
      <c r="G72" s="740"/>
      <c r="H72" s="740"/>
      <c r="I72" s="740"/>
      <c r="J72" s="740"/>
      <c r="K72" s="740"/>
      <c r="L72" s="733"/>
    </row>
    <row r="73" spans="1:13" s="744" customFormat="1" ht="9" customHeight="1">
      <c r="A73" s="742"/>
      <c r="B73" s="743">
        <v>2005</v>
      </c>
      <c r="F73" s="745"/>
      <c r="M73" s="746"/>
    </row>
    <row r="74" spans="1:13" s="744" customFormat="1" ht="8.65" customHeight="1">
      <c r="A74" s="742"/>
      <c r="B74" s="743" t="s">
        <v>60</v>
      </c>
      <c r="C74" s="793">
        <f>SUM(C75+C94)</f>
        <v>15635318</v>
      </c>
      <c r="D74" s="793">
        <f>SUM(D75+D94)</f>
        <v>6606420</v>
      </c>
      <c r="E74" s="793">
        <f>SUM(E75+E94)+1</f>
        <v>9028899</v>
      </c>
      <c r="F74" s="745"/>
      <c r="M74" s="746"/>
    </row>
    <row r="75" spans="1:13" s="744" customFormat="1" ht="8.65" customHeight="1">
      <c r="A75" s="742"/>
      <c r="B75" s="743" t="s">
        <v>628</v>
      </c>
      <c r="C75" s="793">
        <f>SUM(C77+C88)</f>
        <v>2777239</v>
      </c>
      <c r="D75" s="793">
        <f>SUM(D77+D88)</f>
        <v>1044970</v>
      </c>
      <c r="E75" s="793">
        <f>SUM(E77+E88)</f>
        <v>1732269</v>
      </c>
      <c r="F75" s="745"/>
      <c r="H75" s="747"/>
      <c r="I75" s="747"/>
      <c r="M75" s="746"/>
    </row>
    <row r="76" spans="1:13" s="724" customFormat="1" ht="3" customHeight="1">
      <c r="A76" s="725"/>
      <c r="B76" s="748"/>
      <c r="C76" s="749"/>
      <c r="D76" s="749"/>
      <c r="E76" s="749"/>
      <c r="F76" s="728"/>
      <c r="H76" s="750"/>
      <c r="I76" s="750"/>
      <c r="M76" s="733"/>
    </row>
    <row r="77" spans="1:13" s="724" customFormat="1" ht="8.65" customHeight="1">
      <c r="A77" s="725"/>
      <c r="B77" s="748" t="s">
        <v>629</v>
      </c>
      <c r="C77" s="751">
        <f>SUM(C78+C82+C85+C87)</f>
        <v>1012096</v>
      </c>
      <c r="D77" s="751">
        <f>SUM(D78+D82+D85+D87)</f>
        <v>231285</v>
      </c>
      <c r="E77" s="751">
        <f>SUM(E78+E82+E85+E87)</f>
        <v>780811</v>
      </c>
      <c r="F77" s="728"/>
      <c r="M77" s="733"/>
    </row>
    <row r="78" spans="1:13" s="744" customFormat="1" ht="8.65" customHeight="1">
      <c r="A78" s="742"/>
      <c r="B78" s="752" t="s">
        <v>630</v>
      </c>
      <c r="C78" s="751">
        <f>SUM(C79:C81)</f>
        <v>269648</v>
      </c>
      <c r="D78" s="751">
        <f>SUM(D79:D81)</f>
        <v>71985</v>
      </c>
      <c r="E78" s="751">
        <f>SUM(E79:E81)</f>
        <v>197663</v>
      </c>
      <c r="F78" s="745"/>
      <c r="H78" s="747"/>
      <c r="I78" s="747"/>
      <c r="M78" s="746"/>
    </row>
    <row r="79" spans="1:13" s="744" customFormat="1" ht="8.65" customHeight="1">
      <c r="A79" s="742"/>
      <c r="B79" s="753" t="s">
        <v>631</v>
      </c>
      <c r="C79" s="751"/>
      <c r="D79" s="751"/>
      <c r="E79" s="751"/>
      <c r="F79" s="745"/>
      <c r="H79" s="747"/>
      <c r="I79" s="747"/>
      <c r="M79" s="746"/>
    </row>
    <row r="80" spans="1:13" s="744" customFormat="1" ht="8.65" customHeight="1">
      <c r="A80" s="742"/>
      <c r="B80" s="753" t="s">
        <v>632</v>
      </c>
      <c r="C80" s="751">
        <v>206472</v>
      </c>
      <c r="D80" s="751">
        <v>53981</v>
      </c>
      <c r="E80" s="751">
        <f>SUM(C80-D80)</f>
        <v>152491</v>
      </c>
      <c r="F80" s="745"/>
      <c r="H80" s="747"/>
      <c r="I80" s="747"/>
      <c r="M80" s="746"/>
    </row>
    <row r="81" spans="1:13" s="724" customFormat="1" ht="8.65" customHeight="1">
      <c r="A81" s="725"/>
      <c r="B81" s="753" t="s">
        <v>633</v>
      </c>
      <c r="C81" s="751">
        <v>63176</v>
      </c>
      <c r="D81" s="751">
        <v>18004</v>
      </c>
      <c r="E81" s="751">
        <f>SUM(C81-D81)</f>
        <v>45172</v>
      </c>
      <c r="F81" s="728"/>
      <c r="M81" s="733"/>
    </row>
    <row r="82" spans="1:13" s="724" customFormat="1" ht="8.65" customHeight="1">
      <c r="A82" s="725"/>
      <c r="B82" s="754" t="s">
        <v>634</v>
      </c>
      <c r="C82" s="751">
        <f>SUM(C83:C84)</f>
        <v>484017</v>
      </c>
      <c r="D82" s="751">
        <f>SUM(D83:D84)</f>
        <v>71069</v>
      </c>
      <c r="E82" s="751">
        <f>SUM(E83:E84)-1</f>
        <v>412948</v>
      </c>
      <c r="F82" s="728"/>
      <c r="M82" s="733"/>
    </row>
    <row r="83" spans="1:13" s="724" customFormat="1" ht="8.65" customHeight="1">
      <c r="A83" s="725"/>
      <c r="B83" s="755" t="s">
        <v>635</v>
      </c>
      <c r="C83" s="751">
        <v>435575</v>
      </c>
      <c r="D83" s="751">
        <v>58016</v>
      </c>
      <c r="E83" s="751">
        <f>SUM(C83-D83)+1</f>
        <v>377560</v>
      </c>
      <c r="F83" s="728"/>
      <c r="M83" s="733"/>
    </row>
    <row r="84" spans="1:13" s="724" customFormat="1" ht="8.65" customHeight="1">
      <c r="A84" s="725"/>
      <c r="B84" s="755" t="s">
        <v>636</v>
      </c>
      <c r="C84" s="751">
        <v>48442</v>
      </c>
      <c r="D84" s="751">
        <v>13053</v>
      </c>
      <c r="E84" s="751">
        <f>SUM(C84-D84)</f>
        <v>35389</v>
      </c>
      <c r="F84" s="728"/>
      <c r="M84" s="733"/>
    </row>
    <row r="85" spans="1:13" s="724" customFormat="1" ht="8.65" customHeight="1">
      <c r="A85" s="725"/>
      <c r="B85" s="754" t="s">
        <v>637</v>
      </c>
      <c r="C85" s="751">
        <f>SUM(C86)</f>
        <v>103605</v>
      </c>
      <c r="D85" s="751">
        <f>SUM(D86)</f>
        <v>36316</v>
      </c>
      <c r="E85" s="751">
        <f>SUM(E86)</f>
        <v>67289</v>
      </c>
      <c r="F85" s="728"/>
      <c r="M85" s="733"/>
    </row>
    <row r="86" spans="1:13" s="724" customFormat="1" ht="8.65" customHeight="1">
      <c r="A86" s="725"/>
      <c r="B86" s="755" t="s">
        <v>638</v>
      </c>
      <c r="C86" s="751">
        <v>103605</v>
      </c>
      <c r="D86" s="751">
        <v>36316</v>
      </c>
      <c r="E86" s="751">
        <f>SUM(C86-D86)</f>
        <v>67289</v>
      </c>
      <c r="F86" s="728"/>
      <c r="M86" s="733"/>
    </row>
    <row r="87" spans="1:13" s="724" customFormat="1" ht="8.65" customHeight="1">
      <c r="A87" s="725"/>
      <c r="B87" s="754" t="s">
        <v>216</v>
      </c>
      <c r="C87" s="751">
        <v>154826</v>
      </c>
      <c r="D87" s="751">
        <v>51915</v>
      </c>
      <c r="E87" s="751">
        <f>SUM(C87-D87)</f>
        <v>102911</v>
      </c>
      <c r="F87" s="728"/>
    </row>
    <row r="88" spans="1:13" s="724" customFormat="1" ht="8.65" customHeight="1">
      <c r="A88" s="725"/>
      <c r="B88" s="756" t="s">
        <v>639</v>
      </c>
      <c r="C88" s="751">
        <f>SUM(C89:C90)</f>
        <v>1765143</v>
      </c>
      <c r="D88" s="751">
        <f>SUM(D89:D90)</f>
        <v>813685</v>
      </c>
      <c r="E88" s="751">
        <f>SUM(E89:E90)-1</f>
        <v>951458</v>
      </c>
      <c r="F88" s="728"/>
    </row>
    <row r="89" spans="1:13" s="724" customFormat="1" ht="8.65" customHeight="1">
      <c r="A89" s="725"/>
      <c r="B89" s="754" t="s">
        <v>640</v>
      </c>
      <c r="C89" s="751">
        <v>1625403</v>
      </c>
      <c r="D89" s="751">
        <v>775963</v>
      </c>
      <c r="E89" s="751">
        <f>SUM(C89-D89)+1</f>
        <v>849441</v>
      </c>
      <c r="F89" s="728"/>
    </row>
    <row r="90" spans="1:13" s="724" customFormat="1" ht="8.65" customHeight="1">
      <c r="A90" s="725"/>
      <c r="B90" s="754" t="s">
        <v>641</v>
      </c>
      <c r="C90" s="751">
        <f>SUM(C91:C92)</f>
        <v>139740</v>
      </c>
      <c r="D90" s="751">
        <f>SUM(D91:D92)</f>
        <v>37722</v>
      </c>
      <c r="E90" s="751">
        <f>SUM(E91:E92)</f>
        <v>102018</v>
      </c>
      <c r="F90" s="728"/>
    </row>
    <row r="91" spans="1:13" s="724" customFormat="1" ht="8.65" customHeight="1">
      <c r="A91" s="725"/>
      <c r="B91" s="753" t="s">
        <v>642</v>
      </c>
      <c r="C91" s="751">
        <v>55621</v>
      </c>
      <c r="D91" s="751">
        <v>8968</v>
      </c>
      <c r="E91" s="751">
        <f>SUM(C91-D91)</f>
        <v>46653</v>
      </c>
      <c r="F91" s="728"/>
    </row>
    <row r="92" spans="1:13" s="724" customFormat="1" ht="8.65" customHeight="1">
      <c r="A92" s="725"/>
      <c r="B92" s="753" t="s">
        <v>643</v>
      </c>
      <c r="C92" s="751">
        <v>84119</v>
      </c>
      <c r="D92" s="751">
        <v>28754</v>
      </c>
      <c r="E92" s="751">
        <f>SUM(C92-D92)</f>
        <v>55365</v>
      </c>
      <c r="F92" s="728"/>
    </row>
    <row r="93" spans="1:13" s="724" customFormat="1" ht="3" customHeight="1">
      <c r="A93" s="725"/>
      <c r="B93" s="753"/>
      <c r="C93" s="751"/>
      <c r="D93" s="751"/>
      <c r="E93" s="751"/>
      <c r="F93" s="728"/>
    </row>
    <row r="94" spans="1:13" s="744" customFormat="1" ht="8.65" customHeight="1">
      <c r="A94" s="742"/>
      <c r="B94" s="743" t="s">
        <v>644</v>
      </c>
      <c r="C94" s="793">
        <v>12858079</v>
      </c>
      <c r="D94" s="793">
        <v>5561450</v>
      </c>
      <c r="E94" s="793">
        <f>SUM(C94-D94)</f>
        <v>7296629</v>
      </c>
      <c r="F94" s="745"/>
      <c r="H94" s="747"/>
      <c r="I94" s="747"/>
      <c r="M94" s="746"/>
    </row>
    <row r="95" spans="1:13" s="744" customFormat="1" ht="9" customHeight="1">
      <c r="A95" s="742"/>
      <c r="B95" s="743"/>
      <c r="C95" s="793"/>
      <c r="D95" s="793"/>
      <c r="E95" s="793"/>
      <c r="F95" s="745"/>
      <c r="H95" s="747"/>
      <c r="I95" s="747"/>
      <c r="M95" s="746"/>
    </row>
    <row r="96" spans="1:13" s="744" customFormat="1" ht="9" customHeight="1">
      <c r="A96" s="742"/>
      <c r="B96" s="743">
        <v>2006</v>
      </c>
      <c r="F96" s="745"/>
      <c r="M96" s="746"/>
    </row>
    <row r="97" spans="1:13" s="744" customFormat="1" ht="8.65" customHeight="1">
      <c r="A97" s="742"/>
      <c r="B97" s="743" t="s">
        <v>60</v>
      </c>
      <c r="C97" s="793">
        <f>SUM(C98+C117)</f>
        <v>17452556</v>
      </c>
      <c r="D97" s="793">
        <f>SUM(D98+D117)</f>
        <v>7332554</v>
      </c>
      <c r="E97" s="793">
        <f>SUM(E98+E117)</f>
        <v>10120003</v>
      </c>
      <c r="F97" s="745"/>
      <c r="M97" s="746"/>
    </row>
    <row r="98" spans="1:13" s="744" customFormat="1" ht="8.65" customHeight="1">
      <c r="A98" s="742"/>
      <c r="B98" s="743" t="s">
        <v>628</v>
      </c>
      <c r="C98" s="793">
        <f>SUM(C100+C111)-1</f>
        <v>3110734</v>
      </c>
      <c r="D98" s="793">
        <f>SUM(D100+D111)+1</f>
        <v>1092075</v>
      </c>
      <c r="E98" s="793">
        <f>SUM(E100+E111)</f>
        <v>2018660</v>
      </c>
      <c r="F98" s="745"/>
      <c r="H98" s="747"/>
      <c r="I98" s="747"/>
      <c r="M98" s="746"/>
    </row>
    <row r="99" spans="1:13" s="724" customFormat="1" ht="3" customHeight="1">
      <c r="A99" s="725"/>
      <c r="B99" s="748"/>
      <c r="C99" s="749"/>
      <c r="D99" s="749"/>
      <c r="E99" s="749"/>
      <c r="F99" s="728"/>
      <c r="H99" s="750"/>
      <c r="I99" s="750"/>
      <c r="M99" s="733"/>
    </row>
    <row r="100" spans="1:13" s="724" customFormat="1" ht="8.65" customHeight="1">
      <c r="A100" s="725"/>
      <c r="B100" s="748" t="s">
        <v>629</v>
      </c>
      <c r="C100" s="751">
        <f>SUM(C101+C105+C108+C110)</f>
        <v>1109236</v>
      </c>
      <c r="D100" s="751">
        <f>SUM(D101+D105+D108+D110)</f>
        <v>257786</v>
      </c>
      <c r="E100" s="751">
        <f>SUM(E101+E105+E108+E110)-1</f>
        <v>851449</v>
      </c>
      <c r="F100" s="728"/>
      <c r="M100" s="733"/>
    </row>
    <row r="101" spans="1:13" s="744" customFormat="1" ht="8.65" customHeight="1">
      <c r="A101" s="742"/>
      <c r="B101" s="752" t="s">
        <v>630</v>
      </c>
      <c r="C101" s="751">
        <f>SUM(C102:C104)</f>
        <v>292695</v>
      </c>
      <c r="D101" s="751">
        <f>SUM(D102:D104)</f>
        <v>80946</v>
      </c>
      <c r="E101" s="751">
        <f>SUM(E102:E104)</f>
        <v>211749</v>
      </c>
      <c r="F101" s="745"/>
      <c r="H101" s="747"/>
      <c r="I101" s="747"/>
      <c r="M101" s="746"/>
    </row>
    <row r="102" spans="1:13" s="744" customFormat="1" ht="8.65" customHeight="1">
      <c r="A102" s="742"/>
      <c r="B102" s="753" t="s">
        <v>631</v>
      </c>
      <c r="C102" s="751"/>
      <c r="D102" s="751"/>
      <c r="E102" s="751"/>
      <c r="F102" s="745"/>
      <c r="H102" s="747"/>
      <c r="I102" s="747"/>
      <c r="M102" s="746"/>
    </row>
    <row r="103" spans="1:13" s="744" customFormat="1" ht="8.65" customHeight="1">
      <c r="A103" s="742"/>
      <c r="B103" s="753" t="s">
        <v>632</v>
      </c>
      <c r="C103" s="751">
        <v>224694</v>
      </c>
      <c r="D103" s="751">
        <v>61466</v>
      </c>
      <c r="E103" s="751">
        <f>SUM(C103-D103)</f>
        <v>163228</v>
      </c>
      <c r="F103" s="745"/>
      <c r="H103" s="747"/>
      <c r="I103" s="747"/>
      <c r="M103" s="746"/>
    </row>
    <row r="104" spans="1:13" s="724" customFormat="1" ht="8.65" customHeight="1">
      <c r="A104" s="725"/>
      <c r="B104" s="753" t="s">
        <v>633</v>
      </c>
      <c r="C104" s="751">
        <v>68001</v>
      </c>
      <c r="D104" s="751">
        <v>19480</v>
      </c>
      <c r="E104" s="751">
        <f>SUM(C104-D104)</f>
        <v>48521</v>
      </c>
      <c r="F104" s="728"/>
      <c r="M104" s="733"/>
    </row>
    <row r="105" spans="1:13" s="724" customFormat="1" ht="8.65" customHeight="1">
      <c r="A105" s="725"/>
      <c r="B105" s="754" t="s">
        <v>634</v>
      </c>
      <c r="C105" s="751">
        <f>SUM(C106:C107)</f>
        <v>535026</v>
      </c>
      <c r="D105" s="751">
        <f>SUM(D106:D107)</f>
        <v>78186</v>
      </c>
      <c r="E105" s="751">
        <f>SUM(E106:E107)+1</f>
        <v>456840</v>
      </c>
      <c r="F105" s="728"/>
      <c r="M105" s="733"/>
    </row>
    <row r="106" spans="1:13" s="724" customFormat="1" ht="8.65" customHeight="1">
      <c r="A106" s="725"/>
      <c r="B106" s="755" t="s">
        <v>635</v>
      </c>
      <c r="C106" s="751">
        <v>483376</v>
      </c>
      <c r="D106" s="751">
        <v>64628</v>
      </c>
      <c r="E106" s="751">
        <f>SUM(C106-D106)-1</f>
        <v>418747</v>
      </c>
      <c r="F106" s="728"/>
      <c r="M106" s="733"/>
    </row>
    <row r="107" spans="1:13" s="724" customFormat="1" ht="8.65" customHeight="1">
      <c r="A107" s="725"/>
      <c r="B107" s="755" t="s">
        <v>636</v>
      </c>
      <c r="C107" s="751">
        <v>51650</v>
      </c>
      <c r="D107" s="751">
        <v>13558</v>
      </c>
      <c r="E107" s="751">
        <f>SUM(C107-D107)</f>
        <v>38092</v>
      </c>
      <c r="F107" s="728"/>
      <c r="M107" s="733"/>
    </row>
    <row r="108" spans="1:13" s="724" customFormat="1" ht="8.65" customHeight="1">
      <c r="A108" s="725"/>
      <c r="B108" s="754" t="s">
        <v>637</v>
      </c>
      <c r="C108" s="751">
        <f>SUM(C109)</f>
        <v>113508</v>
      </c>
      <c r="D108" s="751">
        <f>SUM(D109)</f>
        <v>40438</v>
      </c>
      <c r="E108" s="751">
        <f>SUM(E109)</f>
        <v>73070</v>
      </c>
      <c r="F108" s="728"/>
      <c r="M108" s="733"/>
    </row>
    <row r="109" spans="1:13" s="724" customFormat="1" ht="8.65" customHeight="1">
      <c r="A109" s="725"/>
      <c r="B109" s="755" t="s">
        <v>638</v>
      </c>
      <c r="C109" s="751">
        <v>113508</v>
      </c>
      <c r="D109" s="751">
        <v>40438</v>
      </c>
      <c r="E109" s="751">
        <f>SUM(C109-D109)</f>
        <v>73070</v>
      </c>
      <c r="F109" s="728"/>
      <c r="M109" s="733"/>
    </row>
    <row r="110" spans="1:13" s="724" customFormat="1" ht="8.65" customHeight="1">
      <c r="A110" s="725"/>
      <c r="B110" s="754" t="s">
        <v>216</v>
      </c>
      <c r="C110" s="751">
        <v>168007</v>
      </c>
      <c r="D110" s="751">
        <v>58216</v>
      </c>
      <c r="E110" s="751">
        <f>SUM(C110-D110)</f>
        <v>109791</v>
      </c>
      <c r="F110" s="728"/>
    </row>
    <row r="111" spans="1:13" s="724" customFormat="1" ht="8.65" customHeight="1">
      <c r="A111" s="725"/>
      <c r="B111" s="756" t="s">
        <v>639</v>
      </c>
      <c r="C111" s="751">
        <f>SUM(C112:C113)</f>
        <v>2001499</v>
      </c>
      <c r="D111" s="751">
        <f>SUM(D112:D113)-1</f>
        <v>834288</v>
      </c>
      <c r="E111" s="751">
        <f>SUM(E112:E113)</f>
        <v>1167211</v>
      </c>
      <c r="F111" s="728"/>
    </row>
    <row r="112" spans="1:13" s="724" customFormat="1" ht="8.65" customHeight="1">
      <c r="A112" s="725"/>
      <c r="B112" s="754" t="s">
        <v>640</v>
      </c>
      <c r="C112" s="751">
        <v>1853647</v>
      </c>
      <c r="D112" s="751">
        <v>793650</v>
      </c>
      <c r="E112" s="751">
        <f>SUM(C112-D112)+1</f>
        <v>1059998</v>
      </c>
      <c r="F112" s="728"/>
    </row>
    <row r="113" spans="1:13" s="724" customFormat="1" ht="8.65" customHeight="1">
      <c r="A113" s="725"/>
      <c r="B113" s="754" t="s">
        <v>641</v>
      </c>
      <c r="C113" s="751">
        <f>SUM(C114:C115)</f>
        <v>147852</v>
      </c>
      <c r="D113" s="751">
        <f>SUM(D114:D115)</f>
        <v>40639</v>
      </c>
      <c r="E113" s="751">
        <f>SUM(E114:E115)</f>
        <v>107213</v>
      </c>
      <c r="F113" s="728"/>
    </row>
    <row r="114" spans="1:13" s="724" customFormat="1" ht="8.65" customHeight="1">
      <c r="A114" s="725"/>
      <c r="B114" s="753" t="s">
        <v>642</v>
      </c>
      <c r="C114" s="751">
        <v>55093</v>
      </c>
      <c r="D114" s="751">
        <v>9354</v>
      </c>
      <c r="E114" s="751">
        <f>SUM(C114-D114)</f>
        <v>45739</v>
      </c>
      <c r="F114" s="728"/>
    </row>
    <row r="115" spans="1:13" s="724" customFormat="1" ht="8.65" customHeight="1">
      <c r="A115" s="725"/>
      <c r="B115" s="753" t="s">
        <v>643</v>
      </c>
      <c r="C115" s="751">
        <v>92759</v>
      </c>
      <c r="D115" s="751">
        <v>31285</v>
      </c>
      <c r="E115" s="751">
        <f>SUM(C115-D115)</f>
        <v>61474</v>
      </c>
      <c r="F115" s="728"/>
    </row>
    <row r="116" spans="1:13" s="724" customFormat="1" ht="3" customHeight="1">
      <c r="A116" s="725"/>
      <c r="B116" s="753"/>
      <c r="C116" s="751"/>
      <c r="D116" s="751"/>
      <c r="E116" s="751"/>
      <c r="F116" s="728"/>
    </row>
    <row r="117" spans="1:13" s="744" customFormat="1" ht="8.65" customHeight="1">
      <c r="A117" s="742"/>
      <c r="B117" s="743" t="s">
        <v>644</v>
      </c>
      <c r="C117" s="793">
        <v>14341822</v>
      </c>
      <c r="D117" s="793">
        <v>6240479</v>
      </c>
      <c r="E117" s="793">
        <f>SUM(C117-D117)</f>
        <v>8101343</v>
      </c>
      <c r="F117" s="745"/>
      <c r="H117" s="747"/>
      <c r="I117" s="747"/>
      <c r="M117" s="746"/>
    </row>
    <row r="118" spans="1:13" s="744" customFormat="1" ht="3.95" customHeight="1">
      <c r="A118" s="742"/>
      <c r="B118" s="743"/>
      <c r="C118" s="793"/>
      <c r="D118" s="793"/>
      <c r="E118" s="793"/>
      <c r="F118" s="745"/>
      <c r="H118" s="747"/>
      <c r="I118" s="747"/>
      <c r="M118" s="746"/>
    </row>
    <row r="119" spans="1:13" s="744" customFormat="1" ht="8.65" customHeight="1">
      <c r="A119" s="742"/>
      <c r="B119" s="743" t="s">
        <v>645</v>
      </c>
      <c r="C119" s="793"/>
      <c r="D119" s="793"/>
      <c r="E119" s="793"/>
      <c r="F119" s="745"/>
      <c r="H119" s="747"/>
      <c r="I119" s="747"/>
      <c r="M119" s="746"/>
    </row>
    <row r="120" spans="1:13" s="744" customFormat="1" ht="3.95" customHeight="1">
      <c r="A120" s="757"/>
      <c r="B120" s="758"/>
      <c r="C120" s="759"/>
      <c r="D120" s="759"/>
      <c r="E120" s="759"/>
      <c r="F120" s="760"/>
      <c r="H120" s="747"/>
      <c r="I120" s="747"/>
      <c r="M120" s="746"/>
    </row>
    <row r="121" spans="1:13" s="724" customFormat="1" ht="3.95" customHeight="1">
      <c r="A121" s="721"/>
      <c r="B121" s="722"/>
      <c r="C121" s="722"/>
      <c r="D121" s="722"/>
      <c r="E121" s="722"/>
      <c r="F121" s="723"/>
    </row>
    <row r="122" spans="1:13" s="724" customFormat="1" ht="11.1" customHeight="1">
      <c r="A122" s="725"/>
      <c r="B122" s="726" t="s">
        <v>621</v>
      </c>
      <c r="C122" s="727"/>
      <c r="D122" s="727"/>
      <c r="E122" s="853" t="s">
        <v>677</v>
      </c>
      <c r="F122" s="728"/>
    </row>
    <row r="123" spans="1:13" s="724" customFormat="1" ht="11.1" customHeight="1">
      <c r="A123" s="725"/>
      <c r="B123" s="726" t="s">
        <v>622</v>
      </c>
      <c r="C123" s="727"/>
      <c r="D123" s="727"/>
      <c r="E123" s="729"/>
      <c r="F123" s="728"/>
    </row>
    <row r="124" spans="1:13" s="724" customFormat="1" ht="11.1" customHeight="1">
      <c r="A124" s="725"/>
      <c r="B124" s="726" t="s">
        <v>723</v>
      </c>
      <c r="C124" s="730"/>
      <c r="D124" s="730"/>
      <c r="E124" s="730"/>
      <c r="F124" s="728"/>
    </row>
    <row r="125" spans="1:13" s="724" customFormat="1" ht="11.1" customHeight="1">
      <c r="A125" s="725"/>
      <c r="B125" s="731" t="s">
        <v>623</v>
      </c>
      <c r="C125" s="730"/>
      <c r="D125" s="730"/>
      <c r="E125" s="730"/>
      <c r="F125" s="728"/>
    </row>
    <row r="126" spans="1:13" s="724" customFormat="1" ht="3" customHeight="1">
      <c r="A126" s="725"/>
      <c r="B126" s="732"/>
      <c r="C126" s="732"/>
      <c r="D126" s="732"/>
      <c r="E126" s="732"/>
      <c r="F126" s="728"/>
    </row>
    <row r="127" spans="1:13" s="724" customFormat="1" ht="3" customHeight="1">
      <c r="A127" s="725"/>
      <c r="B127" s="733"/>
      <c r="C127" s="733"/>
      <c r="D127" s="733"/>
      <c r="E127" s="733"/>
      <c r="F127" s="728"/>
    </row>
    <row r="128" spans="1:13" s="724" customFormat="1" ht="8.4499999999999993" customHeight="1">
      <c r="A128" s="725"/>
      <c r="B128" s="932" t="s">
        <v>624</v>
      </c>
      <c r="C128" s="934" t="s">
        <v>625</v>
      </c>
      <c r="D128" s="934" t="s">
        <v>626</v>
      </c>
      <c r="E128" s="934" t="s">
        <v>627</v>
      </c>
      <c r="F128" s="734"/>
      <c r="G128" s="735"/>
      <c r="H128" s="735"/>
      <c r="I128" s="735"/>
      <c r="J128" s="735"/>
      <c r="K128" s="735"/>
      <c r="L128" s="736"/>
      <c r="M128" s="737"/>
    </row>
    <row r="129" spans="1:13" s="724" customFormat="1" ht="8.4499999999999993" customHeight="1">
      <c r="A129" s="725"/>
      <c r="B129" s="933"/>
      <c r="C129" s="934"/>
      <c r="D129" s="934"/>
      <c r="E129" s="934"/>
      <c r="F129" s="734"/>
      <c r="G129" s="735"/>
      <c r="H129" s="735"/>
      <c r="I129" s="735"/>
      <c r="J129" s="735"/>
      <c r="K129" s="735"/>
      <c r="L129" s="736"/>
      <c r="M129" s="737"/>
    </row>
    <row r="130" spans="1:13" s="724" customFormat="1" ht="7.15" customHeight="1">
      <c r="A130" s="725"/>
      <c r="B130" s="933"/>
      <c r="C130" s="934"/>
      <c r="D130" s="934"/>
      <c r="E130" s="934"/>
      <c r="F130" s="734"/>
      <c r="G130" s="735"/>
      <c r="H130" s="735"/>
      <c r="I130" s="735"/>
      <c r="J130" s="735"/>
      <c r="K130" s="735"/>
      <c r="L130" s="736"/>
      <c r="M130" s="737"/>
    </row>
    <row r="131" spans="1:13" s="724" customFormat="1" ht="3" customHeight="1">
      <c r="A131" s="725"/>
      <c r="B131" s="732"/>
      <c r="C131" s="738"/>
      <c r="D131" s="738"/>
      <c r="E131" s="738"/>
      <c r="F131" s="739"/>
      <c r="G131" s="740"/>
      <c r="H131" s="740"/>
      <c r="I131" s="740"/>
      <c r="J131" s="740"/>
      <c r="K131" s="740"/>
      <c r="L131" s="733"/>
    </row>
    <row r="132" spans="1:13" s="724" customFormat="1" ht="3" customHeight="1">
      <c r="A132" s="725"/>
      <c r="B132" s="733"/>
      <c r="C132" s="793"/>
      <c r="D132" s="793"/>
      <c r="E132" s="793"/>
      <c r="F132" s="741"/>
      <c r="G132" s="740"/>
      <c r="H132" s="740"/>
      <c r="I132" s="740"/>
      <c r="J132" s="740"/>
      <c r="K132" s="740"/>
      <c r="L132" s="733"/>
    </row>
    <row r="133" spans="1:13" s="744" customFormat="1" ht="9" customHeight="1">
      <c r="A133" s="742"/>
      <c r="B133" s="743">
        <v>2007</v>
      </c>
      <c r="F133" s="745"/>
      <c r="M133" s="746"/>
    </row>
    <row r="134" spans="1:13" s="744" customFormat="1" ht="8.65" customHeight="1">
      <c r="A134" s="742"/>
      <c r="B134" s="743" t="s">
        <v>60</v>
      </c>
      <c r="C134" s="793">
        <f>SUM(C135+C154)+1</f>
        <v>18952139</v>
      </c>
      <c r="D134" s="793">
        <f>SUM(D135+D154)</f>
        <v>7989995</v>
      </c>
      <c r="E134" s="793">
        <f>SUM(E135+E154)-1</f>
        <v>10962144</v>
      </c>
      <c r="F134" s="745"/>
      <c r="M134" s="746"/>
    </row>
    <row r="135" spans="1:13" s="744" customFormat="1" ht="8.65" customHeight="1">
      <c r="A135" s="742"/>
      <c r="B135" s="743" t="s">
        <v>628</v>
      </c>
      <c r="C135" s="793">
        <f>SUM(C137+C148)-1</f>
        <v>3395535</v>
      </c>
      <c r="D135" s="793">
        <f>SUM(D137+D148)</f>
        <v>1234846</v>
      </c>
      <c r="E135" s="793">
        <f>SUM(E137+E148)</f>
        <v>2160690</v>
      </c>
      <c r="F135" s="745"/>
      <c r="H135" s="747"/>
      <c r="I135" s="747"/>
      <c r="M135" s="746"/>
    </row>
    <row r="136" spans="1:13" s="724" customFormat="1" ht="3" customHeight="1">
      <c r="A136" s="725"/>
      <c r="B136" s="748"/>
      <c r="C136" s="749"/>
      <c r="D136" s="749"/>
      <c r="E136" s="749"/>
      <c r="F136" s="728"/>
      <c r="H136" s="750"/>
      <c r="I136" s="750"/>
      <c r="M136" s="733"/>
    </row>
    <row r="137" spans="1:13" s="724" customFormat="1" ht="8.65" customHeight="1">
      <c r="A137" s="725"/>
      <c r="B137" s="748" t="s">
        <v>629</v>
      </c>
      <c r="C137" s="751">
        <f>SUM(C138+C142+C145+C147)</f>
        <v>1207575</v>
      </c>
      <c r="D137" s="751">
        <f>SUM(D138+D142+D145+D147)+1</f>
        <v>282145</v>
      </c>
      <c r="E137" s="751">
        <f>SUM(E138+E142+E145+E147)+1</f>
        <v>925430</v>
      </c>
      <c r="F137" s="728"/>
      <c r="M137" s="733"/>
    </row>
    <row r="138" spans="1:13" s="744" customFormat="1" ht="8.65" customHeight="1">
      <c r="A138" s="742"/>
      <c r="B138" s="752" t="s">
        <v>630</v>
      </c>
      <c r="C138" s="751">
        <f>SUM(C139:C141)</f>
        <v>314576</v>
      </c>
      <c r="D138" s="751">
        <f>SUM(D139:D141)</f>
        <v>89268</v>
      </c>
      <c r="E138" s="751">
        <f>SUM(E139:E141)</f>
        <v>225308</v>
      </c>
      <c r="F138" s="745"/>
      <c r="H138" s="747"/>
      <c r="I138" s="747"/>
      <c r="M138" s="746"/>
    </row>
    <row r="139" spans="1:13" s="744" customFormat="1" ht="8.65" customHeight="1">
      <c r="A139" s="742"/>
      <c r="B139" s="753" t="s">
        <v>631</v>
      </c>
      <c r="C139" s="751"/>
      <c r="D139" s="751"/>
      <c r="E139" s="751"/>
      <c r="F139" s="745"/>
      <c r="H139" s="747"/>
      <c r="I139" s="747"/>
      <c r="M139" s="746"/>
    </row>
    <row r="140" spans="1:13" s="744" customFormat="1" ht="8.65" customHeight="1">
      <c r="A140" s="742"/>
      <c r="B140" s="753" t="s">
        <v>632</v>
      </c>
      <c r="C140" s="751">
        <v>241966</v>
      </c>
      <c r="D140" s="751">
        <v>68109</v>
      </c>
      <c r="E140" s="751">
        <f>SUM(C140-D140)</f>
        <v>173857</v>
      </c>
      <c r="F140" s="745"/>
      <c r="H140" s="747"/>
      <c r="I140" s="747"/>
      <c r="M140" s="746"/>
    </row>
    <row r="141" spans="1:13" s="724" customFormat="1" ht="8.65" customHeight="1">
      <c r="A141" s="725"/>
      <c r="B141" s="753" t="s">
        <v>633</v>
      </c>
      <c r="C141" s="751">
        <v>72610</v>
      </c>
      <c r="D141" s="751">
        <v>21159</v>
      </c>
      <c r="E141" s="751">
        <f>SUM(C141-D141)</f>
        <v>51451</v>
      </c>
      <c r="F141" s="728"/>
      <c r="M141" s="733"/>
    </row>
    <row r="142" spans="1:13" s="724" customFormat="1" ht="8.65" customHeight="1">
      <c r="A142" s="725"/>
      <c r="B142" s="754" t="s">
        <v>634</v>
      </c>
      <c r="C142" s="751">
        <f>SUM(C143:C144)</f>
        <v>591868</v>
      </c>
      <c r="D142" s="751">
        <f>SUM(D143:D144)</f>
        <v>88224</v>
      </c>
      <c r="E142" s="751">
        <f>SUM(E143:E144)</f>
        <v>503643</v>
      </c>
      <c r="F142" s="728"/>
      <c r="M142" s="733"/>
    </row>
    <row r="143" spans="1:13" s="724" customFormat="1" ht="8.65" customHeight="1">
      <c r="A143" s="725"/>
      <c r="B143" s="755" t="s">
        <v>635</v>
      </c>
      <c r="C143" s="751">
        <v>534972</v>
      </c>
      <c r="D143" s="751">
        <v>72357</v>
      </c>
      <c r="E143" s="751">
        <f>SUM(C143-D143)</f>
        <v>462615</v>
      </c>
      <c r="F143" s="728"/>
      <c r="M143" s="733"/>
    </row>
    <row r="144" spans="1:13" s="724" customFormat="1" ht="8.65" customHeight="1">
      <c r="A144" s="725"/>
      <c r="B144" s="755" t="s">
        <v>636</v>
      </c>
      <c r="C144" s="751">
        <v>56896</v>
      </c>
      <c r="D144" s="751">
        <v>15867</v>
      </c>
      <c r="E144" s="751">
        <f>SUM(C144-D144)-1</f>
        <v>41028</v>
      </c>
      <c r="F144" s="728"/>
      <c r="M144" s="733"/>
    </row>
    <row r="145" spans="1:13" s="724" customFormat="1" ht="8.65" customHeight="1">
      <c r="A145" s="725"/>
      <c r="B145" s="754" t="s">
        <v>637</v>
      </c>
      <c r="C145" s="751">
        <f>SUM(C146)</f>
        <v>119599</v>
      </c>
      <c r="D145" s="751">
        <f>SUM(D146)</f>
        <v>42751</v>
      </c>
      <c r="E145" s="751">
        <f>SUM(E146)</f>
        <v>76848</v>
      </c>
      <c r="F145" s="728"/>
      <c r="M145" s="733"/>
    </row>
    <row r="146" spans="1:13" s="724" customFormat="1" ht="8.65" customHeight="1">
      <c r="A146" s="725"/>
      <c r="B146" s="755" t="s">
        <v>638</v>
      </c>
      <c r="C146" s="751">
        <v>119599</v>
      </c>
      <c r="D146" s="751">
        <v>42751</v>
      </c>
      <c r="E146" s="751">
        <f>SUM(C146-D146)</f>
        <v>76848</v>
      </c>
      <c r="F146" s="728"/>
      <c r="M146" s="733"/>
    </row>
    <row r="147" spans="1:13" s="724" customFormat="1" ht="8.65" customHeight="1">
      <c r="A147" s="725"/>
      <c r="B147" s="754" t="s">
        <v>216</v>
      </c>
      <c r="C147" s="751">
        <v>181532</v>
      </c>
      <c r="D147" s="751">
        <v>61901</v>
      </c>
      <c r="E147" s="751">
        <f>SUM(C147-D147)-1</f>
        <v>119630</v>
      </c>
      <c r="F147" s="728"/>
    </row>
    <row r="148" spans="1:13" s="724" customFormat="1" ht="8.65" customHeight="1">
      <c r="A148" s="725"/>
      <c r="B148" s="756" t="s">
        <v>639</v>
      </c>
      <c r="C148" s="751">
        <f>SUM(C149:C150)</f>
        <v>2187961</v>
      </c>
      <c r="D148" s="751">
        <f>SUM(D149:D150)</f>
        <v>952701</v>
      </c>
      <c r="E148" s="751">
        <f>SUM(E149:E150)</f>
        <v>1235260</v>
      </c>
      <c r="F148" s="728"/>
    </row>
    <row r="149" spans="1:13" s="724" customFormat="1" ht="8.65" customHeight="1">
      <c r="A149" s="725"/>
      <c r="B149" s="754" t="s">
        <v>640</v>
      </c>
      <c r="C149" s="751">
        <v>2035905</v>
      </c>
      <c r="D149" s="751">
        <v>908877</v>
      </c>
      <c r="E149" s="751">
        <f>SUM(C149-D149)</f>
        <v>1127028</v>
      </c>
      <c r="F149" s="728"/>
    </row>
    <row r="150" spans="1:13" s="724" customFormat="1" ht="8.65" customHeight="1">
      <c r="A150" s="725"/>
      <c r="B150" s="754" t="s">
        <v>641</v>
      </c>
      <c r="C150" s="751">
        <f>SUM(C151:C152)+1</f>
        <v>152056</v>
      </c>
      <c r="D150" s="751">
        <f>SUM(D151:D152)+1</f>
        <v>43824</v>
      </c>
      <c r="E150" s="751">
        <f>SUM(E151:E152)</f>
        <v>108232</v>
      </c>
      <c r="F150" s="728"/>
    </row>
    <row r="151" spans="1:13" s="724" customFormat="1" ht="8.65" customHeight="1">
      <c r="A151" s="725"/>
      <c r="B151" s="753" t="s">
        <v>642</v>
      </c>
      <c r="C151" s="751">
        <v>52112</v>
      </c>
      <c r="D151" s="751">
        <v>9688</v>
      </c>
      <c r="E151" s="751">
        <f>SUM(C151-D151)</f>
        <v>42424</v>
      </c>
      <c r="F151" s="728"/>
    </row>
    <row r="152" spans="1:13" s="724" customFormat="1" ht="8.65" customHeight="1">
      <c r="A152" s="725"/>
      <c r="B152" s="753" t="s">
        <v>643</v>
      </c>
      <c r="C152" s="751">
        <v>99943</v>
      </c>
      <c r="D152" s="751">
        <v>34135</v>
      </c>
      <c r="E152" s="751">
        <f>SUM(C152-D152)</f>
        <v>65808</v>
      </c>
      <c r="F152" s="728"/>
    </row>
    <row r="153" spans="1:13" s="724" customFormat="1" ht="3" customHeight="1">
      <c r="A153" s="725"/>
      <c r="B153" s="753"/>
      <c r="C153" s="751"/>
      <c r="D153" s="751"/>
      <c r="E153" s="751"/>
      <c r="F153" s="728"/>
    </row>
    <row r="154" spans="1:13" s="744" customFormat="1" ht="8.65" customHeight="1">
      <c r="A154" s="742"/>
      <c r="B154" s="743" t="s">
        <v>644</v>
      </c>
      <c r="C154" s="793">
        <v>15556603</v>
      </c>
      <c r="D154" s="793">
        <v>6755149</v>
      </c>
      <c r="E154" s="793">
        <f>SUM(C154-D154)+1</f>
        <v>8801455</v>
      </c>
      <c r="F154" s="745"/>
      <c r="H154" s="747"/>
      <c r="I154" s="747"/>
      <c r="M154" s="746"/>
    </row>
    <row r="155" spans="1:13" s="744" customFormat="1" ht="9" customHeight="1">
      <c r="A155" s="742"/>
      <c r="B155" s="743"/>
      <c r="C155" s="793"/>
      <c r="D155" s="793"/>
      <c r="E155" s="751"/>
      <c r="F155" s="745"/>
      <c r="H155" s="747"/>
      <c r="I155" s="747"/>
      <c r="M155" s="746"/>
    </row>
    <row r="156" spans="1:13" s="744" customFormat="1" ht="9" customHeight="1">
      <c r="A156" s="742"/>
      <c r="B156" s="743">
        <v>2008</v>
      </c>
      <c r="F156" s="745"/>
      <c r="M156" s="746"/>
    </row>
    <row r="157" spans="1:13" s="744" customFormat="1" ht="8.65" customHeight="1">
      <c r="A157" s="742"/>
      <c r="B157" s="743" t="s">
        <v>60</v>
      </c>
      <c r="C157" s="793">
        <f>SUM(C158+C177)</f>
        <v>20682566</v>
      </c>
      <c r="D157" s="793">
        <f>SUM(D158+D177)</f>
        <v>8741367</v>
      </c>
      <c r="E157" s="793">
        <f>SUM(E158+E177)-1</f>
        <v>11941199</v>
      </c>
      <c r="F157" s="745"/>
      <c r="M157" s="746"/>
    </row>
    <row r="158" spans="1:13" s="744" customFormat="1" ht="8.65" customHeight="1">
      <c r="A158" s="742"/>
      <c r="B158" s="743" t="s">
        <v>628</v>
      </c>
      <c r="C158" s="793">
        <f>SUM(C160+C171)-1</f>
        <v>4011766</v>
      </c>
      <c r="D158" s="793">
        <f>SUM(D160+D171)</f>
        <v>1544654</v>
      </c>
      <c r="E158" s="793">
        <f>SUM(E160+E171)</f>
        <v>2467112</v>
      </c>
      <c r="F158" s="745"/>
      <c r="H158" s="747"/>
      <c r="I158" s="747"/>
      <c r="M158" s="746"/>
    </row>
    <row r="159" spans="1:13" s="724" customFormat="1" ht="3" customHeight="1">
      <c r="A159" s="725"/>
      <c r="B159" s="748"/>
      <c r="C159" s="749"/>
      <c r="D159" s="749"/>
      <c r="E159" s="749"/>
      <c r="F159" s="728"/>
      <c r="H159" s="750"/>
      <c r="I159" s="750"/>
      <c r="M159" s="733"/>
    </row>
    <row r="160" spans="1:13" s="724" customFormat="1" ht="8.65" customHeight="1">
      <c r="A160" s="725"/>
      <c r="B160" s="748" t="s">
        <v>629</v>
      </c>
      <c r="C160" s="751">
        <f>SUM(C161+C165+C168+C170)+1</f>
        <v>1335579</v>
      </c>
      <c r="D160" s="751">
        <f>SUM(D161+D165+D168+D170)-1</f>
        <v>315052</v>
      </c>
      <c r="E160" s="751">
        <f>SUM(E161+E165+E168+E170)</f>
        <v>1020526</v>
      </c>
      <c r="F160" s="728"/>
      <c r="M160" s="733"/>
    </row>
    <row r="161" spans="1:13" s="744" customFormat="1" ht="8.65" customHeight="1">
      <c r="A161" s="742"/>
      <c r="B161" s="752" t="s">
        <v>630</v>
      </c>
      <c r="C161" s="751">
        <f>SUM(C163:C164)</f>
        <v>343394</v>
      </c>
      <c r="D161" s="751">
        <f>SUM(D162:D164)</f>
        <v>97902</v>
      </c>
      <c r="E161" s="751">
        <f>SUM(E162:E164)</f>
        <v>245492</v>
      </c>
      <c r="F161" s="745"/>
      <c r="H161" s="747"/>
      <c r="I161" s="747"/>
      <c r="M161" s="746"/>
    </row>
    <row r="162" spans="1:13" s="744" customFormat="1" ht="8.65" customHeight="1">
      <c r="A162" s="742"/>
      <c r="B162" s="753" t="s">
        <v>631</v>
      </c>
      <c r="C162" s="751"/>
      <c r="D162" s="751"/>
      <c r="E162" s="751"/>
      <c r="F162" s="745"/>
      <c r="H162" s="747"/>
      <c r="I162" s="747"/>
      <c r="M162" s="746"/>
    </row>
    <row r="163" spans="1:13" s="744" customFormat="1" ht="8.65" customHeight="1">
      <c r="A163" s="742"/>
      <c r="B163" s="753" t="s">
        <v>632</v>
      </c>
      <c r="C163" s="751">
        <v>259803</v>
      </c>
      <c r="D163" s="751">
        <v>71124</v>
      </c>
      <c r="E163" s="751">
        <f>SUM(C163-D163)</f>
        <v>188679</v>
      </c>
      <c r="F163" s="745"/>
      <c r="H163" s="747"/>
      <c r="I163" s="747"/>
      <c r="M163" s="746"/>
    </row>
    <row r="164" spans="1:13" s="724" customFormat="1" ht="8.65" customHeight="1">
      <c r="A164" s="725"/>
      <c r="B164" s="753" t="s">
        <v>633</v>
      </c>
      <c r="C164" s="751">
        <v>83591</v>
      </c>
      <c r="D164" s="751">
        <v>26778</v>
      </c>
      <c r="E164" s="751">
        <f>SUM(C164-D164)</f>
        <v>56813</v>
      </c>
      <c r="F164" s="728"/>
      <c r="M164" s="733"/>
    </row>
    <row r="165" spans="1:13" s="724" customFormat="1" ht="8.65" customHeight="1">
      <c r="A165" s="725"/>
      <c r="B165" s="754" t="s">
        <v>634</v>
      </c>
      <c r="C165" s="751">
        <f>SUM(C166:C167)</f>
        <v>672441</v>
      </c>
      <c r="D165" s="751">
        <f>SUM(D166:D167)+1</f>
        <v>109235</v>
      </c>
      <c r="E165" s="751">
        <f>SUM(E166:E167)</f>
        <v>563207</v>
      </c>
      <c r="F165" s="728"/>
      <c r="M165" s="733"/>
    </row>
    <row r="166" spans="1:13" s="724" customFormat="1" ht="8.65" customHeight="1">
      <c r="A166" s="725"/>
      <c r="B166" s="755" t="s">
        <v>635</v>
      </c>
      <c r="C166" s="751">
        <v>607477</v>
      </c>
      <c r="D166" s="751">
        <v>88345</v>
      </c>
      <c r="E166" s="751">
        <f>SUM(C166-D166)</f>
        <v>519132</v>
      </c>
      <c r="F166" s="728"/>
      <c r="M166" s="733"/>
    </row>
    <row r="167" spans="1:13" s="724" customFormat="1" ht="8.65" customHeight="1">
      <c r="A167" s="725"/>
      <c r="B167" s="755" t="s">
        <v>636</v>
      </c>
      <c r="C167" s="751">
        <v>64964</v>
      </c>
      <c r="D167" s="751">
        <v>20889</v>
      </c>
      <c r="E167" s="751">
        <f>SUM(C167-D167)</f>
        <v>44075</v>
      </c>
      <c r="F167" s="728"/>
      <c r="M167" s="733"/>
    </row>
    <row r="168" spans="1:13" s="724" customFormat="1" ht="8.65" customHeight="1">
      <c r="A168" s="725"/>
      <c r="B168" s="754" t="s">
        <v>637</v>
      </c>
      <c r="C168" s="751">
        <f>SUM(C169)</f>
        <v>125485</v>
      </c>
      <c r="D168" s="751">
        <f>SUM(D169)</f>
        <v>44799</v>
      </c>
      <c r="E168" s="751">
        <f>SUM(E169)</f>
        <v>80686</v>
      </c>
      <c r="F168" s="728"/>
      <c r="M168" s="733"/>
    </row>
    <row r="169" spans="1:13" s="724" customFormat="1" ht="8.65" customHeight="1">
      <c r="A169" s="725"/>
      <c r="B169" s="755" t="s">
        <v>638</v>
      </c>
      <c r="C169" s="751">
        <v>125485</v>
      </c>
      <c r="D169" s="751">
        <v>44799</v>
      </c>
      <c r="E169" s="751">
        <f>SUM(C169-D169)</f>
        <v>80686</v>
      </c>
      <c r="F169" s="728"/>
      <c r="M169" s="733"/>
    </row>
    <row r="170" spans="1:13" s="724" customFormat="1" ht="8.65" customHeight="1">
      <c r="A170" s="725"/>
      <c r="B170" s="754" t="s">
        <v>216</v>
      </c>
      <c r="C170" s="751">
        <v>194258</v>
      </c>
      <c r="D170" s="751">
        <v>63117</v>
      </c>
      <c r="E170" s="751">
        <f>SUM(C170-D170)</f>
        <v>131141</v>
      </c>
      <c r="F170" s="728"/>
    </row>
    <row r="171" spans="1:13" s="724" customFormat="1" ht="8.65" customHeight="1">
      <c r="A171" s="725"/>
      <c r="B171" s="756" t="s">
        <v>639</v>
      </c>
      <c r="C171" s="751">
        <f>SUM(C172:C173)</f>
        <v>2676188</v>
      </c>
      <c r="D171" s="751">
        <f>SUM(D172:D173)</f>
        <v>1229602</v>
      </c>
      <c r="E171" s="751">
        <f>SUM(E172:E173)</f>
        <v>1446586</v>
      </c>
      <c r="F171" s="728"/>
    </row>
    <row r="172" spans="1:13" s="724" customFormat="1" ht="8.65" customHeight="1">
      <c r="A172" s="725"/>
      <c r="B172" s="754" t="s">
        <v>640</v>
      </c>
      <c r="C172" s="751">
        <v>2492084</v>
      </c>
      <c r="D172" s="751">
        <v>1178288</v>
      </c>
      <c r="E172" s="751">
        <f>SUM(C172-D172)</f>
        <v>1313796</v>
      </c>
      <c r="F172" s="728"/>
    </row>
    <row r="173" spans="1:13" s="724" customFormat="1" ht="8.65" customHeight="1">
      <c r="A173" s="725"/>
      <c r="B173" s="754" t="s">
        <v>641</v>
      </c>
      <c r="C173" s="751">
        <f>SUM(C174:C175)</f>
        <v>184104</v>
      </c>
      <c r="D173" s="751">
        <f>SUM(D174:D175)</f>
        <v>51314</v>
      </c>
      <c r="E173" s="751">
        <f>SUM(C173-D173)</f>
        <v>132790</v>
      </c>
      <c r="F173" s="728"/>
    </row>
    <row r="174" spans="1:13" s="724" customFormat="1" ht="8.65" customHeight="1">
      <c r="A174" s="725"/>
      <c r="B174" s="753" t="s">
        <v>642</v>
      </c>
      <c r="C174" s="751">
        <v>77166</v>
      </c>
      <c r="D174" s="751">
        <v>13175</v>
      </c>
      <c r="E174" s="751">
        <f>SUM(C174-D174)-1</f>
        <v>63990</v>
      </c>
      <c r="F174" s="728"/>
    </row>
    <row r="175" spans="1:13" s="724" customFormat="1" ht="8.65" customHeight="1">
      <c r="A175" s="725"/>
      <c r="B175" s="753" t="s">
        <v>643</v>
      </c>
      <c r="C175" s="751">
        <v>106938</v>
      </c>
      <c r="D175" s="751">
        <v>38139</v>
      </c>
      <c r="E175" s="751">
        <f>SUM(C175-D175)</f>
        <v>68799</v>
      </c>
      <c r="F175" s="728"/>
    </row>
    <row r="176" spans="1:13" s="724" customFormat="1" ht="3" customHeight="1">
      <c r="A176" s="725"/>
      <c r="B176" s="753"/>
      <c r="C176" s="751"/>
      <c r="D176" s="751"/>
      <c r="E176" s="751"/>
      <c r="F176" s="728"/>
    </row>
    <row r="177" spans="1:13" s="744" customFormat="1" ht="8.65" customHeight="1">
      <c r="A177" s="742"/>
      <c r="B177" s="743" t="s">
        <v>644</v>
      </c>
      <c r="C177" s="793">
        <v>16670800</v>
      </c>
      <c r="D177" s="793">
        <v>7196713</v>
      </c>
      <c r="E177" s="793">
        <f>SUM(C177-D177)+1</f>
        <v>9474088</v>
      </c>
      <c r="F177" s="745"/>
      <c r="H177" s="747"/>
      <c r="I177" s="747"/>
      <c r="M177" s="746"/>
    </row>
    <row r="178" spans="1:13" s="744" customFormat="1" ht="3.95" customHeight="1">
      <c r="A178" s="742"/>
      <c r="B178" s="743"/>
      <c r="C178" s="793"/>
      <c r="D178" s="793"/>
      <c r="E178" s="793"/>
      <c r="F178" s="745"/>
      <c r="H178" s="747"/>
      <c r="I178" s="747"/>
      <c r="M178" s="746"/>
    </row>
    <row r="179" spans="1:13" s="744" customFormat="1" ht="8.65" customHeight="1">
      <c r="A179" s="742"/>
      <c r="B179" s="743" t="s">
        <v>645</v>
      </c>
      <c r="C179" s="793"/>
      <c r="D179" s="793"/>
      <c r="E179" s="793"/>
      <c r="F179" s="745"/>
      <c r="H179" s="747"/>
      <c r="I179" s="747"/>
      <c r="M179" s="746"/>
    </row>
    <row r="180" spans="1:13" s="744" customFormat="1" ht="3.95" customHeight="1">
      <c r="A180" s="757"/>
      <c r="B180" s="758"/>
      <c r="C180" s="759"/>
      <c r="D180" s="759"/>
      <c r="E180" s="759"/>
      <c r="F180" s="760"/>
      <c r="H180" s="747"/>
      <c r="I180" s="747"/>
      <c r="M180" s="746"/>
    </row>
    <row r="181" spans="1:13" s="724" customFormat="1" ht="3.95" customHeight="1">
      <c r="A181" s="721"/>
      <c r="B181" s="722"/>
      <c r="C181" s="722"/>
      <c r="D181" s="722"/>
      <c r="E181" s="722"/>
      <c r="F181" s="723"/>
    </row>
    <row r="182" spans="1:13" s="724" customFormat="1" ht="11.1" customHeight="1">
      <c r="A182" s="725"/>
      <c r="B182" s="726" t="s">
        <v>621</v>
      </c>
      <c r="C182" s="727"/>
      <c r="D182" s="727"/>
      <c r="E182" s="853" t="s">
        <v>677</v>
      </c>
      <c r="F182" s="728"/>
    </row>
    <row r="183" spans="1:13" s="724" customFormat="1" ht="11.1" customHeight="1">
      <c r="A183" s="725"/>
      <c r="B183" s="726" t="s">
        <v>622</v>
      </c>
      <c r="C183" s="727"/>
      <c r="D183" s="727"/>
      <c r="E183" s="729"/>
      <c r="F183" s="728"/>
    </row>
    <row r="184" spans="1:13" s="724" customFormat="1" ht="11.1" customHeight="1">
      <c r="A184" s="725"/>
      <c r="B184" s="726" t="s">
        <v>723</v>
      </c>
      <c r="C184" s="730"/>
      <c r="D184" s="730"/>
      <c r="E184" s="730"/>
      <c r="F184" s="728"/>
    </row>
    <row r="185" spans="1:13" s="724" customFormat="1" ht="11.1" customHeight="1">
      <c r="A185" s="725"/>
      <c r="B185" s="731" t="s">
        <v>623</v>
      </c>
      <c r="C185" s="730"/>
      <c r="D185" s="730"/>
      <c r="E185" s="730"/>
      <c r="F185" s="728"/>
    </row>
    <row r="186" spans="1:13" s="724" customFormat="1" ht="3" customHeight="1">
      <c r="A186" s="725"/>
      <c r="B186" s="732"/>
      <c r="C186" s="732"/>
      <c r="D186" s="732"/>
      <c r="E186" s="732"/>
      <c r="F186" s="728"/>
    </row>
    <row r="187" spans="1:13" s="724" customFormat="1" ht="3" customHeight="1">
      <c r="A187" s="725"/>
      <c r="B187" s="733"/>
      <c r="C187" s="733"/>
      <c r="D187" s="733"/>
      <c r="E187" s="733"/>
      <c r="F187" s="728"/>
    </row>
    <row r="188" spans="1:13" s="724" customFormat="1" ht="9" customHeight="1">
      <c r="A188" s="725"/>
      <c r="B188" s="932" t="s">
        <v>624</v>
      </c>
      <c r="C188" s="934" t="s">
        <v>625</v>
      </c>
      <c r="D188" s="934" t="s">
        <v>626</v>
      </c>
      <c r="E188" s="934" t="s">
        <v>627</v>
      </c>
      <c r="F188" s="734"/>
      <c r="G188" s="735"/>
      <c r="H188" s="735"/>
      <c r="I188" s="735"/>
      <c r="J188" s="735"/>
      <c r="K188" s="735"/>
      <c r="L188" s="736"/>
      <c r="M188" s="737"/>
    </row>
    <row r="189" spans="1:13" s="724" customFormat="1" ht="9" customHeight="1">
      <c r="A189" s="725"/>
      <c r="B189" s="933"/>
      <c r="C189" s="934"/>
      <c r="D189" s="934"/>
      <c r="E189" s="934"/>
      <c r="F189" s="734"/>
      <c r="G189" s="735"/>
      <c r="H189" s="735"/>
      <c r="I189" s="735"/>
      <c r="J189" s="735"/>
      <c r="K189" s="735"/>
      <c r="L189" s="736"/>
      <c r="M189" s="737"/>
    </row>
    <row r="190" spans="1:13" s="724" customFormat="1" ht="9" customHeight="1">
      <c r="A190" s="725"/>
      <c r="B190" s="933"/>
      <c r="C190" s="934"/>
      <c r="D190" s="934"/>
      <c r="E190" s="934"/>
      <c r="F190" s="734"/>
      <c r="G190" s="735"/>
      <c r="H190" s="735"/>
      <c r="I190" s="735"/>
      <c r="J190" s="735"/>
      <c r="K190" s="735"/>
      <c r="L190" s="736"/>
      <c r="M190" s="737"/>
    </row>
    <row r="191" spans="1:13" s="724" customFormat="1" ht="3" customHeight="1">
      <c r="A191" s="725"/>
      <c r="B191" s="732"/>
      <c r="C191" s="738"/>
      <c r="D191" s="738"/>
      <c r="E191" s="738"/>
      <c r="F191" s="739"/>
      <c r="G191" s="740"/>
      <c r="H191" s="740"/>
      <c r="I191" s="740"/>
      <c r="J191" s="740"/>
      <c r="K191" s="740"/>
      <c r="L191" s="733"/>
    </row>
    <row r="192" spans="1:13" s="724" customFormat="1" ht="3" customHeight="1">
      <c r="A192" s="725"/>
      <c r="B192" s="733"/>
      <c r="C192" s="793"/>
      <c r="D192" s="793"/>
      <c r="E192" s="793"/>
      <c r="F192" s="741"/>
      <c r="G192" s="740"/>
      <c r="H192" s="740"/>
      <c r="I192" s="740"/>
      <c r="J192" s="740"/>
      <c r="K192" s="740"/>
      <c r="L192" s="733"/>
    </row>
    <row r="193" spans="1:13" s="744" customFormat="1" ht="9" customHeight="1">
      <c r="A193" s="742"/>
      <c r="B193" s="743">
        <v>2009</v>
      </c>
      <c r="F193" s="745"/>
      <c r="M193" s="746"/>
    </row>
    <row r="194" spans="1:13" s="744" customFormat="1" ht="9" customHeight="1">
      <c r="A194" s="742"/>
      <c r="B194" s="743" t="s">
        <v>60</v>
      </c>
      <c r="C194" s="793">
        <f>SUM(C195+C214)</f>
        <v>19874836</v>
      </c>
      <c r="D194" s="793">
        <f>SUM(D195+D214)</f>
        <v>8306380</v>
      </c>
      <c r="E194" s="793">
        <f>SUM(E195+E214)-1</f>
        <v>11568456</v>
      </c>
      <c r="F194" s="745"/>
      <c r="M194" s="746"/>
    </row>
    <row r="195" spans="1:13" s="744" customFormat="1" ht="9" customHeight="1">
      <c r="A195" s="742"/>
      <c r="B195" s="743" t="s">
        <v>628</v>
      </c>
      <c r="C195" s="793">
        <f>SUM(C197+C208)</f>
        <v>3512934</v>
      </c>
      <c r="D195" s="793">
        <f>SUM(D197+D208)+1</f>
        <v>1288463</v>
      </c>
      <c r="E195" s="793">
        <f>SUM(E197+E208)</f>
        <v>2224472</v>
      </c>
      <c r="F195" s="745"/>
      <c r="H195" s="747"/>
      <c r="I195" s="747"/>
      <c r="M195" s="746"/>
    </row>
    <row r="196" spans="1:13" s="724" customFormat="1" ht="3" customHeight="1">
      <c r="A196" s="725"/>
      <c r="B196" s="748"/>
      <c r="C196" s="749"/>
      <c r="D196" s="749"/>
      <c r="E196" s="749"/>
      <c r="F196" s="728"/>
      <c r="H196" s="750"/>
      <c r="I196" s="750"/>
      <c r="M196" s="733"/>
    </row>
    <row r="197" spans="1:13" s="724" customFormat="1" ht="9" customHeight="1">
      <c r="A197" s="725"/>
      <c r="B197" s="748" t="s">
        <v>629</v>
      </c>
      <c r="C197" s="751">
        <f>SUM(C198+C202+C205+C207)</f>
        <v>1453308</v>
      </c>
      <c r="D197" s="751">
        <f>SUM(D198+D202+D205+D207)</f>
        <v>349255</v>
      </c>
      <c r="E197" s="751">
        <f>SUM(E198+E202+E205+E207)+1</f>
        <v>1104053</v>
      </c>
      <c r="F197" s="728"/>
      <c r="M197" s="733"/>
    </row>
    <row r="198" spans="1:13" s="744" customFormat="1" ht="9" customHeight="1">
      <c r="A198" s="742"/>
      <c r="B198" s="752" t="s">
        <v>630</v>
      </c>
      <c r="C198" s="751">
        <f>SUM(C199:C201)</f>
        <v>387439</v>
      </c>
      <c r="D198" s="751">
        <f>SUM(D199:D201)</f>
        <v>113919</v>
      </c>
      <c r="E198" s="751">
        <f>SUM(E199:E201)</f>
        <v>273520</v>
      </c>
      <c r="F198" s="745"/>
      <c r="H198" s="747"/>
      <c r="I198" s="747"/>
      <c r="M198" s="746"/>
    </row>
    <row r="199" spans="1:13" s="744" customFormat="1" ht="9" customHeight="1">
      <c r="A199" s="742"/>
      <c r="B199" s="753" t="s">
        <v>631</v>
      </c>
      <c r="C199" s="751"/>
      <c r="D199" s="751"/>
      <c r="E199" s="751"/>
      <c r="F199" s="745"/>
      <c r="H199" s="747"/>
      <c r="I199" s="747"/>
      <c r="M199" s="746"/>
    </row>
    <row r="200" spans="1:13" s="744" customFormat="1" ht="9" customHeight="1">
      <c r="A200" s="742"/>
      <c r="B200" s="753" t="s">
        <v>632</v>
      </c>
      <c r="C200" s="751">
        <v>298510</v>
      </c>
      <c r="D200" s="751">
        <v>85172</v>
      </c>
      <c r="E200" s="751">
        <f>SUM(C200-D200)</f>
        <v>213338</v>
      </c>
      <c r="F200" s="745"/>
      <c r="H200" s="747"/>
      <c r="I200" s="747"/>
      <c r="M200" s="746"/>
    </row>
    <row r="201" spans="1:13" s="724" customFormat="1" ht="9" customHeight="1">
      <c r="A201" s="725"/>
      <c r="B201" s="753" t="s">
        <v>633</v>
      </c>
      <c r="C201" s="751">
        <v>88929</v>
      </c>
      <c r="D201" s="751">
        <v>28747</v>
      </c>
      <c r="E201" s="751">
        <f>SUM(C201-D201)</f>
        <v>60182</v>
      </c>
      <c r="F201" s="728"/>
      <c r="M201" s="733"/>
    </row>
    <row r="202" spans="1:13" s="724" customFormat="1" ht="9" customHeight="1">
      <c r="A202" s="725"/>
      <c r="B202" s="754" t="s">
        <v>634</v>
      </c>
      <c r="C202" s="751">
        <f>SUM(C203:C204)-1</f>
        <v>719865</v>
      </c>
      <c r="D202" s="751">
        <f>SUM(D203:D204)</f>
        <v>116409</v>
      </c>
      <c r="E202" s="751">
        <f>SUM(E203:E204)</f>
        <v>603456</v>
      </c>
      <c r="F202" s="728"/>
      <c r="M202" s="733"/>
    </row>
    <row r="203" spans="1:13" s="724" customFormat="1" ht="9" customHeight="1">
      <c r="A203" s="725"/>
      <c r="B203" s="755" t="s">
        <v>635</v>
      </c>
      <c r="C203" s="751">
        <v>650449</v>
      </c>
      <c r="D203" s="751">
        <v>95162</v>
      </c>
      <c r="E203" s="751">
        <f>SUM(C203-D203)</f>
        <v>555287</v>
      </c>
      <c r="F203" s="728"/>
      <c r="M203" s="733"/>
    </row>
    <row r="204" spans="1:13" s="724" customFormat="1" ht="9" customHeight="1">
      <c r="A204" s="725"/>
      <c r="B204" s="755" t="s">
        <v>636</v>
      </c>
      <c r="C204" s="751">
        <v>69417</v>
      </c>
      <c r="D204" s="751">
        <v>21247</v>
      </c>
      <c r="E204" s="751">
        <f>SUM(C204-D204)-1</f>
        <v>48169</v>
      </c>
      <c r="F204" s="728"/>
      <c r="M204" s="733"/>
    </row>
    <row r="205" spans="1:13" s="724" customFormat="1" ht="9" customHeight="1">
      <c r="A205" s="725"/>
      <c r="B205" s="754" t="s">
        <v>637</v>
      </c>
      <c r="C205" s="751">
        <f>SUM(C206)</f>
        <v>135920</v>
      </c>
      <c r="D205" s="751">
        <f>SUM(D206)</f>
        <v>48536</v>
      </c>
      <c r="E205" s="751">
        <f>SUM(C205-D205)</f>
        <v>87384</v>
      </c>
      <c r="F205" s="728"/>
      <c r="M205" s="733"/>
    </row>
    <row r="206" spans="1:13" s="724" customFormat="1" ht="9" customHeight="1">
      <c r="A206" s="725"/>
      <c r="B206" s="755" t="s">
        <v>638</v>
      </c>
      <c r="C206" s="751">
        <v>135920</v>
      </c>
      <c r="D206" s="751">
        <v>48536</v>
      </c>
      <c r="E206" s="751">
        <f>SUM(C206-D206)</f>
        <v>87384</v>
      </c>
      <c r="F206" s="728"/>
      <c r="M206" s="733"/>
    </row>
    <row r="207" spans="1:13" s="724" customFormat="1" ht="9" customHeight="1">
      <c r="A207" s="725"/>
      <c r="B207" s="754" t="s">
        <v>216</v>
      </c>
      <c r="C207" s="751">
        <v>210084</v>
      </c>
      <c r="D207" s="751">
        <v>70391</v>
      </c>
      <c r="E207" s="751">
        <f>SUM(C207-D207)-1</f>
        <v>139692</v>
      </c>
      <c r="F207" s="728"/>
    </row>
    <row r="208" spans="1:13" s="724" customFormat="1" ht="9" customHeight="1">
      <c r="A208" s="725"/>
      <c r="B208" s="756" t="s">
        <v>639</v>
      </c>
      <c r="C208" s="751">
        <f>SUM(C209:C210)</f>
        <v>2059626</v>
      </c>
      <c r="D208" s="751">
        <f>SUM(D209:D210)</f>
        <v>939207</v>
      </c>
      <c r="E208" s="751">
        <f>SUM(E209:E210)</f>
        <v>1120419</v>
      </c>
      <c r="F208" s="728"/>
    </row>
    <row r="209" spans="1:13" s="724" customFormat="1" ht="9" customHeight="1">
      <c r="A209" s="725"/>
      <c r="B209" s="754" t="s">
        <v>640</v>
      </c>
      <c r="C209" s="751">
        <v>1873349</v>
      </c>
      <c r="D209" s="751">
        <v>880341</v>
      </c>
      <c r="E209" s="751">
        <f>SUM(C209-D209)</f>
        <v>993008</v>
      </c>
      <c r="F209" s="728"/>
    </row>
    <row r="210" spans="1:13" s="724" customFormat="1" ht="9" customHeight="1">
      <c r="A210" s="725"/>
      <c r="B210" s="754" t="s">
        <v>641</v>
      </c>
      <c r="C210" s="751">
        <f>SUM(C211:C212)</f>
        <v>186277</v>
      </c>
      <c r="D210" s="751">
        <f>SUM(D211:D212)</f>
        <v>58866</v>
      </c>
      <c r="E210" s="751">
        <f>SUM(E211:E212)</f>
        <v>127411</v>
      </c>
      <c r="F210" s="728"/>
    </row>
    <row r="211" spans="1:13" s="724" customFormat="1" ht="9" customHeight="1">
      <c r="A211" s="725"/>
      <c r="B211" s="753" t="s">
        <v>642</v>
      </c>
      <c r="C211" s="751">
        <v>66638</v>
      </c>
      <c r="D211" s="751">
        <v>14571</v>
      </c>
      <c r="E211" s="751">
        <f>SUM(C211-D211)</f>
        <v>52067</v>
      </c>
      <c r="F211" s="728"/>
    </row>
    <row r="212" spans="1:13" s="724" customFormat="1" ht="9" customHeight="1">
      <c r="A212" s="725"/>
      <c r="B212" s="753" t="s">
        <v>643</v>
      </c>
      <c r="C212" s="751">
        <v>119639</v>
      </c>
      <c r="D212" s="751">
        <v>44295</v>
      </c>
      <c r="E212" s="751">
        <f>SUM(C212-D212)</f>
        <v>75344</v>
      </c>
      <c r="F212" s="728"/>
    </row>
    <row r="213" spans="1:13" s="724" customFormat="1" ht="3" customHeight="1">
      <c r="A213" s="725"/>
      <c r="B213" s="753"/>
      <c r="C213" s="751"/>
      <c r="D213" s="751"/>
      <c r="E213" s="751"/>
      <c r="F213" s="728"/>
    </row>
    <row r="214" spans="1:13" s="744" customFormat="1" ht="9" customHeight="1">
      <c r="A214" s="742"/>
      <c r="B214" s="743" t="s">
        <v>644</v>
      </c>
      <c r="C214" s="793">
        <v>16361902</v>
      </c>
      <c r="D214" s="793">
        <v>7017917</v>
      </c>
      <c r="E214" s="793">
        <f>SUM(C214-D214)</f>
        <v>9343985</v>
      </c>
      <c r="F214" s="745"/>
      <c r="H214" s="747"/>
      <c r="I214" s="747"/>
      <c r="M214" s="746"/>
    </row>
    <row r="215" spans="1:13" s="744" customFormat="1" ht="9" customHeight="1">
      <c r="A215" s="742"/>
      <c r="B215" s="743"/>
      <c r="C215" s="793"/>
      <c r="D215" s="793"/>
      <c r="E215" s="793"/>
      <c r="F215" s="745"/>
      <c r="H215" s="747"/>
      <c r="I215" s="747"/>
      <c r="M215" s="746"/>
    </row>
    <row r="216" spans="1:13" s="744" customFormat="1" ht="9" customHeight="1">
      <c r="A216" s="742"/>
      <c r="B216" s="743">
        <v>2010</v>
      </c>
      <c r="F216" s="745"/>
      <c r="H216" s="747"/>
      <c r="I216" s="747"/>
      <c r="M216" s="746"/>
    </row>
    <row r="217" spans="1:13" s="744" customFormat="1" ht="9" customHeight="1">
      <c r="A217" s="742"/>
      <c r="B217" s="743" t="s">
        <v>60</v>
      </c>
      <c r="C217" s="793">
        <f>SUM(C218+C237)</f>
        <v>21994278.010000002</v>
      </c>
      <c r="D217" s="793">
        <f>SUM(D218+D237)</f>
        <v>9270802.7070000004</v>
      </c>
      <c r="E217" s="793">
        <f>SUM(E218+E237)</f>
        <v>12723475.303000003</v>
      </c>
      <c r="F217" s="745"/>
      <c r="H217" s="747"/>
      <c r="I217" s="747"/>
      <c r="M217" s="746"/>
    </row>
    <row r="218" spans="1:13" s="744" customFormat="1" ht="9" customHeight="1">
      <c r="A218" s="742"/>
      <c r="B218" s="743" t="s">
        <v>628</v>
      </c>
      <c r="C218" s="793">
        <f>SUM(C220+C231)</f>
        <v>3947513.1799999997</v>
      </c>
      <c r="D218" s="793">
        <f>SUM(D220+D231)</f>
        <v>1449739.9480000001</v>
      </c>
      <c r="E218" s="793">
        <f>SUM(E220+E231)</f>
        <v>2497773.2320000003</v>
      </c>
      <c r="F218" s="745"/>
      <c r="H218" s="747"/>
      <c r="I218" s="747"/>
      <c r="M218" s="746"/>
    </row>
    <row r="219" spans="1:13" s="744" customFormat="1" ht="3" customHeight="1">
      <c r="A219" s="742"/>
      <c r="B219" s="748"/>
      <c r="C219" s="749"/>
      <c r="D219" s="749"/>
      <c r="E219" s="749"/>
      <c r="F219" s="745"/>
      <c r="H219" s="747"/>
      <c r="I219" s="747"/>
      <c r="M219" s="746"/>
    </row>
    <row r="220" spans="1:13" s="744" customFormat="1" ht="9" customHeight="1">
      <c r="A220" s="742"/>
      <c r="B220" s="748" t="s">
        <v>629</v>
      </c>
      <c r="C220" s="751">
        <f>SUM(C221+C225+C228+C230)</f>
        <v>1554117.9049999998</v>
      </c>
      <c r="D220" s="751">
        <f>SUM(D221+D225+D228+D230)</f>
        <v>365147.625</v>
      </c>
      <c r="E220" s="751">
        <f>SUM(E221+E225+E228+E230)</f>
        <v>1188970.2800000003</v>
      </c>
      <c r="F220" s="745"/>
      <c r="H220" s="747"/>
      <c r="I220" s="747"/>
      <c r="M220" s="746"/>
    </row>
    <row r="221" spans="1:13" s="744" customFormat="1" ht="9" customHeight="1">
      <c r="A221" s="742"/>
      <c r="B221" s="752" t="s">
        <v>630</v>
      </c>
      <c r="C221" s="751">
        <f>SUM(C222:C224)</f>
        <v>403387.19099999999</v>
      </c>
      <c r="D221" s="751">
        <f>SUM(D222:D224)</f>
        <v>114861.09</v>
      </c>
      <c r="E221" s="751">
        <f>SUM(E222:E224)</f>
        <v>288526.10100000002</v>
      </c>
      <c r="F221" s="745"/>
      <c r="H221" s="747"/>
      <c r="I221" s="747"/>
      <c r="M221" s="746"/>
    </row>
    <row r="222" spans="1:13" s="744" customFormat="1" ht="9" customHeight="1">
      <c r="A222" s="742"/>
      <c r="B222" s="753" t="s">
        <v>631</v>
      </c>
      <c r="C222" s="751"/>
      <c r="D222" s="751"/>
      <c r="E222" s="751"/>
      <c r="F222" s="745"/>
      <c r="H222" s="747"/>
      <c r="I222" s="747"/>
      <c r="M222" s="746"/>
    </row>
    <row r="223" spans="1:13" s="744" customFormat="1" ht="9" customHeight="1">
      <c r="A223" s="742"/>
      <c r="B223" s="753" t="s">
        <v>632</v>
      </c>
      <c r="C223" s="751">
        <v>311684.647</v>
      </c>
      <c r="D223" s="751">
        <v>87659.741999999998</v>
      </c>
      <c r="E223" s="751">
        <f>SUM(C223-D223)</f>
        <v>224024.905</v>
      </c>
      <c r="F223" s="745"/>
      <c r="H223" s="747"/>
      <c r="I223" s="747"/>
      <c r="M223" s="746"/>
    </row>
    <row r="224" spans="1:13" s="744" customFormat="1" ht="9" customHeight="1">
      <c r="A224" s="742"/>
      <c r="B224" s="753" t="s">
        <v>633</v>
      </c>
      <c r="C224" s="751">
        <v>91702.543999999994</v>
      </c>
      <c r="D224" s="751">
        <v>27201.348000000002</v>
      </c>
      <c r="E224" s="751">
        <f>SUM(C224-D224)</f>
        <v>64501.195999999996</v>
      </c>
      <c r="F224" s="745"/>
      <c r="H224" s="747"/>
      <c r="I224" s="747"/>
      <c r="M224" s="746"/>
    </row>
    <row r="225" spans="1:13" s="744" customFormat="1" ht="9" customHeight="1">
      <c r="A225" s="742"/>
      <c r="B225" s="754" t="s">
        <v>634</v>
      </c>
      <c r="C225" s="751">
        <f>SUM(C226:C227)</f>
        <v>779504.04700000002</v>
      </c>
      <c r="D225" s="751">
        <f>SUM(D226:D227)</f>
        <v>123005.018</v>
      </c>
      <c r="E225" s="751">
        <f>SUM(E226:E227)</f>
        <v>656499.0290000001</v>
      </c>
      <c r="F225" s="745"/>
      <c r="H225" s="747"/>
      <c r="I225" s="747"/>
      <c r="M225" s="746"/>
    </row>
    <row r="226" spans="1:13" s="744" customFormat="1" ht="9" customHeight="1">
      <c r="A226" s="742"/>
      <c r="B226" s="755" t="s">
        <v>635</v>
      </c>
      <c r="C226" s="751">
        <v>702370.00300000003</v>
      </c>
      <c r="D226" s="751">
        <v>100674.234</v>
      </c>
      <c r="E226" s="751">
        <f>SUM(C226-D226)</f>
        <v>601695.76900000009</v>
      </c>
      <c r="F226" s="745"/>
      <c r="H226" s="747"/>
      <c r="I226" s="747"/>
      <c r="M226" s="746"/>
    </row>
    <row r="227" spans="1:13" s="744" customFormat="1" ht="9" customHeight="1">
      <c r="A227" s="742"/>
      <c r="B227" s="755" t="s">
        <v>636</v>
      </c>
      <c r="C227" s="751">
        <v>77134.043999999994</v>
      </c>
      <c r="D227" s="751">
        <v>22330.784</v>
      </c>
      <c r="E227" s="751">
        <f>SUM(C227-D227)</f>
        <v>54803.259999999995</v>
      </c>
      <c r="F227" s="745"/>
      <c r="H227" s="747"/>
      <c r="I227" s="747"/>
      <c r="M227" s="746"/>
    </row>
    <row r="228" spans="1:13" s="744" customFormat="1" ht="9" customHeight="1">
      <c r="A228" s="742"/>
      <c r="B228" s="754" t="s">
        <v>637</v>
      </c>
      <c r="C228" s="751">
        <f>SUM(C229)</f>
        <v>140107.29800000001</v>
      </c>
      <c r="D228" s="751">
        <f>SUM(D229)</f>
        <v>48172.19</v>
      </c>
      <c r="E228" s="751">
        <f>SUM(C228-D228)</f>
        <v>91935.108000000007</v>
      </c>
      <c r="F228" s="745"/>
      <c r="H228" s="747"/>
      <c r="I228" s="747"/>
      <c r="M228" s="746"/>
    </row>
    <row r="229" spans="1:13" s="744" customFormat="1" ht="9" customHeight="1">
      <c r="A229" s="742"/>
      <c r="B229" s="755" t="s">
        <v>638</v>
      </c>
      <c r="C229" s="751">
        <v>140107.29800000001</v>
      </c>
      <c r="D229" s="751">
        <v>48172.19</v>
      </c>
      <c r="E229" s="751">
        <f>SUM(C229-D229)</f>
        <v>91935.108000000007</v>
      </c>
      <c r="F229" s="745"/>
      <c r="H229" s="747"/>
      <c r="I229" s="747"/>
      <c r="M229" s="746"/>
    </row>
    <row r="230" spans="1:13" s="744" customFormat="1" ht="9" customHeight="1">
      <c r="A230" s="742"/>
      <c r="B230" s="754" t="s">
        <v>216</v>
      </c>
      <c r="C230" s="751">
        <v>231119.36900000001</v>
      </c>
      <c r="D230" s="751">
        <v>79109.327000000005</v>
      </c>
      <c r="E230" s="751">
        <f>SUM(C230-D230)</f>
        <v>152010.04200000002</v>
      </c>
      <c r="F230" s="745"/>
      <c r="H230" s="747"/>
      <c r="I230" s="747"/>
      <c r="M230" s="746"/>
    </row>
    <row r="231" spans="1:13" s="744" customFormat="1" ht="9" customHeight="1">
      <c r="A231" s="742"/>
      <c r="B231" s="756" t="s">
        <v>639</v>
      </c>
      <c r="C231" s="751">
        <f>SUM(C232:C233)</f>
        <v>2393395.2749999999</v>
      </c>
      <c r="D231" s="751">
        <f>SUM(D232:D233)</f>
        <v>1084592.3230000001</v>
      </c>
      <c r="E231" s="751">
        <f>SUM(E232:E233)</f>
        <v>1308802.952</v>
      </c>
      <c r="F231" s="745"/>
      <c r="H231" s="747"/>
      <c r="I231" s="747"/>
      <c r="M231" s="746"/>
    </row>
    <row r="232" spans="1:13" s="744" customFormat="1" ht="9" customHeight="1">
      <c r="A232" s="742"/>
      <c r="B232" s="754" t="s">
        <v>640</v>
      </c>
      <c r="C232" s="751">
        <v>2191077.02</v>
      </c>
      <c r="D232" s="751">
        <v>1025646.642</v>
      </c>
      <c r="E232" s="751">
        <f>SUM(C232-D232)</f>
        <v>1165430.378</v>
      </c>
      <c r="F232" s="745"/>
      <c r="H232" s="747"/>
      <c r="I232" s="747"/>
      <c r="M232" s="746"/>
    </row>
    <row r="233" spans="1:13" s="744" customFormat="1" ht="9" customHeight="1">
      <c r="A233" s="742"/>
      <c r="B233" s="754" t="s">
        <v>641</v>
      </c>
      <c r="C233" s="751">
        <f>SUM(C234:C235)</f>
        <v>202318.255</v>
      </c>
      <c r="D233" s="751">
        <f>SUM(D234:D235)</f>
        <v>58945.681000000004</v>
      </c>
      <c r="E233" s="751">
        <f>SUM(E234:E235)</f>
        <v>143372.57399999999</v>
      </c>
      <c r="F233" s="745"/>
      <c r="H233" s="747"/>
      <c r="I233" s="747"/>
      <c r="M233" s="746"/>
    </row>
    <row r="234" spans="1:13" s="744" customFormat="1" ht="9" customHeight="1">
      <c r="A234" s="742"/>
      <c r="B234" s="753" t="s">
        <v>642</v>
      </c>
      <c r="C234" s="751">
        <v>77280.054999999993</v>
      </c>
      <c r="D234" s="751">
        <v>14112.79</v>
      </c>
      <c r="E234" s="751">
        <f>SUM(C234-D234)</f>
        <v>63167.264999999992</v>
      </c>
      <c r="F234" s="745"/>
      <c r="H234" s="747"/>
      <c r="I234" s="747"/>
      <c r="M234" s="746"/>
    </row>
    <row r="235" spans="1:13" s="744" customFormat="1" ht="9" customHeight="1">
      <c r="A235" s="742"/>
      <c r="B235" s="753" t="s">
        <v>643</v>
      </c>
      <c r="C235" s="751">
        <v>125038.2</v>
      </c>
      <c r="D235" s="751">
        <v>44832.891000000003</v>
      </c>
      <c r="E235" s="751">
        <f>SUM(C235-D235)</f>
        <v>80205.308999999994</v>
      </c>
      <c r="F235" s="745"/>
      <c r="H235" s="747"/>
      <c r="I235" s="747"/>
      <c r="M235" s="746"/>
    </row>
    <row r="236" spans="1:13" s="744" customFormat="1" ht="3" customHeight="1">
      <c r="A236" s="742"/>
      <c r="B236" s="753"/>
      <c r="C236" s="751"/>
      <c r="D236" s="751"/>
      <c r="E236" s="751"/>
      <c r="F236" s="745"/>
      <c r="H236" s="747"/>
      <c r="I236" s="747"/>
      <c r="M236" s="746"/>
    </row>
    <row r="237" spans="1:13" s="744" customFormat="1" ht="9" customHeight="1">
      <c r="A237" s="742"/>
      <c r="B237" s="743" t="s">
        <v>644</v>
      </c>
      <c r="C237" s="793">
        <v>18046764.830000002</v>
      </c>
      <c r="D237" s="793">
        <v>7821062.7590000005</v>
      </c>
      <c r="E237" s="793">
        <f>SUM(C237-D237)</f>
        <v>10225702.071000002</v>
      </c>
      <c r="F237" s="745"/>
      <c r="H237" s="747"/>
      <c r="I237" s="747"/>
      <c r="M237" s="746"/>
    </row>
    <row r="238" spans="1:13" s="744" customFormat="1" ht="3" customHeight="1">
      <c r="A238" s="742"/>
      <c r="B238" s="743"/>
      <c r="C238" s="793"/>
      <c r="D238" s="793"/>
      <c r="E238" s="793"/>
      <c r="F238" s="745"/>
      <c r="H238" s="747"/>
      <c r="I238" s="747"/>
      <c r="M238" s="746"/>
    </row>
    <row r="239" spans="1:13" s="744" customFormat="1" ht="9" customHeight="1">
      <c r="A239" s="742"/>
      <c r="B239" s="743" t="s">
        <v>645</v>
      </c>
      <c r="C239" s="793"/>
      <c r="D239" s="793"/>
      <c r="E239" s="793"/>
      <c r="F239" s="745"/>
      <c r="H239" s="747"/>
      <c r="I239" s="747"/>
      <c r="M239" s="746"/>
    </row>
    <row r="240" spans="1:13" s="744" customFormat="1" ht="3" customHeight="1">
      <c r="A240" s="757"/>
      <c r="B240" s="758"/>
      <c r="C240" s="759"/>
      <c r="D240" s="759"/>
      <c r="E240" s="759"/>
      <c r="F240" s="760"/>
      <c r="H240" s="747"/>
      <c r="I240" s="747"/>
      <c r="M240" s="746"/>
    </row>
    <row r="241" spans="1:13" s="744" customFormat="1" ht="3" customHeight="1">
      <c r="A241" s="721"/>
      <c r="B241" s="722"/>
      <c r="C241" s="722"/>
      <c r="D241" s="722"/>
      <c r="E241" s="722"/>
      <c r="F241" s="723"/>
      <c r="H241" s="747"/>
      <c r="I241" s="747"/>
      <c r="M241" s="746"/>
    </row>
    <row r="242" spans="1:13" s="744" customFormat="1" ht="11.1" customHeight="1">
      <c r="A242" s="725"/>
      <c r="B242" s="726" t="s">
        <v>621</v>
      </c>
      <c r="C242" s="727"/>
      <c r="D242" s="727"/>
      <c r="E242" s="853" t="s">
        <v>677</v>
      </c>
      <c r="F242" s="728"/>
      <c r="H242" s="747"/>
      <c r="I242" s="747"/>
      <c r="M242" s="746"/>
    </row>
    <row r="243" spans="1:13" s="744" customFormat="1" ht="11.1" customHeight="1">
      <c r="A243" s="725"/>
      <c r="B243" s="726" t="s">
        <v>622</v>
      </c>
      <c r="C243" s="727"/>
      <c r="D243" s="727"/>
      <c r="E243" s="729"/>
      <c r="F243" s="728"/>
      <c r="H243" s="747"/>
      <c r="I243" s="747"/>
      <c r="M243" s="746"/>
    </row>
    <row r="244" spans="1:13" s="744" customFormat="1" ht="11.1" customHeight="1">
      <c r="A244" s="725"/>
      <c r="B244" s="726" t="s">
        <v>723</v>
      </c>
      <c r="C244" s="730"/>
      <c r="D244" s="730"/>
      <c r="E244" s="730"/>
      <c r="F244" s="728"/>
      <c r="H244" s="747"/>
      <c r="I244" s="747"/>
      <c r="M244" s="746"/>
    </row>
    <row r="245" spans="1:13" s="744" customFormat="1" ht="11.1" customHeight="1">
      <c r="A245" s="725"/>
      <c r="B245" s="731" t="s">
        <v>623</v>
      </c>
      <c r="C245" s="730"/>
      <c r="D245" s="730"/>
      <c r="E245" s="730"/>
      <c r="F245" s="728"/>
      <c r="H245" s="747"/>
      <c r="I245" s="747"/>
      <c r="M245" s="746"/>
    </row>
    <row r="246" spans="1:13" s="744" customFormat="1" ht="3" customHeight="1">
      <c r="A246" s="725"/>
      <c r="B246" s="732"/>
      <c r="C246" s="732"/>
      <c r="D246" s="732"/>
      <c r="E246" s="732"/>
      <c r="F246" s="728"/>
      <c r="H246" s="747"/>
      <c r="I246" s="747"/>
      <c r="M246" s="746"/>
    </row>
    <row r="247" spans="1:13" s="744" customFormat="1" ht="3" customHeight="1">
      <c r="A247" s="725"/>
      <c r="B247" s="733"/>
      <c r="C247" s="733"/>
      <c r="D247" s="733"/>
      <c r="E247" s="733"/>
      <c r="F247" s="728"/>
      <c r="H247" s="747"/>
      <c r="I247" s="747"/>
      <c r="M247" s="746"/>
    </row>
    <row r="248" spans="1:13" s="744" customFormat="1" ht="9" customHeight="1">
      <c r="A248" s="725"/>
      <c r="B248" s="932" t="s">
        <v>624</v>
      </c>
      <c r="C248" s="934" t="s">
        <v>625</v>
      </c>
      <c r="D248" s="934" t="s">
        <v>626</v>
      </c>
      <c r="E248" s="934" t="s">
        <v>627</v>
      </c>
      <c r="F248" s="734"/>
      <c r="H248" s="747"/>
      <c r="I248" s="747"/>
      <c r="M248" s="746"/>
    </row>
    <row r="249" spans="1:13" s="744" customFormat="1" ht="9" customHeight="1">
      <c r="A249" s="725"/>
      <c r="B249" s="933"/>
      <c r="C249" s="934"/>
      <c r="D249" s="934"/>
      <c r="E249" s="934"/>
      <c r="F249" s="734"/>
      <c r="H249" s="747"/>
      <c r="I249" s="747"/>
      <c r="M249" s="746"/>
    </row>
    <row r="250" spans="1:13" s="744" customFormat="1" ht="9" customHeight="1">
      <c r="A250" s="725"/>
      <c r="B250" s="933"/>
      <c r="C250" s="934"/>
      <c r="D250" s="934"/>
      <c r="E250" s="934"/>
      <c r="F250" s="734"/>
      <c r="H250" s="747"/>
      <c r="I250" s="747"/>
      <c r="M250" s="746"/>
    </row>
    <row r="251" spans="1:13" s="744" customFormat="1" ht="3" customHeight="1">
      <c r="A251" s="725"/>
      <c r="B251" s="732"/>
      <c r="C251" s="738"/>
      <c r="D251" s="738"/>
      <c r="E251" s="738"/>
      <c r="F251" s="739"/>
      <c r="H251" s="747"/>
      <c r="I251" s="747"/>
      <c r="M251" s="746"/>
    </row>
    <row r="252" spans="1:13" s="744" customFormat="1" ht="3" customHeight="1">
      <c r="A252" s="725"/>
      <c r="B252" s="733"/>
      <c r="C252" s="793"/>
      <c r="D252" s="793"/>
      <c r="E252" s="793"/>
      <c r="F252" s="741"/>
      <c r="H252" s="747"/>
      <c r="I252" s="747"/>
      <c r="M252" s="746"/>
    </row>
    <row r="253" spans="1:13" s="744" customFormat="1" ht="9" customHeight="1">
      <c r="A253" s="742"/>
      <c r="B253" s="761">
        <v>2011</v>
      </c>
      <c r="C253" s="746"/>
      <c r="D253" s="746"/>
      <c r="E253" s="746"/>
      <c r="F253" s="745"/>
      <c r="H253" s="747"/>
      <c r="I253" s="747"/>
      <c r="M253" s="746"/>
    </row>
    <row r="254" spans="1:13" s="744" customFormat="1" ht="9" customHeight="1">
      <c r="A254" s="742"/>
      <c r="B254" s="743" t="s">
        <v>60</v>
      </c>
      <c r="C254" s="793">
        <f>SUM(C255+C274)</f>
        <v>24272117.960000001</v>
      </c>
      <c r="D254" s="793">
        <f>SUM(D255+D274)</f>
        <v>10269414.562999999</v>
      </c>
      <c r="E254" s="793">
        <f>SUM(E255+E274)</f>
        <v>14002703.397</v>
      </c>
      <c r="F254" s="745"/>
      <c r="H254" s="747"/>
      <c r="I254" s="747"/>
      <c r="M254" s="746"/>
    </row>
    <row r="255" spans="1:13" s="744" customFormat="1" ht="9" customHeight="1">
      <c r="A255" s="742"/>
      <c r="B255" s="743" t="s">
        <v>628</v>
      </c>
      <c r="C255" s="793">
        <f>SUM(C257+C268)</f>
        <v>4600061.8220000006</v>
      </c>
      <c r="D255" s="793">
        <f>SUM(D257+D268)</f>
        <v>1747831.9609999999</v>
      </c>
      <c r="E255" s="793">
        <f>SUM(E257+E268)</f>
        <v>2852229.8609999996</v>
      </c>
      <c r="F255" s="745"/>
      <c r="H255" s="747"/>
      <c r="I255" s="747"/>
      <c r="M255" s="746"/>
    </row>
    <row r="256" spans="1:13" s="744" customFormat="1" ht="3" customHeight="1">
      <c r="A256" s="742"/>
      <c r="B256" s="748"/>
      <c r="C256" s="749"/>
      <c r="D256" s="749"/>
      <c r="E256" s="749"/>
      <c r="F256" s="745"/>
      <c r="H256" s="747"/>
      <c r="I256" s="747"/>
      <c r="M256" s="746"/>
    </row>
    <row r="257" spans="1:13" s="744" customFormat="1" ht="9" customHeight="1">
      <c r="A257" s="742"/>
      <c r="B257" s="748" t="s">
        <v>629</v>
      </c>
      <c r="C257" s="751">
        <f>SUM(C258+C262+C265+C267)</f>
        <v>1689246.4560000002</v>
      </c>
      <c r="D257" s="751">
        <f>SUM(D258+D262+D265+D267)</f>
        <v>409431.01699999999</v>
      </c>
      <c r="E257" s="751">
        <f>SUM(E258+E262+E265+E267)</f>
        <v>1279815.4389999998</v>
      </c>
      <c r="F257" s="745"/>
      <c r="H257" s="747"/>
      <c r="I257" s="747"/>
      <c r="M257" s="746"/>
    </row>
    <row r="258" spans="1:13" s="744" customFormat="1" ht="9" customHeight="1">
      <c r="A258" s="742"/>
      <c r="B258" s="752" t="s">
        <v>630</v>
      </c>
      <c r="C258" s="751">
        <f>SUM(C259:C261)</f>
        <v>441032.86800000002</v>
      </c>
      <c r="D258" s="751">
        <f>SUM(D259:D261)</f>
        <v>131358.383</v>
      </c>
      <c r="E258" s="751">
        <f>SUM(E259:E261)</f>
        <v>309674.48499999999</v>
      </c>
      <c r="F258" s="745"/>
      <c r="H258" s="747"/>
      <c r="I258" s="747"/>
      <c r="M258" s="746"/>
    </row>
    <row r="259" spans="1:13" s="744" customFormat="1" ht="9" customHeight="1">
      <c r="A259" s="742"/>
      <c r="B259" s="753" t="s">
        <v>631</v>
      </c>
      <c r="C259" s="751"/>
      <c r="D259" s="751"/>
      <c r="E259" s="751"/>
      <c r="F259" s="745"/>
      <c r="H259" s="747"/>
      <c r="I259" s="747"/>
      <c r="M259" s="746"/>
    </row>
    <row r="260" spans="1:13" s="744" customFormat="1" ht="9" customHeight="1">
      <c r="A260" s="742"/>
      <c r="B260" s="753" t="s">
        <v>632</v>
      </c>
      <c r="C260" s="751">
        <v>336511.44300000003</v>
      </c>
      <c r="D260" s="751">
        <v>97140.341</v>
      </c>
      <c r="E260" s="751">
        <f>SUM(C260-D260)</f>
        <v>239371.10200000001</v>
      </c>
      <c r="F260" s="745"/>
      <c r="H260" s="747"/>
      <c r="I260" s="747"/>
      <c r="M260" s="746"/>
    </row>
    <row r="261" spans="1:13" s="744" customFormat="1" ht="9" customHeight="1">
      <c r="A261" s="742"/>
      <c r="B261" s="753" t="s">
        <v>633</v>
      </c>
      <c r="C261" s="751">
        <v>104521.425</v>
      </c>
      <c r="D261" s="751">
        <v>34218.042000000001</v>
      </c>
      <c r="E261" s="751">
        <f>SUM(C261-D261)</f>
        <v>70303.383000000002</v>
      </c>
      <c r="F261" s="745"/>
      <c r="H261" s="747"/>
      <c r="I261" s="747"/>
      <c r="M261" s="746"/>
    </row>
    <row r="262" spans="1:13" s="744" customFormat="1" ht="9" customHeight="1">
      <c r="A262" s="742"/>
      <c r="B262" s="754" t="s">
        <v>634</v>
      </c>
      <c r="C262" s="751">
        <f>SUM(C263:C264)</f>
        <v>846318.23499999999</v>
      </c>
      <c r="D262" s="751">
        <f>SUM(D263:D264)</f>
        <v>135993.22899999999</v>
      </c>
      <c r="E262" s="751">
        <f>SUM(E263:E264)</f>
        <v>710325.00599999994</v>
      </c>
      <c r="F262" s="745"/>
      <c r="H262" s="747"/>
      <c r="I262" s="747"/>
      <c r="M262" s="746"/>
    </row>
    <row r="263" spans="1:13" s="744" customFormat="1" ht="9" customHeight="1">
      <c r="A263" s="742"/>
      <c r="B263" s="755" t="s">
        <v>635</v>
      </c>
      <c r="C263" s="751">
        <v>762510.66099999996</v>
      </c>
      <c r="D263" s="751">
        <v>114160.586</v>
      </c>
      <c r="E263" s="751">
        <f>SUM(C263-D263)</f>
        <v>648350.07499999995</v>
      </c>
      <c r="F263" s="745"/>
      <c r="H263" s="747"/>
      <c r="I263" s="747"/>
      <c r="M263" s="746"/>
    </row>
    <row r="264" spans="1:13" s="744" customFormat="1" ht="9" customHeight="1">
      <c r="A264" s="742"/>
      <c r="B264" s="755" t="s">
        <v>636</v>
      </c>
      <c r="C264" s="751">
        <v>83807.573999999993</v>
      </c>
      <c r="D264" s="751">
        <v>21832.643</v>
      </c>
      <c r="E264" s="751">
        <f>SUM(C264-D264)</f>
        <v>61974.930999999997</v>
      </c>
      <c r="F264" s="745"/>
      <c r="H264" s="747"/>
      <c r="I264" s="747"/>
      <c r="M264" s="746"/>
    </row>
    <row r="265" spans="1:13" s="744" customFormat="1" ht="9" customHeight="1">
      <c r="A265" s="742"/>
      <c r="B265" s="754" t="s">
        <v>637</v>
      </c>
      <c r="C265" s="751">
        <f>SUM(C266)</f>
        <v>143408.91899999999</v>
      </c>
      <c r="D265" s="751">
        <f>SUM(D266)</f>
        <v>49569.993000000002</v>
      </c>
      <c r="E265" s="751">
        <f>SUM(C265-D265)</f>
        <v>93838.925999999992</v>
      </c>
      <c r="F265" s="745"/>
      <c r="H265" s="747"/>
      <c r="I265" s="747"/>
      <c r="M265" s="746"/>
    </row>
    <row r="266" spans="1:13" s="744" customFormat="1" ht="9" customHeight="1">
      <c r="A266" s="742"/>
      <c r="B266" s="755" t="s">
        <v>638</v>
      </c>
      <c r="C266" s="751">
        <v>143408.91899999999</v>
      </c>
      <c r="D266" s="751">
        <v>49569.993000000002</v>
      </c>
      <c r="E266" s="751">
        <f>SUM(C266-D266)</f>
        <v>93838.925999999992</v>
      </c>
      <c r="F266" s="745"/>
      <c r="H266" s="747"/>
      <c r="I266" s="747"/>
      <c r="M266" s="746"/>
    </row>
    <row r="267" spans="1:13" s="744" customFormat="1" ht="9" customHeight="1">
      <c r="A267" s="742"/>
      <c r="B267" s="754" t="s">
        <v>216</v>
      </c>
      <c r="C267" s="751">
        <v>258486.43400000001</v>
      </c>
      <c r="D267" s="751">
        <v>92509.411999999997</v>
      </c>
      <c r="E267" s="751">
        <f>SUM(C267-D267)</f>
        <v>165977.022</v>
      </c>
      <c r="F267" s="745"/>
      <c r="H267" s="747"/>
      <c r="I267" s="747"/>
      <c r="M267" s="746"/>
    </row>
    <row r="268" spans="1:13" s="744" customFormat="1" ht="9" customHeight="1">
      <c r="A268" s="742"/>
      <c r="B268" s="756" t="s">
        <v>639</v>
      </c>
      <c r="C268" s="751">
        <f>SUM(C269:C270)</f>
        <v>2910815.3659999999</v>
      </c>
      <c r="D268" s="751">
        <f>SUM(D269:D270)</f>
        <v>1338400.9439999999</v>
      </c>
      <c r="E268" s="751">
        <f>SUM(E269:E270)</f>
        <v>1572414.4219999998</v>
      </c>
      <c r="F268" s="745"/>
      <c r="H268" s="747"/>
      <c r="I268" s="747"/>
      <c r="M268" s="746"/>
    </row>
    <row r="269" spans="1:13" s="744" customFormat="1" ht="9" customHeight="1">
      <c r="A269" s="742"/>
      <c r="B269" s="754" t="s">
        <v>640</v>
      </c>
      <c r="C269" s="751">
        <v>2688979.5329999998</v>
      </c>
      <c r="D269" s="751">
        <v>1275679.3689999999</v>
      </c>
      <c r="E269" s="751">
        <f>SUM(C269-D269)</f>
        <v>1413300.1639999999</v>
      </c>
      <c r="F269" s="745"/>
      <c r="H269" s="747"/>
      <c r="I269" s="747"/>
      <c r="M269" s="746"/>
    </row>
    <row r="270" spans="1:13" s="744" customFormat="1" ht="9" customHeight="1">
      <c r="A270" s="742"/>
      <c r="B270" s="754" t="s">
        <v>641</v>
      </c>
      <c r="C270" s="751">
        <f>SUM(C271:C272)</f>
        <v>221835.83299999998</v>
      </c>
      <c r="D270" s="751">
        <f>SUM(D271:D272)</f>
        <v>62721.575000000004</v>
      </c>
      <c r="E270" s="751">
        <f>SUM(E271:E272)</f>
        <v>159114.25799999997</v>
      </c>
      <c r="F270" s="745"/>
      <c r="H270" s="724"/>
      <c r="I270" s="724"/>
      <c r="J270" s="724"/>
      <c r="K270" s="724"/>
      <c r="M270" s="746"/>
    </row>
    <row r="271" spans="1:13" s="744" customFormat="1" ht="9" customHeight="1">
      <c r="A271" s="742"/>
      <c r="B271" s="753" t="s">
        <v>642</v>
      </c>
      <c r="C271" s="751">
        <v>87410.357000000004</v>
      </c>
      <c r="D271" s="751">
        <v>15187.989</v>
      </c>
      <c r="E271" s="751">
        <f>SUM(C271-D271)</f>
        <v>72222.368000000002</v>
      </c>
      <c r="F271" s="745"/>
      <c r="H271" s="724"/>
      <c r="I271" s="724"/>
      <c r="J271" s="724"/>
      <c r="K271" s="724"/>
      <c r="M271" s="746"/>
    </row>
    <row r="272" spans="1:13" s="744" customFormat="1" ht="9" customHeight="1">
      <c r="A272" s="742"/>
      <c r="B272" s="753" t="s">
        <v>643</v>
      </c>
      <c r="C272" s="751">
        <v>134425.476</v>
      </c>
      <c r="D272" s="751">
        <v>47533.586000000003</v>
      </c>
      <c r="E272" s="751">
        <f>SUM(C272-D272)</f>
        <v>86891.889999999985</v>
      </c>
      <c r="F272" s="745"/>
      <c r="H272" s="724"/>
      <c r="I272" s="724"/>
      <c r="J272" s="724"/>
      <c r="K272" s="724"/>
      <c r="M272" s="746"/>
    </row>
    <row r="273" spans="1:13" s="744" customFormat="1" ht="3" customHeight="1">
      <c r="A273" s="742"/>
      <c r="B273" s="753"/>
      <c r="C273" s="751"/>
      <c r="D273" s="751"/>
      <c r="E273" s="751"/>
      <c r="F273" s="745"/>
      <c r="M273" s="746"/>
    </row>
    <row r="274" spans="1:13" s="744" customFormat="1" ht="9" customHeight="1">
      <c r="A274" s="742"/>
      <c r="B274" s="743" t="s">
        <v>644</v>
      </c>
      <c r="C274" s="793">
        <v>19672056.138</v>
      </c>
      <c r="D274" s="793">
        <v>8521582.602</v>
      </c>
      <c r="E274" s="793">
        <f>SUM(C274-D274)</f>
        <v>11150473.536</v>
      </c>
      <c r="F274" s="745"/>
      <c r="H274" s="724"/>
      <c r="I274" s="724"/>
      <c r="J274" s="724"/>
      <c r="K274" s="724"/>
      <c r="M274" s="746"/>
    </row>
    <row r="275" spans="1:13" s="744" customFormat="1" ht="9" customHeight="1">
      <c r="A275" s="742"/>
      <c r="B275" s="743"/>
      <c r="C275" s="793"/>
      <c r="D275" s="793"/>
      <c r="E275" s="793"/>
      <c r="F275" s="745"/>
      <c r="H275" s="724"/>
      <c r="I275" s="724"/>
      <c r="J275" s="724"/>
      <c r="K275" s="724"/>
      <c r="M275" s="746"/>
    </row>
    <row r="276" spans="1:13" s="744" customFormat="1" ht="9" customHeight="1">
      <c r="A276" s="742"/>
      <c r="B276" s="761" t="s">
        <v>81</v>
      </c>
      <c r="C276" s="746"/>
      <c r="D276" s="746"/>
      <c r="E276" s="746"/>
      <c r="F276" s="745"/>
      <c r="H276" s="747"/>
      <c r="I276" s="747"/>
      <c r="M276" s="746"/>
    </row>
    <row r="277" spans="1:13" s="744" customFormat="1" ht="9" customHeight="1">
      <c r="A277" s="742"/>
      <c r="B277" s="743" t="s">
        <v>60</v>
      </c>
      <c r="C277" s="793">
        <f>SUM(C278+C297)</f>
        <v>26305329.874000002</v>
      </c>
      <c r="D277" s="793">
        <f>SUM(D278+D297)</f>
        <v>11227054.050000001</v>
      </c>
      <c r="E277" s="793">
        <f>SUM(E278+E297)</f>
        <v>15078275.824000001</v>
      </c>
      <c r="F277" s="745"/>
      <c r="H277" s="747"/>
      <c r="I277" s="747"/>
      <c r="M277" s="746"/>
    </row>
    <row r="278" spans="1:13" s="744" customFormat="1" ht="9" customHeight="1">
      <c r="A278" s="742"/>
      <c r="B278" s="743" t="s">
        <v>628</v>
      </c>
      <c r="C278" s="793">
        <f>SUM(C280+C291)</f>
        <v>4872475.3530000001</v>
      </c>
      <c r="D278" s="793">
        <f>SUM(D280+D291)</f>
        <v>1853324.0869999998</v>
      </c>
      <c r="E278" s="793">
        <f>SUM(E280+E291)</f>
        <v>3019151.2659999998</v>
      </c>
      <c r="F278" s="745"/>
      <c r="H278" s="747"/>
      <c r="I278" s="747"/>
      <c r="M278" s="746"/>
    </row>
    <row r="279" spans="1:13" s="744" customFormat="1" ht="3" customHeight="1">
      <c r="A279" s="742"/>
      <c r="B279" s="748"/>
      <c r="C279" s="749"/>
      <c r="D279" s="749"/>
      <c r="E279" s="749"/>
      <c r="F279" s="745"/>
      <c r="H279" s="747"/>
      <c r="I279" s="747"/>
      <c r="M279" s="746"/>
    </row>
    <row r="280" spans="1:13" s="744" customFormat="1" ht="9" customHeight="1">
      <c r="A280" s="742"/>
      <c r="B280" s="748" t="s">
        <v>629</v>
      </c>
      <c r="C280" s="751">
        <f>SUM(C281+C285+C288+C290)</f>
        <v>1825691.227</v>
      </c>
      <c r="D280" s="751">
        <f>SUM(D281+D285+D288+D290)</f>
        <v>447463.36200000002</v>
      </c>
      <c r="E280" s="751">
        <f>SUM(E281+E285+E288+E290)</f>
        <v>1378227.865</v>
      </c>
      <c r="F280" s="745"/>
      <c r="H280" s="747"/>
      <c r="I280" s="747"/>
      <c r="M280" s="746"/>
    </row>
    <row r="281" spans="1:13" s="744" customFormat="1" ht="9" customHeight="1">
      <c r="A281" s="742"/>
      <c r="B281" s="752" t="s">
        <v>630</v>
      </c>
      <c r="C281" s="751">
        <f>SUM(C282:C284)</f>
        <v>477270.946</v>
      </c>
      <c r="D281" s="751">
        <f>SUM(D282:D284)</f>
        <v>141727.818</v>
      </c>
      <c r="E281" s="751">
        <f>SUM(E282:E284)</f>
        <v>335543.12800000003</v>
      </c>
      <c r="F281" s="745"/>
      <c r="H281" s="747"/>
      <c r="I281" s="747"/>
      <c r="M281" s="746"/>
    </row>
    <row r="282" spans="1:13" s="744" customFormat="1" ht="9" customHeight="1">
      <c r="A282" s="742"/>
      <c r="B282" s="753" t="s">
        <v>631</v>
      </c>
      <c r="C282" s="751"/>
      <c r="D282" s="751"/>
      <c r="E282" s="751"/>
      <c r="F282" s="745"/>
      <c r="H282" s="747"/>
      <c r="I282" s="747"/>
      <c r="M282" s="746"/>
    </row>
    <row r="283" spans="1:13" s="744" customFormat="1" ht="9" customHeight="1">
      <c r="A283" s="742"/>
      <c r="B283" s="753" t="s">
        <v>632</v>
      </c>
      <c r="C283" s="751">
        <v>367647.24200000003</v>
      </c>
      <c r="D283" s="751">
        <v>107713.63</v>
      </c>
      <c r="E283" s="751">
        <f>SUM(C283-D283)</f>
        <v>259933.61200000002</v>
      </c>
      <c r="F283" s="745"/>
      <c r="H283" s="747"/>
      <c r="I283" s="747"/>
      <c r="M283" s="746"/>
    </row>
    <row r="284" spans="1:13" s="744" customFormat="1" ht="9" customHeight="1">
      <c r="A284" s="742"/>
      <c r="B284" s="753" t="s">
        <v>633</v>
      </c>
      <c r="C284" s="751">
        <v>109623.704</v>
      </c>
      <c r="D284" s="751">
        <v>34014.188000000002</v>
      </c>
      <c r="E284" s="751">
        <f>SUM(C284-D284)</f>
        <v>75609.516000000003</v>
      </c>
      <c r="F284" s="745"/>
      <c r="H284" s="747"/>
      <c r="I284" s="747"/>
      <c r="M284" s="746"/>
    </row>
    <row r="285" spans="1:13" s="744" customFormat="1" ht="9" customHeight="1">
      <c r="A285" s="742"/>
      <c r="B285" s="754" t="s">
        <v>634</v>
      </c>
      <c r="C285" s="751">
        <f>SUM(C286:C287)</f>
        <v>917307.33</v>
      </c>
      <c r="D285" s="751">
        <f>SUM(D286:D287)</f>
        <v>152766.63700000002</v>
      </c>
      <c r="E285" s="751">
        <f>SUM(E286:E287)</f>
        <v>764540.69299999997</v>
      </c>
      <c r="F285" s="745"/>
      <c r="H285" s="747"/>
      <c r="I285" s="747"/>
      <c r="M285" s="746"/>
    </row>
    <row r="286" spans="1:13" s="744" customFormat="1" ht="9" customHeight="1">
      <c r="A286" s="742"/>
      <c r="B286" s="755" t="s">
        <v>635</v>
      </c>
      <c r="C286" s="751">
        <v>824482.52099999995</v>
      </c>
      <c r="D286" s="751">
        <v>127242.13</v>
      </c>
      <c r="E286" s="751">
        <f>SUM(C286-D286)</f>
        <v>697240.39099999995</v>
      </c>
      <c r="F286" s="745"/>
      <c r="H286" s="747"/>
      <c r="I286" s="747"/>
      <c r="M286" s="746"/>
    </row>
    <row r="287" spans="1:13" s="744" customFormat="1" ht="9" customHeight="1">
      <c r="A287" s="742"/>
      <c r="B287" s="755" t="s">
        <v>636</v>
      </c>
      <c r="C287" s="751">
        <v>92824.808999999994</v>
      </c>
      <c r="D287" s="751">
        <v>25524.507000000001</v>
      </c>
      <c r="E287" s="751">
        <f>SUM(C287-D287)</f>
        <v>67300.301999999996</v>
      </c>
      <c r="F287" s="745"/>
      <c r="H287" s="747"/>
      <c r="I287" s="747"/>
      <c r="M287" s="746"/>
    </row>
    <row r="288" spans="1:13" s="744" customFormat="1" ht="9" customHeight="1">
      <c r="A288" s="742"/>
      <c r="B288" s="754" t="s">
        <v>637</v>
      </c>
      <c r="C288" s="751">
        <f>SUM(C289)</f>
        <v>156266.40599999999</v>
      </c>
      <c r="D288" s="751">
        <f>SUM(D289)</f>
        <v>56414.841999999997</v>
      </c>
      <c r="E288" s="751">
        <f>SUM(C288-D288)</f>
        <v>99851.563999999984</v>
      </c>
      <c r="F288" s="745"/>
      <c r="H288" s="747"/>
      <c r="I288" s="747"/>
      <c r="M288" s="746"/>
    </row>
    <row r="289" spans="1:13" s="744" customFormat="1" ht="9" customHeight="1">
      <c r="A289" s="742"/>
      <c r="B289" s="755" t="s">
        <v>638</v>
      </c>
      <c r="C289" s="751">
        <v>156266.40599999999</v>
      </c>
      <c r="D289" s="751">
        <v>56414.841999999997</v>
      </c>
      <c r="E289" s="751">
        <f>SUM(C289-D289)</f>
        <v>99851.563999999984</v>
      </c>
      <c r="F289" s="745"/>
      <c r="H289" s="747"/>
      <c r="I289" s="747"/>
      <c r="M289" s="746"/>
    </row>
    <row r="290" spans="1:13" s="744" customFormat="1" ht="9" customHeight="1">
      <c r="A290" s="742"/>
      <c r="B290" s="754" t="s">
        <v>216</v>
      </c>
      <c r="C290" s="751">
        <v>274846.54499999998</v>
      </c>
      <c r="D290" s="751">
        <v>96554.065000000002</v>
      </c>
      <c r="E290" s="751">
        <f>SUM(C290-D290)</f>
        <v>178292.47999999998</v>
      </c>
      <c r="F290" s="745"/>
      <c r="H290" s="747"/>
      <c r="I290" s="747"/>
      <c r="M290" s="746"/>
    </row>
    <row r="291" spans="1:13" s="744" customFormat="1" ht="9" customHeight="1">
      <c r="A291" s="742"/>
      <c r="B291" s="756" t="s">
        <v>639</v>
      </c>
      <c r="C291" s="751">
        <f>SUM(C292:C293)</f>
        <v>3046784.1260000002</v>
      </c>
      <c r="D291" s="751">
        <f>SUM(D292:D293)</f>
        <v>1405860.7249999999</v>
      </c>
      <c r="E291" s="751">
        <f>SUM(E292:E293)</f>
        <v>1640923.4010000001</v>
      </c>
      <c r="F291" s="745"/>
      <c r="H291" s="747"/>
      <c r="I291" s="747"/>
      <c r="M291" s="746"/>
    </row>
    <row r="292" spans="1:13" s="744" customFormat="1" ht="9" customHeight="1">
      <c r="A292" s="742"/>
      <c r="B292" s="754" t="s">
        <v>640</v>
      </c>
      <c r="C292" s="751">
        <v>2814286.5449999999</v>
      </c>
      <c r="D292" s="751">
        <v>1335268.8389999999</v>
      </c>
      <c r="E292" s="751">
        <f>SUM(C292-D292)</f>
        <v>1479017.706</v>
      </c>
      <c r="F292" s="745"/>
      <c r="H292" s="747"/>
      <c r="I292" s="747"/>
      <c r="M292" s="746"/>
    </row>
    <row r="293" spans="1:13" s="744" customFormat="1" ht="9" customHeight="1">
      <c r="A293" s="742"/>
      <c r="B293" s="754" t="s">
        <v>641</v>
      </c>
      <c r="C293" s="751">
        <f>SUM(C294:C295)</f>
        <v>232497.58100000001</v>
      </c>
      <c r="D293" s="751">
        <f>SUM(D294:D295)</f>
        <v>70591.885999999999</v>
      </c>
      <c r="E293" s="751">
        <f>SUM(E294:E295)</f>
        <v>161905.69500000001</v>
      </c>
      <c r="F293" s="745"/>
      <c r="H293" s="724"/>
      <c r="I293" s="724"/>
      <c r="J293" s="724"/>
      <c r="K293" s="724"/>
      <c r="M293" s="746"/>
    </row>
    <row r="294" spans="1:13" s="744" customFormat="1" ht="9" customHeight="1">
      <c r="A294" s="742"/>
      <c r="B294" s="753" t="s">
        <v>642</v>
      </c>
      <c r="C294" s="751">
        <v>86416.842999999993</v>
      </c>
      <c r="D294" s="751">
        <v>18169.457999999999</v>
      </c>
      <c r="E294" s="751">
        <f>SUM(C294-D294)</f>
        <v>68247.384999999995</v>
      </c>
      <c r="F294" s="745"/>
      <c r="H294" s="724"/>
      <c r="I294" s="724"/>
      <c r="J294" s="724"/>
      <c r="K294" s="724"/>
      <c r="M294" s="746"/>
    </row>
    <row r="295" spans="1:13" s="744" customFormat="1" ht="9" customHeight="1">
      <c r="A295" s="742"/>
      <c r="B295" s="753" t="s">
        <v>643</v>
      </c>
      <c r="C295" s="751">
        <v>146080.73800000001</v>
      </c>
      <c r="D295" s="751">
        <v>52422.428</v>
      </c>
      <c r="E295" s="751">
        <f>SUM(C295-D295)</f>
        <v>93658.310000000012</v>
      </c>
      <c r="F295" s="745"/>
      <c r="H295" s="724"/>
      <c r="I295" s="724"/>
      <c r="J295" s="724"/>
      <c r="K295" s="724"/>
      <c r="M295" s="746"/>
    </row>
    <row r="296" spans="1:13" s="744" customFormat="1" ht="3" customHeight="1">
      <c r="A296" s="742"/>
      <c r="B296" s="753"/>
      <c r="C296" s="751"/>
      <c r="D296" s="751"/>
      <c r="E296" s="751"/>
      <c r="F296" s="745"/>
      <c r="M296" s="746"/>
    </row>
    <row r="297" spans="1:13" s="744" customFormat="1" ht="9" customHeight="1">
      <c r="A297" s="742"/>
      <c r="B297" s="743" t="s">
        <v>644</v>
      </c>
      <c r="C297" s="793">
        <v>21432854.521000002</v>
      </c>
      <c r="D297" s="793">
        <v>9373729.9630000014</v>
      </c>
      <c r="E297" s="793">
        <f>SUM(C297-D297)</f>
        <v>12059124.558</v>
      </c>
      <c r="F297" s="745"/>
      <c r="H297" s="724"/>
      <c r="I297" s="724"/>
      <c r="J297" s="724"/>
      <c r="K297" s="724"/>
      <c r="M297" s="746"/>
    </row>
    <row r="298" spans="1:13" s="724" customFormat="1" ht="2.4500000000000002" customHeight="1">
      <c r="A298" s="725"/>
      <c r="B298" s="762"/>
      <c r="C298" s="763"/>
      <c r="D298" s="763"/>
      <c r="E298" s="763"/>
      <c r="F298" s="728"/>
      <c r="M298" s="733"/>
    </row>
    <row r="299" spans="1:13" s="724" customFormat="1" ht="2.4500000000000002" customHeight="1">
      <c r="A299" s="725"/>
      <c r="B299" s="764"/>
      <c r="C299" s="751"/>
      <c r="D299" s="751"/>
      <c r="E299" s="751"/>
      <c r="F299" s="728"/>
      <c r="M299" s="733"/>
    </row>
    <row r="300" spans="1:13" s="724" customFormat="1" ht="9" customHeight="1">
      <c r="A300" s="725"/>
      <c r="B300" s="765" t="s">
        <v>724</v>
      </c>
      <c r="C300" s="751"/>
      <c r="D300" s="751"/>
      <c r="E300" s="751"/>
      <c r="F300" s="728"/>
    </row>
    <row r="301" spans="1:13" s="724" customFormat="1" ht="3.6" customHeight="1">
      <c r="A301" s="766"/>
      <c r="B301" s="767"/>
      <c r="C301" s="763"/>
      <c r="D301" s="763"/>
      <c r="E301" s="763"/>
      <c r="F301" s="768"/>
    </row>
    <row r="302" spans="1:13" hidden="1">
      <c r="G302" s="769" t="s">
        <v>16</v>
      </c>
    </row>
  </sheetData>
  <sheetProtection sheet="1" objects="1" scenarios="1"/>
  <mergeCells count="20">
    <mergeCell ref="B248:B250"/>
    <mergeCell ref="C248:C250"/>
    <mergeCell ref="D248:D250"/>
    <mergeCell ref="E248:E250"/>
    <mergeCell ref="B128:B130"/>
    <mergeCell ref="C128:C130"/>
    <mergeCell ref="D128:D130"/>
    <mergeCell ref="E128:E130"/>
    <mergeCell ref="B188:B190"/>
    <mergeCell ref="C188:C190"/>
    <mergeCell ref="D188:D190"/>
    <mergeCell ref="E188:E190"/>
    <mergeCell ref="B8:B10"/>
    <mergeCell ref="C8:C10"/>
    <mergeCell ref="D8:D10"/>
    <mergeCell ref="E8:E10"/>
    <mergeCell ref="B68:B70"/>
    <mergeCell ref="C68:C70"/>
    <mergeCell ref="D68:D70"/>
    <mergeCell ref="E68:E70"/>
  </mergeCells>
  <hyperlinks>
    <hyperlink ref="E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4" manualBreakCount="4">
    <brk id="60" max="16383" man="1"/>
    <brk id="120" max="5" man="1"/>
    <brk id="180" max="5" man="1"/>
    <brk id="240" max="5" man="1"/>
  </rowBreaks>
</worksheet>
</file>

<file path=xl/worksheets/sheet31.xml><?xml version="1.0" encoding="utf-8"?>
<worksheet xmlns="http://schemas.openxmlformats.org/spreadsheetml/2006/main" xmlns:r="http://schemas.openxmlformats.org/officeDocument/2006/relationships">
  <dimension ref="A1:L553"/>
  <sheetViews>
    <sheetView showGridLines="0" showRowColHeaders="0" zoomScale="140" zoomScaleNormal="140" workbookViewId="0"/>
  </sheetViews>
  <sheetFormatPr baseColWidth="10" defaultColWidth="0" defaultRowHeight="12.75" zeroHeight="1"/>
  <cols>
    <col min="1" max="1" width="0.7109375" style="769" customWidth="1"/>
    <col min="2" max="2" width="3.7109375" style="769" customWidth="1"/>
    <col min="3" max="3" width="26.140625" style="769" customWidth="1"/>
    <col min="4" max="4" width="9.28515625" style="769" customWidth="1"/>
    <col min="5" max="6" width="9.42578125" style="769" customWidth="1"/>
    <col min="7" max="7" width="0.7109375" style="769" customWidth="1"/>
    <col min="8" max="8" width="0.85546875" style="769" customWidth="1"/>
    <col min="9" max="16384" width="10.7109375" style="769" hidden="1"/>
  </cols>
  <sheetData>
    <row r="1" spans="1:12" s="724" customFormat="1" ht="4.5" customHeight="1">
      <c r="A1" s="721"/>
      <c r="B1" s="722"/>
      <c r="C1" s="722"/>
      <c r="D1" s="722"/>
      <c r="E1" s="722"/>
      <c r="F1" s="722"/>
      <c r="G1" s="723"/>
    </row>
    <row r="2" spans="1:12" s="724" customFormat="1" ht="11.1" customHeight="1">
      <c r="A2" s="725"/>
      <c r="B2" s="726" t="s">
        <v>621</v>
      </c>
      <c r="C2" s="726"/>
      <c r="D2" s="727"/>
      <c r="E2" s="727"/>
      <c r="F2" s="841" t="s">
        <v>681</v>
      </c>
      <c r="G2" s="728"/>
    </row>
    <row r="3" spans="1:12" s="724" customFormat="1" ht="11.1" customHeight="1">
      <c r="A3" s="725"/>
      <c r="B3" s="726" t="s">
        <v>646</v>
      </c>
      <c r="C3" s="726"/>
      <c r="D3" s="727"/>
      <c r="E3" s="727"/>
      <c r="F3" s="729"/>
      <c r="G3" s="728"/>
    </row>
    <row r="4" spans="1:12" s="724" customFormat="1" ht="11.1" customHeight="1">
      <c r="A4" s="725"/>
      <c r="B4" s="726" t="s">
        <v>723</v>
      </c>
      <c r="C4" s="726"/>
      <c r="D4" s="730"/>
      <c r="E4" s="730"/>
      <c r="F4" s="730"/>
      <c r="G4" s="728"/>
    </row>
    <row r="5" spans="1:12" s="724" customFormat="1" ht="11.1" customHeight="1">
      <c r="A5" s="725"/>
      <c r="B5" s="731" t="s">
        <v>623</v>
      </c>
      <c r="C5" s="731"/>
      <c r="D5" s="730"/>
      <c r="E5" s="730"/>
      <c r="F5" s="730"/>
      <c r="G5" s="728"/>
    </row>
    <row r="6" spans="1:12" s="724" customFormat="1" ht="3" customHeight="1">
      <c r="A6" s="725"/>
      <c r="B6" s="732"/>
      <c r="C6" s="732"/>
      <c r="D6" s="732"/>
      <c r="E6" s="732"/>
      <c r="F6" s="732"/>
      <c r="G6" s="728"/>
    </row>
    <row r="7" spans="1:12" s="724" customFormat="1" ht="3" customHeight="1">
      <c r="A7" s="725"/>
      <c r="B7" s="733"/>
      <c r="C7" s="733"/>
      <c r="D7" s="733"/>
      <c r="E7" s="733"/>
      <c r="F7" s="733"/>
      <c r="G7" s="728"/>
    </row>
    <row r="8" spans="1:12" s="724" customFormat="1" ht="8.4499999999999993" customHeight="1">
      <c r="A8" s="725"/>
      <c r="B8" s="935" t="s">
        <v>415</v>
      </c>
      <c r="C8" s="935"/>
      <c r="D8" s="934" t="s">
        <v>625</v>
      </c>
      <c r="E8" s="934" t="s">
        <v>626</v>
      </c>
      <c r="F8" s="934" t="s">
        <v>627</v>
      </c>
      <c r="G8" s="734"/>
      <c r="H8" s="735"/>
      <c r="I8" s="735"/>
      <c r="J8" s="735"/>
      <c r="K8" s="736"/>
      <c r="L8" s="737"/>
    </row>
    <row r="9" spans="1:12" s="724" customFormat="1" ht="8.4499999999999993" customHeight="1">
      <c r="A9" s="725"/>
      <c r="B9" s="935"/>
      <c r="C9" s="935"/>
      <c r="D9" s="934"/>
      <c r="E9" s="934"/>
      <c r="F9" s="934"/>
      <c r="G9" s="734"/>
      <c r="H9" s="735"/>
      <c r="I9" s="735"/>
      <c r="J9" s="735"/>
      <c r="K9" s="736"/>
      <c r="L9" s="737"/>
    </row>
    <row r="10" spans="1:12" s="724" customFormat="1" ht="8.4499999999999993" customHeight="1">
      <c r="A10" s="725"/>
      <c r="B10" s="935"/>
      <c r="C10" s="935"/>
      <c r="D10" s="934"/>
      <c r="E10" s="934"/>
      <c r="F10" s="934"/>
      <c r="G10" s="734"/>
      <c r="H10" s="735"/>
      <c r="I10" s="735"/>
      <c r="J10" s="735"/>
      <c r="K10" s="736"/>
      <c r="L10" s="737"/>
    </row>
    <row r="11" spans="1:12" s="724" customFormat="1" ht="3" customHeight="1">
      <c r="A11" s="725"/>
      <c r="B11" s="732"/>
      <c r="C11" s="732"/>
      <c r="D11" s="738"/>
      <c r="E11" s="738"/>
      <c r="F11" s="738"/>
      <c r="G11" s="739"/>
      <c r="H11" s="740"/>
      <c r="I11" s="740"/>
      <c r="J11" s="740"/>
      <c r="K11" s="733"/>
    </row>
    <row r="12" spans="1:12" s="724" customFormat="1" ht="3" customHeight="1">
      <c r="A12" s="725"/>
      <c r="B12" s="733"/>
      <c r="C12" s="733"/>
      <c r="D12" s="793"/>
      <c r="E12" s="793"/>
      <c r="F12" s="793"/>
      <c r="G12" s="741"/>
      <c r="H12" s="740"/>
      <c r="I12" s="740"/>
      <c r="J12" s="740"/>
      <c r="K12" s="733"/>
    </row>
    <row r="13" spans="1:12" s="744" customFormat="1" ht="9.6" customHeight="1">
      <c r="A13" s="742"/>
      <c r="B13" s="743">
        <v>2003</v>
      </c>
      <c r="C13" s="743"/>
      <c r="G13" s="745"/>
      <c r="L13" s="746"/>
    </row>
    <row r="14" spans="1:12" s="744" customFormat="1" ht="9.6" customHeight="1">
      <c r="A14" s="742"/>
      <c r="B14" s="743" t="s">
        <v>60</v>
      </c>
      <c r="C14" s="743"/>
      <c r="D14" s="747">
        <f>SUM(D16,D31)</f>
        <v>2045662</v>
      </c>
      <c r="E14" s="747">
        <f t="shared" ref="E14:F14" si="0">SUM(E16,E31)</f>
        <v>703928</v>
      </c>
      <c r="F14" s="747">
        <f t="shared" si="0"/>
        <v>1341734</v>
      </c>
      <c r="G14" s="745"/>
      <c r="L14" s="746"/>
    </row>
    <row r="15" spans="1:12" s="744" customFormat="1" ht="4.1500000000000004" customHeight="1">
      <c r="A15" s="742"/>
      <c r="B15" s="743"/>
      <c r="C15" s="743"/>
      <c r="D15" s="747"/>
      <c r="E15" s="747"/>
      <c r="F15" s="747"/>
      <c r="G15" s="745"/>
      <c r="L15" s="746"/>
    </row>
    <row r="16" spans="1:12" s="744" customFormat="1" ht="9.6" customHeight="1">
      <c r="A16" s="742"/>
      <c r="B16" s="743" t="s">
        <v>725</v>
      </c>
      <c r="C16" s="743"/>
      <c r="D16" s="747">
        <f>SUM(D18:D29)+1</f>
        <v>873434</v>
      </c>
      <c r="E16" s="747">
        <f>SUM(E18:E29)-1</f>
        <v>187210</v>
      </c>
      <c r="F16" s="794">
        <f>SUM(F18:F29)+1</f>
        <v>686224</v>
      </c>
      <c r="G16" s="745"/>
      <c r="L16" s="746"/>
    </row>
    <row r="17" spans="1:12" s="744" customFormat="1" ht="4.1500000000000004" customHeight="1">
      <c r="A17" s="742"/>
      <c r="B17" s="743"/>
      <c r="C17" s="743"/>
      <c r="D17" s="747"/>
      <c r="E17" s="747"/>
      <c r="F17" s="794"/>
      <c r="G17" s="745"/>
      <c r="L17" s="746"/>
    </row>
    <row r="18" spans="1:12" s="744" customFormat="1" ht="9" customHeight="1">
      <c r="A18" s="770"/>
      <c r="B18" s="771">
        <v>23</v>
      </c>
      <c r="C18" s="772" t="s">
        <v>419</v>
      </c>
      <c r="D18" s="751">
        <v>29</v>
      </c>
      <c r="E18" s="751">
        <v>4</v>
      </c>
      <c r="F18" s="751">
        <f>SUM(D18-E18)</f>
        <v>25</v>
      </c>
      <c r="G18" s="745"/>
      <c r="L18" s="746"/>
    </row>
    <row r="19" spans="1:12" s="744" customFormat="1" ht="9" customHeight="1">
      <c r="A19" s="742"/>
      <c r="B19" s="771" t="s">
        <v>649</v>
      </c>
      <c r="C19" s="772" t="s">
        <v>420</v>
      </c>
      <c r="D19" s="751">
        <v>1816</v>
      </c>
      <c r="E19" s="751">
        <v>1694</v>
      </c>
      <c r="F19" s="751">
        <f>SUM(D19-E19)-1</f>
        <v>121</v>
      </c>
      <c r="G19" s="745"/>
      <c r="I19" s="747"/>
      <c r="J19" s="747"/>
      <c r="L19" s="746"/>
    </row>
    <row r="20" spans="1:12" s="724" customFormat="1" ht="9" customHeight="1">
      <c r="A20" s="725"/>
      <c r="B20" s="773">
        <v>51</v>
      </c>
      <c r="C20" s="772" t="s">
        <v>424</v>
      </c>
      <c r="D20" s="751">
        <v>44</v>
      </c>
      <c r="E20" s="751">
        <v>24</v>
      </c>
      <c r="F20" s="751">
        <f t="shared" ref="F20:F29" si="1">SUM(D20-E20)</f>
        <v>20</v>
      </c>
      <c r="G20" s="728"/>
      <c r="L20" s="733"/>
    </row>
    <row r="21" spans="1:12" s="744" customFormat="1" ht="9" customHeight="1">
      <c r="A21" s="742"/>
      <c r="B21" s="773">
        <v>53</v>
      </c>
      <c r="C21" s="772" t="s">
        <v>726</v>
      </c>
      <c r="D21" s="751"/>
      <c r="E21" s="751"/>
      <c r="F21" s="751"/>
      <c r="G21" s="745"/>
      <c r="I21" s="747"/>
      <c r="J21" s="747"/>
      <c r="L21" s="746"/>
    </row>
    <row r="22" spans="1:12" s="744" customFormat="1" ht="9" customHeight="1">
      <c r="A22" s="742"/>
      <c r="B22" s="773"/>
      <c r="C22" s="772" t="s">
        <v>653</v>
      </c>
      <c r="D22" s="751">
        <v>229</v>
      </c>
      <c r="E22" s="751">
        <v>139</v>
      </c>
      <c r="F22" s="751">
        <f t="shared" si="1"/>
        <v>90</v>
      </c>
      <c r="G22" s="745"/>
      <c r="I22" s="747"/>
      <c r="J22" s="747"/>
      <c r="L22" s="746"/>
    </row>
    <row r="23" spans="1:12" s="724" customFormat="1" ht="9" customHeight="1">
      <c r="A23" s="725"/>
      <c r="B23" s="773">
        <v>54</v>
      </c>
      <c r="C23" s="772" t="s">
        <v>427</v>
      </c>
      <c r="D23" s="751">
        <v>12405</v>
      </c>
      <c r="E23" s="751">
        <v>2230</v>
      </c>
      <c r="F23" s="751">
        <f t="shared" si="1"/>
        <v>10175</v>
      </c>
      <c r="G23" s="728"/>
      <c r="L23" s="733"/>
    </row>
    <row r="24" spans="1:12" s="724" customFormat="1" ht="9" customHeight="1">
      <c r="A24" s="725"/>
      <c r="B24" s="773">
        <v>61</v>
      </c>
      <c r="C24" s="772" t="s">
        <v>431</v>
      </c>
      <c r="D24" s="751">
        <v>269971</v>
      </c>
      <c r="E24" s="751">
        <v>18168</v>
      </c>
      <c r="F24" s="751">
        <f>SUM(D24-E24)+1</f>
        <v>251804</v>
      </c>
      <c r="G24" s="728"/>
      <c r="L24" s="733"/>
    </row>
    <row r="25" spans="1:12" s="724" customFormat="1" ht="9" customHeight="1">
      <c r="A25" s="725"/>
      <c r="B25" s="773">
        <v>62</v>
      </c>
      <c r="C25" s="772" t="s">
        <v>432</v>
      </c>
      <c r="D25" s="751">
        <v>159506</v>
      </c>
      <c r="E25" s="751">
        <v>45290</v>
      </c>
      <c r="F25" s="751">
        <f>SUM(D25-E25)+1</f>
        <v>114217</v>
      </c>
      <c r="G25" s="728"/>
      <c r="L25" s="733"/>
    </row>
    <row r="26" spans="1:12" s="724" customFormat="1" ht="9" customHeight="1">
      <c r="A26" s="725"/>
      <c r="B26" s="773">
        <v>71</v>
      </c>
      <c r="C26" s="772" t="s">
        <v>727</v>
      </c>
      <c r="D26" s="751"/>
      <c r="E26" s="751"/>
      <c r="F26" s="751"/>
      <c r="G26" s="728"/>
      <c r="L26" s="733"/>
    </row>
    <row r="27" spans="1:12" s="724" customFormat="1" ht="9" customHeight="1">
      <c r="A27" s="725"/>
      <c r="B27" s="773"/>
      <c r="C27" s="772" t="s">
        <v>728</v>
      </c>
      <c r="D27" s="751">
        <v>3986</v>
      </c>
      <c r="E27" s="751">
        <v>781</v>
      </c>
      <c r="F27" s="751">
        <f t="shared" si="1"/>
        <v>3205</v>
      </c>
      <c r="G27" s="728"/>
      <c r="L27" s="733"/>
    </row>
    <row r="28" spans="1:12" s="724" customFormat="1" ht="9" customHeight="1">
      <c r="A28" s="725"/>
      <c r="B28" s="773">
        <v>93</v>
      </c>
      <c r="C28" s="774" t="s">
        <v>656</v>
      </c>
      <c r="D28" s="751"/>
      <c r="E28" s="751"/>
      <c r="F28" s="751"/>
      <c r="G28" s="728"/>
      <c r="L28" s="733"/>
    </row>
    <row r="29" spans="1:12" s="724" customFormat="1" ht="9" customHeight="1">
      <c r="A29" s="725"/>
      <c r="B29" s="773"/>
      <c r="C29" s="774" t="s">
        <v>657</v>
      </c>
      <c r="D29" s="751">
        <v>425447</v>
      </c>
      <c r="E29" s="751">
        <v>118881</v>
      </c>
      <c r="F29" s="751">
        <f t="shared" si="1"/>
        <v>306566</v>
      </c>
      <c r="G29" s="728"/>
    </row>
    <row r="30" spans="1:12" s="724" customFormat="1" ht="9" customHeight="1">
      <c r="A30" s="725"/>
      <c r="B30" s="773"/>
      <c r="C30" s="774"/>
      <c r="D30" s="751"/>
      <c r="E30" s="751"/>
      <c r="F30" s="751"/>
      <c r="G30" s="728"/>
    </row>
    <row r="31" spans="1:12" s="724" customFormat="1" ht="9" customHeight="1">
      <c r="A31" s="725"/>
      <c r="B31" s="743" t="s">
        <v>700</v>
      </c>
      <c r="C31" s="774"/>
      <c r="D31" s="793">
        <f>SUM(D33,D52)</f>
        <v>1172228</v>
      </c>
      <c r="E31" s="793">
        <f>SUM(E33,E52)+1</f>
        <v>516718</v>
      </c>
      <c r="F31" s="793">
        <f t="shared" ref="F31" si="2">SUM(F33,F52)</f>
        <v>655510</v>
      </c>
      <c r="G31" s="728"/>
    </row>
    <row r="32" spans="1:12" s="724" customFormat="1" ht="4.1500000000000004" customHeight="1">
      <c r="A32" s="725"/>
      <c r="B32" s="743"/>
      <c r="C32" s="774"/>
      <c r="D32" s="793"/>
      <c r="E32" s="793"/>
      <c r="F32" s="793"/>
      <c r="G32" s="728"/>
    </row>
    <row r="33" spans="1:12" s="724" customFormat="1" ht="9" customHeight="1">
      <c r="A33" s="725"/>
      <c r="C33" s="743" t="s">
        <v>729</v>
      </c>
      <c r="D33" s="793">
        <f>SUM(D36:D50)+1</f>
        <v>167931</v>
      </c>
      <c r="E33" s="793">
        <f>SUM(E36:E50)-2</f>
        <v>46779</v>
      </c>
      <c r="F33" s="793">
        <f>SUM(F36:F50)+1</f>
        <v>121151</v>
      </c>
      <c r="G33" s="728"/>
    </row>
    <row r="34" spans="1:12" s="724" customFormat="1" ht="4.1500000000000004" customHeight="1">
      <c r="A34" s="725"/>
      <c r="C34" s="748"/>
      <c r="D34" s="793"/>
      <c r="E34" s="793"/>
      <c r="F34" s="751"/>
      <c r="G34" s="728"/>
    </row>
    <row r="35" spans="1:12" s="724" customFormat="1" ht="9" customHeight="1">
      <c r="A35" s="725"/>
      <c r="B35" s="773" t="s">
        <v>647</v>
      </c>
      <c r="C35" s="774" t="s">
        <v>679</v>
      </c>
      <c r="D35" s="751"/>
      <c r="E35" s="751"/>
      <c r="F35" s="751"/>
      <c r="G35" s="728"/>
    </row>
    <row r="36" spans="1:12" s="724" customFormat="1" ht="9" customHeight="1">
      <c r="A36" s="725"/>
      <c r="B36" s="773"/>
      <c r="C36" s="774" t="s">
        <v>730</v>
      </c>
      <c r="D36" s="751">
        <v>720</v>
      </c>
      <c r="E36" s="751">
        <v>364</v>
      </c>
      <c r="F36" s="751">
        <f t="shared" ref="F36:F52" si="3">SUM(D36-E36)</f>
        <v>356</v>
      </c>
      <c r="G36" s="728"/>
    </row>
    <row r="37" spans="1:12" s="744" customFormat="1" ht="9" customHeight="1">
      <c r="A37" s="742"/>
      <c r="B37" s="773" t="s">
        <v>648</v>
      </c>
      <c r="C37" s="774" t="s">
        <v>731</v>
      </c>
      <c r="D37" s="751"/>
      <c r="E37" s="751"/>
      <c r="F37" s="751"/>
      <c r="G37" s="745"/>
      <c r="I37" s="747"/>
      <c r="J37" s="747"/>
      <c r="L37" s="746"/>
    </row>
    <row r="38" spans="1:12" s="744" customFormat="1" ht="9" customHeight="1">
      <c r="A38" s="742"/>
      <c r="B38" s="773"/>
      <c r="C38" s="774" t="s">
        <v>732</v>
      </c>
      <c r="D38" s="751">
        <v>34587</v>
      </c>
      <c r="E38" s="751">
        <v>10342</v>
      </c>
      <c r="F38" s="751">
        <f>SUM(D38-E38)-1</f>
        <v>24244</v>
      </c>
      <c r="G38" s="745"/>
      <c r="I38" s="747"/>
      <c r="J38" s="747"/>
      <c r="L38" s="746"/>
    </row>
    <row r="39" spans="1:12" s="744" customFormat="1" ht="9" customHeight="1">
      <c r="A39" s="742"/>
      <c r="B39" s="773" t="s">
        <v>649</v>
      </c>
      <c r="C39" s="774" t="s">
        <v>420</v>
      </c>
      <c r="D39" s="751">
        <v>6328</v>
      </c>
      <c r="E39" s="751">
        <v>4197</v>
      </c>
      <c r="F39" s="751">
        <f>SUM(D39-E39)+1</f>
        <v>2132</v>
      </c>
      <c r="G39" s="745"/>
      <c r="I39" s="747"/>
      <c r="J39" s="747"/>
      <c r="L39" s="746"/>
    </row>
    <row r="40" spans="1:12" s="744" customFormat="1" ht="9" customHeight="1">
      <c r="A40" s="742"/>
      <c r="B40" s="773" t="s">
        <v>650</v>
      </c>
      <c r="C40" s="774" t="s">
        <v>651</v>
      </c>
      <c r="D40" s="751">
        <v>1734</v>
      </c>
      <c r="E40" s="751">
        <v>858</v>
      </c>
      <c r="F40" s="751">
        <f>SUM(D40-E40)+1</f>
        <v>877</v>
      </c>
      <c r="G40" s="745"/>
      <c r="I40" s="747"/>
      <c r="J40" s="747"/>
      <c r="L40" s="746"/>
    </row>
    <row r="41" spans="1:12" s="724" customFormat="1" ht="9.6" customHeight="1">
      <c r="A41" s="725"/>
      <c r="B41" s="748" t="s">
        <v>652</v>
      </c>
      <c r="C41" s="748" t="s">
        <v>733</v>
      </c>
      <c r="D41" s="751">
        <v>31107</v>
      </c>
      <c r="E41" s="751">
        <v>8609</v>
      </c>
      <c r="F41" s="751">
        <f t="shared" si="3"/>
        <v>22498</v>
      </c>
      <c r="G41" s="728"/>
      <c r="L41" s="733"/>
    </row>
    <row r="42" spans="1:12" s="724" customFormat="1" ht="9.6" customHeight="1">
      <c r="A42" s="725"/>
      <c r="B42" s="748">
        <v>51</v>
      </c>
      <c r="C42" s="748" t="s">
        <v>424</v>
      </c>
      <c r="D42" s="750">
        <v>3080</v>
      </c>
      <c r="E42" s="750">
        <v>854</v>
      </c>
      <c r="F42" s="751">
        <f t="shared" si="3"/>
        <v>2226</v>
      </c>
      <c r="G42" s="728"/>
      <c r="L42" s="733"/>
    </row>
    <row r="43" spans="1:12" s="744" customFormat="1" ht="9" customHeight="1">
      <c r="A43" s="770"/>
      <c r="B43" s="771" t="s">
        <v>734</v>
      </c>
      <c r="C43" s="772" t="s">
        <v>425</v>
      </c>
      <c r="D43" s="751">
        <v>54113</v>
      </c>
      <c r="E43" s="751">
        <v>10524</v>
      </c>
      <c r="F43" s="751">
        <f t="shared" si="3"/>
        <v>43589</v>
      </c>
      <c r="G43" s="745"/>
      <c r="L43" s="746"/>
    </row>
    <row r="44" spans="1:12" s="744" customFormat="1" ht="9" customHeight="1">
      <c r="A44" s="742"/>
      <c r="B44" s="771" t="s">
        <v>735</v>
      </c>
      <c r="C44" s="772" t="s">
        <v>726</v>
      </c>
      <c r="D44" s="751"/>
      <c r="E44" s="751"/>
      <c r="F44" s="751"/>
      <c r="G44" s="745"/>
      <c r="I44" s="747"/>
      <c r="J44" s="747"/>
      <c r="L44" s="746"/>
    </row>
    <row r="45" spans="1:12" s="724" customFormat="1" ht="9" customHeight="1">
      <c r="A45" s="725"/>
      <c r="B45" s="773"/>
      <c r="C45" s="772" t="s">
        <v>653</v>
      </c>
      <c r="D45" s="751">
        <v>539</v>
      </c>
      <c r="E45" s="751">
        <v>390</v>
      </c>
      <c r="F45" s="751">
        <f t="shared" si="3"/>
        <v>149</v>
      </c>
      <c r="G45" s="728"/>
      <c r="L45" s="733"/>
    </row>
    <row r="46" spans="1:12" s="744" customFormat="1" ht="9" customHeight="1">
      <c r="A46" s="742"/>
      <c r="B46" s="773" t="s">
        <v>654</v>
      </c>
      <c r="C46" s="772" t="s">
        <v>427</v>
      </c>
      <c r="D46" s="751"/>
      <c r="E46" s="751"/>
      <c r="F46" s="751"/>
      <c r="G46" s="745"/>
      <c r="I46" s="747"/>
      <c r="J46" s="747"/>
      <c r="L46" s="746"/>
    </row>
    <row r="47" spans="1:12" s="744" customFormat="1" ht="9" customHeight="1">
      <c r="A47" s="742"/>
      <c r="B47" s="773"/>
      <c r="C47" s="772" t="s">
        <v>655</v>
      </c>
      <c r="D47" s="751">
        <v>18190</v>
      </c>
      <c r="E47" s="751">
        <v>6031</v>
      </c>
      <c r="F47" s="751">
        <f t="shared" si="3"/>
        <v>12159</v>
      </c>
      <c r="G47" s="745"/>
      <c r="I47" s="747"/>
      <c r="J47" s="747"/>
      <c r="L47" s="746"/>
    </row>
    <row r="48" spans="1:12" s="724" customFormat="1" ht="9" customHeight="1">
      <c r="A48" s="725"/>
      <c r="B48" s="773">
        <v>62</v>
      </c>
      <c r="C48" s="772" t="s">
        <v>432</v>
      </c>
      <c r="D48" s="751">
        <v>8644</v>
      </c>
      <c r="E48" s="751">
        <v>2686</v>
      </c>
      <c r="F48" s="751">
        <f t="shared" si="3"/>
        <v>5958</v>
      </c>
      <c r="G48" s="728"/>
      <c r="L48" s="733"/>
    </row>
    <row r="49" spans="1:12" s="724" customFormat="1" ht="9" customHeight="1">
      <c r="A49" s="725"/>
      <c r="B49" s="773">
        <v>71</v>
      </c>
      <c r="C49" s="772" t="s">
        <v>727</v>
      </c>
      <c r="D49" s="751"/>
      <c r="E49" s="751"/>
      <c r="F49" s="751"/>
      <c r="G49" s="728"/>
      <c r="L49" s="733"/>
    </row>
    <row r="50" spans="1:12" s="724" customFormat="1" ht="9" customHeight="1">
      <c r="A50" s="725"/>
      <c r="B50" s="773"/>
      <c r="C50" s="772" t="s">
        <v>728</v>
      </c>
      <c r="D50" s="751">
        <v>8888</v>
      </c>
      <c r="E50" s="751">
        <v>1926</v>
      </c>
      <c r="F50" s="751">
        <f t="shared" si="3"/>
        <v>6962</v>
      </c>
      <c r="G50" s="728"/>
      <c r="L50" s="733"/>
    </row>
    <row r="51" spans="1:12" s="724" customFormat="1" ht="4.1500000000000004" customHeight="1">
      <c r="A51" s="725"/>
      <c r="B51" s="773"/>
      <c r="C51" s="772"/>
      <c r="D51" s="751"/>
      <c r="E51" s="751"/>
      <c r="F51" s="751"/>
      <c r="G51" s="728"/>
      <c r="L51" s="733"/>
    </row>
    <row r="52" spans="1:12" s="724" customFormat="1" ht="9" customHeight="1">
      <c r="A52" s="725"/>
      <c r="B52" s="773"/>
      <c r="C52" s="795" t="s">
        <v>736</v>
      </c>
      <c r="D52" s="793">
        <v>1004297</v>
      </c>
      <c r="E52" s="793">
        <v>469938</v>
      </c>
      <c r="F52" s="793">
        <f t="shared" si="3"/>
        <v>534359</v>
      </c>
      <c r="G52" s="728"/>
      <c r="L52" s="733"/>
    </row>
    <row r="53" spans="1:12" s="724" customFormat="1" ht="6.75" customHeight="1">
      <c r="A53" s="725"/>
      <c r="B53" s="773"/>
      <c r="C53" s="773"/>
      <c r="D53" s="751"/>
      <c r="E53" s="751"/>
      <c r="F53" s="751"/>
      <c r="G53" s="728"/>
      <c r="L53" s="733"/>
    </row>
    <row r="54" spans="1:12" s="744" customFormat="1" ht="9" customHeight="1">
      <c r="A54" s="742"/>
      <c r="B54" s="775" t="s">
        <v>645</v>
      </c>
      <c r="D54" s="751"/>
      <c r="E54" s="751"/>
      <c r="F54" s="751"/>
      <c r="G54" s="745"/>
      <c r="I54" s="747"/>
      <c r="J54" s="747"/>
      <c r="L54" s="746"/>
    </row>
    <row r="55" spans="1:12" s="744" customFormat="1" ht="4.5" customHeight="1">
      <c r="A55" s="757"/>
      <c r="B55" s="776"/>
      <c r="C55" s="777"/>
      <c r="D55" s="763"/>
      <c r="E55" s="763"/>
      <c r="F55" s="763"/>
      <c r="G55" s="760"/>
      <c r="I55" s="747"/>
      <c r="J55" s="747"/>
      <c r="L55" s="746"/>
    </row>
    <row r="56" spans="1:12" s="724" customFormat="1" ht="4.5" customHeight="1">
      <c r="A56" s="721"/>
      <c r="B56" s="722"/>
      <c r="C56" s="722"/>
      <c r="D56" s="722"/>
      <c r="E56" s="722"/>
      <c r="F56" s="722"/>
      <c r="G56" s="723"/>
    </row>
    <row r="57" spans="1:12" s="724" customFormat="1" ht="11.1" customHeight="1">
      <c r="A57" s="725"/>
      <c r="B57" s="726" t="s">
        <v>621</v>
      </c>
      <c r="C57" s="726"/>
      <c r="D57" s="727"/>
      <c r="E57" s="727"/>
      <c r="F57" s="853" t="s">
        <v>681</v>
      </c>
      <c r="G57" s="728"/>
    </row>
    <row r="58" spans="1:12" s="724" customFormat="1" ht="11.1" customHeight="1">
      <c r="A58" s="725"/>
      <c r="B58" s="726" t="s">
        <v>646</v>
      </c>
      <c r="C58" s="726"/>
      <c r="D58" s="727"/>
      <c r="E58" s="727"/>
      <c r="F58" s="729"/>
      <c r="G58" s="728"/>
    </row>
    <row r="59" spans="1:12" s="724" customFormat="1" ht="11.1" customHeight="1">
      <c r="A59" s="725"/>
      <c r="B59" s="726" t="s">
        <v>723</v>
      </c>
      <c r="C59" s="726"/>
      <c r="D59" s="730"/>
      <c r="E59" s="730"/>
      <c r="F59" s="730"/>
      <c r="G59" s="728"/>
    </row>
    <row r="60" spans="1:12" s="724" customFormat="1" ht="11.1" customHeight="1">
      <c r="A60" s="725"/>
      <c r="B60" s="731" t="s">
        <v>623</v>
      </c>
      <c r="C60" s="731"/>
      <c r="D60" s="730"/>
      <c r="E60" s="730"/>
      <c r="F60" s="730"/>
      <c r="G60" s="728"/>
    </row>
    <row r="61" spans="1:12" s="724" customFormat="1" ht="3" customHeight="1">
      <c r="A61" s="725"/>
      <c r="B61" s="732"/>
      <c r="C61" s="732"/>
      <c r="D61" s="732"/>
      <c r="E61" s="732"/>
      <c r="F61" s="732"/>
      <c r="G61" s="728"/>
    </row>
    <row r="62" spans="1:12" s="724" customFormat="1" ht="3" customHeight="1">
      <c r="A62" s="725"/>
      <c r="B62" s="733"/>
      <c r="C62" s="733"/>
      <c r="D62" s="733"/>
      <c r="E62" s="733"/>
      <c r="F62" s="733"/>
      <c r="G62" s="728"/>
    </row>
    <row r="63" spans="1:12" s="724" customFormat="1" ht="8.4499999999999993" customHeight="1">
      <c r="A63" s="725"/>
      <c r="B63" s="935" t="s">
        <v>415</v>
      </c>
      <c r="C63" s="935"/>
      <c r="D63" s="934" t="s">
        <v>625</v>
      </c>
      <c r="E63" s="934" t="s">
        <v>626</v>
      </c>
      <c r="F63" s="934" t="s">
        <v>627</v>
      </c>
      <c r="G63" s="734"/>
      <c r="H63" s="735"/>
      <c r="I63" s="735"/>
      <c r="J63" s="735"/>
      <c r="K63" s="736"/>
      <c r="L63" s="737"/>
    </row>
    <row r="64" spans="1:12" s="724" customFormat="1" ht="8.4499999999999993" customHeight="1">
      <c r="A64" s="725"/>
      <c r="B64" s="935"/>
      <c r="C64" s="935"/>
      <c r="D64" s="934"/>
      <c r="E64" s="934"/>
      <c r="F64" s="934"/>
      <c r="G64" s="734"/>
      <c r="H64" s="735"/>
      <c r="I64" s="735"/>
      <c r="J64" s="735"/>
      <c r="K64" s="736"/>
      <c r="L64" s="737"/>
    </row>
    <row r="65" spans="1:12" s="724" customFormat="1" ht="8.4499999999999993" customHeight="1">
      <c r="A65" s="725"/>
      <c r="B65" s="935"/>
      <c r="C65" s="935"/>
      <c r="D65" s="934"/>
      <c r="E65" s="934"/>
      <c r="F65" s="934"/>
      <c r="G65" s="734"/>
      <c r="H65" s="735"/>
      <c r="I65" s="735"/>
      <c r="J65" s="735"/>
      <c r="K65" s="736"/>
      <c r="L65" s="737"/>
    </row>
    <row r="66" spans="1:12" s="724" customFormat="1" ht="3" customHeight="1">
      <c r="A66" s="725"/>
      <c r="B66" s="732"/>
      <c r="C66" s="732"/>
      <c r="D66" s="738"/>
      <c r="E66" s="738"/>
      <c r="F66" s="738"/>
      <c r="G66" s="739"/>
      <c r="H66" s="740"/>
      <c r="I66" s="740"/>
      <c r="J66" s="740"/>
      <c r="K66" s="733"/>
    </row>
    <row r="67" spans="1:12" s="724" customFormat="1" ht="3" customHeight="1">
      <c r="A67" s="725"/>
      <c r="B67" s="733"/>
      <c r="C67" s="733"/>
      <c r="D67" s="793"/>
      <c r="E67" s="793"/>
      <c r="F67" s="793"/>
      <c r="G67" s="741"/>
      <c r="H67" s="740"/>
      <c r="I67" s="740"/>
      <c r="J67" s="740"/>
      <c r="K67" s="733"/>
    </row>
    <row r="68" spans="1:12" s="744" customFormat="1" ht="9.6" customHeight="1">
      <c r="A68" s="742"/>
      <c r="B68" s="743">
        <v>2004</v>
      </c>
      <c r="C68" s="743"/>
      <c r="G68" s="745"/>
      <c r="L68" s="746"/>
    </row>
    <row r="69" spans="1:12" s="744" customFormat="1" ht="9.6" customHeight="1">
      <c r="A69" s="742"/>
      <c r="B69" s="743" t="s">
        <v>60</v>
      </c>
      <c r="C69" s="743"/>
      <c r="D69" s="747">
        <f>SUM(D71,D86)-1</f>
        <v>2405030</v>
      </c>
      <c r="E69" s="747">
        <f>SUM(E71,E86)-1</f>
        <v>822527</v>
      </c>
      <c r="F69" s="747">
        <f>SUM(F71,F86)</f>
        <v>1582503</v>
      </c>
      <c r="G69" s="745"/>
      <c r="L69" s="746"/>
    </row>
    <row r="70" spans="1:12" s="724" customFormat="1" ht="4.1500000000000004" customHeight="1">
      <c r="A70" s="725"/>
      <c r="B70" s="773"/>
      <c r="C70" s="772"/>
      <c r="D70" s="751"/>
      <c r="E70" s="751"/>
      <c r="F70" s="751"/>
      <c r="G70" s="728"/>
      <c r="L70" s="733"/>
    </row>
    <row r="71" spans="1:12" s="744" customFormat="1" ht="9.6" customHeight="1">
      <c r="A71" s="742"/>
      <c r="B71" s="743" t="s">
        <v>725</v>
      </c>
      <c r="C71" s="743"/>
      <c r="D71" s="747">
        <f>SUM(D73:D84)+1</f>
        <v>930476</v>
      </c>
      <c r="E71" s="747">
        <f>SUM(E73:E84)+1</f>
        <v>207594</v>
      </c>
      <c r="F71" s="747">
        <f>SUM(F73:F84)</f>
        <v>722882</v>
      </c>
      <c r="G71" s="745"/>
      <c r="L71" s="746"/>
    </row>
    <row r="72" spans="1:12" s="724" customFormat="1" ht="4.1500000000000004" customHeight="1">
      <c r="A72" s="725"/>
      <c r="B72" s="773"/>
      <c r="C72" s="772"/>
      <c r="D72" s="751"/>
      <c r="E72" s="751"/>
      <c r="F72" s="751"/>
      <c r="G72" s="728"/>
      <c r="L72" s="733"/>
    </row>
    <row r="73" spans="1:12" s="744" customFormat="1" ht="9" customHeight="1">
      <c r="A73" s="770"/>
      <c r="B73" s="771">
        <v>23</v>
      </c>
      <c r="C73" s="772" t="s">
        <v>419</v>
      </c>
      <c r="D73" s="751">
        <v>28</v>
      </c>
      <c r="E73" s="751">
        <v>3</v>
      </c>
      <c r="F73" s="751">
        <f>SUM(D73-E73)</f>
        <v>25</v>
      </c>
      <c r="G73" s="745"/>
      <c r="L73" s="746"/>
    </row>
    <row r="74" spans="1:12" s="744" customFormat="1" ht="9" customHeight="1">
      <c r="A74" s="742"/>
      <c r="B74" s="771" t="s">
        <v>649</v>
      </c>
      <c r="C74" s="772" t="s">
        <v>420</v>
      </c>
      <c r="D74" s="751">
        <v>1816</v>
      </c>
      <c r="E74" s="751">
        <v>1621</v>
      </c>
      <c r="F74" s="751">
        <f t="shared" ref="F74:F75" si="4">SUM(D74-E74)</f>
        <v>195</v>
      </c>
      <c r="G74" s="745"/>
      <c r="I74" s="747"/>
      <c r="J74" s="747"/>
      <c r="L74" s="746"/>
    </row>
    <row r="75" spans="1:12" s="724" customFormat="1" ht="9" customHeight="1">
      <c r="A75" s="725"/>
      <c r="B75" s="773">
        <v>51</v>
      </c>
      <c r="C75" s="772" t="s">
        <v>424</v>
      </c>
      <c r="D75" s="751">
        <v>42</v>
      </c>
      <c r="E75" s="751">
        <v>22</v>
      </c>
      <c r="F75" s="751">
        <f t="shared" si="4"/>
        <v>20</v>
      </c>
      <c r="G75" s="728"/>
      <c r="L75" s="733"/>
    </row>
    <row r="76" spans="1:12" s="744" customFormat="1" ht="9" customHeight="1">
      <c r="A76" s="742"/>
      <c r="B76" s="773">
        <v>53</v>
      </c>
      <c r="C76" s="772" t="s">
        <v>726</v>
      </c>
      <c r="D76" s="751"/>
      <c r="E76" s="751"/>
      <c r="F76" s="751"/>
      <c r="G76" s="745"/>
      <c r="I76" s="747"/>
      <c r="J76" s="747"/>
      <c r="L76" s="746"/>
    </row>
    <row r="77" spans="1:12" s="744" customFormat="1" ht="9" customHeight="1">
      <c r="A77" s="742"/>
      <c r="B77" s="773"/>
      <c r="C77" s="772" t="s">
        <v>653</v>
      </c>
      <c r="D77" s="751">
        <v>211</v>
      </c>
      <c r="E77" s="751">
        <v>124</v>
      </c>
      <c r="F77" s="751">
        <f t="shared" ref="F77:F80" si="5">SUM(D77-E77)</f>
        <v>87</v>
      </c>
      <c r="G77" s="745"/>
      <c r="I77" s="747"/>
      <c r="J77" s="747"/>
      <c r="L77" s="746"/>
    </row>
    <row r="78" spans="1:12" s="724" customFormat="1" ht="9" customHeight="1">
      <c r="A78" s="725"/>
      <c r="B78" s="773">
        <v>54</v>
      </c>
      <c r="C78" s="772" t="s">
        <v>427</v>
      </c>
      <c r="D78" s="751">
        <v>12253</v>
      </c>
      <c r="E78" s="751">
        <v>2778</v>
      </c>
      <c r="F78" s="751">
        <f t="shared" si="5"/>
        <v>9475</v>
      </c>
      <c r="G78" s="728"/>
      <c r="L78" s="733"/>
    </row>
    <row r="79" spans="1:12" s="724" customFormat="1" ht="9" customHeight="1">
      <c r="A79" s="725"/>
      <c r="B79" s="773">
        <v>61</v>
      </c>
      <c r="C79" s="772" t="s">
        <v>431</v>
      </c>
      <c r="D79" s="751">
        <v>283894</v>
      </c>
      <c r="E79" s="751">
        <v>20366</v>
      </c>
      <c r="F79" s="751">
        <f t="shared" si="5"/>
        <v>263528</v>
      </c>
      <c r="G79" s="728"/>
      <c r="L79" s="733"/>
    </row>
    <row r="80" spans="1:12" s="724" customFormat="1" ht="9" customHeight="1">
      <c r="A80" s="725"/>
      <c r="B80" s="773">
        <v>62</v>
      </c>
      <c r="C80" s="772" t="s">
        <v>432</v>
      </c>
      <c r="D80" s="751">
        <v>173896</v>
      </c>
      <c r="E80" s="751">
        <v>52887</v>
      </c>
      <c r="F80" s="751">
        <f t="shared" si="5"/>
        <v>121009</v>
      </c>
      <c r="G80" s="728"/>
      <c r="L80" s="733"/>
    </row>
    <row r="81" spans="1:12" s="724" customFormat="1" ht="9" customHeight="1">
      <c r="A81" s="725"/>
      <c r="B81" s="773">
        <v>71</v>
      </c>
      <c r="C81" s="772" t="s">
        <v>727</v>
      </c>
      <c r="D81" s="751"/>
      <c r="E81" s="751"/>
      <c r="F81" s="751"/>
      <c r="G81" s="728"/>
      <c r="L81" s="733"/>
    </row>
    <row r="82" spans="1:12" s="724" customFormat="1" ht="9" customHeight="1">
      <c r="A82" s="725"/>
      <c r="B82" s="773"/>
      <c r="C82" s="772" t="s">
        <v>728</v>
      </c>
      <c r="D82" s="751">
        <v>4003</v>
      </c>
      <c r="E82" s="751">
        <v>934</v>
      </c>
      <c r="F82" s="751">
        <f t="shared" ref="F82" si="6">SUM(D82-E82)</f>
        <v>3069</v>
      </c>
      <c r="G82" s="728"/>
      <c r="L82" s="733"/>
    </row>
    <row r="83" spans="1:12" s="724" customFormat="1" ht="9" customHeight="1">
      <c r="A83" s="725"/>
      <c r="B83" s="773">
        <v>93</v>
      </c>
      <c r="C83" s="774" t="s">
        <v>656</v>
      </c>
      <c r="D83" s="751"/>
      <c r="E83" s="751"/>
      <c r="F83" s="751"/>
      <c r="G83" s="728"/>
      <c r="L83" s="733"/>
    </row>
    <row r="84" spans="1:12" s="724" customFormat="1" ht="9" customHeight="1">
      <c r="A84" s="725"/>
      <c r="B84" s="773"/>
      <c r="C84" s="774" t="s">
        <v>657</v>
      </c>
      <c r="D84" s="751">
        <v>454332</v>
      </c>
      <c r="E84" s="751">
        <v>128858</v>
      </c>
      <c r="F84" s="751">
        <f t="shared" ref="F84" si="7">SUM(D84-E84)</f>
        <v>325474</v>
      </c>
      <c r="G84" s="728"/>
    </row>
    <row r="85" spans="1:12" s="724" customFormat="1" ht="9" customHeight="1">
      <c r="A85" s="725"/>
      <c r="B85" s="773"/>
      <c r="C85" s="774"/>
      <c r="D85" s="751"/>
      <c r="E85" s="751"/>
      <c r="F85" s="751"/>
      <c r="G85" s="728"/>
    </row>
    <row r="86" spans="1:12" s="724" customFormat="1" ht="9" customHeight="1">
      <c r="A86" s="725"/>
      <c r="B86" s="743" t="s">
        <v>700</v>
      </c>
      <c r="C86" s="774"/>
      <c r="D86" s="793">
        <f>SUM(D88,D107)</f>
        <v>1474555</v>
      </c>
      <c r="E86" s="793">
        <f t="shared" ref="E86:F86" si="8">SUM(E88,E107)</f>
        <v>614934</v>
      </c>
      <c r="F86" s="793">
        <f t="shared" si="8"/>
        <v>859621</v>
      </c>
      <c r="G86" s="728"/>
    </row>
    <row r="87" spans="1:12" s="724" customFormat="1" ht="4.1500000000000004" customHeight="1">
      <c r="A87" s="725"/>
      <c r="B87" s="773"/>
      <c r="C87" s="772"/>
      <c r="D87" s="751"/>
      <c r="E87" s="751"/>
      <c r="F87" s="751"/>
      <c r="G87" s="728"/>
      <c r="L87" s="733"/>
    </row>
    <row r="88" spans="1:12" s="724" customFormat="1" ht="9" customHeight="1">
      <c r="A88" s="725"/>
      <c r="B88" s="743"/>
      <c r="C88" s="775" t="s">
        <v>729</v>
      </c>
      <c r="D88" s="793">
        <f>SUM(D90:D105)</f>
        <v>169871</v>
      </c>
      <c r="E88" s="793">
        <f>SUM(E90:E105)</f>
        <v>51114</v>
      </c>
      <c r="F88" s="793">
        <f t="shared" ref="F88" si="9">SUM(D88-E88)</f>
        <v>118757</v>
      </c>
      <c r="G88" s="728"/>
    </row>
    <row r="89" spans="1:12" s="724" customFormat="1" ht="4.1500000000000004" customHeight="1">
      <c r="A89" s="725"/>
      <c r="B89" s="773"/>
      <c r="C89" s="772"/>
      <c r="D89" s="751"/>
      <c r="E89" s="751"/>
      <c r="F89" s="751"/>
      <c r="G89" s="728"/>
      <c r="L89" s="733"/>
    </row>
    <row r="90" spans="1:12" s="724" customFormat="1" ht="9" customHeight="1">
      <c r="A90" s="725"/>
      <c r="B90" s="773" t="s">
        <v>647</v>
      </c>
      <c r="C90" s="774" t="s">
        <v>679</v>
      </c>
      <c r="D90" s="751"/>
      <c r="E90" s="751"/>
      <c r="F90" s="751"/>
      <c r="G90" s="728"/>
    </row>
    <row r="91" spans="1:12" s="724" customFormat="1" ht="9" customHeight="1">
      <c r="A91" s="725"/>
      <c r="B91" s="773"/>
      <c r="C91" s="774" t="s">
        <v>730</v>
      </c>
      <c r="D91" s="751">
        <v>852</v>
      </c>
      <c r="E91" s="751">
        <v>430</v>
      </c>
      <c r="F91" s="751">
        <f t="shared" ref="F91" si="10">SUM(D91-E91)</f>
        <v>422</v>
      </c>
      <c r="G91" s="728"/>
    </row>
    <row r="92" spans="1:12" s="744" customFormat="1" ht="9" customHeight="1">
      <c r="A92" s="742"/>
      <c r="B92" s="773" t="s">
        <v>648</v>
      </c>
      <c r="C92" s="774" t="s">
        <v>731</v>
      </c>
      <c r="D92" s="751"/>
      <c r="E92" s="751"/>
      <c r="F92" s="751"/>
      <c r="G92" s="745"/>
      <c r="I92" s="747"/>
      <c r="J92" s="747"/>
      <c r="L92" s="746"/>
    </row>
    <row r="93" spans="1:12" s="744" customFormat="1" ht="9" customHeight="1">
      <c r="A93" s="742"/>
      <c r="B93" s="773"/>
      <c r="C93" s="774" t="s">
        <v>732</v>
      </c>
      <c r="D93" s="751">
        <v>36659</v>
      </c>
      <c r="E93" s="751">
        <v>10828</v>
      </c>
      <c r="F93" s="751">
        <f>SUM(D93-E93)-1</f>
        <v>25830</v>
      </c>
      <c r="G93" s="745"/>
      <c r="I93" s="747"/>
      <c r="J93" s="747"/>
      <c r="L93" s="746"/>
    </row>
    <row r="94" spans="1:12" s="744" customFormat="1" ht="9" customHeight="1">
      <c r="A94" s="742"/>
      <c r="B94" s="773" t="s">
        <v>649</v>
      </c>
      <c r="C94" s="774" t="s">
        <v>420</v>
      </c>
      <c r="D94" s="751">
        <v>7008</v>
      </c>
      <c r="E94" s="751">
        <v>5067</v>
      </c>
      <c r="F94" s="751">
        <f t="shared" ref="F94:F98" si="11">SUM(D94-E94)</f>
        <v>1941</v>
      </c>
      <c r="G94" s="745"/>
      <c r="I94" s="747"/>
      <c r="J94" s="747"/>
      <c r="L94" s="746"/>
    </row>
    <row r="95" spans="1:12" s="744" customFormat="1" ht="9" customHeight="1">
      <c r="A95" s="742"/>
      <c r="B95" s="773" t="s">
        <v>650</v>
      </c>
      <c r="C95" s="774" t="s">
        <v>651</v>
      </c>
      <c r="D95" s="751">
        <v>2545</v>
      </c>
      <c r="E95" s="751">
        <v>1261</v>
      </c>
      <c r="F95" s="751">
        <f t="shared" si="11"/>
        <v>1284</v>
      </c>
      <c r="G95" s="745"/>
      <c r="I95" s="747"/>
      <c r="J95" s="747"/>
      <c r="L95" s="746"/>
    </row>
    <row r="96" spans="1:12" s="724" customFormat="1" ht="9.6" customHeight="1">
      <c r="A96" s="725"/>
      <c r="B96" s="748" t="s">
        <v>652</v>
      </c>
      <c r="C96" s="748" t="s">
        <v>733</v>
      </c>
      <c r="D96" s="751">
        <v>34023</v>
      </c>
      <c r="E96" s="751">
        <v>9166</v>
      </c>
      <c r="F96" s="751">
        <f t="shared" si="11"/>
        <v>24857</v>
      </c>
      <c r="G96" s="728"/>
      <c r="L96" s="733"/>
    </row>
    <row r="97" spans="1:12" s="724" customFormat="1" ht="9.6" customHeight="1">
      <c r="A97" s="725"/>
      <c r="B97" s="748">
        <v>51</v>
      </c>
      <c r="C97" s="748" t="s">
        <v>424</v>
      </c>
      <c r="D97" s="750">
        <v>3509</v>
      </c>
      <c r="E97" s="750">
        <v>784</v>
      </c>
      <c r="F97" s="751">
        <f>SUM(D97-E97)+1</f>
        <v>2726</v>
      </c>
      <c r="G97" s="728"/>
      <c r="L97" s="733"/>
    </row>
    <row r="98" spans="1:12" s="744" customFormat="1" ht="9" customHeight="1">
      <c r="A98" s="770"/>
      <c r="B98" s="771" t="s">
        <v>734</v>
      </c>
      <c r="C98" s="772" t="s">
        <v>425</v>
      </c>
      <c r="D98" s="751">
        <v>44419</v>
      </c>
      <c r="E98" s="751">
        <v>10375</v>
      </c>
      <c r="F98" s="751">
        <f t="shared" si="11"/>
        <v>34044</v>
      </c>
      <c r="G98" s="745"/>
      <c r="L98" s="746"/>
    </row>
    <row r="99" spans="1:12" s="744" customFormat="1" ht="9" customHeight="1">
      <c r="A99" s="742"/>
      <c r="B99" s="771" t="s">
        <v>735</v>
      </c>
      <c r="C99" s="772" t="s">
        <v>726</v>
      </c>
      <c r="D99" s="751"/>
      <c r="E99" s="751"/>
      <c r="F99" s="751"/>
      <c r="G99" s="745"/>
      <c r="I99" s="747"/>
      <c r="J99" s="747"/>
      <c r="L99" s="746"/>
    </row>
    <row r="100" spans="1:12" s="724" customFormat="1" ht="9" customHeight="1">
      <c r="A100" s="725"/>
      <c r="B100" s="773"/>
      <c r="C100" s="772" t="s">
        <v>653</v>
      </c>
      <c r="D100" s="751">
        <v>551</v>
      </c>
      <c r="E100" s="751">
        <v>237</v>
      </c>
      <c r="F100" s="751">
        <f t="shared" ref="F100" si="12">SUM(D100-E100)</f>
        <v>314</v>
      </c>
      <c r="G100" s="728"/>
      <c r="L100" s="733"/>
    </row>
    <row r="101" spans="1:12" s="744" customFormat="1" ht="9" customHeight="1">
      <c r="A101" s="742"/>
      <c r="B101" s="773" t="s">
        <v>654</v>
      </c>
      <c r="C101" s="772" t="s">
        <v>427</v>
      </c>
      <c r="D101" s="751"/>
      <c r="E101" s="751"/>
      <c r="F101" s="751"/>
      <c r="G101" s="745"/>
      <c r="I101" s="747"/>
      <c r="J101" s="747"/>
      <c r="L101" s="746"/>
    </row>
    <row r="102" spans="1:12" s="744" customFormat="1" ht="9" customHeight="1">
      <c r="A102" s="742"/>
      <c r="B102" s="773"/>
      <c r="C102" s="772" t="s">
        <v>655</v>
      </c>
      <c r="D102" s="751">
        <v>23304</v>
      </c>
      <c r="E102" s="751">
        <v>8919</v>
      </c>
      <c r="F102" s="751">
        <f t="shared" ref="F102:F103" si="13">SUM(D102-E102)</f>
        <v>14385</v>
      </c>
      <c r="G102" s="745"/>
      <c r="I102" s="747"/>
      <c r="J102" s="747"/>
      <c r="L102" s="746"/>
    </row>
    <row r="103" spans="1:12" s="724" customFormat="1" ht="9" customHeight="1">
      <c r="A103" s="725"/>
      <c r="B103" s="773">
        <v>62</v>
      </c>
      <c r="C103" s="772" t="s">
        <v>432</v>
      </c>
      <c r="D103" s="751">
        <v>7688</v>
      </c>
      <c r="E103" s="751">
        <v>1964</v>
      </c>
      <c r="F103" s="751">
        <f t="shared" si="13"/>
        <v>5724</v>
      </c>
      <c r="G103" s="728"/>
      <c r="L103" s="733"/>
    </row>
    <row r="104" spans="1:12" s="724" customFormat="1" ht="9" customHeight="1">
      <c r="A104" s="725"/>
      <c r="B104" s="773">
        <v>71</v>
      </c>
      <c r="C104" s="772" t="s">
        <v>727</v>
      </c>
      <c r="D104" s="751"/>
      <c r="E104" s="751"/>
      <c r="F104" s="751"/>
      <c r="G104" s="728"/>
      <c r="L104" s="733"/>
    </row>
    <row r="105" spans="1:12" s="724" customFormat="1" ht="9" customHeight="1">
      <c r="A105" s="725"/>
      <c r="B105" s="773"/>
      <c r="C105" s="772" t="s">
        <v>728</v>
      </c>
      <c r="D105" s="751">
        <v>9313</v>
      </c>
      <c r="E105" s="751">
        <v>2083</v>
      </c>
      <c r="F105" s="751">
        <f t="shared" ref="F105" si="14">SUM(D105-E105)</f>
        <v>7230</v>
      </c>
      <c r="G105" s="728"/>
      <c r="L105" s="733"/>
    </row>
    <row r="106" spans="1:12" s="724" customFormat="1" ht="4.1500000000000004" customHeight="1">
      <c r="A106" s="725"/>
      <c r="B106" s="773"/>
      <c r="C106" s="772"/>
      <c r="D106" s="751"/>
      <c r="E106" s="751"/>
      <c r="F106" s="751"/>
      <c r="G106" s="728"/>
      <c r="L106" s="733"/>
    </row>
    <row r="107" spans="1:12" s="724" customFormat="1" ht="9" customHeight="1">
      <c r="A107" s="725"/>
      <c r="C107" s="795" t="s">
        <v>736</v>
      </c>
      <c r="D107" s="793">
        <v>1304684</v>
      </c>
      <c r="E107" s="793">
        <v>563820</v>
      </c>
      <c r="F107" s="793">
        <f t="shared" ref="F107" si="15">SUM(D107-E107)</f>
        <v>740864</v>
      </c>
      <c r="G107" s="728"/>
      <c r="L107" s="733"/>
    </row>
    <row r="108" spans="1:12" s="724" customFormat="1" ht="9" customHeight="1">
      <c r="A108" s="725"/>
      <c r="C108" s="773"/>
      <c r="D108" s="751"/>
      <c r="E108" s="751"/>
      <c r="F108" s="751"/>
      <c r="G108" s="728"/>
      <c r="L108" s="733"/>
    </row>
    <row r="109" spans="1:12" s="744" customFormat="1" ht="9" customHeight="1">
      <c r="A109" s="742"/>
      <c r="B109" s="775" t="s">
        <v>645</v>
      </c>
      <c r="D109" s="751"/>
      <c r="E109" s="751"/>
      <c r="F109" s="751"/>
      <c r="G109" s="745"/>
      <c r="I109" s="747"/>
      <c r="J109" s="747"/>
      <c r="L109" s="746"/>
    </row>
    <row r="110" spans="1:12" s="744" customFormat="1" ht="4.5" customHeight="1">
      <c r="A110" s="757"/>
      <c r="B110" s="776"/>
      <c r="C110" s="777"/>
      <c r="D110" s="763"/>
      <c r="E110" s="763"/>
      <c r="F110" s="763"/>
      <c r="G110" s="760"/>
      <c r="I110" s="747"/>
      <c r="J110" s="747"/>
      <c r="L110" s="746"/>
    </row>
    <row r="111" spans="1:12" s="724" customFormat="1" ht="4.5" customHeight="1">
      <c r="A111" s="721"/>
      <c r="B111" s="722"/>
      <c r="C111" s="722"/>
      <c r="D111" s="722"/>
      <c r="E111" s="722"/>
      <c r="F111" s="722"/>
      <c r="G111" s="723"/>
    </row>
    <row r="112" spans="1:12" s="724" customFormat="1" ht="11.1" customHeight="1">
      <c r="A112" s="725"/>
      <c r="B112" s="726" t="s">
        <v>621</v>
      </c>
      <c r="C112" s="726"/>
      <c r="D112" s="727"/>
      <c r="E112" s="727"/>
      <c r="F112" s="853" t="s">
        <v>681</v>
      </c>
      <c r="G112" s="728"/>
    </row>
    <row r="113" spans="1:12" s="724" customFormat="1" ht="11.1" customHeight="1">
      <c r="A113" s="725"/>
      <c r="B113" s="726" t="s">
        <v>646</v>
      </c>
      <c r="C113" s="726"/>
      <c r="D113" s="727"/>
      <c r="E113" s="727"/>
      <c r="F113" s="729"/>
      <c r="G113" s="728"/>
    </row>
    <row r="114" spans="1:12" s="724" customFormat="1" ht="11.1" customHeight="1">
      <c r="A114" s="725"/>
      <c r="B114" s="726" t="s">
        <v>723</v>
      </c>
      <c r="C114" s="726"/>
      <c r="D114" s="730"/>
      <c r="E114" s="730"/>
      <c r="F114" s="730"/>
      <c r="G114" s="728"/>
    </row>
    <row r="115" spans="1:12" s="724" customFormat="1" ht="11.1" customHeight="1">
      <c r="A115" s="725"/>
      <c r="B115" s="731" t="s">
        <v>623</v>
      </c>
      <c r="C115" s="731"/>
      <c r="D115" s="730"/>
      <c r="E115" s="730"/>
      <c r="F115" s="730"/>
      <c r="G115" s="728"/>
    </row>
    <row r="116" spans="1:12" s="724" customFormat="1" ht="3" customHeight="1">
      <c r="A116" s="725"/>
      <c r="B116" s="732"/>
      <c r="C116" s="732"/>
      <c r="D116" s="732"/>
      <c r="E116" s="732"/>
      <c r="F116" s="732"/>
      <c r="G116" s="728"/>
    </row>
    <row r="117" spans="1:12" s="724" customFormat="1" ht="3" customHeight="1">
      <c r="A117" s="725"/>
      <c r="B117" s="733"/>
      <c r="C117" s="733"/>
      <c r="D117" s="733"/>
      <c r="E117" s="733"/>
      <c r="F117" s="733"/>
      <c r="G117" s="728"/>
    </row>
    <row r="118" spans="1:12" s="724" customFormat="1" ht="8.4499999999999993" customHeight="1">
      <c r="A118" s="725"/>
      <c r="B118" s="935" t="s">
        <v>415</v>
      </c>
      <c r="C118" s="935"/>
      <c r="D118" s="934" t="s">
        <v>625</v>
      </c>
      <c r="E118" s="934" t="s">
        <v>626</v>
      </c>
      <c r="F118" s="934" t="s">
        <v>627</v>
      </c>
      <c r="G118" s="734"/>
      <c r="H118" s="735"/>
      <c r="I118" s="735"/>
      <c r="J118" s="735"/>
      <c r="K118" s="736"/>
      <c r="L118" s="737"/>
    </row>
    <row r="119" spans="1:12" s="724" customFormat="1" ht="8.4499999999999993" customHeight="1">
      <c r="A119" s="725"/>
      <c r="B119" s="935"/>
      <c r="C119" s="935"/>
      <c r="D119" s="934"/>
      <c r="E119" s="934"/>
      <c r="F119" s="934"/>
      <c r="G119" s="734"/>
      <c r="H119" s="735"/>
      <c r="I119" s="735"/>
      <c r="J119" s="735"/>
      <c r="K119" s="736"/>
      <c r="L119" s="737"/>
    </row>
    <row r="120" spans="1:12" s="724" customFormat="1" ht="8.4499999999999993" customHeight="1">
      <c r="A120" s="725"/>
      <c r="B120" s="935"/>
      <c r="C120" s="935"/>
      <c r="D120" s="934"/>
      <c r="E120" s="934"/>
      <c r="F120" s="934"/>
      <c r="G120" s="734"/>
      <c r="H120" s="735"/>
      <c r="I120" s="735"/>
      <c r="J120" s="735"/>
      <c r="K120" s="736"/>
      <c r="L120" s="737"/>
    </row>
    <row r="121" spans="1:12" s="724" customFormat="1" ht="3" customHeight="1">
      <c r="A121" s="725"/>
      <c r="B121" s="732"/>
      <c r="C121" s="732"/>
      <c r="D121" s="738"/>
      <c r="E121" s="738"/>
      <c r="F121" s="738"/>
      <c r="G121" s="739"/>
      <c r="H121" s="740"/>
      <c r="I121" s="740"/>
      <c r="J121" s="740"/>
      <c r="K121" s="733"/>
    </row>
    <row r="122" spans="1:12" s="724" customFormat="1" ht="3" customHeight="1">
      <c r="A122" s="725"/>
      <c r="B122" s="733"/>
      <c r="C122" s="733"/>
      <c r="D122" s="793"/>
      <c r="E122" s="793"/>
      <c r="F122" s="793"/>
      <c r="G122" s="741"/>
      <c r="H122" s="740"/>
      <c r="I122" s="740"/>
      <c r="J122" s="740"/>
      <c r="K122" s="733"/>
    </row>
    <row r="123" spans="1:12" s="744" customFormat="1" ht="9.6" customHeight="1">
      <c r="A123" s="742"/>
      <c r="B123" s="743">
        <v>2005</v>
      </c>
      <c r="C123" s="743"/>
      <c r="G123" s="745"/>
      <c r="L123" s="746"/>
    </row>
    <row r="124" spans="1:12" s="744" customFormat="1" ht="9.6" customHeight="1">
      <c r="A124" s="742"/>
      <c r="B124" s="743" t="s">
        <v>60</v>
      </c>
      <c r="C124" s="743"/>
      <c r="D124" s="747">
        <f>SUM(D126,D141)</f>
        <v>2777239</v>
      </c>
      <c r="E124" s="747">
        <f t="shared" ref="E124:F124" si="16">SUM(E126,E141)</f>
        <v>1044970</v>
      </c>
      <c r="F124" s="747">
        <f t="shared" si="16"/>
        <v>1732269</v>
      </c>
      <c r="G124" s="745"/>
      <c r="L124" s="746"/>
    </row>
    <row r="125" spans="1:12" s="724" customFormat="1" ht="4.1500000000000004" customHeight="1">
      <c r="A125" s="725"/>
      <c r="B125" s="773"/>
      <c r="C125" s="772"/>
      <c r="D125" s="751"/>
      <c r="E125" s="751"/>
      <c r="F125" s="751"/>
      <c r="G125" s="728"/>
      <c r="L125" s="733"/>
    </row>
    <row r="126" spans="1:12" s="744" customFormat="1" ht="9.6" customHeight="1">
      <c r="A126" s="742"/>
      <c r="B126" s="743" t="s">
        <v>725</v>
      </c>
      <c r="C126" s="743"/>
      <c r="D126" s="747">
        <f>SUM(D128:D139)</f>
        <v>1012096</v>
      </c>
      <c r="E126" s="747">
        <f>SUM(E128:E139)+1</f>
        <v>231285</v>
      </c>
      <c r="F126" s="747">
        <f>SUM(F128:F139)-1</f>
        <v>780811</v>
      </c>
      <c r="G126" s="745"/>
      <c r="L126" s="746"/>
    </row>
    <row r="127" spans="1:12" s="724" customFormat="1" ht="4.1500000000000004" customHeight="1">
      <c r="A127" s="725"/>
      <c r="B127" s="773"/>
      <c r="C127" s="772"/>
      <c r="D127" s="751"/>
      <c r="E127" s="751"/>
      <c r="F127" s="751"/>
      <c r="G127" s="728"/>
      <c r="L127" s="733"/>
    </row>
    <row r="128" spans="1:12" s="744" customFormat="1" ht="9" customHeight="1">
      <c r="A128" s="770"/>
      <c r="B128" s="771">
        <v>23</v>
      </c>
      <c r="C128" s="772" t="s">
        <v>419</v>
      </c>
      <c r="D128" s="751">
        <v>28</v>
      </c>
      <c r="E128" s="751">
        <v>3</v>
      </c>
      <c r="F128" s="751">
        <f>SUM(D128-E128)</f>
        <v>25</v>
      </c>
      <c r="G128" s="745"/>
      <c r="L128" s="746"/>
    </row>
    <row r="129" spans="1:12" s="744" customFormat="1" ht="9" customHeight="1">
      <c r="A129" s="742"/>
      <c r="B129" s="771" t="s">
        <v>649</v>
      </c>
      <c r="C129" s="772" t="s">
        <v>420</v>
      </c>
      <c r="D129" s="751">
        <v>2079</v>
      </c>
      <c r="E129" s="751">
        <v>1884</v>
      </c>
      <c r="F129" s="751">
        <f t="shared" ref="F129" si="17">SUM(D129-E129)</f>
        <v>195</v>
      </c>
      <c r="G129" s="745"/>
      <c r="I129" s="747"/>
      <c r="J129" s="747"/>
      <c r="L129" s="746"/>
    </row>
    <row r="130" spans="1:12" s="724" customFormat="1" ht="9" customHeight="1">
      <c r="A130" s="725"/>
      <c r="B130" s="773">
        <v>51</v>
      </c>
      <c r="C130" s="772" t="s">
        <v>424</v>
      </c>
      <c r="D130" s="751">
        <v>52</v>
      </c>
      <c r="E130" s="751">
        <v>25</v>
      </c>
      <c r="F130" s="751">
        <f>SUM(D130-E130)-1</f>
        <v>26</v>
      </c>
      <c r="G130" s="728"/>
      <c r="L130" s="733"/>
    </row>
    <row r="131" spans="1:12" s="744" customFormat="1" ht="9" customHeight="1">
      <c r="A131" s="742"/>
      <c r="B131" s="773">
        <v>53</v>
      </c>
      <c r="C131" s="772" t="s">
        <v>726</v>
      </c>
      <c r="D131" s="751"/>
      <c r="E131" s="751"/>
      <c r="F131" s="751"/>
      <c r="G131" s="745"/>
      <c r="I131" s="747"/>
      <c r="J131" s="747"/>
      <c r="L131" s="746"/>
    </row>
    <row r="132" spans="1:12" s="744" customFormat="1" ht="9" customHeight="1">
      <c r="A132" s="742"/>
      <c r="B132" s="773"/>
      <c r="C132" s="772" t="s">
        <v>653</v>
      </c>
      <c r="D132" s="751">
        <v>201</v>
      </c>
      <c r="E132" s="751">
        <v>117</v>
      </c>
      <c r="F132" s="751">
        <f>SUM(D132-E132)+1</f>
        <v>85</v>
      </c>
      <c r="G132" s="745"/>
      <c r="I132" s="747"/>
      <c r="J132" s="747"/>
      <c r="L132" s="746"/>
    </row>
    <row r="133" spans="1:12" s="724" customFormat="1" ht="9" customHeight="1">
      <c r="A133" s="725"/>
      <c r="B133" s="773">
        <v>54</v>
      </c>
      <c r="C133" s="772" t="s">
        <v>427</v>
      </c>
      <c r="D133" s="751">
        <v>12893</v>
      </c>
      <c r="E133" s="751">
        <v>2633</v>
      </c>
      <c r="F133" s="751">
        <f t="shared" ref="F133:F135" si="18">SUM(D133-E133)</f>
        <v>10260</v>
      </c>
      <c r="G133" s="728"/>
      <c r="L133" s="733"/>
    </row>
    <row r="134" spans="1:12" s="724" customFormat="1" ht="9" customHeight="1">
      <c r="A134" s="725"/>
      <c r="B134" s="773">
        <v>61</v>
      </c>
      <c r="C134" s="772" t="s">
        <v>431</v>
      </c>
      <c r="D134" s="751">
        <v>314751</v>
      </c>
      <c r="E134" s="751">
        <v>22746</v>
      </c>
      <c r="F134" s="751">
        <f t="shared" si="18"/>
        <v>292005</v>
      </c>
      <c r="G134" s="728"/>
      <c r="L134" s="733"/>
    </row>
    <row r="135" spans="1:12" s="724" customFormat="1" ht="9" customHeight="1">
      <c r="A135" s="725"/>
      <c r="B135" s="773">
        <v>62</v>
      </c>
      <c r="C135" s="772" t="s">
        <v>432</v>
      </c>
      <c r="D135" s="751">
        <v>183678</v>
      </c>
      <c r="E135" s="751">
        <v>58208</v>
      </c>
      <c r="F135" s="751">
        <f t="shared" si="18"/>
        <v>125470</v>
      </c>
      <c r="G135" s="728"/>
      <c r="L135" s="733"/>
    </row>
    <row r="136" spans="1:12" s="724" customFormat="1" ht="9" customHeight="1">
      <c r="A136" s="725"/>
      <c r="B136" s="773">
        <v>71</v>
      </c>
      <c r="C136" s="772" t="s">
        <v>727</v>
      </c>
      <c r="D136" s="751"/>
      <c r="E136" s="751"/>
      <c r="F136" s="751"/>
      <c r="G136" s="728"/>
      <c r="L136" s="733"/>
    </row>
    <row r="137" spans="1:12" s="724" customFormat="1" ht="9" customHeight="1">
      <c r="A137" s="725"/>
      <c r="B137" s="773"/>
      <c r="C137" s="772" t="s">
        <v>728</v>
      </c>
      <c r="D137" s="751">
        <v>4151</v>
      </c>
      <c r="E137" s="751">
        <v>955</v>
      </c>
      <c r="F137" s="751">
        <f t="shared" ref="F137" si="19">SUM(D137-E137)</f>
        <v>3196</v>
      </c>
      <c r="G137" s="728"/>
      <c r="L137" s="733"/>
    </row>
    <row r="138" spans="1:12" s="724" customFormat="1" ht="9" customHeight="1">
      <c r="A138" s="725"/>
      <c r="B138" s="773">
        <v>93</v>
      </c>
      <c r="C138" s="774" t="s">
        <v>656</v>
      </c>
      <c r="D138" s="751"/>
      <c r="E138" s="751"/>
      <c r="F138" s="751"/>
      <c r="G138" s="728"/>
      <c r="L138" s="733"/>
    </row>
    <row r="139" spans="1:12" s="724" customFormat="1" ht="9" customHeight="1">
      <c r="A139" s="725"/>
      <c r="B139" s="773"/>
      <c r="C139" s="774" t="s">
        <v>657</v>
      </c>
      <c r="D139" s="751">
        <v>494263</v>
      </c>
      <c r="E139" s="751">
        <v>144713</v>
      </c>
      <c r="F139" s="751">
        <f t="shared" ref="F139" si="20">SUM(D139-E139)</f>
        <v>349550</v>
      </c>
      <c r="G139" s="728"/>
    </row>
    <row r="140" spans="1:12" s="724" customFormat="1" ht="9" customHeight="1">
      <c r="A140" s="725"/>
      <c r="B140" s="773"/>
      <c r="C140" s="774"/>
      <c r="D140" s="751"/>
      <c r="E140" s="751"/>
      <c r="F140" s="751"/>
      <c r="G140" s="728"/>
    </row>
    <row r="141" spans="1:12" s="724" customFormat="1" ht="9" customHeight="1">
      <c r="A141" s="725"/>
      <c r="B141" s="743" t="s">
        <v>737</v>
      </c>
      <c r="C141" s="774"/>
      <c r="D141" s="793">
        <f>SUM(D143,D162)</f>
        <v>1765143</v>
      </c>
      <c r="E141" s="793">
        <f t="shared" ref="E141" si="21">SUM(E143,E162)</f>
        <v>813685</v>
      </c>
      <c r="F141" s="793">
        <f>SUM(F143,F162)</f>
        <v>951458</v>
      </c>
      <c r="G141" s="728"/>
    </row>
    <row r="142" spans="1:12" s="724" customFormat="1" ht="4.1500000000000004" customHeight="1">
      <c r="A142" s="725"/>
      <c r="B142" s="773"/>
      <c r="C142" s="772"/>
      <c r="D142" s="751"/>
      <c r="E142" s="751"/>
      <c r="F142" s="751"/>
      <c r="G142" s="728"/>
      <c r="L142" s="733"/>
    </row>
    <row r="143" spans="1:12" s="724" customFormat="1" ht="9" customHeight="1">
      <c r="A143" s="725"/>
      <c r="B143" s="743"/>
      <c r="C143" s="775" t="s">
        <v>738</v>
      </c>
      <c r="D143" s="793">
        <f>SUM(D145:D160)-1</f>
        <v>194115</v>
      </c>
      <c r="E143" s="793">
        <f>SUM(E145:E160)</f>
        <v>54159</v>
      </c>
      <c r="F143" s="793">
        <f>SUM(D143-E143)</f>
        <v>139956</v>
      </c>
      <c r="G143" s="728"/>
    </row>
    <row r="144" spans="1:12" s="724" customFormat="1" ht="4.1500000000000004" customHeight="1">
      <c r="A144" s="725"/>
      <c r="B144" s="773"/>
      <c r="C144" s="772"/>
      <c r="D144" s="751"/>
      <c r="E144" s="751"/>
      <c r="F144" s="751"/>
      <c r="G144" s="728"/>
      <c r="L144" s="733"/>
    </row>
    <row r="145" spans="1:12" s="724" customFormat="1" ht="9" customHeight="1">
      <c r="A145" s="725"/>
      <c r="B145" s="773" t="s">
        <v>647</v>
      </c>
      <c r="C145" s="774" t="s">
        <v>679</v>
      </c>
      <c r="D145" s="751"/>
      <c r="E145" s="751"/>
      <c r="F145" s="751"/>
      <c r="G145" s="728"/>
    </row>
    <row r="146" spans="1:12" s="724" customFormat="1" ht="9" customHeight="1">
      <c r="A146" s="725"/>
      <c r="B146" s="773"/>
      <c r="C146" s="774" t="s">
        <v>730</v>
      </c>
      <c r="D146" s="751">
        <v>976</v>
      </c>
      <c r="E146" s="751">
        <v>481</v>
      </c>
      <c r="F146" s="751">
        <f>SUM(D146-E146)+1</f>
        <v>496</v>
      </c>
      <c r="G146" s="728"/>
    </row>
    <row r="147" spans="1:12" s="744" customFormat="1" ht="9" customHeight="1">
      <c r="A147" s="742"/>
      <c r="B147" s="773" t="s">
        <v>648</v>
      </c>
      <c r="C147" s="774" t="s">
        <v>731</v>
      </c>
      <c r="D147" s="751"/>
      <c r="E147" s="751"/>
      <c r="F147" s="751"/>
      <c r="G147" s="745"/>
      <c r="I147" s="747"/>
      <c r="J147" s="747"/>
      <c r="L147" s="746"/>
    </row>
    <row r="148" spans="1:12" s="744" customFormat="1" ht="9" customHeight="1">
      <c r="A148" s="742"/>
      <c r="B148" s="773"/>
      <c r="C148" s="774" t="s">
        <v>732</v>
      </c>
      <c r="D148" s="751">
        <v>43476</v>
      </c>
      <c r="E148" s="751">
        <v>12947</v>
      </c>
      <c r="F148" s="751">
        <f t="shared" ref="F148:F153" si="22">SUM(D148-E148)</f>
        <v>30529</v>
      </c>
      <c r="G148" s="745"/>
      <c r="I148" s="747"/>
      <c r="J148" s="747"/>
      <c r="L148" s="746"/>
    </row>
    <row r="149" spans="1:12" s="744" customFormat="1" ht="9" customHeight="1">
      <c r="A149" s="742"/>
      <c r="B149" s="773" t="s">
        <v>649</v>
      </c>
      <c r="C149" s="774" t="s">
        <v>420</v>
      </c>
      <c r="D149" s="751">
        <v>7963</v>
      </c>
      <c r="E149" s="751">
        <v>5976</v>
      </c>
      <c r="F149" s="751">
        <f t="shared" si="22"/>
        <v>1987</v>
      </c>
      <c r="G149" s="745"/>
      <c r="I149" s="747"/>
      <c r="J149" s="747"/>
      <c r="L149" s="746"/>
    </row>
    <row r="150" spans="1:12" s="744" customFormat="1" ht="9" customHeight="1">
      <c r="A150" s="742"/>
      <c r="B150" s="773" t="s">
        <v>650</v>
      </c>
      <c r="C150" s="774" t="s">
        <v>651</v>
      </c>
      <c r="D150" s="751">
        <v>1983</v>
      </c>
      <c r="E150" s="751">
        <v>1208</v>
      </c>
      <c r="F150" s="751">
        <f t="shared" si="22"/>
        <v>775</v>
      </c>
      <c r="G150" s="745"/>
      <c r="I150" s="747"/>
      <c r="J150" s="747"/>
      <c r="L150" s="746"/>
    </row>
    <row r="151" spans="1:12" s="724" customFormat="1" ht="9.6" customHeight="1">
      <c r="A151" s="725"/>
      <c r="B151" s="748" t="s">
        <v>652</v>
      </c>
      <c r="C151" s="748" t="s">
        <v>733</v>
      </c>
      <c r="D151" s="751">
        <v>37390</v>
      </c>
      <c r="E151" s="751">
        <v>9850</v>
      </c>
      <c r="F151" s="751">
        <f t="shared" si="22"/>
        <v>27540</v>
      </c>
      <c r="G151" s="728"/>
      <c r="L151" s="733"/>
    </row>
    <row r="152" spans="1:12" s="724" customFormat="1" ht="9.6" customHeight="1">
      <c r="A152" s="725"/>
      <c r="B152" s="748">
        <v>51</v>
      </c>
      <c r="C152" s="748" t="s">
        <v>424</v>
      </c>
      <c r="D152" s="750">
        <v>3353</v>
      </c>
      <c r="E152" s="750">
        <v>821</v>
      </c>
      <c r="F152" s="751">
        <f t="shared" si="22"/>
        <v>2532</v>
      </c>
      <c r="G152" s="728"/>
      <c r="L152" s="733"/>
    </row>
    <row r="153" spans="1:12" s="744" customFormat="1" ht="9" customHeight="1">
      <c r="A153" s="770"/>
      <c r="B153" s="771" t="s">
        <v>734</v>
      </c>
      <c r="C153" s="772" t="s">
        <v>425</v>
      </c>
      <c r="D153" s="751">
        <v>55621</v>
      </c>
      <c r="E153" s="751">
        <v>8968</v>
      </c>
      <c r="F153" s="751">
        <f t="shared" si="22"/>
        <v>46653</v>
      </c>
      <c r="G153" s="745"/>
      <c r="L153" s="746"/>
    </row>
    <row r="154" spans="1:12" s="744" customFormat="1" ht="9" customHeight="1">
      <c r="A154" s="742"/>
      <c r="B154" s="771" t="s">
        <v>735</v>
      </c>
      <c r="C154" s="772" t="s">
        <v>726</v>
      </c>
      <c r="D154" s="751"/>
      <c r="E154" s="751"/>
      <c r="F154" s="751"/>
      <c r="G154" s="745"/>
      <c r="I154" s="747"/>
      <c r="J154" s="747"/>
      <c r="L154" s="746"/>
    </row>
    <row r="155" spans="1:12" s="724" customFormat="1" ht="9" customHeight="1">
      <c r="A155" s="725"/>
      <c r="B155" s="773"/>
      <c r="C155" s="772" t="s">
        <v>653</v>
      </c>
      <c r="D155" s="751">
        <v>812</v>
      </c>
      <c r="E155" s="751">
        <v>370</v>
      </c>
      <c r="F155" s="751">
        <f t="shared" ref="F155" si="23">SUM(D155-E155)</f>
        <v>442</v>
      </c>
      <c r="G155" s="728"/>
      <c r="L155" s="733"/>
    </row>
    <row r="156" spans="1:12" s="744" customFormat="1" ht="9" customHeight="1">
      <c r="A156" s="742"/>
      <c r="B156" s="773" t="s">
        <v>654</v>
      </c>
      <c r="C156" s="772" t="s">
        <v>427</v>
      </c>
      <c r="D156" s="751"/>
      <c r="E156" s="751"/>
      <c r="F156" s="751"/>
      <c r="G156" s="745"/>
      <c r="I156" s="747"/>
      <c r="J156" s="747"/>
      <c r="L156" s="746"/>
    </row>
    <row r="157" spans="1:12" s="744" customFormat="1" ht="9" customHeight="1">
      <c r="A157" s="742"/>
      <c r="B157" s="773"/>
      <c r="C157" s="772" t="s">
        <v>655</v>
      </c>
      <c r="D157" s="751">
        <v>24247</v>
      </c>
      <c r="E157" s="751">
        <v>8325</v>
      </c>
      <c r="F157" s="751">
        <f>SUM(D157-E157)-1</f>
        <v>15921</v>
      </c>
      <c r="G157" s="745"/>
      <c r="I157" s="747"/>
      <c r="J157" s="747"/>
      <c r="L157" s="746"/>
    </row>
    <row r="158" spans="1:12" s="724" customFormat="1" ht="9" customHeight="1">
      <c r="A158" s="725"/>
      <c r="B158" s="773">
        <v>62</v>
      </c>
      <c r="C158" s="772" t="s">
        <v>432</v>
      </c>
      <c r="D158" s="751">
        <v>8614</v>
      </c>
      <c r="E158" s="751">
        <v>2962</v>
      </c>
      <c r="F158" s="751">
        <f t="shared" ref="F158" si="24">SUM(D158-E158)</f>
        <v>5652</v>
      </c>
      <c r="G158" s="728"/>
      <c r="L158" s="733"/>
    </row>
    <row r="159" spans="1:12" s="724" customFormat="1" ht="9" customHeight="1">
      <c r="A159" s="725"/>
      <c r="B159" s="773">
        <v>71</v>
      </c>
      <c r="C159" s="772" t="s">
        <v>727</v>
      </c>
      <c r="D159" s="751"/>
      <c r="E159" s="751"/>
      <c r="F159" s="751"/>
      <c r="G159" s="728"/>
      <c r="L159" s="733"/>
    </row>
    <row r="160" spans="1:12" s="724" customFormat="1" ht="9" customHeight="1">
      <c r="A160" s="725"/>
      <c r="B160" s="773"/>
      <c r="C160" s="772" t="s">
        <v>728</v>
      </c>
      <c r="D160" s="751">
        <v>9681</v>
      </c>
      <c r="E160" s="751">
        <v>2251</v>
      </c>
      <c r="F160" s="751">
        <f t="shared" ref="F160" si="25">SUM(D160-E160)</f>
        <v>7430</v>
      </c>
      <c r="G160" s="728"/>
      <c r="L160" s="733"/>
    </row>
    <row r="161" spans="1:12" s="724" customFormat="1" ht="4.1500000000000004" customHeight="1">
      <c r="A161" s="725"/>
      <c r="B161" s="773"/>
      <c r="C161" s="772"/>
      <c r="D161" s="751"/>
      <c r="E161" s="751"/>
      <c r="F161" s="751"/>
      <c r="G161" s="728"/>
      <c r="L161" s="733"/>
    </row>
    <row r="162" spans="1:12" s="724" customFormat="1" ht="9" customHeight="1">
      <c r="A162" s="725"/>
      <c r="C162" s="795" t="s">
        <v>736</v>
      </c>
      <c r="D162" s="793">
        <v>1571028</v>
      </c>
      <c r="E162" s="793">
        <v>759526</v>
      </c>
      <c r="F162" s="793">
        <f t="shared" ref="F162" si="26">SUM(D162-E162)</f>
        <v>811502</v>
      </c>
      <c r="G162" s="728"/>
      <c r="L162" s="733"/>
    </row>
    <row r="163" spans="1:12" s="724" customFormat="1" ht="9" customHeight="1">
      <c r="A163" s="725"/>
      <c r="C163" s="795"/>
      <c r="D163" s="793"/>
      <c r="E163" s="793"/>
      <c r="F163" s="793"/>
      <c r="G163" s="728"/>
      <c r="L163" s="733"/>
    </row>
    <row r="164" spans="1:12" s="744" customFormat="1" ht="9" customHeight="1">
      <c r="A164" s="742"/>
      <c r="B164" s="775" t="s">
        <v>645</v>
      </c>
      <c r="D164" s="751"/>
      <c r="E164" s="751"/>
      <c r="F164" s="751"/>
      <c r="G164" s="745"/>
      <c r="I164" s="747"/>
      <c r="J164" s="747"/>
      <c r="L164" s="746"/>
    </row>
    <row r="165" spans="1:12" s="744" customFormat="1" ht="4.5" customHeight="1">
      <c r="A165" s="757"/>
      <c r="B165" s="776"/>
      <c r="C165" s="777"/>
      <c r="D165" s="763"/>
      <c r="E165" s="763"/>
      <c r="F165" s="763"/>
      <c r="G165" s="760"/>
      <c r="I165" s="747"/>
      <c r="J165" s="747"/>
      <c r="L165" s="746"/>
    </row>
    <row r="166" spans="1:12" s="724" customFormat="1" ht="4.5" customHeight="1">
      <c r="A166" s="721"/>
      <c r="B166" s="722"/>
      <c r="C166" s="722"/>
      <c r="D166" s="722"/>
      <c r="E166" s="722"/>
      <c r="F166" s="722"/>
      <c r="G166" s="723"/>
    </row>
    <row r="167" spans="1:12" s="724" customFormat="1" ht="11.1" customHeight="1">
      <c r="A167" s="725"/>
      <c r="B167" s="726" t="s">
        <v>621</v>
      </c>
      <c r="C167" s="726"/>
      <c r="D167" s="727"/>
      <c r="E167" s="727"/>
      <c r="F167" s="853" t="s">
        <v>681</v>
      </c>
      <c r="G167" s="728"/>
    </row>
    <row r="168" spans="1:12" s="724" customFormat="1" ht="11.1" customHeight="1">
      <c r="A168" s="725"/>
      <c r="B168" s="726" t="s">
        <v>646</v>
      </c>
      <c r="C168" s="726"/>
      <c r="D168" s="727"/>
      <c r="E168" s="727"/>
      <c r="F168" s="729"/>
      <c r="G168" s="728"/>
    </row>
    <row r="169" spans="1:12" s="724" customFormat="1" ht="11.1" customHeight="1">
      <c r="A169" s="725"/>
      <c r="B169" s="726" t="s">
        <v>723</v>
      </c>
      <c r="C169" s="726"/>
      <c r="D169" s="730"/>
      <c r="E169" s="730"/>
      <c r="F169" s="730"/>
      <c r="G169" s="728"/>
    </row>
    <row r="170" spans="1:12" s="724" customFormat="1" ht="11.1" customHeight="1">
      <c r="A170" s="725"/>
      <c r="B170" s="731" t="s">
        <v>623</v>
      </c>
      <c r="C170" s="731"/>
      <c r="D170" s="730"/>
      <c r="E170" s="730"/>
      <c r="F170" s="730"/>
      <c r="G170" s="728"/>
    </row>
    <row r="171" spans="1:12" s="724" customFormat="1" ht="3" customHeight="1">
      <c r="A171" s="725"/>
      <c r="B171" s="732"/>
      <c r="C171" s="732"/>
      <c r="D171" s="732"/>
      <c r="E171" s="732"/>
      <c r="F171" s="732"/>
      <c r="G171" s="728"/>
    </row>
    <row r="172" spans="1:12" s="724" customFormat="1" ht="3" customHeight="1">
      <c r="A172" s="725"/>
      <c r="B172" s="733"/>
      <c r="C172" s="733"/>
      <c r="D172" s="733"/>
      <c r="E172" s="733"/>
      <c r="F172" s="733"/>
      <c r="G172" s="728"/>
    </row>
    <row r="173" spans="1:12" s="724" customFormat="1" ht="9" customHeight="1">
      <c r="A173" s="725"/>
      <c r="B173" s="935" t="s">
        <v>415</v>
      </c>
      <c r="C173" s="935"/>
      <c r="D173" s="934" t="s">
        <v>625</v>
      </c>
      <c r="E173" s="934" t="s">
        <v>626</v>
      </c>
      <c r="F173" s="934" t="s">
        <v>627</v>
      </c>
      <c r="G173" s="734"/>
      <c r="H173" s="735"/>
      <c r="I173" s="735"/>
      <c r="J173" s="735"/>
      <c r="K173" s="736"/>
      <c r="L173" s="737"/>
    </row>
    <row r="174" spans="1:12" s="724" customFormat="1" ht="9" customHeight="1">
      <c r="A174" s="725"/>
      <c r="B174" s="935"/>
      <c r="C174" s="935"/>
      <c r="D174" s="934"/>
      <c r="E174" s="934"/>
      <c r="F174" s="934"/>
      <c r="G174" s="734"/>
      <c r="H174" s="735"/>
      <c r="I174" s="735"/>
      <c r="J174" s="735"/>
      <c r="K174" s="736"/>
      <c r="L174" s="737"/>
    </row>
    <row r="175" spans="1:12" s="724" customFormat="1" ht="9" customHeight="1">
      <c r="A175" s="725"/>
      <c r="B175" s="935"/>
      <c r="C175" s="935"/>
      <c r="D175" s="934"/>
      <c r="E175" s="934"/>
      <c r="F175" s="934"/>
      <c r="G175" s="734"/>
      <c r="H175" s="735"/>
      <c r="I175" s="735"/>
      <c r="J175" s="735"/>
      <c r="K175" s="736"/>
      <c r="L175" s="737"/>
    </row>
    <row r="176" spans="1:12" s="724" customFormat="1" ht="3" customHeight="1">
      <c r="A176" s="725"/>
      <c r="B176" s="732"/>
      <c r="C176" s="732"/>
      <c r="D176" s="738"/>
      <c r="E176" s="738"/>
      <c r="F176" s="738"/>
      <c r="G176" s="739"/>
      <c r="H176" s="740"/>
      <c r="I176" s="740"/>
      <c r="J176" s="740"/>
      <c r="K176" s="733"/>
    </row>
    <row r="177" spans="1:12" s="724" customFormat="1" ht="3" customHeight="1">
      <c r="A177" s="725"/>
      <c r="B177" s="733"/>
      <c r="C177" s="733"/>
      <c r="D177" s="793"/>
      <c r="E177" s="793"/>
      <c r="F177" s="793"/>
      <c r="G177" s="741"/>
      <c r="H177" s="740"/>
      <c r="I177" s="740"/>
      <c r="J177" s="740"/>
      <c r="K177" s="733"/>
    </row>
    <row r="178" spans="1:12" s="744" customFormat="1" ht="9.6" customHeight="1">
      <c r="A178" s="742"/>
      <c r="B178" s="743">
        <v>2006</v>
      </c>
      <c r="C178" s="743"/>
      <c r="G178" s="745"/>
      <c r="L178" s="746"/>
    </row>
    <row r="179" spans="1:12" s="744" customFormat="1" ht="9.6" customHeight="1">
      <c r="A179" s="742"/>
      <c r="B179" s="743" t="s">
        <v>60</v>
      </c>
      <c r="C179" s="743"/>
      <c r="D179" s="747">
        <f>SUM(D181,D196)-1</f>
        <v>3110734</v>
      </c>
      <c r="E179" s="747">
        <f>SUM(E181,E196)+1</f>
        <v>1092075</v>
      </c>
      <c r="F179" s="747">
        <f t="shared" ref="F179" si="27">SUM(F181,F196)</f>
        <v>2018660</v>
      </c>
      <c r="G179" s="745"/>
      <c r="L179" s="746"/>
    </row>
    <row r="180" spans="1:12" s="724" customFormat="1" ht="4.1500000000000004" customHeight="1">
      <c r="A180" s="725"/>
      <c r="B180" s="773"/>
      <c r="C180" s="772"/>
      <c r="D180" s="751"/>
      <c r="E180" s="751"/>
      <c r="F180" s="751"/>
      <c r="G180" s="728"/>
      <c r="L180" s="733"/>
    </row>
    <row r="181" spans="1:12" s="744" customFormat="1" ht="9.6" customHeight="1">
      <c r="A181" s="742"/>
      <c r="B181" s="743" t="s">
        <v>725</v>
      </c>
      <c r="C181" s="743"/>
      <c r="D181" s="747">
        <f>SUM(D183:D194)+1</f>
        <v>1109236</v>
      </c>
      <c r="E181" s="747">
        <f>SUM(E183:E194)-1</f>
        <v>257786</v>
      </c>
      <c r="F181" s="747">
        <f>SUM(F183:F194)+1</f>
        <v>851449</v>
      </c>
      <c r="G181" s="745"/>
      <c r="L181" s="746"/>
    </row>
    <row r="182" spans="1:12" s="724" customFormat="1" ht="4.1500000000000004" customHeight="1">
      <c r="A182" s="725"/>
      <c r="B182" s="773"/>
      <c r="C182" s="772"/>
      <c r="D182" s="751"/>
      <c r="E182" s="751"/>
      <c r="F182" s="751"/>
      <c r="G182" s="728"/>
      <c r="L182" s="733"/>
    </row>
    <row r="183" spans="1:12" s="744" customFormat="1" ht="9" customHeight="1">
      <c r="A183" s="770"/>
      <c r="B183" s="771">
        <v>23</v>
      </c>
      <c r="C183" s="772" t="s">
        <v>419</v>
      </c>
      <c r="D183" s="751">
        <v>32</v>
      </c>
      <c r="E183" s="751">
        <v>4</v>
      </c>
      <c r="F183" s="751">
        <f>SUM(D183-E183)-1</f>
        <v>27</v>
      </c>
      <c r="G183" s="745"/>
      <c r="L183" s="746"/>
    </row>
    <row r="184" spans="1:12" s="744" customFormat="1" ht="9" customHeight="1">
      <c r="A184" s="742"/>
      <c r="B184" s="771" t="s">
        <v>649</v>
      </c>
      <c r="C184" s="772" t="s">
        <v>420</v>
      </c>
      <c r="D184" s="751">
        <v>2067</v>
      </c>
      <c r="E184" s="751">
        <v>1806</v>
      </c>
      <c r="F184" s="751">
        <f>SUM(D184-E184)+1</f>
        <v>262</v>
      </c>
      <c r="G184" s="745"/>
      <c r="I184" s="747"/>
      <c r="J184" s="747"/>
      <c r="L184" s="746"/>
    </row>
    <row r="185" spans="1:12" s="724" customFormat="1" ht="9" customHeight="1">
      <c r="A185" s="725"/>
      <c r="B185" s="773">
        <v>51</v>
      </c>
      <c r="C185" s="772" t="s">
        <v>424</v>
      </c>
      <c r="D185" s="751">
        <v>52</v>
      </c>
      <c r="E185" s="751">
        <v>22</v>
      </c>
      <c r="F185" s="751">
        <f t="shared" ref="F185" si="28">SUM(D185-E185)</f>
        <v>30</v>
      </c>
      <c r="G185" s="728"/>
      <c r="L185" s="733"/>
    </row>
    <row r="186" spans="1:12" s="744" customFormat="1" ht="9" customHeight="1">
      <c r="A186" s="742"/>
      <c r="B186" s="773">
        <v>53</v>
      </c>
      <c r="C186" s="772" t="s">
        <v>726</v>
      </c>
      <c r="D186" s="751"/>
      <c r="E186" s="751"/>
      <c r="F186" s="751"/>
      <c r="G186" s="745"/>
      <c r="I186" s="747"/>
      <c r="J186" s="747"/>
      <c r="L186" s="746"/>
    </row>
    <row r="187" spans="1:12" s="744" customFormat="1" ht="9" customHeight="1">
      <c r="A187" s="742"/>
      <c r="B187" s="773"/>
      <c r="C187" s="772" t="s">
        <v>653</v>
      </c>
      <c r="D187" s="751">
        <v>209</v>
      </c>
      <c r="E187" s="751">
        <v>120</v>
      </c>
      <c r="F187" s="751">
        <f t="shared" ref="F187:F190" si="29">SUM(D187-E187)</f>
        <v>89</v>
      </c>
      <c r="G187" s="745"/>
      <c r="I187" s="747"/>
      <c r="J187" s="747"/>
      <c r="L187" s="746"/>
    </row>
    <row r="188" spans="1:12" s="724" customFormat="1" ht="9" customHeight="1">
      <c r="A188" s="725"/>
      <c r="B188" s="773">
        <v>54</v>
      </c>
      <c r="C188" s="772" t="s">
        <v>427</v>
      </c>
      <c r="D188" s="751">
        <v>12676</v>
      </c>
      <c r="E188" s="751">
        <v>2448</v>
      </c>
      <c r="F188" s="751">
        <f t="shared" si="29"/>
        <v>10228</v>
      </c>
      <c r="G188" s="728"/>
      <c r="L188" s="733"/>
    </row>
    <row r="189" spans="1:12" s="724" customFormat="1" ht="9" customHeight="1">
      <c r="A189" s="725"/>
      <c r="B189" s="773">
        <v>61</v>
      </c>
      <c r="C189" s="772" t="s">
        <v>431</v>
      </c>
      <c r="D189" s="751">
        <v>345294</v>
      </c>
      <c r="E189" s="751">
        <v>24322</v>
      </c>
      <c r="F189" s="751">
        <f t="shared" si="29"/>
        <v>320972</v>
      </c>
      <c r="G189" s="728"/>
      <c r="L189" s="733"/>
    </row>
    <row r="190" spans="1:12" s="724" customFormat="1" ht="9" customHeight="1">
      <c r="A190" s="725"/>
      <c r="B190" s="773">
        <v>62</v>
      </c>
      <c r="C190" s="772" t="s">
        <v>432</v>
      </c>
      <c r="D190" s="751">
        <v>195289</v>
      </c>
      <c r="E190" s="751">
        <v>62251</v>
      </c>
      <c r="F190" s="751">
        <f t="shared" si="29"/>
        <v>133038</v>
      </c>
      <c r="G190" s="728"/>
      <c r="L190" s="733"/>
    </row>
    <row r="191" spans="1:12" s="724" customFormat="1" ht="9" customHeight="1">
      <c r="A191" s="725"/>
      <c r="B191" s="773">
        <v>71</v>
      </c>
      <c r="C191" s="772" t="s">
        <v>727</v>
      </c>
      <c r="D191" s="751"/>
      <c r="E191" s="751"/>
      <c r="F191" s="751"/>
      <c r="G191" s="728"/>
      <c r="L191" s="733"/>
    </row>
    <row r="192" spans="1:12" s="724" customFormat="1" ht="9" customHeight="1">
      <c r="A192" s="725"/>
      <c r="B192" s="773"/>
      <c r="C192" s="772" t="s">
        <v>728</v>
      </c>
      <c r="D192" s="751">
        <v>4942</v>
      </c>
      <c r="E192" s="751">
        <v>1309</v>
      </c>
      <c r="F192" s="751">
        <f t="shared" ref="F192" si="30">SUM(D192-E192)</f>
        <v>3633</v>
      </c>
      <c r="G192" s="728"/>
      <c r="L192" s="733"/>
    </row>
    <row r="193" spans="1:12" s="724" customFormat="1" ht="9" customHeight="1">
      <c r="A193" s="725"/>
      <c r="B193" s="773">
        <v>93</v>
      </c>
      <c r="C193" s="774" t="s">
        <v>656</v>
      </c>
      <c r="D193" s="751"/>
      <c r="E193" s="751"/>
      <c r="F193" s="751"/>
      <c r="G193" s="728"/>
      <c r="L193" s="733"/>
    </row>
    <row r="194" spans="1:12" s="724" customFormat="1" ht="9" customHeight="1">
      <c r="A194" s="725"/>
      <c r="B194" s="773"/>
      <c r="C194" s="774" t="s">
        <v>657</v>
      </c>
      <c r="D194" s="751">
        <v>548674</v>
      </c>
      <c r="E194" s="751">
        <v>165505</v>
      </c>
      <c r="F194" s="751">
        <f t="shared" ref="F194" si="31">SUM(D194-E194)</f>
        <v>383169</v>
      </c>
      <c r="G194" s="728"/>
    </row>
    <row r="195" spans="1:12" s="724" customFormat="1" ht="9" customHeight="1">
      <c r="A195" s="725"/>
      <c r="B195" s="773"/>
      <c r="C195" s="774"/>
      <c r="D195" s="751"/>
      <c r="E195" s="751"/>
      <c r="F195" s="751"/>
      <c r="G195" s="728"/>
    </row>
    <row r="196" spans="1:12" s="724" customFormat="1" ht="9" customHeight="1">
      <c r="A196" s="725"/>
      <c r="B196" s="743" t="s">
        <v>737</v>
      </c>
      <c r="C196" s="774"/>
      <c r="D196" s="793">
        <f>SUM(D198,D217)</f>
        <v>2001499</v>
      </c>
      <c r="E196" s="793">
        <f t="shared" ref="E196" si="32">SUM(E198,E217)</f>
        <v>834288</v>
      </c>
      <c r="F196" s="793">
        <f>SUM(F198,F217)+1</f>
        <v>1167211</v>
      </c>
      <c r="G196" s="728"/>
    </row>
    <row r="197" spans="1:12" s="724" customFormat="1" ht="4.1500000000000004" customHeight="1">
      <c r="A197" s="725"/>
      <c r="B197" s="773"/>
      <c r="C197" s="772"/>
      <c r="D197" s="751"/>
      <c r="E197" s="751"/>
      <c r="F197" s="751"/>
      <c r="G197" s="728"/>
      <c r="L197" s="733"/>
    </row>
    <row r="198" spans="1:12" s="724" customFormat="1" ht="9" customHeight="1">
      <c r="A198" s="725"/>
      <c r="B198" s="743"/>
      <c r="C198" s="775" t="s">
        <v>738</v>
      </c>
      <c r="D198" s="793">
        <f>SUM(D200:D215)</f>
        <v>216244</v>
      </c>
      <c r="E198" s="793">
        <f>SUM(E200:E215)</f>
        <v>60226</v>
      </c>
      <c r="F198" s="793">
        <f>SUM(D198-E198)-1</f>
        <v>156017</v>
      </c>
      <c r="G198" s="728"/>
    </row>
    <row r="199" spans="1:12" s="724" customFormat="1" ht="4.1500000000000004" customHeight="1">
      <c r="A199" s="725"/>
      <c r="B199" s="773"/>
      <c r="C199" s="772"/>
      <c r="D199" s="751"/>
      <c r="E199" s="751"/>
      <c r="F199" s="751"/>
      <c r="G199" s="728"/>
      <c r="L199" s="733"/>
    </row>
    <row r="200" spans="1:12" s="724" customFormat="1" ht="9" customHeight="1">
      <c r="A200" s="725"/>
      <c r="B200" s="773" t="s">
        <v>647</v>
      </c>
      <c r="C200" s="774" t="s">
        <v>679</v>
      </c>
      <c r="D200" s="751"/>
      <c r="E200" s="751"/>
      <c r="F200" s="751"/>
      <c r="G200" s="728"/>
    </row>
    <row r="201" spans="1:12" s="724" customFormat="1" ht="9" customHeight="1">
      <c r="A201" s="725"/>
      <c r="B201" s="773"/>
      <c r="C201" s="774" t="s">
        <v>730</v>
      </c>
      <c r="D201" s="751">
        <v>978</v>
      </c>
      <c r="E201" s="751">
        <v>456</v>
      </c>
      <c r="F201" s="751">
        <f t="shared" ref="F201" si="33">SUM(D201-E201)</f>
        <v>522</v>
      </c>
      <c r="G201" s="728"/>
    </row>
    <row r="202" spans="1:12" s="744" customFormat="1" ht="9" customHeight="1">
      <c r="A202" s="742"/>
      <c r="B202" s="773" t="s">
        <v>648</v>
      </c>
      <c r="C202" s="774" t="s">
        <v>731</v>
      </c>
      <c r="D202" s="751"/>
      <c r="E202" s="751"/>
      <c r="F202" s="751"/>
      <c r="G202" s="745"/>
      <c r="I202" s="747"/>
      <c r="J202" s="747"/>
      <c r="L202" s="746"/>
    </row>
    <row r="203" spans="1:12" s="744" customFormat="1" ht="9" customHeight="1">
      <c r="A203" s="742"/>
      <c r="B203" s="773"/>
      <c r="C203" s="774" t="s">
        <v>732</v>
      </c>
      <c r="D203" s="751">
        <v>46384</v>
      </c>
      <c r="E203" s="751">
        <v>13590</v>
      </c>
      <c r="F203" s="751">
        <f t="shared" ref="F203:F208" si="34">SUM(D203-E203)</f>
        <v>32794</v>
      </c>
      <c r="G203" s="745"/>
      <c r="I203" s="747"/>
      <c r="J203" s="747"/>
      <c r="L203" s="746"/>
    </row>
    <row r="204" spans="1:12" s="744" customFormat="1" ht="9" customHeight="1">
      <c r="A204" s="742"/>
      <c r="B204" s="773" t="s">
        <v>649</v>
      </c>
      <c r="C204" s="774" t="s">
        <v>420</v>
      </c>
      <c r="D204" s="751">
        <v>10003</v>
      </c>
      <c r="E204" s="751">
        <v>7275</v>
      </c>
      <c r="F204" s="751">
        <f t="shared" si="34"/>
        <v>2728</v>
      </c>
      <c r="G204" s="745"/>
      <c r="I204" s="747"/>
      <c r="J204" s="747"/>
      <c r="L204" s="746"/>
    </row>
    <row r="205" spans="1:12" s="744" customFormat="1" ht="9" customHeight="1">
      <c r="A205" s="742"/>
      <c r="B205" s="773" t="s">
        <v>650</v>
      </c>
      <c r="C205" s="774" t="s">
        <v>651</v>
      </c>
      <c r="D205" s="751">
        <v>2302</v>
      </c>
      <c r="E205" s="751">
        <v>1226</v>
      </c>
      <c r="F205" s="751">
        <f t="shared" si="34"/>
        <v>1076</v>
      </c>
      <c r="G205" s="745"/>
      <c r="I205" s="747"/>
      <c r="J205" s="747"/>
      <c r="L205" s="746"/>
    </row>
    <row r="206" spans="1:12" s="724" customFormat="1" ht="9.6" customHeight="1">
      <c r="A206" s="725"/>
      <c r="B206" s="748" t="s">
        <v>652</v>
      </c>
      <c r="C206" s="748" t="s">
        <v>733</v>
      </c>
      <c r="D206" s="751">
        <v>40994</v>
      </c>
      <c r="E206" s="751">
        <v>11052</v>
      </c>
      <c r="F206" s="751">
        <f t="shared" si="34"/>
        <v>29942</v>
      </c>
      <c r="G206" s="728"/>
      <c r="L206" s="733"/>
    </row>
    <row r="207" spans="1:12" s="724" customFormat="1" ht="9.6" customHeight="1">
      <c r="A207" s="725"/>
      <c r="B207" s="748">
        <v>51</v>
      </c>
      <c r="C207" s="748" t="s">
        <v>424</v>
      </c>
      <c r="D207" s="750">
        <v>3734</v>
      </c>
      <c r="E207" s="750">
        <v>842</v>
      </c>
      <c r="F207" s="751">
        <f>SUM(D207-E207)-1</f>
        <v>2891</v>
      </c>
      <c r="G207" s="728"/>
      <c r="L207" s="733"/>
    </row>
    <row r="208" spans="1:12" s="744" customFormat="1" ht="9" customHeight="1">
      <c r="A208" s="770"/>
      <c r="B208" s="771" t="s">
        <v>734</v>
      </c>
      <c r="C208" s="772" t="s">
        <v>425</v>
      </c>
      <c r="D208" s="751">
        <v>55093</v>
      </c>
      <c r="E208" s="751">
        <v>9354</v>
      </c>
      <c r="F208" s="751">
        <f t="shared" si="34"/>
        <v>45739</v>
      </c>
      <c r="G208" s="745"/>
      <c r="L208" s="746"/>
    </row>
    <row r="209" spans="1:12" s="744" customFormat="1" ht="9" customHeight="1">
      <c r="A209" s="742"/>
      <c r="B209" s="771" t="s">
        <v>735</v>
      </c>
      <c r="C209" s="772" t="s">
        <v>726</v>
      </c>
      <c r="D209" s="751"/>
      <c r="E209" s="751"/>
      <c r="F209" s="751"/>
      <c r="G209" s="745"/>
      <c r="I209" s="747"/>
      <c r="J209" s="747"/>
      <c r="L209" s="746"/>
    </row>
    <row r="210" spans="1:12" s="724" customFormat="1" ht="9" customHeight="1">
      <c r="A210" s="725"/>
      <c r="B210" s="773"/>
      <c r="C210" s="772" t="s">
        <v>653</v>
      </c>
      <c r="D210" s="751">
        <v>1496</v>
      </c>
      <c r="E210" s="751">
        <v>832</v>
      </c>
      <c r="F210" s="751">
        <f>SUM(D210-E210)+1</f>
        <v>665</v>
      </c>
      <c r="G210" s="728"/>
      <c r="L210" s="733"/>
    </row>
    <row r="211" spans="1:12" s="744" customFormat="1" ht="9" customHeight="1">
      <c r="A211" s="742"/>
      <c r="B211" s="773" t="s">
        <v>654</v>
      </c>
      <c r="C211" s="772" t="s">
        <v>427</v>
      </c>
      <c r="D211" s="751"/>
      <c r="E211" s="751"/>
      <c r="F211" s="751"/>
      <c r="G211" s="745"/>
      <c r="I211" s="747"/>
      <c r="J211" s="747"/>
      <c r="L211" s="746"/>
    </row>
    <row r="212" spans="1:12" s="744" customFormat="1" ht="9" customHeight="1">
      <c r="A212" s="742"/>
      <c r="B212" s="773"/>
      <c r="C212" s="772" t="s">
        <v>655</v>
      </c>
      <c r="D212" s="751">
        <v>31554</v>
      </c>
      <c r="E212" s="751">
        <v>10116</v>
      </c>
      <c r="F212" s="751">
        <f t="shared" ref="F212:F213" si="35">SUM(D212-E212)</f>
        <v>21438</v>
      </c>
      <c r="G212" s="745"/>
      <c r="I212" s="747"/>
      <c r="J212" s="747"/>
      <c r="L212" s="746"/>
    </row>
    <row r="213" spans="1:12" s="724" customFormat="1" ht="9" customHeight="1">
      <c r="A213" s="725"/>
      <c r="B213" s="773">
        <v>62</v>
      </c>
      <c r="C213" s="772" t="s">
        <v>432</v>
      </c>
      <c r="D213" s="751">
        <v>12139</v>
      </c>
      <c r="E213" s="751">
        <v>3051</v>
      </c>
      <c r="F213" s="751">
        <f t="shared" si="35"/>
        <v>9088</v>
      </c>
      <c r="G213" s="728"/>
      <c r="L213" s="733"/>
    </row>
    <row r="214" spans="1:12" s="724" customFormat="1" ht="9" customHeight="1">
      <c r="A214" s="725"/>
      <c r="B214" s="773">
        <v>71</v>
      </c>
      <c r="C214" s="772" t="s">
        <v>727</v>
      </c>
      <c r="D214" s="751"/>
      <c r="E214" s="751"/>
      <c r="F214" s="751"/>
      <c r="G214" s="728"/>
      <c r="L214" s="733"/>
    </row>
    <row r="215" spans="1:12" s="724" customFormat="1" ht="9" customHeight="1">
      <c r="A215" s="725"/>
      <c r="B215" s="773"/>
      <c r="C215" s="772" t="s">
        <v>728</v>
      </c>
      <c r="D215" s="751">
        <v>11567</v>
      </c>
      <c r="E215" s="751">
        <v>2432</v>
      </c>
      <c r="F215" s="751">
        <f t="shared" ref="F215" si="36">SUM(D215-E215)</f>
        <v>9135</v>
      </c>
      <c r="G215" s="728"/>
      <c r="L215" s="733"/>
    </row>
    <row r="216" spans="1:12" s="724" customFormat="1" ht="4.1500000000000004" customHeight="1">
      <c r="A216" s="725"/>
      <c r="B216" s="773"/>
      <c r="C216" s="772"/>
      <c r="D216" s="751"/>
      <c r="E216" s="751"/>
      <c r="F216" s="751"/>
      <c r="G216" s="728"/>
      <c r="L216" s="733"/>
    </row>
    <row r="217" spans="1:12" s="724" customFormat="1" ht="9" customHeight="1">
      <c r="A217" s="725"/>
      <c r="C217" s="795" t="s">
        <v>736</v>
      </c>
      <c r="D217" s="793">
        <v>1785255</v>
      </c>
      <c r="E217" s="793">
        <v>774062</v>
      </c>
      <c r="F217" s="793">
        <f t="shared" ref="F217" si="37">SUM(D217-E217)</f>
        <v>1011193</v>
      </c>
      <c r="G217" s="728"/>
      <c r="L217" s="733"/>
    </row>
    <row r="218" spans="1:12" s="724" customFormat="1" ht="9" customHeight="1">
      <c r="A218" s="725"/>
      <c r="C218" s="795"/>
      <c r="D218" s="793"/>
      <c r="E218" s="793"/>
      <c r="F218" s="793"/>
      <c r="G218" s="728"/>
      <c r="L218" s="733"/>
    </row>
    <row r="219" spans="1:12" s="744" customFormat="1" ht="9" customHeight="1">
      <c r="A219" s="742"/>
      <c r="B219" s="775" t="s">
        <v>645</v>
      </c>
      <c r="D219" s="751"/>
      <c r="E219" s="751"/>
      <c r="F219" s="751"/>
      <c r="G219" s="745"/>
      <c r="I219" s="747"/>
      <c r="J219" s="747"/>
      <c r="L219" s="746"/>
    </row>
    <row r="220" spans="1:12" s="744" customFormat="1" ht="3" customHeight="1">
      <c r="A220" s="757"/>
      <c r="B220" s="776"/>
      <c r="C220" s="777"/>
      <c r="D220" s="763"/>
      <c r="E220" s="763"/>
      <c r="F220" s="763"/>
      <c r="G220" s="760"/>
      <c r="I220" s="747"/>
      <c r="J220" s="747"/>
      <c r="L220" s="746"/>
    </row>
    <row r="221" spans="1:12" s="744" customFormat="1" ht="3" customHeight="1">
      <c r="A221" s="721"/>
      <c r="B221" s="722"/>
      <c r="C221" s="722"/>
      <c r="D221" s="722"/>
      <c r="E221" s="722"/>
      <c r="F221" s="722"/>
      <c r="G221" s="723"/>
      <c r="I221" s="747"/>
      <c r="J221" s="747"/>
      <c r="L221" s="746"/>
    </row>
    <row r="222" spans="1:12" s="744" customFormat="1" ht="11.1" customHeight="1">
      <c r="A222" s="725"/>
      <c r="B222" s="726" t="s">
        <v>621</v>
      </c>
      <c r="C222" s="726"/>
      <c r="D222" s="727"/>
      <c r="E222" s="727"/>
      <c r="F222" s="853" t="s">
        <v>681</v>
      </c>
      <c r="G222" s="728"/>
      <c r="I222" s="747"/>
      <c r="J222" s="747"/>
      <c r="L222" s="746"/>
    </row>
    <row r="223" spans="1:12" s="744" customFormat="1" ht="11.1" customHeight="1">
      <c r="A223" s="725"/>
      <c r="B223" s="726" t="s">
        <v>646</v>
      </c>
      <c r="C223" s="726"/>
      <c r="D223" s="727"/>
      <c r="E223" s="727"/>
      <c r="F223" s="729"/>
      <c r="G223" s="728"/>
      <c r="I223" s="747"/>
      <c r="J223" s="747"/>
      <c r="L223" s="746"/>
    </row>
    <row r="224" spans="1:12" s="744" customFormat="1" ht="11.1" customHeight="1">
      <c r="A224" s="725"/>
      <c r="B224" s="726" t="s">
        <v>723</v>
      </c>
      <c r="C224" s="726"/>
      <c r="D224" s="730"/>
      <c r="E224" s="730"/>
      <c r="F224" s="730"/>
      <c r="G224" s="728"/>
      <c r="I224" s="747"/>
      <c r="J224" s="747"/>
      <c r="L224" s="746"/>
    </row>
    <row r="225" spans="1:12" s="744" customFormat="1" ht="11.1" customHeight="1">
      <c r="A225" s="725"/>
      <c r="B225" s="731" t="s">
        <v>623</v>
      </c>
      <c r="C225" s="731"/>
      <c r="D225" s="730"/>
      <c r="E225" s="730"/>
      <c r="F225" s="730"/>
      <c r="G225" s="728"/>
      <c r="I225" s="747"/>
      <c r="J225" s="747"/>
      <c r="L225" s="746"/>
    </row>
    <row r="226" spans="1:12" s="744" customFormat="1" ht="3" customHeight="1">
      <c r="A226" s="725"/>
      <c r="B226" s="732"/>
      <c r="C226" s="732"/>
      <c r="D226" s="732"/>
      <c r="E226" s="732"/>
      <c r="F226" s="732"/>
      <c r="G226" s="728"/>
      <c r="I226" s="747"/>
      <c r="J226" s="747"/>
      <c r="L226" s="746"/>
    </row>
    <row r="227" spans="1:12" s="744" customFormat="1" ht="3" customHeight="1">
      <c r="A227" s="725"/>
      <c r="B227" s="733"/>
      <c r="C227" s="733"/>
      <c r="D227" s="733"/>
      <c r="E227" s="733"/>
      <c r="F227" s="733"/>
      <c r="G227" s="728"/>
      <c r="I227" s="747"/>
      <c r="J227" s="747"/>
      <c r="L227" s="746"/>
    </row>
    <row r="228" spans="1:12" s="744" customFormat="1" ht="9" customHeight="1">
      <c r="A228" s="725"/>
      <c r="B228" s="935" t="s">
        <v>415</v>
      </c>
      <c r="C228" s="935"/>
      <c r="D228" s="934" t="s">
        <v>625</v>
      </c>
      <c r="E228" s="934" t="s">
        <v>626</v>
      </c>
      <c r="F228" s="934" t="s">
        <v>627</v>
      </c>
      <c r="G228" s="734"/>
      <c r="I228" s="747"/>
      <c r="J228" s="747"/>
      <c r="L228" s="746"/>
    </row>
    <row r="229" spans="1:12" s="744" customFormat="1" ht="9" customHeight="1">
      <c r="A229" s="725"/>
      <c r="B229" s="935"/>
      <c r="C229" s="935"/>
      <c r="D229" s="934"/>
      <c r="E229" s="934"/>
      <c r="F229" s="934"/>
      <c r="G229" s="734"/>
      <c r="I229" s="747"/>
      <c r="J229" s="747"/>
      <c r="L229" s="746"/>
    </row>
    <row r="230" spans="1:12" s="744" customFormat="1" ht="9" customHeight="1">
      <c r="A230" s="725"/>
      <c r="B230" s="935"/>
      <c r="C230" s="935"/>
      <c r="D230" s="934"/>
      <c r="E230" s="934"/>
      <c r="F230" s="934"/>
      <c r="G230" s="734"/>
      <c r="I230" s="747"/>
      <c r="J230" s="747"/>
      <c r="L230" s="746"/>
    </row>
    <row r="231" spans="1:12" s="744" customFormat="1" ht="3" customHeight="1">
      <c r="A231" s="725"/>
      <c r="B231" s="732"/>
      <c r="C231" s="732"/>
      <c r="D231" s="738"/>
      <c r="E231" s="738"/>
      <c r="F231" s="738"/>
      <c r="G231" s="739"/>
      <c r="I231" s="747"/>
      <c r="J231" s="747"/>
      <c r="L231" s="746"/>
    </row>
    <row r="232" spans="1:12" s="744" customFormat="1" ht="3" customHeight="1">
      <c r="A232" s="725"/>
      <c r="B232" s="733"/>
      <c r="C232" s="733"/>
      <c r="D232" s="793"/>
      <c r="E232" s="793"/>
      <c r="F232" s="793"/>
      <c r="G232" s="741"/>
      <c r="I232" s="747"/>
      <c r="J232" s="747"/>
      <c r="L232" s="746"/>
    </row>
    <row r="233" spans="1:12" s="744" customFormat="1" ht="9.6" customHeight="1">
      <c r="A233" s="742"/>
      <c r="B233" s="743">
        <v>2007</v>
      </c>
      <c r="C233" s="743"/>
      <c r="G233" s="745"/>
      <c r="L233" s="746"/>
    </row>
    <row r="234" spans="1:12" s="744" customFormat="1" ht="9.6" customHeight="1">
      <c r="A234" s="742"/>
      <c r="B234" s="743" t="s">
        <v>60</v>
      </c>
      <c r="C234" s="743"/>
      <c r="D234" s="747">
        <f>SUM(D236,D251)-1</f>
        <v>3395535</v>
      </c>
      <c r="E234" s="747">
        <f t="shared" ref="E234:F234" si="38">SUM(E236,E251)</f>
        <v>1234846</v>
      </c>
      <c r="F234" s="747">
        <f t="shared" si="38"/>
        <v>2160690</v>
      </c>
      <c r="G234" s="745"/>
      <c r="L234" s="746"/>
    </row>
    <row r="235" spans="1:12" s="724" customFormat="1" ht="4.1500000000000004" customHeight="1">
      <c r="A235" s="725"/>
      <c r="B235" s="773"/>
      <c r="C235" s="772"/>
      <c r="D235" s="751"/>
      <c r="E235" s="751"/>
      <c r="F235" s="751"/>
      <c r="G235" s="728"/>
      <c r="L235" s="733"/>
    </row>
    <row r="236" spans="1:12" s="744" customFormat="1" ht="9.6" customHeight="1">
      <c r="A236" s="742"/>
      <c r="B236" s="743" t="s">
        <v>725</v>
      </c>
      <c r="C236" s="743"/>
      <c r="D236" s="747">
        <f>SUM(D238:D249)</f>
        <v>1207575</v>
      </c>
      <c r="E236" s="747">
        <f t="shared" ref="E236" si="39">SUM(E238:E249)</f>
        <v>282145</v>
      </c>
      <c r="F236" s="747">
        <f>SUM(F238:F249)</f>
        <v>925430</v>
      </c>
      <c r="G236" s="745"/>
      <c r="L236" s="746"/>
    </row>
    <row r="237" spans="1:12" s="724" customFormat="1" ht="4.1500000000000004" customHeight="1">
      <c r="A237" s="725"/>
      <c r="B237" s="773"/>
      <c r="C237" s="772"/>
      <c r="D237" s="751"/>
      <c r="E237" s="751"/>
      <c r="F237" s="751"/>
      <c r="G237" s="728"/>
      <c r="L237" s="733"/>
    </row>
    <row r="238" spans="1:12" s="744" customFormat="1" ht="9" customHeight="1">
      <c r="A238" s="770"/>
      <c r="B238" s="771">
        <v>23</v>
      </c>
      <c r="C238" s="772" t="s">
        <v>419</v>
      </c>
      <c r="D238" s="751">
        <v>34</v>
      </c>
      <c r="E238" s="751">
        <v>5</v>
      </c>
      <c r="F238" s="751">
        <f>SUM(D238-E238)</f>
        <v>29</v>
      </c>
      <c r="G238" s="745"/>
      <c r="L238" s="746"/>
    </row>
    <row r="239" spans="1:12" s="744" customFormat="1" ht="9" customHeight="1">
      <c r="A239" s="742"/>
      <c r="B239" s="771" t="s">
        <v>649</v>
      </c>
      <c r="C239" s="772" t="s">
        <v>420</v>
      </c>
      <c r="D239" s="751">
        <v>2051</v>
      </c>
      <c r="E239" s="751">
        <v>1945</v>
      </c>
      <c r="F239" s="751">
        <f t="shared" ref="F239" si="40">SUM(D239-E239)</f>
        <v>106</v>
      </c>
      <c r="G239" s="745"/>
      <c r="I239" s="747"/>
      <c r="J239" s="747"/>
      <c r="L239" s="746"/>
    </row>
    <row r="240" spans="1:12" s="724" customFormat="1" ht="9" customHeight="1">
      <c r="A240" s="725"/>
      <c r="B240" s="773">
        <v>51</v>
      </c>
      <c r="C240" s="772" t="s">
        <v>424</v>
      </c>
      <c r="D240" s="751">
        <v>57</v>
      </c>
      <c r="E240" s="751">
        <v>27</v>
      </c>
      <c r="F240" s="751">
        <f>SUM(D240-E240)+1</f>
        <v>31</v>
      </c>
      <c r="G240" s="728"/>
      <c r="L240" s="733"/>
    </row>
    <row r="241" spans="1:12" s="744" customFormat="1" ht="9" customHeight="1">
      <c r="A241" s="742"/>
      <c r="B241" s="773">
        <v>53</v>
      </c>
      <c r="C241" s="772" t="s">
        <v>726</v>
      </c>
      <c r="D241" s="751"/>
      <c r="E241" s="751"/>
      <c r="F241" s="751"/>
      <c r="G241" s="745"/>
      <c r="I241" s="747"/>
      <c r="J241" s="747"/>
      <c r="L241" s="746"/>
    </row>
    <row r="242" spans="1:12" s="744" customFormat="1" ht="9" customHeight="1">
      <c r="A242" s="742"/>
      <c r="B242" s="773"/>
      <c r="C242" s="772" t="s">
        <v>653</v>
      </c>
      <c r="D242" s="751">
        <v>178</v>
      </c>
      <c r="E242" s="751">
        <v>84</v>
      </c>
      <c r="F242" s="751">
        <f t="shared" ref="F242:F245" si="41">SUM(D242-E242)</f>
        <v>94</v>
      </c>
      <c r="G242" s="745"/>
      <c r="I242" s="747"/>
      <c r="J242" s="747"/>
      <c r="L242" s="746"/>
    </row>
    <row r="243" spans="1:12" s="724" customFormat="1" ht="9" customHeight="1">
      <c r="A243" s="725"/>
      <c r="B243" s="773">
        <v>54</v>
      </c>
      <c r="C243" s="772" t="s">
        <v>427</v>
      </c>
      <c r="D243" s="751">
        <v>14496</v>
      </c>
      <c r="E243" s="751">
        <v>3515</v>
      </c>
      <c r="F243" s="751">
        <f t="shared" si="41"/>
        <v>10981</v>
      </c>
      <c r="G243" s="728"/>
      <c r="L243" s="733"/>
    </row>
    <row r="244" spans="1:12" s="724" customFormat="1" ht="9" customHeight="1">
      <c r="A244" s="725"/>
      <c r="B244" s="773">
        <v>61</v>
      </c>
      <c r="C244" s="772" t="s">
        <v>431</v>
      </c>
      <c r="D244" s="751">
        <v>373764</v>
      </c>
      <c r="E244" s="751">
        <v>26521</v>
      </c>
      <c r="F244" s="751">
        <f>SUM(D244-E244)+1</f>
        <v>347244</v>
      </c>
      <c r="G244" s="728"/>
      <c r="L244" s="733"/>
    </row>
    <row r="245" spans="1:12" s="724" customFormat="1" ht="9" customHeight="1">
      <c r="A245" s="725"/>
      <c r="B245" s="773">
        <v>62</v>
      </c>
      <c r="C245" s="772" t="s">
        <v>432</v>
      </c>
      <c r="D245" s="751">
        <v>206536</v>
      </c>
      <c r="E245" s="751">
        <v>62762</v>
      </c>
      <c r="F245" s="751">
        <f t="shared" si="41"/>
        <v>143774</v>
      </c>
      <c r="G245" s="728"/>
      <c r="L245" s="733"/>
    </row>
    <row r="246" spans="1:12" s="724" customFormat="1" ht="9" customHeight="1">
      <c r="A246" s="725"/>
      <c r="B246" s="773">
        <v>71</v>
      </c>
      <c r="C246" s="772" t="s">
        <v>727</v>
      </c>
      <c r="D246" s="751"/>
      <c r="E246" s="751"/>
      <c r="F246" s="751"/>
      <c r="G246" s="728"/>
      <c r="L246" s="733"/>
    </row>
    <row r="247" spans="1:12" s="724" customFormat="1" ht="9" customHeight="1">
      <c r="A247" s="725"/>
      <c r="B247" s="773"/>
      <c r="C247" s="772" t="s">
        <v>728</v>
      </c>
      <c r="D247" s="751">
        <v>5378</v>
      </c>
      <c r="E247" s="751">
        <v>1223</v>
      </c>
      <c r="F247" s="751">
        <f>SUM(D247-E247)-1</f>
        <v>4154</v>
      </c>
      <c r="G247" s="728"/>
      <c r="L247" s="733"/>
    </row>
    <row r="248" spans="1:12" s="724" customFormat="1" ht="9" customHeight="1">
      <c r="A248" s="725"/>
      <c r="B248" s="773">
        <v>93</v>
      </c>
      <c r="C248" s="774" t="s">
        <v>656</v>
      </c>
      <c r="D248" s="751"/>
      <c r="E248" s="751"/>
      <c r="F248" s="751"/>
      <c r="G248" s="728"/>
      <c r="L248" s="733"/>
    </row>
    <row r="249" spans="1:12" s="724" customFormat="1" ht="9" customHeight="1">
      <c r="A249" s="725"/>
      <c r="B249" s="773"/>
      <c r="C249" s="774" t="s">
        <v>657</v>
      </c>
      <c r="D249" s="751">
        <v>605081</v>
      </c>
      <c r="E249" s="751">
        <v>186063</v>
      </c>
      <c r="F249" s="751">
        <f>SUM(D249-E249)-1</f>
        <v>419017</v>
      </c>
      <c r="G249" s="728"/>
    </row>
    <row r="250" spans="1:12" s="724" customFormat="1" ht="9" customHeight="1">
      <c r="A250" s="725"/>
      <c r="B250" s="773"/>
      <c r="C250" s="774"/>
      <c r="D250" s="751"/>
      <c r="E250" s="751"/>
      <c r="F250" s="751"/>
      <c r="G250" s="728"/>
    </row>
    <row r="251" spans="1:12" s="724" customFormat="1" ht="9" customHeight="1">
      <c r="A251" s="725"/>
      <c r="B251" s="743" t="s">
        <v>737</v>
      </c>
      <c r="C251" s="774"/>
      <c r="D251" s="793">
        <f>SUM(D253,D272)+1</f>
        <v>2187961</v>
      </c>
      <c r="E251" s="793">
        <f t="shared" ref="E251:F251" si="42">SUM(E253,E272)</f>
        <v>952701</v>
      </c>
      <c r="F251" s="793">
        <f t="shared" si="42"/>
        <v>1235260</v>
      </c>
      <c r="G251" s="728"/>
    </row>
    <row r="252" spans="1:12" s="724" customFormat="1" ht="4.1500000000000004" customHeight="1">
      <c r="A252" s="725"/>
      <c r="B252" s="773"/>
      <c r="C252" s="772"/>
      <c r="D252" s="751"/>
      <c r="E252" s="751"/>
      <c r="F252" s="751"/>
      <c r="G252" s="728"/>
      <c r="L252" s="733"/>
    </row>
    <row r="253" spans="1:12" s="724" customFormat="1" ht="9" customHeight="1">
      <c r="A253" s="725"/>
      <c r="B253" s="743"/>
      <c r="C253" s="775" t="s">
        <v>738</v>
      </c>
      <c r="D253" s="793">
        <f>SUM(D255:D270)</f>
        <v>218197</v>
      </c>
      <c r="E253" s="793">
        <f>SUM(E255:E270)</f>
        <v>57204</v>
      </c>
      <c r="F253" s="793">
        <f>SUM(D253-E253)+1</f>
        <v>160994</v>
      </c>
      <c r="G253" s="728"/>
    </row>
    <row r="254" spans="1:12" s="724" customFormat="1" ht="4.1500000000000004" customHeight="1">
      <c r="A254" s="725"/>
      <c r="B254" s="773"/>
      <c r="C254" s="772"/>
      <c r="D254" s="751"/>
      <c r="E254" s="751"/>
      <c r="F254" s="751"/>
      <c r="G254" s="728"/>
      <c r="L254" s="733"/>
    </row>
    <row r="255" spans="1:12" s="724" customFormat="1" ht="9" customHeight="1">
      <c r="A255" s="725"/>
      <c r="B255" s="773" t="s">
        <v>647</v>
      </c>
      <c r="C255" s="774" t="s">
        <v>679</v>
      </c>
      <c r="D255" s="751"/>
      <c r="E255" s="751"/>
      <c r="F255" s="751"/>
      <c r="G255" s="728"/>
    </row>
    <row r="256" spans="1:12" s="724" customFormat="1" ht="9" customHeight="1">
      <c r="A256" s="725"/>
      <c r="B256" s="773"/>
      <c r="C256" s="774" t="s">
        <v>730</v>
      </c>
      <c r="D256" s="751">
        <v>1173</v>
      </c>
      <c r="E256" s="751">
        <v>528</v>
      </c>
      <c r="F256" s="751">
        <f t="shared" ref="F256" si="43">SUM(D256-E256)</f>
        <v>645</v>
      </c>
      <c r="G256" s="728"/>
    </row>
    <row r="257" spans="1:12" s="744" customFormat="1" ht="9" customHeight="1">
      <c r="A257" s="742"/>
      <c r="B257" s="773" t="s">
        <v>648</v>
      </c>
      <c r="C257" s="774" t="s">
        <v>731</v>
      </c>
      <c r="D257" s="751"/>
      <c r="E257" s="751"/>
      <c r="F257" s="751"/>
      <c r="G257" s="745"/>
      <c r="I257" s="747"/>
      <c r="J257" s="747"/>
      <c r="L257" s="746"/>
    </row>
    <row r="258" spans="1:12" s="744" customFormat="1" ht="9" customHeight="1">
      <c r="A258" s="742"/>
      <c r="B258" s="773"/>
      <c r="C258" s="774" t="s">
        <v>732</v>
      </c>
      <c r="D258" s="751">
        <v>47588</v>
      </c>
      <c r="E258" s="751">
        <v>14178</v>
      </c>
      <c r="F258" s="751">
        <f t="shared" ref="F258:F263" si="44">SUM(D258-E258)</f>
        <v>33410</v>
      </c>
      <c r="G258" s="745"/>
      <c r="I258" s="747"/>
      <c r="J258" s="747"/>
      <c r="L258" s="746"/>
    </row>
    <row r="259" spans="1:12" s="744" customFormat="1" ht="9" customHeight="1">
      <c r="A259" s="742"/>
      <c r="B259" s="773" t="s">
        <v>649</v>
      </c>
      <c r="C259" s="774" t="s">
        <v>420</v>
      </c>
      <c r="D259" s="751">
        <v>11813</v>
      </c>
      <c r="E259" s="751">
        <v>8050</v>
      </c>
      <c r="F259" s="751">
        <f t="shared" si="44"/>
        <v>3763</v>
      </c>
      <c r="G259" s="745"/>
      <c r="I259" s="747"/>
      <c r="J259" s="747"/>
      <c r="L259" s="746"/>
    </row>
    <row r="260" spans="1:12" s="744" customFormat="1" ht="9" customHeight="1">
      <c r="A260" s="742"/>
      <c r="B260" s="773" t="s">
        <v>650</v>
      </c>
      <c r="C260" s="774" t="s">
        <v>651</v>
      </c>
      <c r="D260" s="751">
        <v>2682</v>
      </c>
      <c r="E260" s="751">
        <v>1432</v>
      </c>
      <c r="F260" s="751">
        <f>SUM(D260-E260)-1</f>
        <v>1249</v>
      </c>
      <c r="G260" s="745"/>
      <c r="I260" s="747"/>
      <c r="J260" s="747"/>
      <c r="L260" s="746"/>
    </row>
    <row r="261" spans="1:12" s="724" customFormat="1" ht="9.6" customHeight="1">
      <c r="A261" s="725"/>
      <c r="B261" s="748" t="s">
        <v>652</v>
      </c>
      <c r="C261" s="748" t="s">
        <v>733</v>
      </c>
      <c r="D261" s="751">
        <v>45045</v>
      </c>
      <c r="E261" s="751">
        <v>11801</v>
      </c>
      <c r="F261" s="751">
        <f t="shared" si="44"/>
        <v>33244</v>
      </c>
      <c r="G261" s="728"/>
      <c r="L261" s="733"/>
    </row>
    <row r="262" spans="1:12" s="724" customFormat="1" ht="9.6" customHeight="1">
      <c r="A262" s="725"/>
      <c r="B262" s="748">
        <v>51</v>
      </c>
      <c r="C262" s="748" t="s">
        <v>424</v>
      </c>
      <c r="D262" s="750">
        <v>4219</v>
      </c>
      <c r="E262" s="750">
        <v>1006</v>
      </c>
      <c r="F262" s="751">
        <f t="shared" si="44"/>
        <v>3213</v>
      </c>
      <c r="G262" s="728"/>
      <c r="L262" s="733"/>
    </row>
    <row r="263" spans="1:12" s="744" customFormat="1" ht="9" customHeight="1">
      <c r="A263" s="770"/>
      <c r="B263" s="771" t="s">
        <v>734</v>
      </c>
      <c r="C263" s="772" t="s">
        <v>425</v>
      </c>
      <c r="D263" s="751">
        <v>52112</v>
      </c>
      <c r="E263" s="751">
        <v>9688</v>
      </c>
      <c r="F263" s="751">
        <f t="shared" si="44"/>
        <v>42424</v>
      </c>
      <c r="G263" s="745"/>
      <c r="L263" s="746"/>
    </row>
    <row r="264" spans="1:12" s="744" customFormat="1" ht="9" customHeight="1">
      <c r="A264" s="742"/>
      <c r="B264" s="771" t="s">
        <v>735</v>
      </c>
      <c r="C264" s="772" t="s">
        <v>726</v>
      </c>
      <c r="D264" s="751"/>
      <c r="E264" s="751"/>
      <c r="F264" s="751"/>
      <c r="G264" s="745"/>
      <c r="I264" s="747"/>
      <c r="J264" s="747"/>
      <c r="L264" s="746"/>
    </row>
    <row r="265" spans="1:12" s="724" customFormat="1" ht="9" customHeight="1">
      <c r="A265" s="725"/>
      <c r="B265" s="773"/>
      <c r="C265" s="772" t="s">
        <v>653</v>
      </c>
      <c r="D265" s="751">
        <v>948</v>
      </c>
      <c r="E265" s="751">
        <v>594</v>
      </c>
      <c r="F265" s="751">
        <f t="shared" ref="F265" si="45">SUM(D265-E265)</f>
        <v>354</v>
      </c>
      <c r="G265" s="728"/>
      <c r="L265" s="733"/>
    </row>
    <row r="266" spans="1:12" s="744" customFormat="1" ht="9" customHeight="1">
      <c r="A266" s="742"/>
      <c r="B266" s="773" t="s">
        <v>654</v>
      </c>
      <c r="C266" s="772" t="s">
        <v>427</v>
      </c>
      <c r="D266" s="751"/>
      <c r="E266" s="751"/>
      <c r="F266" s="751"/>
      <c r="G266" s="745"/>
      <c r="I266" s="747"/>
      <c r="J266" s="747"/>
      <c r="L266" s="746"/>
    </row>
    <row r="267" spans="1:12" s="744" customFormat="1" ht="9" customHeight="1">
      <c r="A267" s="742"/>
      <c r="B267" s="773"/>
      <c r="C267" s="772" t="s">
        <v>655</v>
      </c>
      <c r="D267" s="751">
        <v>25327</v>
      </c>
      <c r="E267" s="751">
        <v>3622</v>
      </c>
      <c r="F267" s="751">
        <f t="shared" ref="F267" si="46">SUM(D267-E267)</f>
        <v>21705</v>
      </c>
      <c r="G267" s="745"/>
      <c r="I267" s="747"/>
      <c r="J267" s="747"/>
      <c r="L267" s="746"/>
    </row>
    <row r="268" spans="1:12" s="724" customFormat="1" ht="9" customHeight="1">
      <c r="A268" s="725"/>
      <c r="B268" s="773">
        <v>62</v>
      </c>
      <c r="C268" s="772" t="s">
        <v>432</v>
      </c>
      <c r="D268" s="751">
        <v>13805</v>
      </c>
      <c r="E268" s="751">
        <v>3417</v>
      </c>
      <c r="F268" s="751">
        <f>SUM(D268-E268)+1</f>
        <v>10389</v>
      </c>
      <c r="G268" s="728"/>
      <c r="L268" s="733"/>
    </row>
    <row r="269" spans="1:12" s="724" customFormat="1" ht="9" customHeight="1">
      <c r="A269" s="725"/>
      <c r="B269" s="773">
        <v>71</v>
      </c>
      <c r="C269" s="772" t="s">
        <v>727</v>
      </c>
      <c r="D269" s="751"/>
      <c r="E269" s="751"/>
      <c r="F269" s="751"/>
      <c r="G269" s="728"/>
      <c r="L269" s="733"/>
    </row>
    <row r="270" spans="1:12" s="724" customFormat="1" ht="9" customHeight="1">
      <c r="A270" s="725"/>
      <c r="B270" s="773"/>
      <c r="C270" s="772" t="s">
        <v>728</v>
      </c>
      <c r="D270" s="751">
        <v>13485</v>
      </c>
      <c r="E270" s="751">
        <v>2888</v>
      </c>
      <c r="F270" s="751">
        <f t="shared" ref="F270" si="47">SUM(D270-E270)</f>
        <v>10597</v>
      </c>
      <c r="G270" s="728"/>
      <c r="L270" s="733"/>
    </row>
    <row r="271" spans="1:12" s="724" customFormat="1" ht="4.1500000000000004" customHeight="1">
      <c r="A271" s="725"/>
      <c r="B271" s="773"/>
      <c r="C271" s="772"/>
      <c r="D271" s="751"/>
      <c r="E271" s="751"/>
      <c r="F271" s="751"/>
      <c r="G271" s="728"/>
      <c r="L271" s="733"/>
    </row>
    <row r="272" spans="1:12" s="724" customFormat="1" ht="9" customHeight="1">
      <c r="A272" s="725"/>
      <c r="C272" s="795" t="s">
        <v>736</v>
      </c>
      <c r="D272" s="793">
        <v>1969763</v>
      </c>
      <c r="E272" s="793">
        <v>895497</v>
      </c>
      <c r="F272" s="793">
        <f t="shared" ref="F272" si="48">SUM(D272-E272)</f>
        <v>1074266</v>
      </c>
      <c r="G272" s="728"/>
      <c r="L272" s="733"/>
    </row>
    <row r="273" spans="1:12" s="724" customFormat="1" ht="9" customHeight="1">
      <c r="A273" s="725"/>
      <c r="C273" s="795"/>
      <c r="D273" s="793"/>
      <c r="E273" s="793"/>
      <c r="F273" s="793"/>
      <c r="G273" s="728"/>
      <c r="L273" s="733"/>
    </row>
    <row r="274" spans="1:12" s="744" customFormat="1" ht="9" customHeight="1">
      <c r="A274" s="742"/>
      <c r="B274" s="775" t="s">
        <v>645</v>
      </c>
      <c r="C274" s="746"/>
      <c r="D274" s="751"/>
      <c r="E274" s="751"/>
      <c r="F274" s="751"/>
      <c r="G274" s="745"/>
      <c r="I274" s="747"/>
      <c r="J274" s="747"/>
      <c r="L274" s="746"/>
    </row>
    <row r="275" spans="1:12" s="744" customFormat="1" ht="3" customHeight="1">
      <c r="A275" s="766"/>
      <c r="B275" s="732"/>
      <c r="C275" s="732"/>
      <c r="D275" s="732"/>
      <c r="E275" s="732"/>
      <c r="F275" s="732"/>
      <c r="G275" s="768"/>
      <c r="I275" s="747"/>
      <c r="J275" s="747"/>
      <c r="L275" s="746"/>
    </row>
    <row r="276" spans="1:12" s="744" customFormat="1" ht="3" customHeight="1">
      <c r="A276" s="721"/>
      <c r="B276" s="722"/>
      <c r="C276" s="722"/>
      <c r="D276" s="722"/>
      <c r="E276" s="722"/>
      <c r="F276" s="722"/>
      <c r="G276" s="723"/>
      <c r="I276" s="747"/>
      <c r="J276" s="747"/>
      <c r="L276" s="746"/>
    </row>
    <row r="277" spans="1:12" s="744" customFormat="1" ht="11.1" customHeight="1">
      <c r="A277" s="725"/>
      <c r="B277" s="726" t="s">
        <v>621</v>
      </c>
      <c r="C277" s="726"/>
      <c r="D277" s="727"/>
      <c r="E277" s="727"/>
      <c r="F277" s="853" t="s">
        <v>681</v>
      </c>
      <c r="G277" s="728"/>
      <c r="I277" s="747"/>
      <c r="J277" s="747"/>
      <c r="L277" s="746"/>
    </row>
    <row r="278" spans="1:12" s="744" customFormat="1" ht="11.1" customHeight="1">
      <c r="A278" s="725"/>
      <c r="B278" s="726" t="s">
        <v>646</v>
      </c>
      <c r="C278" s="726"/>
      <c r="D278" s="727"/>
      <c r="E278" s="727"/>
      <c r="F278" s="729"/>
      <c r="G278" s="728"/>
      <c r="I278" s="747"/>
      <c r="J278" s="747"/>
      <c r="L278" s="746"/>
    </row>
    <row r="279" spans="1:12" s="744" customFormat="1" ht="11.1" customHeight="1">
      <c r="A279" s="725"/>
      <c r="B279" s="726" t="s">
        <v>723</v>
      </c>
      <c r="C279" s="726"/>
      <c r="D279" s="730"/>
      <c r="E279" s="730"/>
      <c r="F279" s="730"/>
      <c r="G279" s="728"/>
      <c r="I279" s="747"/>
      <c r="J279" s="747"/>
      <c r="L279" s="746"/>
    </row>
    <row r="280" spans="1:12" s="744" customFormat="1" ht="11.1" customHeight="1">
      <c r="A280" s="725"/>
      <c r="B280" s="731" t="s">
        <v>623</v>
      </c>
      <c r="C280" s="731"/>
      <c r="D280" s="730"/>
      <c r="E280" s="730"/>
      <c r="F280" s="730"/>
      <c r="G280" s="728"/>
      <c r="I280" s="747"/>
      <c r="J280" s="747"/>
      <c r="L280" s="746"/>
    </row>
    <row r="281" spans="1:12" s="744" customFormat="1" ht="3" customHeight="1">
      <c r="A281" s="725"/>
      <c r="B281" s="732"/>
      <c r="C281" s="732"/>
      <c r="D281" s="732"/>
      <c r="E281" s="732"/>
      <c r="F281" s="732"/>
      <c r="G281" s="728"/>
      <c r="I281" s="747"/>
      <c r="J281" s="747"/>
      <c r="L281" s="746"/>
    </row>
    <row r="282" spans="1:12" s="744" customFormat="1" ht="3" customHeight="1">
      <c r="A282" s="725"/>
      <c r="B282" s="733"/>
      <c r="C282" s="733"/>
      <c r="D282" s="733"/>
      <c r="E282" s="733"/>
      <c r="F282" s="733"/>
      <c r="G282" s="728"/>
      <c r="I282" s="747"/>
      <c r="J282" s="747"/>
      <c r="L282" s="746"/>
    </row>
    <row r="283" spans="1:12" s="744" customFormat="1" ht="9" customHeight="1">
      <c r="A283" s="725"/>
      <c r="B283" s="935" t="s">
        <v>415</v>
      </c>
      <c r="C283" s="935"/>
      <c r="D283" s="934" t="s">
        <v>625</v>
      </c>
      <c r="E283" s="934" t="s">
        <v>626</v>
      </c>
      <c r="F283" s="934" t="s">
        <v>627</v>
      </c>
      <c r="G283" s="734"/>
      <c r="I283" s="747"/>
      <c r="J283" s="747"/>
      <c r="L283" s="746"/>
    </row>
    <row r="284" spans="1:12" s="744" customFormat="1" ht="9" customHeight="1">
      <c r="A284" s="725"/>
      <c r="B284" s="935"/>
      <c r="C284" s="935"/>
      <c r="D284" s="934"/>
      <c r="E284" s="934"/>
      <c r="F284" s="934"/>
      <c r="G284" s="734"/>
      <c r="I284" s="747"/>
      <c r="J284" s="747"/>
      <c r="L284" s="746"/>
    </row>
    <row r="285" spans="1:12" s="744" customFormat="1" ht="9" customHeight="1">
      <c r="A285" s="725"/>
      <c r="B285" s="935"/>
      <c r="C285" s="935"/>
      <c r="D285" s="934"/>
      <c r="E285" s="934"/>
      <c r="F285" s="934"/>
      <c r="G285" s="734"/>
      <c r="I285" s="747"/>
      <c r="J285" s="747"/>
      <c r="L285" s="746"/>
    </row>
    <row r="286" spans="1:12" s="744" customFormat="1" ht="3" customHeight="1">
      <c r="A286" s="725"/>
      <c r="B286" s="732"/>
      <c r="C286" s="732"/>
      <c r="D286" s="738"/>
      <c r="E286" s="738"/>
      <c r="F286" s="738"/>
      <c r="G286" s="739"/>
      <c r="I286" s="747"/>
      <c r="J286" s="747"/>
      <c r="L286" s="746"/>
    </row>
    <row r="287" spans="1:12" s="744" customFormat="1" ht="3" customHeight="1">
      <c r="A287" s="725"/>
      <c r="B287" s="733"/>
      <c r="C287" s="733"/>
      <c r="D287" s="793"/>
      <c r="E287" s="793"/>
      <c r="F287" s="793"/>
      <c r="G287" s="741"/>
      <c r="I287" s="747"/>
      <c r="J287" s="747"/>
      <c r="L287" s="746"/>
    </row>
    <row r="288" spans="1:12" s="744" customFormat="1" ht="9.6" customHeight="1">
      <c r="A288" s="742"/>
      <c r="B288" s="743">
        <v>2008</v>
      </c>
      <c r="C288" s="743"/>
      <c r="G288" s="745"/>
      <c r="L288" s="746"/>
    </row>
    <row r="289" spans="1:12" s="744" customFormat="1" ht="9.6" customHeight="1">
      <c r="A289" s="742"/>
      <c r="B289" s="743" t="s">
        <v>60</v>
      </c>
      <c r="C289" s="743"/>
      <c r="D289" s="747">
        <f>SUM(D291,D306)-1</f>
        <v>4011766</v>
      </c>
      <c r="E289" s="747">
        <f t="shared" ref="E289:F289" si="49">SUM(E291,E306)</f>
        <v>1544654</v>
      </c>
      <c r="F289" s="747">
        <f t="shared" si="49"/>
        <v>2467112</v>
      </c>
      <c r="G289" s="745"/>
      <c r="L289" s="746"/>
    </row>
    <row r="290" spans="1:12" s="724" customFormat="1" ht="4.1500000000000004" customHeight="1">
      <c r="A290" s="725"/>
      <c r="B290" s="773"/>
      <c r="C290" s="772"/>
      <c r="D290" s="751"/>
      <c r="E290" s="751"/>
      <c r="F290" s="751"/>
      <c r="G290" s="728"/>
      <c r="L290" s="733"/>
    </row>
    <row r="291" spans="1:12" s="744" customFormat="1" ht="9.6" customHeight="1">
      <c r="A291" s="742"/>
      <c r="B291" s="743" t="s">
        <v>725</v>
      </c>
      <c r="C291" s="743"/>
      <c r="D291" s="747">
        <f>SUM(D293:D304)+1</f>
        <v>1335579</v>
      </c>
      <c r="E291" s="747">
        <f>SUM(E293:E304)-1</f>
        <v>315052</v>
      </c>
      <c r="F291" s="747">
        <f>SUM(F293:F304)+1</f>
        <v>1020526</v>
      </c>
      <c r="G291" s="745"/>
      <c r="L291" s="746"/>
    </row>
    <row r="292" spans="1:12" s="724" customFormat="1" ht="4.1500000000000004" customHeight="1">
      <c r="A292" s="725"/>
      <c r="B292" s="773"/>
      <c r="C292" s="772"/>
      <c r="D292" s="751"/>
      <c r="E292" s="751"/>
      <c r="F292" s="751"/>
      <c r="G292" s="728"/>
      <c r="L292" s="733"/>
    </row>
    <row r="293" spans="1:12" s="744" customFormat="1" ht="9" customHeight="1">
      <c r="A293" s="770"/>
      <c r="B293" s="771">
        <v>23</v>
      </c>
      <c r="C293" s="772" t="s">
        <v>419</v>
      </c>
      <c r="D293" s="751">
        <v>34</v>
      </c>
      <c r="E293" s="751">
        <v>5</v>
      </c>
      <c r="F293" s="751">
        <f>SUM(D293-E293)</f>
        <v>29</v>
      </c>
      <c r="G293" s="745"/>
      <c r="L293" s="746"/>
    </row>
    <row r="294" spans="1:12" s="744" customFormat="1" ht="9" customHeight="1">
      <c r="A294" s="742"/>
      <c r="B294" s="771" t="s">
        <v>649</v>
      </c>
      <c r="C294" s="772" t="s">
        <v>420</v>
      </c>
      <c r="D294" s="751">
        <v>1934</v>
      </c>
      <c r="E294" s="751">
        <v>1810</v>
      </c>
      <c r="F294" s="751">
        <f t="shared" ref="F294" si="50">SUM(D294-E294)</f>
        <v>124</v>
      </c>
      <c r="G294" s="745"/>
      <c r="I294" s="747"/>
      <c r="J294" s="747"/>
      <c r="L294" s="746"/>
    </row>
    <row r="295" spans="1:12" s="724" customFormat="1" ht="9" customHeight="1">
      <c r="A295" s="725"/>
      <c r="B295" s="773">
        <v>51</v>
      </c>
      <c r="C295" s="772" t="s">
        <v>424</v>
      </c>
      <c r="D295" s="751">
        <v>70</v>
      </c>
      <c r="E295" s="751">
        <v>34</v>
      </c>
      <c r="F295" s="751">
        <f>SUM(D295-E295)-1</f>
        <v>35</v>
      </c>
      <c r="G295" s="728"/>
      <c r="L295" s="733"/>
    </row>
    <row r="296" spans="1:12" s="744" customFormat="1" ht="9" customHeight="1">
      <c r="A296" s="742"/>
      <c r="B296" s="773">
        <v>53</v>
      </c>
      <c r="C296" s="772" t="s">
        <v>726</v>
      </c>
      <c r="D296" s="751"/>
      <c r="E296" s="751"/>
      <c r="F296" s="751"/>
      <c r="G296" s="745"/>
      <c r="I296" s="747"/>
      <c r="J296" s="747"/>
      <c r="L296" s="746"/>
    </row>
    <row r="297" spans="1:12" s="744" customFormat="1" ht="9" customHeight="1">
      <c r="A297" s="742"/>
      <c r="B297" s="773"/>
      <c r="C297" s="772" t="s">
        <v>653</v>
      </c>
      <c r="D297" s="751">
        <v>203</v>
      </c>
      <c r="E297" s="751">
        <v>92</v>
      </c>
      <c r="F297" s="751">
        <f>SUM(D297-E297)+1</f>
        <v>112</v>
      </c>
      <c r="G297" s="745"/>
      <c r="I297" s="747"/>
      <c r="J297" s="747"/>
      <c r="L297" s="746"/>
    </row>
    <row r="298" spans="1:12" s="724" customFormat="1" ht="9" customHeight="1">
      <c r="A298" s="725"/>
      <c r="B298" s="773">
        <v>54</v>
      </c>
      <c r="C298" s="772" t="s">
        <v>427</v>
      </c>
      <c r="D298" s="751">
        <v>16353</v>
      </c>
      <c r="E298" s="751">
        <v>4336</v>
      </c>
      <c r="F298" s="751">
        <f t="shared" ref="F298:F300" si="51">SUM(D298-E298)</f>
        <v>12017</v>
      </c>
      <c r="G298" s="728"/>
      <c r="L298" s="733"/>
    </row>
    <row r="299" spans="1:12" s="724" customFormat="1" ht="9" customHeight="1">
      <c r="A299" s="725"/>
      <c r="B299" s="773">
        <v>61</v>
      </c>
      <c r="C299" s="772" t="s">
        <v>431</v>
      </c>
      <c r="D299" s="751">
        <v>411661</v>
      </c>
      <c r="E299" s="751">
        <v>30964</v>
      </c>
      <c r="F299" s="751">
        <f t="shared" si="51"/>
        <v>380697</v>
      </c>
      <c r="G299" s="728"/>
      <c r="L299" s="733"/>
    </row>
    <row r="300" spans="1:12" s="724" customFormat="1" ht="9" customHeight="1">
      <c r="A300" s="725"/>
      <c r="B300" s="773">
        <v>62</v>
      </c>
      <c r="C300" s="772" t="s">
        <v>432</v>
      </c>
      <c r="D300" s="751">
        <v>241406</v>
      </c>
      <c r="E300" s="751">
        <v>76047</v>
      </c>
      <c r="F300" s="751">
        <f t="shared" si="51"/>
        <v>165359</v>
      </c>
      <c r="G300" s="728"/>
      <c r="L300" s="733"/>
    </row>
    <row r="301" spans="1:12" s="724" customFormat="1" ht="9" customHeight="1">
      <c r="A301" s="725"/>
      <c r="B301" s="773">
        <v>71</v>
      </c>
      <c r="C301" s="772" t="s">
        <v>727</v>
      </c>
      <c r="D301" s="751"/>
      <c r="E301" s="751"/>
      <c r="F301" s="751"/>
      <c r="G301" s="728"/>
      <c r="L301" s="733"/>
    </row>
    <row r="302" spans="1:12" s="724" customFormat="1" ht="9" customHeight="1">
      <c r="A302" s="725"/>
      <c r="B302" s="773"/>
      <c r="C302" s="772" t="s">
        <v>728</v>
      </c>
      <c r="D302" s="751">
        <v>5769</v>
      </c>
      <c r="E302" s="751">
        <v>1681</v>
      </c>
      <c r="F302" s="751">
        <f t="shared" ref="F302" si="52">SUM(D302-E302)</f>
        <v>4088</v>
      </c>
      <c r="G302" s="728"/>
      <c r="L302" s="733"/>
    </row>
    <row r="303" spans="1:12" s="724" customFormat="1" ht="9" customHeight="1">
      <c r="A303" s="725"/>
      <c r="B303" s="773">
        <v>93</v>
      </c>
      <c r="C303" s="774" t="s">
        <v>656</v>
      </c>
      <c r="D303" s="751"/>
      <c r="E303" s="751"/>
      <c r="F303" s="751"/>
      <c r="G303" s="728"/>
      <c r="L303" s="733"/>
    </row>
    <row r="304" spans="1:12" s="724" customFormat="1" ht="9" customHeight="1">
      <c r="A304" s="725"/>
      <c r="B304" s="773"/>
      <c r="C304" s="774" t="s">
        <v>657</v>
      </c>
      <c r="D304" s="751">
        <v>658148</v>
      </c>
      <c r="E304" s="751">
        <v>200084</v>
      </c>
      <c r="F304" s="751">
        <f t="shared" ref="F304" si="53">SUM(D304-E304)</f>
        <v>458064</v>
      </c>
      <c r="G304" s="728"/>
    </row>
    <row r="305" spans="1:12" s="724" customFormat="1" ht="9" customHeight="1">
      <c r="A305" s="725"/>
      <c r="B305" s="773"/>
      <c r="C305" s="774"/>
      <c r="D305" s="751"/>
      <c r="E305" s="751"/>
      <c r="F305" s="751"/>
      <c r="G305" s="728"/>
    </row>
    <row r="306" spans="1:12" s="724" customFormat="1" ht="9" customHeight="1">
      <c r="A306" s="725"/>
      <c r="B306" s="743" t="s">
        <v>737</v>
      </c>
      <c r="C306" s="774"/>
      <c r="D306" s="793">
        <f>SUM(D308,D327)</f>
        <v>2676188</v>
      </c>
      <c r="E306" s="793">
        <f t="shared" ref="E306:F306" si="54">SUM(E308,E327)</f>
        <v>1229602</v>
      </c>
      <c r="F306" s="793">
        <f t="shared" si="54"/>
        <v>1446586</v>
      </c>
      <c r="G306" s="728"/>
    </row>
    <row r="307" spans="1:12" s="724" customFormat="1" ht="4.1500000000000004" customHeight="1">
      <c r="A307" s="725"/>
      <c r="B307" s="773"/>
      <c r="C307" s="772"/>
      <c r="D307" s="751"/>
      <c r="E307" s="751"/>
      <c r="F307" s="751"/>
      <c r="G307" s="728"/>
      <c r="L307" s="733"/>
    </row>
    <row r="308" spans="1:12" s="724" customFormat="1" ht="9" customHeight="1">
      <c r="A308" s="725"/>
      <c r="B308" s="743"/>
      <c r="C308" s="775" t="s">
        <v>738</v>
      </c>
      <c r="D308" s="793">
        <f>SUM(D310:D325)</f>
        <v>258990</v>
      </c>
      <c r="E308" s="793">
        <f>SUM(E310:E325)</f>
        <v>69775</v>
      </c>
      <c r="F308" s="793">
        <f t="shared" ref="F308" si="55">SUM(D308-E308)</f>
        <v>189215</v>
      </c>
      <c r="G308" s="728"/>
    </row>
    <row r="309" spans="1:12" s="724" customFormat="1" ht="4.1500000000000004" customHeight="1">
      <c r="A309" s="725"/>
      <c r="B309" s="773"/>
      <c r="C309" s="772"/>
      <c r="D309" s="751"/>
      <c r="E309" s="751"/>
      <c r="F309" s="751"/>
      <c r="G309" s="728"/>
      <c r="L309" s="733"/>
    </row>
    <row r="310" spans="1:12" s="724" customFormat="1" ht="9" customHeight="1">
      <c r="A310" s="725"/>
      <c r="B310" s="773" t="s">
        <v>647</v>
      </c>
      <c r="C310" s="774" t="s">
        <v>679</v>
      </c>
      <c r="D310" s="751"/>
      <c r="E310" s="751"/>
      <c r="F310" s="751"/>
      <c r="G310" s="728"/>
    </row>
    <row r="311" spans="1:12" s="724" customFormat="1" ht="9" customHeight="1">
      <c r="A311" s="725"/>
      <c r="B311" s="773"/>
      <c r="C311" s="774" t="s">
        <v>730</v>
      </c>
      <c r="D311" s="751">
        <v>1329</v>
      </c>
      <c r="E311" s="751">
        <v>571</v>
      </c>
      <c r="F311" s="751">
        <f t="shared" ref="F311" si="56">SUM(D311-E311)</f>
        <v>758</v>
      </c>
      <c r="G311" s="728"/>
    </row>
    <row r="312" spans="1:12" s="744" customFormat="1" ht="9" customHeight="1">
      <c r="A312" s="742"/>
      <c r="B312" s="773" t="s">
        <v>648</v>
      </c>
      <c r="C312" s="774" t="s">
        <v>731</v>
      </c>
      <c r="D312" s="751"/>
      <c r="E312" s="751"/>
      <c r="F312" s="751"/>
      <c r="G312" s="745"/>
      <c r="I312" s="747"/>
      <c r="J312" s="747"/>
      <c r="L312" s="746"/>
    </row>
    <row r="313" spans="1:12" s="744" customFormat="1" ht="9" customHeight="1">
      <c r="A313" s="742"/>
      <c r="B313" s="773"/>
      <c r="C313" s="774" t="s">
        <v>732</v>
      </c>
      <c r="D313" s="751">
        <v>50560</v>
      </c>
      <c r="E313" s="751">
        <v>15131</v>
      </c>
      <c r="F313" s="751">
        <f t="shared" ref="F313:F317" si="57">SUM(D313-E313)</f>
        <v>35429</v>
      </c>
      <c r="G313" s="745"/>
      <c r="I313" s="747"/>
      <c r="J313" s="747"/>
      <c r="L313" s="746"/>
    </row>
    <row r="314" spans="1:12" s="744" customFormat="1" ht="9" customHeight="1">
      <c r="A314" s="742"/>
      <c r="B314" s="773" t="s">
        <v>649</v>
      </c>
      <c r="C314" s="774" t="s">
        <v>420</v>
      </c>
      <c r="D314" s="751">
        <v>12898</v>
      </c>
      <c r="E314" s="751">
        <v>9922</v>
      </c>
      <c r="F314" s="751">
        <f t="shared" si="57"/>
        <v>2976</v>
      </c>
      <c r="G314" s="745"/>
      <c r="I314" s="747"/>
      <c r="J314" s="747"/>
      <c r="L314" s="746"/>
    </row>
    <row r="315" spans="1:12" s="744" customFormat="1" ht="9" customHeight="1">
      <c r="A315" s="742"/>
      <c r="B315" s="773" t="s">
        <v>650</v>
      </c>
      <c r="C315" s="774" t="s">
        <v>651</v>
      </c>
      <c r="D315" s="751">
        <v>2904</v>
      </c>
      <c r="E315" s="751">
        <v>1498</v>
      </c>
      <c r="F315" s="751">
        <f>SUM(D315-E315)-1</f>
        <v>1405</v>
      </c>
      <c r="G315" s="745"/>
      <c r="I315" s="747"/>
      <c r="J315" s="747"/>
      <c r="L315" s="746"/>
    </row>
    <row r="316" spans="1:12" s="724" customFormat="1" ht="9.6" customHeight="1">
      <c r="A316" s="725"/>
      <c r="B316" s="748" t="s">
        <v>652</v>
      </c>
      <c r="C316" s="748" t="s">
        <v>733</v>
      </c>
      <c r="D316" s="751">
        <v>44286</v>
      </c>
      <c r="E316" s="751">
        <v>12504</v>
      </c>
      <c r="F316" s="751">
        <f t="shared" si="57"/>
        <v>31782</v>
      </c>
      <c r="G316" s="728"/>
      <c r="L316" s="733"/>
    </row>
    <row r="317" spans="1:12" s="724" customFormat="1" ht="9.6" customHeight="1">
      <c r="A317" s="725"/>
      <c r="B317" s="748">
        <v>51</v>
      </c>
      <c r="C317" s="748" t="s">
        <v>424</v>
      </c>
      <c r="D317" s="750">
        <v>4009</v>
      </c>
      <c r="E317" s="750">
        <v>889</v>
      </c>
      <c r="F317" s="751">
        <f t="shared" si="57"/>
        <v>3120</v>
      </c>
      <c r="G317" s="728"/>
      <c r="L317" s="733"/>
    </row>
    <row r="318" spans="1:12" s="744" customFormat="1" ht="9" customHeight="1">
      <c r="A318" s="770"/>
      <c r="B318" s="771" t="s">
        <v>734</v>
      </c>
      <c r="C318" s="772" t="s">
        <v>425</v>
      </c>
      <c r="D318" s="751">
        <v>77166</v>
      </c>
      <c r="E318" s="751">
        <v>13175</v>
      </c>
      <c r="F318" s="751">
        <f>SUM(D318-E318)-1</f>
        <v>63990</v>
      </c>
      <c r="G318" s="745"/>
      <c r="L318" s="746"/>
    </row>
    <row r="319" spans="1:12" s="744" customFormat="1" ht="9" customHeight="1">
      <c r="A319" s="742"/>
      <c r="B319" s="771" t="s">
        <v>735</v>
      </c>
      <c r="C319" s="772" t="s">
        <v>726</v>
      </c>
      <c r="D319" s="751"/>
      <c r="E319" s="751"/>
      <c r="F319" s="751"/>
      <c r="G319" s="745"/>
      <c r="I319" s="747"/>
      <c r="J319" s="747"/>
      <c r="L319" s="746"/>
    </row>
    <row r="320" spans="1:12" s="724" customFormat="1" ht="9" customHeight="1">
      <c r="A320" s="725"/>
      <c r="B320" s="773"/>
      <c r="C320" s="772" t="s">
        <v>653</v>
      </c>
      <c r="D320" s="751">
        <v>1797</v>
      </c>
      <c r="E320" s="751">
        <v>965</v>
      </c>
      <c r="F320" s="751">
        <f>SUM(D320-E320)+1</f>
        <v>833</v>
      </c>
      <c r="G320" s="728"/>
      <c r="L320" s="733"/>
    </row>
    <row r="321" spans="1:12" s="744" customFormat="1" ht="9" customHeight="1">
      <c r="A321" s="742"/>
      <c r="B321" s="773" t="s">
        <v>654</v>
      </c>
      <c r="C321" s="772" t="s">
        <v>427</v>
      </c>
      <c r="D321" s="751"/>
      <c r="E321" s="751"/>
      <c r="F321" s="751"/>
      <c r="G321" s="745"/>
      <c r="I321" s="747"/>
      <c r="J321" s="747"/>
      <c r="L321" s="746"/>
    </row>
    <row r="322" spans="1:12" s="744" customFormat="1" ht="9" customHeight="1">
      <c r="A322" s="742"/>
      <c r="B322" s="773"/>
      <c r="C322" s="772" t="s">
        <v>655</v>
      </c>
      <c r="D322" s="751">
        <v>34690</v>
      </c>
      <c r="E322" s="751">
        <v>8247</v>
      </c>
      <c r="F322" s="751">
        <f t="shared" ref="F322:F323" si="58">SUM(D322-E322)</f>
        <v>26443</v>
      </c>
      <c r="G322" s="745"/>
      <c r="I322" s="747"/>
      <c r="J322" s="747"/>
      <c r="L322" s="746"/>
    </row>
    <row r="323" spans="1:12" s="724" customFormat="1" ht="9" customHeight="1">
      <c r="A323" s="725"/>
      <c r="B323" s="773">
        <v>62</v>
      </c>
      <c r="C323" s="772" t="s">
        <v>432</v>
      </c>
      <c r="D323" s="751">
        <v>15862</v>
      </c>
      <c r="E323" s="751">
        <v>3788</v>
      </c>
      <c r="F323" s="751">
        <f t="shared" si="58"/>
        <v>12074</v>
      </c>
      <c r="G323" s="728"/>
      <c r="L323" s="733"/>
    </row>
    <row r="324" spans="1:12" s="724" customFormat="1" ht="9" customHeight="1">
      <c r="A324" s="725"/>
      <c r="B324" s="773">
        <v>71</v>
      </c>
      <c r="C324" s="772" t="s">
        <v>727</v>
      </c>
      <c r="D324" s="751"/>
      <c r="E324" s="751"/>
      <c r="F324" s="751"/>
      <c r="G324" s="728"/>
      <c r="L324" s="733"/>
    </row>
    <row r="325" spans="1:12" s="724" customFormat="1" ht="9" customHeight="1">
      <c r="A325" s="725"/>
      <c r="B325" s="773"/>
      <c r="C325" s="772" t="s">
        <v>728</v>
      </c>
      <c r="D325" s="751">
        <v>13489</v>
      </c>
      <c r="E325" s="751">
        <v>3085</v>
      </c>
      <c r="F325" s="751">
        <f t="shared" ref="F325" si="59">SUM(D325-E325)</f>
        <v>10404</v>
      </c>
      <c r="G325" s="728"/>
      <c r="L325" s="733"/>
    </row>
    <row r="326" spans="1:12" s="724" customFormat="1" ht="4.1500000000000004" customHeight="1">
      <c r="A326" s="725"/>
      <c r="B326" s="773"/>
      <c r="C326" s="772"/>
      <c r="D326" s="751"/>
      <c r="E326" s="751"/>
      <c r="F326" s="751"/>
      <c r="G326" s="728"/>
      <c r="L326" s="733"/>
    </row>
    <row r="327" spans="1:12" s="724" customFormat="1" ht="9" customHeight="1">
      <c r="A327" s="725"/>
      <c r="C327" s="795" t="s">
        <v>736</v>
      </c>
      <c r="D327" s="793">
        <v>2417198</v>
      </c>
      <c r="E327" s="793">
        <v>1159827</v>
      </c>
      <c r="F327" s="793">
        <f t="shared" ref="F327" si="60">SUM(D327-E327)</f>
        <v>1257371</v>
      </c>
      <c r="G327" s="728"/>
      <c r="L327" s="733"/>
    </row>
    <row r="328" spans="1:12" s="724" customFormat="1" ht="9" customHeight="1">
      <c r="A328" s="725"/>
      <c r="C328" s="795"/>
      <c r="D328" s="793"/>
      <c r="E328" s="793"/>
      <c r="F328" s="793"/>
      <c r="G328" s="728"/>
      <c r="L328" s="733"/>
    </row>
    <row r="329" spans="1:12" s="744" customFormat="1" ht="9" customHeight="1">
      <c r="A329" s="742"/>
      <c r="B329" s="775" t="s">
        <v>645</v>
      </c>
      <c r="C329" s="746"/>
      <c r="D329" s="751"/>
      <c r="E329" s="751"/>
      <c r="F329" s="751"/>
      <c r="G329" s="745"/>
      <c r="I329" s="747"/>
      <c r="J329" s="747"/>
      <c r="L329" s="746"/>
    </row>
    <row r="330" spans="1:12" s="724" customFormat="1" ht="2.4500000000000002" customHeight="1">
      <c r="A330" s="766"/>
      <c r="B330" s="762"/>
      <c r="C330" s="762"/>
      <c r="D330" s="778"/>
      <c r="E330" s="778"/>
      <c r="F330" s="778"/>
      <c r="G330" s="768"/>
      <c r="L330" s="733"/>
    </row>
    <row r="331" spans="1:12" s="744" customFormat="1" ht="3" customHeight="1">
      <c r="A331" s="721"/>
      <c r="B331" s="722"/>
      <c r="C331" s="722"/>
      <c r="D331" s="722"/>
      <c r="E331" s="722"/>
      <c r="F331" s="722"/>
      <c r="G331" s="723"/>
      <c r="I331" s="747"/>
      <c r="J331" s="747"/>
      <c r="L331" s="746"/>
    </row>
    <row r="332" spans="1:12" s="744" customFormat="1" ht="11.1" customHeight="1">
      <c r="A332" s="725"/>
      <c r="B332" s="726" t="s">
        <v>621</v>
      </c>
      <c r="C332" s="726"/>
      <c r="D332" s="727"/>
      <c r="E332" s="727"/>
      <c r="F332" s="853" t="s">
        <v>681</v>
      </c>
      <c r="G332" s="728"/>
      <c r="I332" s="747"/>
      <c r="J332" s="747"/>
      <c r="L332" s="746"/>
    </row>
    <row r="333" spans="1:12" s="744" customFormat="1" ht="11.1" customHeight="1">
      <c r="A333" s="725"/>
      <c r="B333" s="726" t="s">
        <v>646</v>
      </c>
      <c r="C333" s="726"/>
      <c r="D333" s="727"/>
      <c r="E333" s="727"/>
      <c r="F333" s="729"/>
      <c r="G333" s="728"/>
      <c r="I333" s="747"/>
      <c r="J333" s="747"/>
      <c r="L333" s="746"/>
    </row>
    <row r="334" spans="1:12" s="744" customFormat="1" ht="11.1" customHeight="1">
      <c r="A334" s="725"/>
      <c r="B334" s="726" t="s">
        <v>723</v>
      </c>
      <c r="C334" s="726"/>
      <c r="D334" s="730"/>
      <c r="E334" s="730"/>
      <c r="F334" s="730"/>
      <c r="G334" s="728"/>
      <c r="I334" s="747"/>
      <c r="J334" s="747"/>
      <c r="L334" s="746"/>
    </row>
    <row r="335" spans="1:12" s="744" customFormat="1" ht="11.1" customHeight="1">
      <c r="A335" s="725"/>
      <c r="B335" s="731" t="s">
        <v>623</v>
      </c>
      <c r="C335" s="731"/>
      <c r="D335" s="730"/>
      <c r="E335" s="730"/>
      <c r="F335" s="730"/>
      <c r="G335" s="728"/>
      <c r="I335" s="747"/>
      <c r="J335" s="747"/>
      <c r="L335" s="746"/>
    </row>
    <row r="336" spans="1:12" s="744" customFormat="1" ht="3" customHeight="1">
      <c r="A336" s="725"/>
      <c r="B336" s="732"/>
      <c r="C336" s="732"/>
      <c r="D336" s="732"/>
      <c r="E336" s="732"/>
      <c r="F336" s="732"/>
      <c r="G336" s="728"/>
      <c r="I336" s="747"/>
      <c r="J336" s="747"/>
      <c r="L336" s="746"/>
    </row>
    <row r="337" spans="1:12" s="744" customFormat="1" ht="3" customHeight="1">
      <c r="A337" s="725"/>
      <c r="B337" s="733"/>
      <c r="C337" s="733"/>
      <c r="D337" s="733"/>
      <c r="E337" s="733"/>
      <c r="F337" s="733"/>
      <c r="G337" s="728"/>
      <c r="I337" s="747"/>
      <c r="J337" s="747"/>
      <c r="L337" s="746"/>
    </row>
    <row r="338" spans="1:12" s="744" customFormat="1" ht="9" customHeight="1">
      <c r="A338" s="725"/>
      <c r="B338" s="935" t="s">
        <v>415</v>
      </c>
      <c r="C338" s="935"/>
      <c r="D338" s="934" t="s">
        <v>625</v>
      </c>
      <c r="E338" s="934" t="s">
        <v>626</v>
      </c>
      <c r="F338" s="934" t="s">
        <v>627</v>
      </c>
      <c r="G338" s="734"/>
      <c r="I338" s="747"/>
      <c r="J338" s="747"/>
      <c r="L338" s="746"/>
    </row>
    <row r="339" spans="1:12" s="744" customFormat="1" ht="9" customHeight="1">
      <c r="A339" s="725"/>
      <c r="B339" s="935"/>
      <c r="C339" s="935"/>
      <c r="D339" s="934"/>
      <c r="E339" s="934"/>
      <c r="F339" s="934"/>
      <c r="G339" s="734"/>
      <c r="I339" s="747"/>
      <c r="J339" s="747"/>
      <c r="L339" s="746"/>
    </row>
    <row r="340" spans="1:12" s="744" customFormat="1" ht="9" customHeight="1">
      <c r="A340" s="725"/>
      <c r="B340" s="935"/>
      <c r="C340" s="935"/>
      <c r="D340" s="934"/>
      <c r="E340" s="934"/>
      <c r="F340" s="934"/>
      <c r="G340" s="734"/>
      <c r="I340" s="747"/>
      <c r="J340" s="747"/>
      <c r="L340" s="746"/>
    </row>
    <row r="341" spans="1:12" s="744" customFormat="1" ht="3" customHeight="1">
      <c r="A341" s="725"/>
      <c r="B341" s="732"/>
      <c r="C341" s="732"/>
      <c r="D341" s="738"/>
      <c r="E341" s="738"/>
      <c r="F341" s="738"/>
      <c r="G341" s="739"/>
      <c r="I341" s="747"/>
      <c r="J341" s="747"/>
      <c r="L341" s="746"/>
    </row>
    <row r="342" spans="1:12" s="744" customFormat="1" ht="3" customHeight="1">
      <c r="A342" s="725"/>
      <c r="B342" s="733"/>
      <c r="C342" s="733"/>
      <c r="D342" s="793"/>
      <c r="E342" s="793"/>
      <c r="F342" s="793"/>
      <c r="G342" s="741"/>
      <c r="I342" s="747"/>
      <c r="J342" s="747"/>
      <c r="L342" s="746"/>
    </row>
    <row r="343" spans="1:12" s="744" customFormat="1" ht="9.6" customHeight="1">
      <c r="A343" s="742"/>
      <c r="B343" s="743">
        <v>2009</v>
      </c>
      <c r="C343" s="743"/>
      <c r="G343" s="745"/>
      <c r="L343" s="746"/>
    </row>
    <row r="344" spans="1:12" s="744" customFormat="1" ht="9.6" customHeight="1">
      <c r="A344" s="742"/>
      <c r="B344" s="743" t="s">
        <v>60</v>
      </c>
      <c r="C344" s="743"/>
      <c r="D344" s="747">
        <f>SUM(D346,D361)</f>
        <v>3512934</v>
      </c>
      <c r="E344" s="747">
        <f>SUM(E346,E361)+1</f>
        <v>1288463</v>
      </c>
      <c r="F344" s="747">
        <f t="shared" ref="F344" si="61">SUM(F346,F361)</f>
        <v>2224472</v>
      </c>
      <c r="G344" s="745"/>
      <c r="L344" s="746"/>
    </row>
    <row r="345" spans="1:12" s="724" customFormat="1" ht="4.1500000000000004" customHeight="1">
      <c r="A345" s="725"/>
      <c r="B345" s="773"/>
      <c r="C345" s="772"/>
      <c r="D345" s="751"/>
      <c r="E345" s="751"/>
      <c r="F345" s="751"/>
      <c r="G345" s="728"/>
      <c r="L345" s="733"/>
    </row>
    <row r="346" spans="1:12" s="744" customFormat="1" ht="9.6" customHeight="1">
      <c r="A346" s="742"/>
      <c r="B346" s="743" t="s">
        <v>725</v>
      </c>
      <c r="C346" s="743"/>
      <c r="D346" s="747">
        <f>SUM(D348:D359)</f>
        <v>1453308</v>
      </c>
      <c r="E346" s="747">
        <f>SUM(E348:E359)-1</f>
        <v>349255</v>
      </c>
      <c r="F346" s="747">
        <f>SUM(F348:F359)</f>
        <v>1104053</v>
      </c>
      <c r="G346" s="745"/>
      <c r="L346" s="746"/>
    </row>
    <row r="347" spans="1:12" s="724" customFormat="1" ht="4.1500000000000004" customHeight="1">
      <c r="A347" s="725"/>
      <c r="B347" s="773"/>
      <c r="C347" s="772"/>
      <c r="D347" s="751"/>
      <c r="E347" s="751"/>
      <c r="F347" s="751"/>
      <c r="G347" s="728"/>
      <c r="L347" s="733"/>
    </row>
    <row r="348" spans="1:12" s="744" customFormat="1" ht="9" customHeight="1">
      <c r="A348" s="770"/>
      <c r="B348" s="771">
        <v>23</v>
      </c>
      <c r="C348" s="772" t="s">
        <v>419</v>
      </c>
      <c r="D348" s="751">
        <v>36</v>
      </c>
      <c r="E348" s="751">
        <v>5</v>
      </c>
      <c r="F348" s="751">
        <f>SUM(D348-E348)-1</f>
        <v>30</v>
      </c>
      <c r="G348" s="745"/>
      <c r="L348" s="746"/>
    </row>
    <row r="349" spans="1:12" s="744" customFormat="1" ht="9" customHeight="1">
      <c r="A349" s="742"/>
      <c r="B349" s="771" t="s">
        <v>649</v>
      </c>
      <c r="C349" s="772" t="s">
        <v>420</v>
      </c>
      <c r="D349" s="751">
        <v>2748</v>
      </c>
      <c r="E349" s="751">
        <v>2623</v>
      </c>
      <c r="F349" s="751">
        <f t="shared" ref="F349" si="62">SUM(D349-E349)</f>
        <v>125</v>
      </c>
      <c r="G349" s="745"/>
      <c r="I349" s="747"/>
      <c r="J349" s="747"/>
      <c r="L349" s="746"/>
    </row>
    <row r="350" spans="1:12" s="724" customFormat="1" ht="9" customHeight="1">
      <c r="A350" s="725"/>
      <c r="B350" s="773">
        <v>51</v>
      </c>
      <c r="C350" s="772" t="s">
        <v>424</v>
      </c>
      <c r="D350" s="751">
        <v>65</v>
      </c>
      <c r="E350" s="751">
        <v>28</v>
      </c>
      <c r="F350" s="751">
        <f>SUM(D350-E350)+1</f>
        <v>38</v>
      </c>
      <c r="G350" s="728"/>
      <c r="L350" s="733"/>
    </row>
    <row r="351" spans="1:12" s="744" customFormat="1" ht="9" customHeight="1">
      <c r="A351" s="742"/>
      <c r="B351" s="773">
        <v>53</v>
      </c>
      <c r="C351" s="772" t="s">
        <v>726</v>
      </c>
      <c r="D351" s="751"/>
      <c r="E351" s="751"/>
      <c r="F351" s="751"/>
      <c r="G351" s="745"/>
      <c r="I351" s="747"/>
      <c r="J351" s="747"/>
      <c r="L351" s="746"/>
    </row>
    <row r="352" spans="1:12" s="744" customFormat="1" ht="9" customHeight="1">
      <c r="A352" s="742"/>
      <c r="B352" s="773"/>
      <c r="C352" s="772" t="s">
        <v>653</v>
      </c>
      <c r="D352" s="751">
        <v>191</v>
      </c>
      <c r="E352" s="751">
        <v>80</v>
      </c>
      <c r="F352" s="751">
        <f t="shared" ref="F352:F355" si="63">SUM(D352-E352)</f>
        <v>111</v>
      </c>
      <c r="G352" s="745"/>
      <c r="I352" s="747"/>
      <c r="J352" s="747"/>
      <c r="L352" s="746"/>
    </row>
    <row r="353" spans="1:12" s="724" customFormat="1" ht="9" customHeight="1">
      <c r="A353" s="725"/>
      <c r="B353" s="773">
        <v>54</v>
      </c>
      <c r="C353" s="772" t="s">
        <v>427</v>
      </c>
      <c r="D353" s="751">
        <v>17504</v>
      </c>
      <c r="E353" s="751">
        <v>4468</v>
      </c>
      <c r="F353" s="751">
        <f>SUM(D353-E353)+1</f>
        <v>13037</v>
      </c>
      <c r="G353" s="728"/>
      <c r="L353" s="733"/>
    </row>
    <row r="354" spans="1:12" s="724" customFormat="1" ht="9" customHeight="1">
      <c r="A354" s="725"/>
      <c r="B354" s="773">
        <v>61</v>
      </c>
      <c r="C354" s="772" t="s">
        <v>431</v>
      </c>
      <c r="D354" s="751">
        <v>437639</v>
      </c>
      <c r="E354" s="751">
        <v>34615</v>
      </c>
      <c r="F354" s="751">
        <f t="shared" si="63"/>
        <v>403024</v>
      </c>
      <c r="G354" s="728"/>
      <c r="L354" s="733"/>
    </row>
    <row r="355" spans="1:12" s="724" customFormat="1" ht="9" customHeight="1">
      <c r="A355" s="725"/>
      <c r="B355" s="773">
        <v>62</v>
      </c>
      <c r="C355" s="772" t="s">
        <v>432</v>
      </c>
      <c r="D355" s="751">
        <v>262420</v>
      </c>
      <c r="E355" s="751">
        <v>83092</v>
      </c>
      <c r="F355" s="751">
        <f t="shared" si="63"/>
        <v>179328</v>
      </c>
      <c r="G355" s="728"/>
      <c r="L355" s="733"/>
    </row>
    <row r="356" spans="1:12" s="724" customFormat="1" ht="9" customHeight="1">
      <c r="A356" s="725"/>
      <c r="B356" s="773">
        <v>71</v>
      </c>
      <c r="C356" s="772" t="s">
        <v>727</v>
      </c>
      <c r="D356" s="751"/>
      <c r="E356" s="751"/>
      <c r="F356" s="751"/>
      <c r="G356" s="728"/>
      <c r="L356" s="733"/>
    </row>
    <row r="357" spans="1:12" s="724" customFormat="1" ht="9" customHeight="1">
      <c r="A357" s="725"/>
      <c r="B357" s="773"/>
      <c r="C357" s="772" t="s">
        <v>728</v>
      </c>
      <c r="D357" s="751">
        <v>6450</v>
      </c>
      <c r="E357" s="751">
        <v>1997</v>
      </c>
      <c r="F357" s="751">
        <f t="shared" ref="F357" si="64">SUM(D357-E357)</f>
        <v>4453</v>
      </c>
      <c r="G357" s="728"/>
      <c r="L357" s="733"/>
    </row>
    <row r="358" spans="1:12" s="724" customFormat="1" ht="9" customHeight="1">
      <c r="A358" s="725"/>
      <c r="B358" s="773">
        <v>93</v>
      </c>
      <c r="C358" s="774" t="s">
        <v>656</v>
      </c>
      <c r="D358" s="751"/>
      <c r="E358" s="751"/>
      <c r="F358" s="751"/>
      <c r="G358" s="728"/>
      <c r="L358" s="733"/>
    </row>
    <row r="359" spans="1:12" s="724" customFormat="1" ht="9" customHeight="1">
      <c r="A359" s="725"/>
      <c r="B359" s="773"/>
      <c r="C359" s="774" t="s">
        <v>657</v>
      </c>
      <c r="D359" s="751">
        <v>726255</v>
      </c>
      <c r="E359" s="751">
        <v>222348</v>
      </c>
      <c r="F359" s="751">
        <f t="shared" ref="F359" si="65">SUM(D359-E359)</f>
        <v>503907</v>
      </c>
      <c r="G359" s="728"/>
    </row>
    <row r="360" spans="1:12" s="724" customFormat="1" ht="9" customHeight="1">
      <c r="A360" s="725"/>
      <c r="B360" s="773"/>
      <c r="C360" s="774"/>
      <c r="D360" s="751"/>
      <c r="E360" s="751"/>
      <c r="F360" s="751"/>
      <c r="G360" s="728"/>
    </row>
    <row r="361" spans="1:12" s="724" customFormat="1" ht="9" customHeight="1">
      <c r="A361" s="725"/>
      <c r="B361" s="743" t="s">
        <v>737</v>
      </c>
      <c r="C361" s="774"/>
      <c r="D361" s="793">
        <f>SUM(D363,D382)</f>
        <v>2059626</v>
      </c>
      <c r="E361" s="793">
        <f t="shared" ref="E361:F361" si="66">SUM(E363,E382)</f>
        <v>939207</v>
      </c>
      <c r="F361" s="793">
        <f t="shared" si="66"/>
        <v>1120419</v>
      </c>
      <c r="G361" s="728"/>
    </row>
    <row r="362" spans="1:12" s="724" customFormat="1" ht="4.1500000000000004" customHeight="1">
      <c r="A362" s="725"/>
      <c r="B362" s="773"/>
      <c r="C362" s="772"/>
      <c r="D362" s="751"/>
      <c r="E362" s="751"/>
      <c r="F362" s="751"/>
      <c r="G362" s="728"/>
      <c r="L362" s="733"/>
    </row>
    <row r="363" spans="1:12" s="724" customFormat="1" ht="9" customHeight="1">
      <c r="A363" s="725"/>
      <c r="B363" s="743"/>
      <c r="C363" s="775" t="s">
        <v>738</v>
      </c>
      <c r="D363" s="793">
        <f>SUM(D365:D380)+1</f>
        <v>259830</v>
      </c>
      <c r="E363" s="793">
        <f>SUM(E365:E380)</f>
        <v>77280</v>
      </c>
      <c r="F363" s="793">
        <f t="shared" ref="F363" si="67">SUM(D363-E363)</f>
        <v>182550</v>
      </c>
      <c r="G363" s="728"/>
    </row>
    <row r="364" spans="1:12" s="724" customFormat="1" ht="4.1500000000000004" customHeight="1">
      <c r="A364" s="725"/>
      <c r="B364" s="773"/>
      <c r="C364" s="772"/>
      <c r="D364" s="751"/>
      <c r="E364" s="751"/>
      <c r="F364" s="751"/>
      <c r="G364" s="728"/>
      <c r="L364" s="733"/>
    </row>
    <row r="365" spans="1:12" s="724" customFormat="1" ht="9" customHeight="1">
      <c r="A365" s="725"/>
      <c r="B365" s="773" t="s">
        <v>647</v>
      </c>
      <c r="C365" s="774" t="s">
        <v>679</v>
      </c>
      <c r="D365" s="751"/>
      <c r="E365" s="751"/>
      <c r="F365" s="751"/>
      <c r="G365" s="728"/>
    </row>
    <row r="366" spans="1:12" s="724" customFormat="1" ht="9" customHeight="1">
      <c r="A366" s="725"/>
      <c r="B366" s="773"/>
      <c r="C366" s="774" t="s">
        <v>730</v>
      </c>
      <c r="D366" s="751">
        <v>1753</v>
      </c>
      <c r="E366" s="751">
        <v>622</v>
      </c>
      <c r="F366" s="751">
        <f t="shared" ref="F366" si="68">SUM(D366-E366)</f>
        <v>1131</v>
      </c>
      <c r="G366" s="728"/>
    </row>
    <row r="367" spans="1:12" s="744" customFormat="1" ht="9" customHeight="1">
      <c r="A367" s="742"/>
      <c r="B367" s="773" t="s">
        <v>648</v>
      </c>
      <c r="C367" s="774" t="s">
        <v>731</v>
      </c>
      <c r="D367" s="751"/>
      <c r="E367" s="751"/>
      <c r="F367" s="751"/>
      <c r="G367" s="745"/>
      <c r="I367" s="747"/>
      <c r="J367" s="747"/>
      <c r="L367" s="746"/>
    </row>
    <row r="368" spans="1:12" s="744" customFormat="1" ht="9" customHeight="1">
      <c r="A368" s="742"/>
      <c r="B368" s="773"/>
      <c r="C368" s="774" t="s">
        <v>732</v>
      </c>
      <c r="D368" s="751">
        <v>58088</v>
      </c>
      <c r="E368" s="751">
        <v>17334</v>
      </c>
      <c r="F368" s="751">
        <f>SUM(D368-E368)+1</f>
        <v>40755</v>
      </c>
      <c r="G368" s="745"/>
      <c r="I368" s="747"/>
      <c r="J368" s="747"/>
      <c r="L368" s="746"/>
    </row>
    <row r="369" spans="1:12" s="744" customFormat="1" ht="9" customHeight="1">
      <c r="A369" s="742"/>
      <c r="B369" s="773" t="s">
        <v>649</v>
      </c>
      <c r="C369" s="774" t="s">
        <v>420</v>
      </c>
      <c r="D369" s="751">
        <v>13579</v>
      </c>
      <c r="E369" s="751">
        <v>10687</v>
      </c>
      <c r="F369" s="751">
        <f t="shared" ref="F369:F373" si="69">SUM(D369-E369)</f>
        <v>2892</v>
      </c>
      <c r="G369" s="745"/>
      <c r="I369" s="747"/>
      <c r="J369" s="747"/>
      <c r="L369" s="746"/>
    </row>
    <row r="370" spans="1:12" s="744" customFormat="1" ht="9" customHeight="1">
      <c r="A370" s="742"/>
      <c r="B370" s="773" t="s">
        <v>650</v>
      </c>
      <c r="C370" s="774" t="s">
        <v>651</v>
      </c>
      <c r="D370" s="751">
        <v>3085</v>
      </c>
      <c r="E370" s="751">
        <v>1798</v>
      </c>
      <c r="F370" s="751">
        <f t="shared" si="69"/>
        <v>1287</v>
      </c>
      <c r="G370" s="745"/>
      <c r="I370" s="747"/>
      <c r="J370" s="747"/>
      <c r="L370" s="746"/>
    </row>
    <row r="371" spans="1:12" s="724" customFormat="1" ht="9.6" customHeight="1">
      <c r="A371" s="725"/>
      <c r="B371" s="748" t="s">
        <v>652</v>
      </c>
      <c r="C371" s="748" t="s">
        <v>733</v>
      </c>
      <c r="D371" s="751">
        <v>45283</v>
      </c>
      <c r="E371" s="751">
        <v>12943</v>
      </c>
      <c r="F371" s="751">
        <f t="shared" si="69"/>
        <v>32340</v>
      </c>
      <c r="G371" s="728"/>
      <c r="L371" s="733"/>
    </row>
    <row r="372" spans="1:12" s="724" customFormat="1" ht="9.6" customHeight="1">
      <c r="A372" s="725"/>
      <c r="B372" s="748">
        <v>51</v>
      </c>
      <c r="C372" s="748" t="s">
        <v>424</v>
      </c>
      <c r="D372" s="750">
        <v>4440</v>
      </c>
      <c r="E372" s="750">
        <v>1006</v>
      </c>
      <c r="F372" s="751">
        <f>SUM(D372-E372)+1</f>
        <v>3435</v>
      </c>
      <c r="G372" s="728"/>
      <c r="L372" s="733"/>
    </row>
    <row r="373" spans="1:12" s="744" customFormat="1" ht="9" customHeight="1">
      <c r="A373" s="770"/>
      <c r="B373" s="771" t="s">
        <v>734</v>
      </c>
      <c r="C373" s="772" t="s">
        <v>425</v>
      </c>
      <c r="D373" s="751">
        <v>66638</v>
      </c>
      <c r="E373" s="751">
        <v>14571</v>
      </c>
      <c r="F373" s="751">
        <f t="shared" si="69"/>
        <v>52067</v>
      </c>
      <c r="G373" s="745"/>
      <c r="L373" s="746"/>
    </row>
    <row r="374" spans="1:12" s="744" customFormat="1" ht="9" customHeight="1">
      <c r="A374" s="742"/>
      <c r="B374" s="771" t="s">
        <v>735</v>
      </c>
      <c r="C374" s="772" t="s">
        <v>726</v>
      </c>
      <c r="D374" s="751"/>
      <c r="E374" s="751"/>
      <c r="F374" s="751"/>
      <c r="G374" s="745"/>
      <c r="I374" s="747"/>
      <c r="J374" s="747"/>
      <c r="L374" s="746"/>
    </row>
    <row r="375" spans="1:12" s="724" customFormat="1" ht="9" customHeight="1">
      <c r="A375" s="725"/>
      <c r="B375" s="773"/>
      <c r="C375" s="772" t="s">
        <v>653</v>
      </c>
      <c r="D375" s="751">
        <v>2545</v>
      </c>
      <c r="E375" s="751">
        <v>1591</v>
      </c>
      <c r="F375" s="751">
        <f>SUM(D375-E375)-1</f>
        <v>953</v>
      </c>
      <c r="G375" s="728"/>
      <c r="L375" s="733"/>
    </row>
    <row r="376" spans="1:12" s="744" customFormat="1" ht="9" customHeight="1">
      <c r="A376" s="742"/>
      <c r="B376" s="773" t="s">
        <v>654</v>
      </c>
      <c r="C376" s="772" t="s">
        <v>427</v>
      </c>
      <c r="D376" s="751"/>
      <c r="E376" s="751"/>
      <c r="F376" s="751"/>
      <c r="G376" s="745"/>
      <c r="I376" s="747"/>
      <c r="J376" s="747"/>
      <c r="L376" s="746"/>
    </row>
    <row r="377" spans="1:12" s="744" customFormat="1" ht="9" customHeight="1">
      <c r="A377" s="742"/>
      <c r="B377" s="773"/>
      <c r="C377" s="772" t="s">
        <v>655</v>
      </c>
      <c r="D377" s="751">
        <v>34979</v>
      </c>
      <c r="E377" s="751">
        <v>9967</v>
      </c>
      <c r="F377" s="751">
        <f>SUM(D377-E377)+1</f>
        <v>25013</v>
      </c>
      <c r="G377" s="745"/>
      <c r="I377" s="747"/>
      <c r="J377" s="747"/>
      <c r="L377" s="746"/>
    </row>
    <row r="378" spans="1:12" s="724" customFormat="1" ht="9" customHeight="1">
      <c r="A378" s="725"/>
      <c r="B378" s="773">
        <v>62</v>
      </c>
      <c r="C378" s="772" t="s">
        <v>432</v>
      </c>
      <c r="D378" s="751">
        <v>15874</v>
      </c>
      <c r="E378" s="751">
        <v>3641</v>
      </c>
      <c r="F378" s="751">
        <f>SUM(D378-E378)-1</f>
        <v>12232</v>
      </c>
      <c r="G378" s="728"/>
      <c r="L378" s="733"/>
    </row>
    <row r="379" spans="1:12" s="724" customFormat="1" ht="9" customHeight="1">
      <c r="A379" s="725"/>
      <c r="B379" s="773">
        <v>71</v>
      </c>
      <c r="C379" s="772" t="s">
        <v>727</v>
      </c>
      <c r="D379" s="751"/>
      <c r="E379" s="751"/>
      <c r="F379" s="751"/>
      <c r="G379" s="728"/>
      <c r="L379" s="733"/>
    </row>
    <row r="380" spans="1:12" s="724" customFormat="1" ht="9" customHeight="1">
      <c r="A380" s="725"/>
      <c r="B380" s="773"/>
      <c r="C380" s="772" t="s">
        <v>728</v>
      </c>
      <c r="D380" s="751">
        <v>13565</v>
      </c>
      <c r="E380" s="751">
        <v>3120</v>
      </c>
      <c r="F380" s="751">
        <f t="shared" ref="F380" si="70">SUM(D380-E380)</f>
        <v>10445</v>
      </c>
      <c r="G380" s="728"/>
      <c r="L380" s="733"/>
    </row>
    <row r="381" spans="1:12" s="724" customFormat="1" ht="4.1500000000000004" customHeight="1">
      <c r="A381" s="725"/>
      <c r="B381" s="773"/>
      <c r="C381" s="772"/>
      <c r="D381" s="751"/>
      <c r="E381" s="751"/>
      <c r="F381" s="751"/>
      <c r="G381" s="728"/>
      <c r="L381" s="733"/>
    </row>
    <row r="382" spans="1:12" s="724" customFormat="1" ht="9" customHeight="1">
      <c r="A382" s="725"/>
      <c r="C382" s="795" t="s">
        <v>736</v>
      </c>
      <c r="D382" s="793">
        <v>1799796</v>
      </c>
      <c r="E382" s="793">
        <v>861927</v>
      </c>
      <c r="F382" s="793">
        <f t="shared" ref="F382" si="71">SUM(D382-E382)</f>
        <v>937869</v>
      </c>
      <c r="G382" s="728"/>
      <c r="L382" s="733"/>
    </row>
    <row r="383" spans="1:12" s="724" customFormat="1" ht="9" customHeight="1">
      <c r="A383" s="725"/>
      <c r="C383" s="795"/>
      <c r="D383" s="793"/>
      <c r="E383" s="793"/>
      <c r="F383" s="793"/>
      <c r="G383" s="728"/>
      <c r="L383" s="733"/>
    </row>
    <row r="384" spans="1:12" s="744" customFormat="1" ht="3.95" customHeight="1">
      <c r="A384" s="742"/>
      <c r="B384" s="773"/>
      <c r="C384" s="774"/>
      <c r="D384" s="751"/>
      <c r="E384" s="751"/>
      <c r="F384" s="751"/>
      <c r="G384" s="745"/>
      <c r="I384" s="747"/>
      <c r="J384" s="747"/>
      <c r="L384" s="746"/>
    </row>
    <row r="385" spans="1:12" s="744" customFormat="1" ht="9" customHeight="1">
      <c r="A385" s="742"/>
      <c r="B385" s="775" t="s">
        <v>645</v>
      </c>
      <c r="C385" s="746"/>
      <c r="D385" s="751"/>
      <c r="E385" s="751"/>
      <c r="F385" s="751"/>
      <c r="G385" s="745"/>
      <c r="I385" s="747"/>
      <c r="J385" s="747"/>
      <c r="L385" s="746"/>
    </row>
    <row r="386" spans="1:12" s="724" customFormat="1" ht="2.4500000000000002" customHeight="1">
      <c r="A386" s="766"/>
      <c r="B386" s="762"/>
      <c r="C386" s="762"/>
      <c r="D386" s="778"/>
      <c r="E386" s="778"/>
      <c r="F386" s="778"/>
      <c r="G386" s="768"/>
      <c r="L386" s="733"/>
    </row>
    <row r="387" spans="1:12" s="744" customFormat="1" ht="3" customHeight="1">
      <c r="A387" s="721"/>
      <c r="B387" s="722"/>
      <c r="C387" s="722"/>
      <c r="D387" s="722"/>
      <c r="E387" s="722"/>
      <c r="F387" s="722"/>
      <c r="G387" s="723"/>
      <c r="I387" s="747"/>
      <c r="J387" s="747"/>
      <c r="L387" s="746"/>
    </row>
    <row r="388" spans="1:12" s="744" customFormat="1" ht="11.1" customHeight="1">
      <c r="A388" s="725"/>
      <c r="B388" s="726" t="s">
        <v>621</v>
      </c>
      <c r="C388" s="726"/>
      <c r="D388" s="727"/>
      <c r="E388" s="727"/>
      <c r="F388" s="853" t="s">
        <v>681</v>
      </c>
      <c r="G388" s="728"/>
      <c r="I388" s="747"/>
      <c r="J388" s="747"/>
      <c r="L388" s="746"/>
    </row>
    <row r="389" spans="1:12" s="744" customFormat="1" ht="11.1" customHeight="1">
      <c r="A389" s="725"/>
      <c r="B389" s="726" t="s">
        <v>646</v>
      </c>
      <c r="C389" s="726"/>
      <c r="D389" s="727"/>
      <c r="E389" s="727"/>
      <c r="F389" s="729"/>
      <c r="G389" s="728"/>
      <c r="I389" s="747"/>
      <c r="J389" s="747"/>
      <c r="L389" s="746"/>
    </row>
    <row r="390" spans="1:12" s="744" customFormat="1" ht="11.1" customHeight="1">
      <c r="A390" s="725"/>
      <c r="B390" s="726" t="s">
        <v>723</v>
      </c>
      <c r="C390" s="726"/>
      <c r="D390" s="730"/>
      <c r="E390" s="730"/>
      <c r="F390" s="730"/>
      <c r="G390" s="728"/>
      <c r="I390" s="747"/>
      <c r="J390" s="747"/>
      <c r="L390" s="746"/>
    </row>
    <row r="391" spans="1:12" s="744" customFormat="1" ht="11.1" customHeight="1">
      <c r="A391" s="725"/>
      <c r="B391" s="731" t="s">
        <v>623</v>
      </c>
      <c r="C391" s="731"/>
      <c r="D391" s="730"/>
      <c r="E391" s="730"/>
      <c r="F391" s="730"/>
      <c r="G391" s="728"/>
      <c r="I391" s="747"/>
      <c r="J391" s="747"/>
      <c r="L391" s="746"/>
    </row>
    <row r="392" spans="1:12" s="744" customFormat="1" ht="3" customHeight="1">
      <c r="A392" s="725"/>
      <c r="B392" s="732"/>
      <c r="C392" s="732"/>
      <c r="D392" s="732"/>
      <c r="E392" s="732"/>
      <c r="F392" s="732"/>
      <c r="G392" s="728"/>
      <c r="I392" s="747"/>
      <c r="J392" s="747"/>
      <c r="L392" s="746"/>
    </row>
    <row r="393" spans="1:12" s="744" customFormat="1" ht="3" customHeight="1">
      <c r="A393" s="725"/>
      <c r="B393" s="733"/>
      <c r="C393" s="733"/>
      <c r="D393" s="733"/>
      <c r="E393" s="733"/>
      <c r="F393" s="733"/>
      <c r="G393" s="728"/>
      <c r="I393" s="747"/>
      <c r="J393" s="747"/>
      <c r="L393" s="746"/>
    </row>
    <row r="394" spans="1:12" s="744" customFormat="1" ht="9" customHeight="1">
      <c r="A394" s="725"/>
      <c r="B394" s="935" t="s">
        <v>415</v>
      </c>
      <c r="C394" s="935"/>
      <c r="D394" s="934" t="s">
        <v>625</v>
      </c>
      <c r="E394" s="934" t="s">
        <v>626</v>
      </c>
      <c r="F394" s="934" t="s">
        <v>627</v>
      </c>
      <c r="G394" s="734"/>
      <c r="I394" s="747"/>
      <c r="J394" s="747"/>
      <c r="L394" s="746"/>
    </row>
    <row r="395" spans="1:12" s="744" customFormat="1" ht="9" customHeight="1">
      <c r="A395" s="725"/>
      <c r="B395" s="935"/>
      <c r="C395" s="935"/>
      <c r="D395" s="934"/>
      <c r="E395" s="934"/>
      <c r="F395" s="934"/>
      <c r="G395" s="734"/>
      <c r="I395" s="747"/>
      <c r="J395" s="747"/>
      <c r="L395" s="746"/>
    </row>
    <row r="396" spans="1:12" s="744" customFormat="1" ht="9" customHeight="1">
      <c r="A396" s="725"/>
      <c r="B396" s="935"/>
      <c r="C396" s="935"/>
      <c r="D396" s="934"/>
      <c r="E396" s="934"/>
      <c r="F396" s="934"/>
      <c r="G396" s="734"/>
      <c r="I396" s="747"/>
      <c r="J396" s="747"/>
      <c r="L396" s="746"/>
    </row>
    <row r="397" spans="1:12" s="744" customFormat="1" ht="3" customHeight="1">
      <c r="A397" s="725"/>
      <c r="B397" s="732"/>
      <c r="C397" s="732"/>
      <c r="D397" s="738"/>
      <c r="E397" s="738"/>
      <c r="F397" s="738"/>
      <c r="G397" s="739"/>
      <c r="I397" s="747"/>
      <c r="J397" s="747"/>
      <c r="L397" s="746"/>
    </row>
    <row r="398" spans="1:12" s="744" customFormat="1" ht="3" customHeight="1">
      <c r="A398" s="725"/>
      <c r="B398" s="733"/>
      <c r="C398" s="733"/>
      <c r="D398" s="793"/>
      <c r="E398" s="793"/>
      <c r="F398" s="793"/>
      <c r="G398" s="741"/>
      <c r="I398" s="747"/>
      <c r="J398" s="747"/>
      <c r="L398" s="746"/>
    </row>
    <row r="399" spans="1:12" s="744" customFormat="1" ht="9.6" customHeight="1">
      <c r="A399" s="742"/>
      <c r="B399" s="743">
        <v>2010</v>
      </c>
      <c r="C399" s="743"/>
      <c r="G399" s="745"/>
      <c r="L399" s="746"/>
    </row>
    <row r="400" spans="1:12" s="744" customFormat="1" ht="9.6" customHeight="1">
      <c r="A400" s="742"/>
      <c r="B400" s="743" t="s">
        <v>60</v>
      </c>
      <c r="C400" s="743"/>
      <c r="D400" s="747">
        <f>SUM(D402,D417)</f>
        <v>3947513.1800259999</v>
      </c>
      <c r="E400" s="747">
        <f t="shared" ref="E400:F400" si="72">SUM(E402,E417)</f>
        <v>1449739.9479999999</v>
      </c>
      <c r="F400" s="747">
        <f t="shared" si="72"/>
        <v>2497773.2320259996</v>
      </c>
      <c r="G400" s="745"/>
      <c r="L400" s="746"/>
    </row>
    <row r="401" spans="1:12" s="724" customFormat="1" ht="4.1500000000000004" customHeight="1">
      <c r="A401" s="725"/>
      <c r="B401" s="773"/>
      <c r="C401" s="772"/>
      <c r="D401" s="751"/>
      <c r="E401" s="751"/>
      <c r="F401" s="751"/>
      <c r="G401" s="728"/>
      <c r="L401" s="733"/>
    </row>
    <row r="402" spans="1:12" s="744" customFormat="1" ht="9.6" customHeight="1">
      <c r="A402" s="742"/>
      <c r="B402" s="743" t="s">
        <v>725</v>
      </c>
      <c r="C402" s="743"/>
      <c r="D402" s="747">
        <f>SUM(D404:D415)</f>
        <v>1554117.905026</v>
      </c>
      <c r="E402" s="747">
        <f t="shared" ref="E402" si="73">SUM(E404:E415)</f>
        <v>365147.625</v>
      </c>
      <c r="F402" s="747">
        <f>SUM(F404:F415)</f>
        <v>1188970.280026</v>
      </c>
      <c r="G402" s="745"/>
      <c r="L402" s="746"/>
    </row>
    <row r="403" spans="1:12" s="724" customFormat="1" ht="4.1500000000000004" customHeight="1">
      <c r="A403" s="725"/>
      <c r="B403" s="773"/>
      <c r="C403" s="772"/>
      <c r="D403" s="751"/>
      <c r="E403" s="751"/>
      <c r="F403" s="751"/>
      <c r="G403" s="728"/>
      <c r="L403" s="733"/>
    </row>
    <row r="404" spans="1:12" s="744" customFormat="1" ht="9" customHeight="1">
      <c r="A404" s="770"/>
      <c r="B404" s="771">
        <v>23</v>
      </c>
      <c r="C404" s="772" t="s">
        <v>419</v>
      </c>
      <c r="D404" s="751">
        <v>33.36</v>
      </c>
      <c r="E404" s="751">
        <v>3.32</v>
      </c>
      <c r="F404" s="751">
        <f>SUM(D404-E404)</f>
        <v>30.04</v>
      </c>
      <c r="G404" s="745"/>
      <c r="L404" s="746"/>
    </row>
    <row r="405" spans="1:12" s="744" customFormat="1" ht="9" customHeight="1">
      <c r="A405" s="742"/>
      <c r="B405" s="771" t="s">
        <v>649</v>
      </c>
      <c r="C405" s="772" t="s">
        <v>420</v>
      </c>
      <c r="D405" s="751">
        <v>2505.65</v>
      </c>
      <c r="E405" s="751">
        <v>2377.125</v>
      </c>
      <c r="F405" s="751">
        <f t="shared" ref="F405:F406" si="74">SUM(D405-E405)</f>
        <v>128.52500000000009</v>
      </c>
      <c r="G405" s="745"/>
      <c r="I405" s="747"/>
      <c r="J405" s="747"/>
      <c r="L405" s="746"/>
    </row>
    <row r="406" spans="1:12" s="724" customFormat="1" ht="9" customHeight="1">
      <c r="A406" s="725"/>
      <c r="B406" s="773">
        <v>51</v>
      </c>
      <c r="C406" s="772" t="s">
        <v>424</v>
      </c>
      <c r="D406" s="751">
        <v>78.397000000000006</v>
      </c>
      <c r="E406" s="751">
        <v>31.056999999999999</v>
      </c>
      <c r="F406" s="751">
        <f t="shared" si="74"/>
        <v>47.34</v>
      </c>
      <c r="G406" s="728"/>
      <c r="L406" s="733"/>
    </row>
    <row r="407" spans="1:12" s="744" customFormat="1" ht="9" customHeight="1">
      <c r="A407" s="742"/>
      <c r="B407" s="773">
        <v>53</v>
      </c>
      <c r="C407" s="772" t="s">
        <v>726</v>
      </c>
      <c r="D407" s="751"/>
      <c r="E407" s="751"/>
      <c r="F407" s="751"/>
      <c r="G407" s="745"/>
      <c r="I407" s="747"/>
      <c r="J407" s="747"/>
      <c r="L407" s="746"/>
    </row>
    <row r="408" spans="1:12" s="744" customFormat="1" ht="9" customHeight="1">
      <c r="A408" s="742"/>
      <c r="B408" s="773"/>
      <c r="C408" s="772" t="s">
        <v>653</v>
      </c>
      <c r="D408" s="751">
        <v>216.44499999999999</v>
      </c>
      <c r="E408" s="751">
        <v>107.06699999999999</v>
      </c>
      <c r="F408" s="751">
        <f t="shared" ref="F408:F411" si="75">SUM(D408-E408)</f>
        <v>109.378</v>
      </c>
      <c r="G408" s="745"/>
      <c r="I408" s="747"/>
      <c r="J408" s="747"/>
      <c r="L408" s="746"/>
    </row>
    <row r="409" spans="1:12" s="724" customFormat="1" ht="9" customHeight="1">
      <c r="A409" s="725"/>
      <c r="B409" s="773">
        <v>54</v>
      </c>
      <c r="C409" s="772" t="s">
        <v>427</v>
      </c>
      <c r="D409" s="751">
        <v>20518.78</v>
      </c>
      <c r="E409" s="751">
        <v>4869.0959999999995</v>
      </c>
      <c r="F409" s="751">
        <f t="shared" si="75"/>
        <v>15649.683999999999</v>
      </c>
      <c r="G409" s="728"/>
      <c r="L409" s="733"/>
    </row>
    <row r="410" spans="1:12" s="724" customFormat="1" ht="9" customHeight="1">
      <c r="A410" s="725"/>
      <c r="B410" s="773">
        <v>61</v>
      </c>
      <c r="C410" s="772" t="s">
        <v>431</v>
      </c>
      <c r="D410" s="751">
        <v>462401.77500000002</v>
      </c>
      <c r="E410" s="751">
        <v>34064.658000000003</v>
      </c>
      <c r="F410" s="751">
        <f t="shared" si="75"/>
        <v>428337.11700000003</v>
      </c>
      <c r="G410" s="728"/>
      <c r="L410" s="733"/>
    </row>
    <row r="411" spans="1:12" s="724" customFormat="1" ht="9" customHeight="1">
      <c r="A411" s="725"/>
      <c r="B411" s="773">
        <v>62</v>
      </c>
      <c r="C411" s="772" t="s">
        <v>432</v>
      </c>
      <c r="D411" s="751">
        <v>289213.212</v>
      </c>
      <c r="E411" s="751">
        <v>91317.466</v>
      </c>
      <c r="F411" s="751">
        <f t="shared" si="75"/>
        <v>197895.74599999998</v>
      </c>
      <c r="G411" s="728"/>
      <c r="L411" s="733"/>
    </row>
    <row r="412" spans="1:12" s="724" customFormat="1" ht="9" customHeight="1">
      <c r="A412" s="725"/>
      <c r="B412" s="773">
        <v>71</v>
      </c>
      <c r="C412" s="772" t="s">
        <v>727</v>
      </c>
      <c r="D412" s="751"/>
      <c r="E412" s="751"/>
      <c r="F412" s="751"/>
      <c r="G412" s="728"/>
      <c r="L412" s="733"/>
    </row>
    <row r="413" spans="1:12" s="724" customFormat="1" ht="9" customHeight="1">
      <c r="A413" s="725"/>
      <c r="B413" s="773"/>
      <c r="C413" s="772" t="s">
        <v>728</v>
      </c>
      <c r="D413" s="751">
        <v>8136.3019999999997</v>
      </c>
      <c r="E413" s="751">
        <v>2321.8290000000002</v>
      </c>
      <c r="F413" s="751">
        <f t="shared" ref="F413" si="76">SUM(D413-E413)</f>
        <v>5814.473</v>
      </c>
      <c r="G413" s="728"/>
      <c r="L413" s="733"/>
    </row>
    <row r="414" spans="1:12" s="724" customFormat="1" ht="9" customHeight="1">
      <c r="A414" s="725"/>
      <c r="B414" s="773">
        <v>93</v>
      </c>
      <c r="C414" s="774" t="s">
        <v>656</v>
      </c>
      <c r="D414" s="751"/>
      <c r="E414" s="751"/>
      <c r="F414" s="751"/>
      <c r="G414" s="728"/>
      <c r="L414" s="733"/>
    </row>
    <row r="415" spans="1:12" s="724" customFormat="1" ht="9" customHeight="1">
      <c r="A415" s="725"/>
      <c r="B415" s="773"/>
      <c r="C415" s="774" t="s">
        <v>657</v>
      </c>
      <c r="D415" s="751">
        <v>771013.98402600002</v>
      </c>
      <c r="E415" s="751">
        <v>230056.00700000001</v>
      </c>
      <c r="F415" s="751">
        <f t="shared" ref="F415" si="77">SUM(D415-E415)</f>
        <v>540957.97702600004</v>
      </c>
      <c r="G415" s="728"/>
    </row>
    <row r="416" spans="1:12" s="724" customFormat="1" ht="9" customHeight="1">
      <c r="A416" s="725"/>
      <c r="B416" s="773"/>
      <c r="C416" s="774"/>
      <c r="D416" s="751"/>
      <c r="E416" s="751"/>
      <c r="F416" s="751"/>
      <c r="G416" s="728"/>
    </row>
    <row r="417" spans="1:12" s="724" customFormat="1" ht="9" customHeight="1">
      <c r="A417" s="725"/>
      <c r="B417" s="743" t="s">
        <v>737</v>
      </c>
      <c r="C417" s="774"/>
      <c r="D417" s="793">
        <f>SUM(D419,D438)</f>
        <v>2393395.2749999999</v>
      </c>
      <c r="E417" s="793">
        <f t="shared" ref="E417:F417" si="78">SUM(E419,E438)</f>
        <v>1084592.3229999999</v>
      </c>
      <c r="F417" s="793">
        <f t="shared" si="78"/>
        <v>1308802.9519999998</v>
      </c>
      <c r="G417" s="728"/>
    </row>
    <row r="418" spans="1:12" s="724" customFormat="1" ht="4.1500000000000004" customHeight="1">
      <c r="A418" s="725"/>
      <c r="B418" s="773"/>
      <c r="C418" s="772"/>
      <c r="D418" s="751"/>
      <c r="E418" s="751"/>
      <c r="F418" s="751"/>
      <c r="G418" s="728"/>
      <c r="L418" s="733"/>
    </row>
    <row r="419" spans="1:12" s="724" customFormat="1" ht="9" customHeight="1">
      <c r="A419" s="725"/>
      <c r="B419" s="743"/>
      <c r="C419" s="775" t="s">
        <v>738</v>
      </c>
      <c r="D419" s="793">
        <f>SUM(D421:D436)</f>
        <v>279929.58300000004</v>
      </c>
      <c r="E419" s="793">
        <f>SUM(E421:E436)</f>
        <v>77007.828999999998</v>
      </c>
      <c r="F419" s="793">
        <f t="shared" ref="F419" si="79">SUM(D419-E419)</f>
        <v>202921.75400000004</v>
      </c>
      <c r="G419" s="728"/>
    </row>
    <row r="420" spans="1:12" s="724" customFormat="1" ht="4.1500000000000004" customHeight="1">
      <c r="A420" s="725"/>
      <c r="B420" s="773"/>
      <c r="C420" s="772"/>
      <c r="D420" s="751"/>
      <c r="E420" s="751"/>
      <c r="F420" s="751"/>
      <c r="G420" s="728"/>
      <c r="L420" s="733"/>
    </row>
    <row r="421" spans="1:12" s="724" customFormat="1" ht="9" customHeight="1">
      <c r="A421" s="725"/>
      <c r="B421" s="773" t="s">
        <v>647</v>
      </c>
      <c r="C421" s="774" t="s">
        <v>679</v>
      </c>
      <c r="D421" s="751"/>
      <c r="E421" s="751"/>
      <c r="F421" s="751"/>
      <c r="G421" s="728"/>
    </row>
    <row r="422" spans="1:12" s="724" customFormat="1" ht="9" customHeight="1">
      <c r="A422" s="725"/>
      <c r="B422" s="773"/>
      <c r="C422" s="774" t="s">
        <v>730</v>
      </c>
      <c r="D422" s="751">
        <v>1745.345</v>
      </c>
      <c r="E422" s="751">
        <v>647.11400000000003</v>
      </c>
      <c r="F422" s="751">
        <f t="shared" ref="F422" si="80">SUM(D422-E422)</f>
        <v>1098.231</v>
      </c>
      <c r="G422" s="728"/>
    </row>
    <row r="423" spans="1:12" s="744" customFormat="1" ht="9" customHeight="1">
      <c r="A423" s="742"/>
      <c r="B423" s="773" t="s">
        <v>648</v>
      </c>
      <c r="C423" s="774" t="s">
        <v>731</v>
      </c>
      <c r="D423" s="751"/>
      <c r="E423" s="751"/>
      <c r="F423" s="751"/>
      <c r="G423" s="745"/>
      <c r="I423" s="747"/>
      <c r="J423" s="747"/>
      <c r="L423" s="746"/>
    </row>
    <row r="424" spans="1:12" s="744" customFormat="1" ht="9" customHeight="1">
      <c r="A424" s="742"/>
      <c r="B424" s="773"/>
      <c r="C424" s="774" t="s">
        <v>732</v>
      </c>
      <c r="D424" s="751">
        <v>61553.250999999997</v>
      </c>
      <c r="E424" s="751">
        <v>18390.773000000001</v>
      </c>
      <c r="F424" s="751">
        <f t="shared" ref="F424:F429" si="81">SUM(D424-E424)</f>
        <v>43162.477999999996</v>
      </c>
      <c r="G424" s="745"/>
      <c r="I424" s="747"/>
      <c r="J424" s="747"/>
      <c r="L424" s="746"/>
    </row>
    <row r="425" spans="1:12" s="744" customFormat="1" ht="9" customHeight="1">
      <c r="A425" s="742"/>
      <c r="B425" s="773" t="s">
        <v>649</v>
      </c>
      <c r="C425" s="774" t="s">
        <v>420</v>
      </c>
      <c r="D425" s="751">
        <v>15073.534</v>
      </c>
      <c r="E425" s="751">
        <v>11758.018</v>
      </c>
      <c r="F425" s="751">
        <f t="shared" si="81"/>
        <v>3315.5159999999996</v>
      </c>
      <c r="G425" s="745"/>
      <c r="I425" s="747"/>
      <c r="J425" s="747"/>
      <c r="L425" s="746"/>
    </row>
    <row r="426" spans="1:12" s="744" customFormat="1" ht="9" customHeight="1">
      <c r="A426" s="742"/>
      <c r="B426" s="773" t="s">
        <v>650</v>
      </c>
      <c r="C426" s="774" t="s">
        <v>651</v>
      </c>
      <c r="D426" s="751">
        <v>3384.5459999999998</v>
      </c>
      <c r="E426" s="751">
        <v>1859.45</v>
      </c>
      <c r="F426" s="751">
        <f t="shared" si="81"/>
        <v>1525.0959999999998</v>
      </c>
      <c r="G426" s="745"/>
      <c r="I426" s="747"/>
      <c r="J426" s="747"/>
      <c r="L426" s="746"/>
    </row>
    <row r="427" spans="1:12" s="724" customFormat="1" ht="9.6" customHeight="1">
      <c r="A427" s="725"/>
      <c r="B427" s="748" t="s">
        <v>652</v>
      </c>
      <c r="C427" s="748" t="s">
        <v>733</v>
      </c>
      <c r="D427" s="751">
        <v>47876.04</v>
      </c>
      <c r="E427" s="751">
        <v>13421.028</v>
      </c>
      <c r="F427" s="751">
        <f t="shared" si="81"/>
        <v>34455.012000000002</v>
      </c>
      <c r="G427" s="728"/>
      <c r="L427" s="733"/>
    </row>
    <row r="428" spans="1:12" s="724" customFormat="1" ht="9.6" customHeight="1">
      <c r="A428" s="725"/>
      <c r="B428" s="748">
        <v>51</v>
      </c>
      <c r="C428" s="748" t="s">
        <v>424</v>
      </c>
      <c r="D428" s="750">
        <v>4422.8389999999999</v>
      </c>
      <c r="E428" s="750">
        <v>910.80700000000002</v>
      </c>
      <c r="F428" s="751">
        <f t="shared" si="81"/>
        <v>3512.0320000000002</v>
      </c>
      <c r="G428" s="728"/>
      <c r="L428" s="733"/>
    </row>
    <row r="429" spans="1:12" s="744" customFormat="1" ht="9" customHeight="1">
      <c r="A429" s="770"/>
      <c r="B429" s="771" t="s">
        <v>734</v>
      </c>
      <c r="C429" s="772" t="s">
        <v>425</v>
      </c>
      <c r="D429" s="751">
        <v>77280.054999999993</v>
      </c>
      <c r="E429" s="751">
        <v>14112.79</v>
      </c>
      <c r="F429" s="751">
        <f t="shared" si="81"/>
        <v>63167.264999999992</v>
      </c>
      <c r="G429" s="745"/>
      <c r="L429" s="746"/>
    </row>
    <row r="430" spans="1:12" s="744" customFormat="1" ht="9" customHeight="1">
      <c r="A430" s="742"/>
      <c r="B430" s="771" t="s">
        <v>735</v>
      </c>
      <c r="C430" s="772" t="s">
        <v>726</v>
      </c>
      <c r="D430" s="751"/>
      <c r="E430" s="751"/>
      <c r="F430" s="751"/>
      <c r="G430" s="745"/>
      <c r="I430" s="747"/>
      <c r="J430" s="747"/>
      <c r="L430" s="746"/>
    </row>
    <row r="431" spans="1:12" s="724" customFormat="1" ht="9" customHeight="1">
      <c r="A431" s="725"/>
      <c r="B431" s="773"/>
      <c r="C431" s="772" t="s">
        <v>653</v>
      </c>
      <c r="D431" s="751">
        <v>2649.9160000000002</v>
      </c>
      <c r="E431" s="751">
        <v>1595.567</v>
      </c>
      <c r="F431" s="751">
        <f t="shared" ref="F431" si="82">SUM(D431-E431)</f>
        <v>1054.3490000000002</v>
      </c>
      <c r="G431" s="728"/>
      <c r="L431" s="733"/>
    </row>
    <row r="432" spans="1:12" s="744" customFormat="1" ht="9" customHeight="1">
      <c r="A432" s="742"/>
      <c r="B432" s="773" t="s">
        <v>654</v>
      </c>
      <c r="C432" s="772" t="s">
        <v>427</v>
      </c>
      <c r="D432" s="751"/>
      <c r="E432" s="751"/>
      <c r="F432" s="751"/>
      <c r="G432" s="745"/>
      <c r="I432" s="747"/>
      <c r="J432" s="747"/>
      <c r="L432" s="746"/>
    </row>
    <row r="433" spans="1:12" s="744" customFormat="1" ht="9" customHeight="1">
      <c r="A433" s="742"/>
      <c r="B433" s="773"/>
      <c r="C433" s="772" t="s">
        <v>655</v>
      </c>
      <c r="D433" s="751">
        <v>35382.819000000003</v>
      </c>
      <c r="E433" s="751">
        <v>7589.0929999999998</v>
      </c>
      <c r="F433" s="751">
        <f t="shared" ref="F433:F434" si="83">SUM(D433-E433)</f>
        <v>27793.726000000002</v>
      </c>
      <c r="G433" s="745"/>
      <c r="I433" s="747"/>
      <c r="J433" s="747"/>
      <c r="L433" s="746"/>
    </row>
    <row r="434" spans="1:12" s="724" customFormat="1" ht="9" customHeight="1">
      <c r="A434" s="725"/>
      <c r="B434" s="773">
        <v>62</v>
      </c>
      <c r="C434" s="772" t="s">
        <v>432</v>
      </c>
      <c r="D434" s="751">
        <v>15872.351000000001</v>
      </c>
      <c r="E434" s="751">
        <v>3415.2689999999998</v>
      </c>
      <c r="F434" s="751">
        <f t="shared" si="83"/>
        <v>12457.082</v>
      </c>
      <c r="G434" s="728"/>
      <c r="L434" s="733"/>
    </row>
    <row r="435" spans="1:12" s="724" customFormat="1" ht="9" customHeight="1">
      <c r="A435" s="725"/>
      <c r="B435" s="773">
        <v>71</v>
      </c>
      <c r="C435" s="772" t="s">
        <v>727</v>
      </c>
      <c r="D435" s="751"/>
      <c r="E435" s="751"/>
      <c r="F435" s="751"/>
      <c r="G435" s="728"/>
      <c r="L435" s="733"/>
    </row>
    <row r="436" spans="1:12" s="724" customFormat="1" ht="9" customHeight="1">
      <c r="A436" s="725"/>
      <c r="B436" s="773"/>
      <c r="C436" s="772" t="s">
        <v>728</v>
      </c>
      <c r="D436" s="751">
        <v>14688.887000000001</v>
      </c>
      <c r="E436" s="751">
        <v>3307.92</v>
      </c>
      <c r="F436" s="751">
        <f t="shared" ref="F436" si="84">SUM(D436-E436)</f>
        <v>11380.967000000001</v>
      </c>
      <c r="G436" s="728"/>
      <c r="L436" s="733"/>
    </row>
    <row r="437" spans="1:12" s="724" customFormat="1" ht="4.1500000000000004" customHeight="1">
      <c r="A437" s="725"/>
      <c r="B437" s="773"/>
      <c r="C437" s="772"/>
      <c r="D437" s="751"/>
      <c r="E437" s="751"/>
      <c r="F437" s="751"/>
      <c r="G437" s="728"/>
      <c r="L437" s="733"/>
    </row>
    <row r="438" spans="1:12" s="724" customFormat="1" ht="9" customHeight="1">
      <c r="A438" s="725"/>
      <c r="C438" s="795" t="s">
        <v>736</v>
      </c>
      <c r="D438" s="793">
        <v>2113465.6919999998</v>
      </c>
      <c r="E438" s="793">
        <v>1007584.4939999999</v>
      </c>
      <c r="F438" s="793">
        <f t="shared" ref="F438" si="85">SUM(D438-E438)</f>
        <v>1105881.1979999999</v>
      </c>
      <c r="G438" s="728"/>
      <c r="L438" s="733"/>
    </row>
    <row r="439" spans="1:12" s="724" customFormat="1" ht="9" customHeight="1">
      <c r="A439" s="725"/>
      <c r="C439" s="795"/>
      <c r="D439" s="793"/>
      <c r="E439" s="793"/>
      <c r="F439" s="793"/>
      <c r="G439" s="728"/>
      <c r="L439" s="733"/>
    </row>
    <row r="440" spans="1:12" s="744" customFormat="1" ht="9" customHeight="1">
      <c r="A440" s="742"/>
      <c r="B440" s="775" t="s">
        <v>645</v>
      </c>
      <c r="C440" s="746"/>
      <c r="D440" s="751"/>
      <c r="E440" s="751"/>
      <c r="F440" s="751"/>
      <c r="G440" s="745"/>
      <c r="I440" s="747"/>
      <c r="J440" s="747"/>
      <c r="L440" s="746"/>
    </row>
    <row r="441" spans="1:12" s="724" customFormat="1" ht="2.4500000000000002" customHeight="1">
      <c r="A441" s="766"/>
      <c r="B441" s="762"/>
      <c r="C441" s="762"/>
      <c r="D441" s="778"/>
      <c r="E441" s="778"/>
      <c r="F441" s="778"/>
      <c r="G441" s="768"/>
      <c r="L441" s="733"/>
    </row>
    <row r="442" spans="1:12" s="744" customFormat="1" ht="3" customHeight="1">
      <c r="A442" s="721"/>
      <c r="B442" s="722"/>
      <c r="C442" s="722"/>
      <c r="D442" s="722"/>
      <c r="E442" s="722"/>
      <c r="F442" s="722"/>
      <c r="G442" s="723"/>
      <c r="I442" s="747"/>
      <c r="J442" s="747"/>
      <c r="L442" s="746"/>
    </row>
    <row r="443" spans="1:12" s="744" customFormat="1" ht="11.1" customHeight="1">
      <c r="A443" s="725"/>
      <c r="B443" s="726" t="s">
        <v>621</v>
      </c>
      <c r="C443" s="726"/>
      <c r="D443" s="727"/>
      <c r="E443" s="727"/>
      <c r="F443" s="853" t="s">
        <v>681</v>
      </c>
      <c r="G443" s="728"/>
      <c r="I443" s="747"/>
      <c r="J443" s="747"/>
      <c r="L443" s="746"/>
    </row>
    <row r="444" spans="1:12" s="744" customFormat="1" ht="11.1" customHeight="1">
      <c r="A444" s="725"/>
      <c r="B444" s="726" t="s">
        <v>646</v>
      </c>
      <c r="C444" s="726"/>
      <c r="D444" s="727"/>
      <c r="E444" s="727"/>
      <c r="F444" s="729"/>
      <c r="G444" s="728"/>
      <c r="I444" s="747"/>
      <c r="J444" s="747"/>
      <c r="L444" s="746"/>
    </row>
    <row r="445" spans="1:12" s="744" customFormat="1" ht="11.1" customHeight="1">
      <c r="A445" s="725"/>
      <c r="B445" s="726" t="s">
        <v>723</v>
      </c>
      <c r="C445" s="726"/>
      <c r="D445" s="730"/>
      <c r="E445" s="730"/>
      <c r="F445" s="730"/>
      <c r="G445" s="728"/>
      <c r="I445" s="747"/>
      <c r="J445" s="747"/>
      <c r="L445" s="746"/>
    </row>
    <row r="446" spans="1:12" s="744" customFormat="1" ht="11.1" customHeight="1">
      <c r="A446" s="725"/>
      <c r="B446" s="731" t="s">
        <v>623</v>
      </c>
      <c r="C446" s="731"/>
      <c r="D446" s="730"/>
      <c r="E446" s="730"/>
      <c r="F446" s="730"/>
      <c r="G446" s="728"/>
      <c r="I446" s="747"/>
      <c r="J446" s="747"/>
      <c r="L446" s="746"/>
    </row>
    <row r="447" spans="1:12" s="744" customFormat="1" ht="3" customHeight="1">
      <c r="A447" s="725"/>
      <c r="B447" s="732"/>
      <c r="C447" s="732"/>
      <c r="D447" s="732"/>
      <c r="E447" s="732"/>
      <c r="F447" s="732"/>
      <c r="G447" s="728"/>
      <c r="I447" s="747"/>
      <c r="J447" s="747"/>
      <c r="L447" s="746"/>
    </row>
    <row r="448" spans="1:12" s="744" customFormat="1" ht="3" customHeight="1">
      <c r="A448" s="725"/>
      <c r="B448" s="733"/>
      <c r="C448" s="733"/>
      <c r="D448" s="733"/>
      <c r="E448" s="733"/>
      <c r="F448" s="733"/>
      <c r="G448" s="728"/>
      <c r="I448" s="747"/>
      <c r="J448" s="747"/>
      <c r="L448" s="746"/>
    </row>
    <row r="449" spans="1:12" s="744" customFormat="1" ht="9" customHeight="1">
      <c r="A449" s="725"/>
      <c r="B449" s="935" t="s">
        <v>415</v>
      </c>
      <c r="C449" s="935"/>
      <c r="D449" s="934" t="s">
        <v>625</v>
      </c>
      <c r="E449" s="934" t="s">
        <v>626</v>
      </c>
      <c r="F449" s="934" t="s">
        <v>627</v>
      </c>
      <c r="G449" s="734"/>
      <c r="I449" s="747"/>
      <c r="J449" s="747"/>
      <c r="L449" s="746"/>
    </row>
    <row r="450" spans="1:12" s="744" customFormat="1" ht="9" customHeight="1">
      <c r="A450" s="725"/>
      <c r="B450" s="935"/>
      <c r="C450" s="935"/>
      <c r="D450" s="934"/>
      <c r="E450" s="934"/>
      <c r="F450" s="934"/>
      <c r="G450" s="734"/>
      <c r="I450" s="747"/>
      <c r="J450" s="747"/>
      <c r="L450" s="746"/>
    </row>
    <row r="451" spans="1:12" s="744" customFormat="1" ht="9" customHeight="1">
      <c r="A451" s="725"/>
      <c r="B451" s="935"/>
      <c r="C451" s="935"/>
      <c r="D451" s="934"/>
      <c r="E451" s="934"/>
      <c r="F451" s="934"/>
      <c r="G451" s="734"/>
      <c r="I451" s="747"/>
      <c r="J451" s="747"/>
      <c r="L451" s="746"/>
    </row>
    <row r="452" spans="1:12" s="744" customFormat="1" ht="3" customHeight="1">
      <c r="A452" s="725"/>
      <c r="B452" s="732"/>
      <c r="C452" s="732"/>
      <c r="D452" s="738"/>
      <c r="E452" s="738"/>
      <c r="F452" s="738"/>
      <c r="G452" s="739"/>
      <c r="I452" s="747"/>
      <c r="J452" s="747"/>
      <c r="L452" s="746"/>
    </row>
    <row r="453" spans="1:12" s="744" customFormat="1" ht="3" customHeight="1">
      <c r="A453" s="725"/>
      <c r="B453" s="733"/>
      <c r="C453" s="733"/>
      <c r="D453" s="793"/>
      <c r="E453" s="793"/>
      <c r="F453" s="793"/>
      <c r="G453" s="741"/>
      <c r="I453" s="747"/>
      <c r="J453" s="747"/>
      <c r="L453" s="746"/>
    </row>
    <row r="454" spans="1:12" s="744" customFormat="1" ht="9.6" customHeight="1">
      <c r="A454" s="742"/>
      <c r="B454" s="743">
        <v>2011</v>
      </c>
      <c r="C454" s="743"/>
      <c r="G454" s="745"/>
      <c r="L454" s="746"/>
    </row>
    <row r="455" spans="1:12" s="744" customFormat="1" ht="9.6" customHeight="1">
      <c r="A455" s="742"/>
      <c r="B455" s="743" t="s">
        <v>60</v>
      </c>
      <c r="C455" s="743"/>
      <c r="D455" s="747">
        <f>SUM(D457,D472)</f>
        <v>4600061.8220000006</v>
      </c>
      <c r="E455" s="747">
        <f t="shared" ref="E455:F455" si="86">SUM(E457,E472)</f>
        <v>1747831.9609999999</v>
      </c>
      <c r="F455" s="747">
        <f t="shared" si="86"/>
        <v>2852229.8610000005</v>
      </c>
      <c r="G455" s="745"/>
      <c r="L455" s="746"/>
    </row>
    <row r="456" spans="1:12" s="724" customFormat="1" ht="4.1500000000000004" customHeight="1">
      <c r="A456" s="725"/>
      <c r="B456" s="773"/>
      <c r="C456" s="772"/>
      <c r="D456" s="751"/>
      <c r="E456" s="751"/>
      <c r="F456" s="751"/>
      <c r="G456" s="728"/>
      <c r="L456" s="733"/>
    </row>
    <row r="457" spans="1:12" s="744" customFormat="1" ht="9.6" customHeight="1">
      <c r="A457" s="742"/>
      <c r="B457" s="743" t="s">
        <v>725</v>
      </c>
      <c r="C457" s="743"/>
      <c r="D457" s="747">
        <f>SUM(D459:D470)</f>
        <v>1689246.456</v>
      </c>
      <c r="E457" s="747">
        <f t="shared" ref="E457" si="87">SUM(E459:E470)</f>
        <v>409431.01699999999</v>
      </c>
      <c r="F457" s="747">
        <f>SUM(F459:F470)</f>
        <v>1279815.439</v>
      </c>
      <c r="G457" s="745"/>
      <c r="L457" s="746"/>
    </row>
    <row r="458" spans="1:12" s="724" customFormat="1" ht="4.1500000000000004" customHeight="1">
      <c r="A458" s="725"/>
      <c r="B458" s="773"/>
      <c r="C458" s="772"/>
      <c r="D458" s="751"/>
      <c r="E458" s="751"/>
      <c r="F458" s="751"/>
      <c r="G458" s="728"/>
      <c r="L458" s="733"/>
    </row>
    <row r="459" spans="1:12" s="744" customFormat="1" ht="9" customHeight="1">
      <c r="A459" s="770"/>
      <c r="B459" s="771">
        <v>23</v>
      </c>
      <c r="C459" s="772" t="s">
        <v>419</v>
      </c>
      <c r="D459" s="751">
        <v>35.045999999999999</v>
      </c>
      <c r="E459" s="751">
        <v>4.109</v>
      </c>
      <c r="F459" s="751">
        <f>SUM(D459-E459)</f>
        <v>30.936999999999998</v>
      </c>
      <c r="G459" s="745"/>
      <c r="L459" s="746"/>
    </row>
    <row r="460" spans="1:12" s="744" customFormat="1" ht="9" customHeight="1">
      <c r="A460" s="742"/>
      <c r="B460" s="771" t="s">
        <v>649</v>
      </c>
      <c r="C460" s="772" t="s">
        <v>420</v>
      </c>
      <c r="D460" s="751">
        <v>3109.7510000000002</v>
      </c>
      <c r="E460" s="751">
        <v>2983.4949999999999</v>
      </c>
      <c r="F460" s="751">
        <f t="shared" ref="F460:F461" si="88">SUM(D460-E460)</f>
        <v>126.25600000000031</v>
      </c>
      <c r="G460" s="745"/>
      <c r="I460" s="747"/>
      <c r="J460" s="747"/>
      <c r="L460" s="746"/>
    </row>
    <row r="461" spans="1:12" s="724" customFormat="1" ht="9" customHeight="1">
      <c r="A461" s="725"/>
      <c r="B461" s="773">
        <v>51</v>
      </c>
      <c r="C461" s="772" t="s">
        <v>424</v>
      </c>
      <c r="D461" s="751">
        <v>74.668999999999997</v>
      </c>
      <c r="E461" s="751">
        <v>25.233000000000001</v>
      </c>
      <c r="F461" s="751">
        <f t="shared" si="88"/>
        <v>49.435999999999993</v>
      </c>
      <c r="G461" s="728"/>
      <c r="L461" s="733"/>
    </row>
    <row r="462" spans="1:12" s="744" customFormat="1" ht="9" customHeight="1">
      <c r="A462" s="742"/>
      <c r="B462" s="773">
        <v>53</v>
      </c>
      <c r="C462" s="772" t="s">
        <v>726</v>
      </c>
      <c r="D462" s="751"/>
      <c r="E462" s="751"/>
      <c r="F462" s="751"/>
      <c r="G462" s="745"/>
      <c r="I462" s="747"/>
      <c r="J462" s="747"/>
      <c r="L462" s="746"/>
    </row>
    <row r="463" spans="1:12" s="744" customFormat="1" ht="9" customHeight="1">
      <c r="A463" s="742"/>
      <c r="B463" s="773"/>
      <c r="C463" s="772" t="s">
        <v>653</v>
      </c>
      <c r="D463" s="751">
        <v>251.67</v>
      </c>
      <c r="E463" s="751">
        <v>134.542</v>
      </c>
      <c r="F463" s="751">
        <f t="shared" ref="F463:F466" si="89">SUM(D463-E463)</f>
        <v>117.12799999999999</v>
      </c>
      <c r="G463" s="745"/>
      <c r="I463" s="747"/>
      <c r="J463" s="747"/>
      <c r="L463" s="746"/>
    </row>
    <row r="464" spans="1:12" s="724" customFormat="1" ht="9" customHeight="1">
      <c r="A464" s="725"/>
      <c r="B464" s="773">
        <v>54</v>
      </c>
      <c r="C464" s="772" t="s">
        <v>427</v>
      </c>
      <c r="D464" s="751">
        <v>21480.481</v>
      </c>
      <c r="E464" s="751">
        <v>5672.6030000000001</v>
      </c>
      <c r="F464" s="751">
        <f t="shared" si="89"/>
        <v>15807.878000000001</v>
      </c>
      <c r="G464" s="728"/>
      <c r="L464" s="733"/>
    </row>
    <row r="465" spans="1:12" s="724" customFormat="1" ht="9" customHeight="1">
      <c r="A465" s="725"/>
      <c r="B465" s="773">
        <v>61</v>
      </c>
      <c r="C465" s="772" t="s">
        <v>431</v>
      </c>
      <c r="D465" s="751">
        <v>500607.47600000002</v>
      </c>
      <c r="E465" s="751">
        <v>39386.737999999998</v>
      </c>
      <c r="F465" s="751">
        <f t="shared" si="89"/>
        <v>461220.73800000001</v>
      </c>
      <c r="G465" s="728"/>
      <c r="L465" s="733"/>
    </row>
    <row r="466" spans="1:12" s="724" customFormat="1" ht="9" customHeight="1">
      <c r="A466" s="725"/>
      <c r="B466" s="773">
        <v>62</v>
      </c>
      <c r="C466" s="772" t="s">
        <v>432</v>
      </c>
      <c r="D466" s="751">
        <v>321079.80200000003</v>
      </c>
      <c r="E466" s="751">
        <v>102662.429</v>
      </c>
      <c r="F466" s="751">
        <f t="shared" si="89"/>
        <v>218417.37300000002</v>
      </c>
      <c r="G466" s="728"/>
      <c r="L466" s="733"/>
    </row>
    <row r="467" spans="1:12" s="724" customFormat="1" ht="9" customHeight="1">
      <c r="A467" s="725"/>
      <c r="B467" s="773">
        <v>71</v>
      </c>
      <c r="C467" s="772" t="s">
        <v>727</v>
      </c>
      <c r="D467" s="751"/>
      <c r="E467" s="751"/>
      <c r="F467" s="751"/>
      <c r="G467" s="728"/>
      <c r="L467" s="733"/>
    </row>
    <row r="468" spans="1:12" s="724" customFormat="1" ht="9" customHeight="1">
      <c r="A468" s="725"/>
      <c r="B468" s="773"/>
      <c r="C468" s="772" t="s">
        <v>728</v>
      </c>
      <c r="D468" s="751">
        <v>8427.16</v>
      </c>
      <c r="E468" s="751">
        <v>2655.5250000000001</v>
      </c>
      <c r="F468" s="751">
        <f t="shared" ref="F468" si="90">SUM(D468-E468)</f>
        <v>5771.6350000000002</v>
      </c>
      <c r="G468" s="728"/>
      <c r="L468" s="733"/>
    </row>
    <row r="469" spans="1:12" s="724" customFormat="1" ht="9" customHeight="1">
      <c r="A469" s="725"/>
      <c r="B469" s="773">
        <v>93</v>
      </c>
      <c r="C469" s="774" t="s">
        <v>656</v>
      </c>
      <c r="D469" s="751"/>
      <c r="E469" s="751"/>
      <c r="F469" s="751"/>
      <c r="G469" s="728"/>
      <c r="L469" s="733"/>
    </row>
    <row r="470" spans="1:12" s="724" customFormat="1" ht="9" customHeight="1">
      <c r="A470" s="725"/>
      <c r="B470" s="773"/>
      <c r="C470" s="774" t="s">
        <v>657</v>
      </c>
      <c r="D470" s="751">
        <v>834180.40099999995</v>
      </c>
      <c r="E470" s="751">
        <v>255906.34299999999</v>
      </c>
      <c r="F470" s="751">
        <f t="shared" ref="F470" si="91">SUM(D470-E470)</f>
        <v>578274.05799999996</v>
      </c>
      <c r="G470" s="728"/>
    </row>
    <row r="471" spans="1:12" s="724" customFormat="1" ht="9" customHeight="1">
      <c r="A471" s="725"/>
      <c r="B471" s="773"/>
      <c r="C471" s="774"/>
      <c r="D471" s="751"/>
      <c r="E471" s="751"/>
      <c r="F471" s="751"/>
      <c r="G471" s="728"/>
    </row>
    <row r="472" spans="1:12" s="724" customFormat="1" ht="9" customHeight="1">
      <c r="A472" s="725"/>
      <c r="B472" s="743" t="s">
        <v>737</v>
      </c>
      <c r="C472" s="774"/>
      <c r="D472" s="793">
        <f>SUM(D474,D493)</f>
        <v>2910815.3660000004</v>
      </c>
      <c r="E472" s="793">
        <f t="shared" ref="E472:F472" si="92">SUM(E474,E493)</f>
        <v>1338400.9439999999</v>
      </c>
      <c r="F472" s="793">
        <f t="shared" si="92"/>
        <v>1572414.4220000003</v>
      </c>
      <c r="G472" s="728"/>
    </row>
    <row r="473" spans="1:12" s="724" customFormat="1" ht="4.1500000000000004" customHeight="1">
      <c r="A473" s="725"/>
      <c r="B473" s="773"/>
      <c r="C473" s="772"/>
      <c r="D473" s="751"/>
      <c r="E473" s="751"/>
      <c r="F473" s="751"/>
      <c r="G473" s="728"/>
      <c r="L473" s="733"/>
    </row>
    <row r="474" spans="1:12" s="724" customFormat="1" ht="9" customHeight="1">
      <c r="A474" s="725"/>
      <c r="B474" s="743"/>
      <c r="C474" s="775" t="s">
        <v>738</v>
      </c>
      <c r="D474" s="793">
        <f>SUM(D476:D491)</f>
        <v>300938.42200000008</v>
      </c>
      <c r="E474" s="793">
        <f>SUM(E476:E491)</f>
        <v>79793.106</v>
      </c>
      <c r="F474" s="793">
        <f t="shared" ref="F474" si="93">SUM(D474-E474)</f>
        <v>221145.31600000008</v>
      </c>
      <c r="G474" s="728"/>
    </row>
    <row r="475" spans="1:12" s="724" customFormat="1" ht="4.1500000000000004" customHeight="1">
      <c r="A475" s="725"/>
      <c r="B475" s="773"/>
      <c r="C475" s="772"/>
      <c r="D475" s="751"/>
      <c r="E475" s="751"/>
      <c r="F475" s="751"/>
      <c r="G475" s="728"/>
      <c r="L475" s="733"/>
    </row>
    <row r="476" spans="1:12" s="724" customFormat="1" ht="9" customHeight="1">
      <c r="A476" s="725"/>
      <c r="B476" s="773" t="s">
        <v>647</v>
      </c>
      <c r="C476" s="774" t="s">
        <v>679</v>
      </c>
      <c r="D476" s="751"/>
      <c r="E476" s="751"/>
      <c r="F476" s="751"/>
      <c r="G476" s="728"/>
    </row>
    <row r="477" spans="1:12" s="724" customFormat="1" ht="9" customHeight="1">
      <c r="A477" s="725"/>
      <c r="B477" s="773"/>
      <c r="C477" s="774" t="s">
        <v>730</v>
      </c>
      <c r="D477" s="751">
        <v>1671.1590000000001</v>
      </c>
      <c r="E477" s="751">
        <v>569.471</v>
      </c>
      <c r="F477" s="751">
        <f t="shared" ref="F477" si="94">SUM(D477-E477)</f>
        <v>1101.6880000000001</v>
      </c>
      <c r="G477" s="728"/>
    </row>
    <row r="478" spans="1:12" s="744" customFormat="1" ht="9" customHeight="1">
      <c r="A478" s="742"/>
      <c r="B478" s="773" t="s">
        <v>648</v>
      </c>
      <c r="C478" s="774" t="s">
        <v>731</v>
      </c>
      <c r="D478" s="751"/>
      <c r="E478" s="751"/>
      <c r="F478" s="751"/>
      <c r="G478" s="745"/>
      <c r="I478" s="747"/>
      <c r="J478" s="747"/>
      <c r="L478" s="746"/>
    </row>
    <row r="479" spans="1:12" s="744" customFormat="1" ht="9" customHeight="1">
      <c r="A479" s="742"/>
      <c r="B479" s="773"/>
      <c r="C479" s="774" t="s">
        <v>732</v>
      </c>
      <c r="D479" s="751">
        <v>72931.557000000001</v>
      </c>
      <c r="E479" s="751">
        <v>21730.008999999998</v>
      </c>
      <c r="F479" s="751">
        <f t="shared" ref="F479:F484" si="95">SUM(D479-E479)</f>
        <v>51201.548000000003</v>
      </c>
      <c r="G479" s="745"/>
      <c r="I479" s="747"/>
      <c r="J479" s="747"/>
      <c r="L479" s="746"/>
    </row>
    <row r="480" spans="1:12" s="744" customFormat="1" ht="9" customHeight="1">
      <c r="A480" s="742"/>
      <c r="B480" s="773" t="s">
        <v>649</v>
      </c>
      <c r="C480" s="774" t="s">
        <v>420</v>
      </c>
      <c r="D480" s="751">
        <v>14489.745999999999</v>
      </c>
      <c r="E480" s="751">
        <v>11444.120999999999</v>
      </c>
      <c r="F480" s="751">
        <f t="shared" si="95"/>
        <v>3045.625</v>
      </c>
      <c r="G480" s="745"/>
      <c r="I480" s="747"/>
      <c r="J480" s="747"/>
      <c r="L480" s="746"/>
    </row>
    <row r="481" spans="1:12" s="744" customFormat="1" ht="9" customHeight="1">
      <c r="A481" s="742"/>
      <c r="B481" s="773" t="s">
        <v>650</v>
      </c>
      <c r="C481" s="774" t="s">
        <v>651</v>
      </c>
      <c r="D481" s="751">
        <v>3370.424</v>
      </c>
      <c r="E481" s="751">
        <v>1962.049</v>
      </c>
      <c r="F481" s="751">
        <f t="shared" si="95"/>
        <v>1408.375</v>
      </c>
      <c r="G481" s="745"/>
      <c r="I481" s="747"/>
      <c r="J481" s="747"/>
      <c r="L481" s="746"/>
    </row>
    <row r="482" spans="1:12" s="724" customFormat="1" ht="9.6" customHeight="1">
      <c r="A482" s="725"/>
      <c r="B482" s="748" t="s">
        <v>652</v>
      </c>
      <c r="C482" s="748" t="s">
        <v>733</v>
      </c>
      <c r="D482" s="751">
        <v>50429.652000000002</v>
      </c>
      <c r="E482" s="751">
        <v>13745.259</v>
      </c>
      <c r="F482" s="751">
        <f t="shared" si="95"/>
        <v>36684.393000000004</v>
      </c>
      <c r="G482" s="728"/>
      <c r="L482" s="733"/>
    </row>
    <row r="483" spans="1:12" s="724" customFormat="1" ht="9.6" customHeight="1">
      <c r="A483" s="725"/>
      <c r="B483" s="748">
        <v>51</v>
      </c>
      <c r="C483" s="748" t="s">
        <v>424</v>
      </c>
      <c r="D483" s="750">
        <v>4917.6779999999999</v>
      </c>
      <c r="E483" s="750">
        <v>782.55200000000002</v>
      </c>
      <c r="F483" s="751">
        <f t="shared" si="95"/>
        <v>4135.1260000000002</v>
      </c>
      <c r="G483" s="728"/>
      <c r="L483" s="733"/>
    </row>
    <row r="484" spans="1:12" s="744" customFormat="1" ht="9" customHeight="1">
      <c r="A484" s="770"/>
      <c r="B484" s="771" t="s">
        <v>734</v>
      </c>
      <c r="C484" s="772" t="s">
        <v>425</v>
      </c>
      <c r="D484" s="751">
        <v>87410.357000000004</v>
      </c>
      <c r="E484" s="751">
        <v>15187.989</v>
      </c>
      <c r="F484" s="751">
        <f t="shared" si="95"/>
        <v>72222.368000000002</v>
      </c>
      <c r="G484" s="745"/>
      <c r="L484" s="746"/>
    </row>
    <row r="485" spans="1:12" s="744" customFormat="1" ht="9" customHeight="1">
      <c r="A485" s="742"/>
      <c r="B485" s="771" t="s">
        <v>735</v>
      </c>
      <c r="C485" s="772" t="s">
        <v>726</v>
      </c>
      <c r="D485" s="751"/>
      <c r="E485" s="751"/>
      <c r="F485" s="751"/>
      <c r="G485" s="745"/>
      <c r="I485" s="747"/>
      <c r="J485" s="747"/>
      <c r="L485" s="746"/>
    </row>
    <row r="486" spans="1:12" s="724" customFormat="1" ht="9" customHeight="1">
      <c r="A486" s="725"/>
      <c r="B486" s="773"/>
      <c r="C486" s="772" t="s">
        <v>653</v>
      </c>
      <c r="D486" s="751">
        <v>1479.6559999999999</v>
      </c>
      <c r="E486" s="751">
        <v>994.64800000000002</v>
      </c>
      <c r="F486" s="751">
        <f t="shared" ref="F486" si="96">SUM(D486-E486)</f>
        <v>485.00799999999992</v>
      </c>
      <c r="G486" s="728"/>
      <c r="L486" s="733"/>
    </row>
    <row r="487" spans="1:12" s="744" customFormat="1" ht="9" customHeight="1">
      <c r="A487" s="742"/>
      <c r="B487" s="773" t="s">
        <v>654</v>
      </c>
      <c r="C487" s="772" t="s">
        <v>427</v>
      </c>
      <c r="D487" s="751"/>
      <c r="E487" s="751"/>
      <c r="F487" s="751"/>
      <c r="G487" s="745"/>
      <c r="I487" s="747"/>
      <c r="J487" s="747"/>
      <c r="L487" s="746"/>
    </row>
    <row r="488" spans="1:12" s="744" customFormat="1" ht="9" customHeight="1">
      <c r="A488" s="742"/>
      <c r="B488" s="773"/>
      <c r="C488" s="772" t="s">
        <v>655</v>
      </c>
      <c r="D488" s="751">
        <v>35264.771999999997</v>
      </c>
      <c r="E488" s="751">
        <v>6618.9840000000004</v>
      </c>
      <c r="F488" s="751">
        <f t="shared" ref="F488:F489" si="97">SUM(D488-E488)</f>
        <v>28645.787999999997</v>
      </c>
      <c r="G488" s="745"/>
      <c r="I488" s="747"/>
      <c r="J488" s="747"/>
      <c r="L488" s="746"/>
    </row>
    <row r="489" spans="1:12" s="724" customFormat="1" ht="9" customHeight="1">
      <c r="A489" s="725"/>
      <c r="B489" s="773">
        <v>62</v>
      </c>
      <c r="C489" s="772" t="s">
        <v>432</v>
      </c>
      <c r="D489" s="751">
        <v>15608.972</v>
      </c>
      <c r="E489" s="751">
        <v>3365.538</v>
      </c>
      <c r="F489" s="751">
        <f t="shared" si="97"/>
        <v>12243.433999999999</v>
      </c>
      <c r="G489" s="728"/>
      <c r="L489" s="733"/>
    </row>
    <row r="490" spans="1:12" s="724" customFormat="1" ht="9" customHeight="1">
      <c r="A490" s="725"/>
      <c r="B490" s="773">
        <v>71</v>
      </c>
      <c r="C490" s="772" t="s">
        <v>727</v>
      </c>
      <c r="D490" s="751"/>
      <c r="E490" s="751"/>
      <c r="F490" s="751"/>
      <c r="G490" s="728"/>
      <c r="L490" s="733"/>
    </row>
    <row r="491" spans="1:12" s="724" customFormat="1" ht="9" customHeight="1">
      <c r="A491" s="725"/>
      <c r="B491" s="773"/>
      <c r="C491" s="772" t="s">
        <v>728</v>
      </c>
      <c r="D491" s="751">
        <v>13364.449000000001</v>
      </c>
      <c r="E491" s="751">
        <v>3392.4859999999999</v>
      </c>
      <c r="F491" s="751">
        <f t="shared" ref="F491" si="98">SUM(D491-E491)</f>
        <v>9971.9629999999997</v>
      </c>
      <c r="G491" s="728"/>
      <c r="L491" s="733"/>
    </row>
    <row r="492" spans="1:12" s="724" customFormat="1" ht="4.1500000000000004" customHeight="1">
      <c r="A492" s="725"/>
      <c r="B492" s="773"/>
      <c r="C492" s="772"/>
      <c r="D492" s="751"/>
      <c r="E492" s="751"/>
      <c r="F492" s="751"/>
      <c r="G492" s="728"/>
      <c r="L492" s="733"/>
    </row>
    <row r="493" spans="1:12" s="724" customFormat="1" ht="9" customHeight="1">
      <c r="A493" s="725"/>
      <c r="C493" s="795" t="s">
        <v>736</v>
      </c>
      <c r="D493" s="793">
        <v>2609876.9440000001</v>
      </c>
      <c r="E493" s="793">
        <v>1258607.838</v>
      </c>
      <c r="F493" s="793">
        <f t="shared" ref="F493" si="99">SUM(D493-E493)</f>
        <v>1351269.1060000001</v>
      </c>
      <c r="G493" s="728"/>
      <c r="L493" s="733"/>
    </row>
    <row r="494" spans="1:12" s="724" customFormat="1" ht="9" customHeight="1">
      <c r="A494" s="725"/>
      <c r="C494" s="795"/>
      <c r="D494" s="793"/>
      <c r="E494" s="793"/>
      <c r="F494" s="793"/>
      <c r="G494" s="728"/>
      <c r="L494" s="733"/>
    </row>
    <row r="495" spans="1:12" s="744" customFormat="1" ht="9" customHeight="1">
      <c r="A495" s="742"/>
      <c r="B495" s="775" t="s">
        <v>645</v>
      </c>
      <c r="C495" s="746"/>
      <c r="D495" s="751"/>
      <c r="E495" s="751"/>
      <c r="F495" s="751"/>
      <c r="G495" s="745"/>
      <c r="I495" s="747"/>
      <c r="J495" s="747"/>
      <c r="L495" s="746"/>
    </row>
    <row r="496" spans="1:12" s="724" customFormat="1" ht="2.4500000000000002" customHeight="1">
      <c r="A496" s="766"/>
      <c r="B496" s="762"/>
      <c r="C496" s="762"/>
      <c r="D496" s="778"/>
      <c r="E496" s="778"/>
      <c r="F496" s="778"/>
      <c r="G496" s="768"/>
      <c r="L496" s="733"/>
    </row>
    <row r="497" spans="1:12" s="744" customFormat="1" ht="3" customHeight="1">
      <c r="A497" s="721"/>
      <c r="B497" s="722"/>
      <c r="C497" s="722"/>
      <c r="D497" s="722"/>
      <c r="E497" s="722"/>
      <c r="F497" s="722"/>
      <c r="G497" s="723"/>
      <c r="I497" s="747"/>
      <c r="J497" s="747"/>
      <c r="L497" s="746"/>
    </row>
    <row r="498" spans="1:12" s="744" customFormat="1" ht="11.1" customHeight="1">
      <c r="A498" s="725"/>
      <c r="B498" s="726" t="s">
        <v>621</v>
      </c>
      <c r="C498" s="726"/>
      <c r="D498" s="727"/>
      <c r="E498" s="727"/>
      <c r="F498" s="853" t="s">
        <v>681</v>
      </c>
      <c r="G498" s="728"/>
      <c r="I498" s="747"/>
      <c r="J498" s="747"/>
      <c r="L498" s="746"/>
    </row>
    <row r="499" spans="1:12" s="744" customFormat="1" ht="11.1" customHeight="1">
      <c r="A499" s="725"/>
      <c r="B499" s="726" t="s">
        <v>646</v>
      </c>
      <c r="C499" s="726"/>
      <c r="D499" s="727"/>
      <c r="E499" s="727"/>
      <c r="F499" s="729"/>
      <c r="G499" s="728"/>
      <c r="I499" s="747"/>
      <c r="J499" s="747"/>
      <c r="L499" s="746"/>
    </row>
    <row r="500" spans="1:12" s="744" customFormat="1" ht="11.1" customHeight="1">
      <c r="A500" s="725"/>
      <c r="B500" s="726" t="s">
        <v>723</v>
      </c>
      <c r="C500" s="726"/>
      <c r="D500" s="730"/>
      <c r="E500" s="730"/>
      <c r="F500" s="730"/>
      <c r="G500" s="728"/>
      <c r="I500" s="747"/>
      <c r="J500" s="747"/>
      <c r="L500" s="746"/>
    </row>
    <row r="501" spans="1:12" s="744" customFormat="1" ht="11.1" customHeight="1">
      <c r="A501" s="725"/>
      <c r="B501" s="731" t="s">
        <v>623</v>
      </c>
      <c r="C501" s="731"/>
      <c r="D501" s="730"/>
      <c r="E501" s="730"/>
      <c r="F501" s="730"/>
      <c r="G501" s="728"/>
      <c r="I501" s="747"/>
      <c r="J501" s="747"/>
      <c r="L501" s="746"/>
    </row>
    <row r="502" spans="1:12" s="744" customFormat="1" ht="3" customHeight="1">
      <c r="A502" s="725"/>
      <c r="B502" s="732"/>
      <c r="C502" s="732"/>
      <c r="D502" s="732"/>
      <c r="E502" s="732"/>
      <c r="F502" s="732"/>
      <c r="G502" s="728"/>
      <c r="I502" s="747"/>
      <c r="J502" s="747"/>
      <c r="L502" s="746"/>
    </row>
    <row r="503" spans="1:12" s="744" customFormat="1" ht="3" customHeight="1">
      <c r="A503" s="725"/>
      <c r="B503" s="733"/>
      <c r="C503" s="733"/>
      <c r="D503" s="733"/>
      <c r="E503" s="733"/>
      <c r="F503" s="733"/>
      <c r="G503" s="728"/>
      <c r="I503" s="747"/>
      <c r="J503" s="747"/>
      <c r="L503" s="746"/>
    </row>
    <row r="504" spans="1:12" s="744" customFormat="1" ht="9" customHeight="1">
      <c r="A504" s="725"/>
      <c r="B504" s="935" t="s">
        <v>415</v>
      </c>
      <c r="C504" s="935"/>
      <c r="D504" s="934" t="s">
        <v>625</v>
      </c>
      <c r="E504" s="934" t="s">
        <v>626</v>
      </c>
      <c r="F504" s="934" t="s">
        <v>627</v>
      </c>
      <c r="G504" s="734"/>
      <c r="I504" s="747"/>
      <c r="J504" s="747"/>
      <c r="L504" s="746"/>
    </row>
    <row r="505" spans="1:12" s="744" customFormat="1" ht="9" customHeight="1">
      <c r="A505" s="725"/>
      <c r="B505" s="935"/>
      <c r="C505" s="935"/>
      <c r="D505" s="934"/>
      <c r="E505" s="934"/>
      <c r="F505" s="934"/>
      <c r="G505" s="734"/>
      <c r="I505" s="747"/>
      <c r="J505" s="747"/>
      <c r="L505" s="746"/>
    </row>
    <row r="506" spans="1:12" s="744" customFormat="1" ht="9" customHeight="1">
      <c r="A506" s="725"/>
      <c r="B506" s="935"/>
      <c r="C506" s="935"/>
      <c r="D506" s="934"/>
      <c r="E506" s="934"/>
      <c r="F506" s="934"/>
      <c r="G506" s="734"/>
      <c r="I506" s="747"/>
      <c r="J506" s="747"/>
      <c r="L506" s="746"/>
    </row>
    <row r="507" spans="1:12" s="744" customFormat="1" ht="3" customHeight="1">
      <c r="A507" s="725"/>
      <c r="B507" s="732"/>
      <c r="C507" s="732"/>
      <c r="D507" s="738"/>
      <c r="E507" s="738"/>
      <c r="F507" s="738"/>
      <c r="G507" s="739"/>
      <c r="I507" s="747"/>
      <c r="J507" s="747"/>
      <c r="L507" s="746"/>
    </row>
    <row r="508" spans="1:12" s="744" customFormat="1" ht="3" customHeight="1">
      <c r="A508" s="725"/>
      <c r="B508" s="733"/>
      <c r="C508" s="733"/>
      <c r="D508" s="793"/>
      <c r="E508" s="793"/>
      <c r="F508" s="793"/>
      <c r="G508" s="741"/>
      <c r="I508" s="747"/>
      <c r="J508" s="747"/>
      <c r="L508" s="746"/>
    </row>
    <row r="509" spans="1:12" s="744" customFormat="1" ht="9.6" customHeight="1">
      <c r="A509" s="742"/>
      <c r="B509" s="743" t="s">
        <v>81</v>
      </c>
      <c r="C509" s="743"/>
      <c r="G509" s="745"/>
      <c r="L509" s="746"/>
    </row>
    <row r="510" spans="1:12" s="744" customFormat="1" ht="9.6" customHeight="1">
      <c r="A510" s="742"/>
      <c r="B510" s="743" t="s">
        <v>60</v>
      </c>
      <c r="C510" s="743"/>
      <c r="D510" s="747">
        <f>SUM(D512,D527)</f>
        <v>4872475.3530000001</v>
      </c>
      <c r="E510" s="747">
        <f t="shared" ref="E510:F510" si="100">SUM(E512,E527)</f>
        <v>1853324.0870000001</v>
      </c>
      <c r="F510" s="747">
        <f t="shared" si="100"/>
        <v>3019151.2659999998</v>
      </c>
      <c r="G510" s="745"/>
      <c r="L510" s="746"/>
    </row>
    <row r="511" spans="1:12" s="724" customFormat="1" ht="4.1500000000000004" customHeight="1">
      <c r="A511" s="725"/>
      <c r="B511" s="773"/>
      <c r="C511" s="772"/>
      <c r="D511" s="751"/>
      <c r="E511" s="751"/>
      <c r="F511" s="751"/>
      <c r="G511" s="728"/>
      <c r="L511" s="733"/>
    </row>
    <row r="512" spans="1:12" s="744" customFormat="1" ht="9.6" customHeight="1">
      <c r="A512" s="742"/>
      <c r="B512" s="743" t="s">
        <v>725</v>
      </c>
      <c r="C512" s="743"/>
      <c r="D512" s="747">
        <f>SUM(D514:D525)</f>
        <v>1825691.227</v>
      </c>
      <c r="E512" s="747">
        <f t="shared" ref="E512" si="101">SUM(E514:E525)</f>
        <v>447463.36199999996</v>
      </c>
      <c r="F512" s="747">
        <f>SUM(F514:F525)</f>
        <v>1378227.865</v>
      </c>
      <c r="G512" s="745"/>
      <c r="L512" s="746"/>
    </row>
    <row r="513" spans="1:12" s="724" customFormat="1" ht="4.1500000000000004" customHeight="1">
      <c r="A513" s="725"/>
      <c r="B513" s="773"/>
      <c r="C513" s="772"/>
      <c r="D513" s="751"/>
      <c r="E513" s="751"/>
      <c r="F513" s="751"/>
      <c r="G513" s="728"/>
      <c r="L513" s="733"/>
    </row>
    <row r="514" spans="1:12" s="744" customFormat="1" ht="9" customHeight="1">
      <c r="A514" s="770"/>
      <c r="B514" s="771">
        <v>23</v>
      </c>
      <c r="C514" s="772" t="s">
        <v>419</v>
      </c>
      <c r="D514" s="751">
        <v>35.234999999999999</v>
      </c>
      <c r="E514" s="751">
        <v>2.8279999999999998</v>
      </c>
      <c r="F514" s="751">
        <f>SUM(D514-E514)</f>
        <v>32.406999999999996</v>
      </c>
      <c r="G514" s="745"/>
      <c r="L514" s="746"/>
    </row>
    <row r="515" spans="1:12" s="744" customFormat="1" ht="9" customHeight="1">
      <c r="A515" s="742"/>
      <c r="B515" s="771" t="s">
        <v>649</v>
      </c>
      <c r="C515" s="772" t="s">
        <v>420</v>
      </c>
      <c r="D515" s="751">
        <v>2213.4929999999999</v>
      </c>
      <c r="E515" s="751">
        <v>2076.683</v>
      </c>
      <c r="F515" s="751">
        <f t="shared" ref="F515:F516" si="102">SUM(D515-E515)</f>
        <v>136.80999999999995</v>
      </c>
      <c r="G515" s="745"/>
      <c r="I515" s="747"/>
      <c r="J515" s="747"/>
      <c r="L515" s="746"/>
    </row>
    <row r="516" spans="1:12" s="724" customFormat="1" ht="9" customHeight="1">
      <c r="A516" s="725"/>
      <c r="B516" s="773">
        <v>51</v>
      </c>
      <c r="C516" s="772" t="s">
        <v>424</v>
      </c>
      <c r="D516" s="751">
        <v>100.431</v>
      </c>
      <c r="E516" s="751">
        <v>46.63</v>
      </c>
      <c r="F516" s="751">
        <f t="shared" si="102"/>
        <v>53.800999999999995</v>
      </c>
      <c r="G516" s="728"/>
      <c r="L516" s="733"/>
    </row>
    <row r="517" spans="1:12" s="744" customFormat="1" ht="9" customHeight="1">
      <c r="A517" s="742"/>
      <c r="B517" s="773">
        <v>53</v>
      </c>
      <c r="C517" s="772" t="s">
        <v>726</v>
      </c>
      <c r="D517" s="751"/>
      <c r="E517" s="751"/>
      <c r="F517" s="751"/>
      <c r="G517" s="745"/>
      <c r="I517" s="747"/>
      <c r="J517" s="747"/>
      <c r="L517" s="746"/>
    </row>
    <row r="518" spans="1:12" s="744" customFormat="1" ht="9" customHeight="1">
      <c r="A518" s="742"/>
      <c r="B518" s="773"/>
      <c r="C518" s="772" t="s">
        <v>653</v>
      </c>
      <c r="D518" s="751">
        <v>242.33500000000001</v>
      </c>
      <c r="E518" s="751">
        <v>128.55799999999999</v>
      </c>
      <c r="F518" s="751">
        <f t="shared" ref="F518:F521" si="103">SUM(D518-E518)</f>
        <v>113.77700000000002</v>
      </c>
      <c r="G518" s="745"/>
      <c r="I518" s="747"/>
      <c r="J518" s="747"/>
      <c r="L518" s="746"/>
    </row>
    <row r="519" spans="1:12" s="724" customFormat="1" ht="9" customHeight="1">
      <c r="A519" s="725"/>
      <c r="B519" s="773">
        <v>54</v>
      </c>
      <c r="C519" s="772" t="s">
        <v>427</v>
      </c>
      <c r="D519" s="751">
        <v>21413.505000000001</v>
      </c>
      <c r="E519" s="751">
        <v>5731.3620000000001</v>
      </c>
      <c r="F519" s="751">
        <f t="shared" si="103"/>
        <v>15682.143</v>
      </c>
      <c r="G519" s="728"/>
      <c r="L519" s="733"/>
    </row>
    <row r="520" spans="1:12" s="724" customFormat="1" ht="9" customHeight="1">
      <c r="A520" s="725"/>
      <c r="B520" s="773">
        <v>61</v>
      </c>
      <c r="C520" s="772" t="s">
        <v>431</v>
      </c>
      <c r="D520" s="751">
        <v>536589.68999999994</v>
      </c>
      <c r="E520" s="751">
        <v>41184.080000000002</v>
      </c>
      <c r="F520" s="751">
        <f t="shared" si="103"/>
        <v>495405.60999999993</v>
      </c>
      <c r="G520" s="728"/>
      <c r="L520" s="733"/>
    </row>
    <row r="521" spans="1:12" s="724" customFormat="1" ht="9" customHeight="1">
      <c r="A521" s="725"/>
      <c r="B521" s="773">
        <v>62</v>
      </c>
      <c r="C521" s="772" t="s">
        <v>432</v>
      </c>
      <c r="D521" s="751">
        <v>339536.23599999998</v>
      </c>
      <c r="E521" s="751">
        <v>107618.60400000001</v>
      </c>
      <c r="F521" s="751">
        <f t="shared" si="103"/>
        <v>231917.63199999998</v>
      </c>
      <c r="G521" s="728"/>
      <c r="L521" s="733"/>
    </row>
    <row r="522" spans="1:12" s="724" customFormat="1" ht="9" customHeight="1">
      <c r="A522" s="725"/>
      <c r="B522" s="773">
        <v>71</v>
      </c>
      <c r="C522" s="772" t="s">
        <v>727</v>
      </c>
      <c r="D522" s="751"/>
      <c r="E522" s="751"/>
      <c r="F522" s="751"/>
      <c r="G522" s="728"/>
      <c r="L522" s="733"/>
    </row>
    <row r="523" spans="1:12" s="724" customFormat="1" ht="9" customHeight="1">
      <c r="A523" s="725"/>
      <c r="B523" s="773"/>
      <c r="C523" s="772" t="s">
        <v>728</v>
      </c>
      <c r="D523" s="751">
        <v>9448.0319999999992</v>
      </c>
      <c r="E523" s="751">
        <v>3244.5349999999999</v>
      </c>
      <c r="F523" s="751">
        <f t="shared" ref="F523" si="104">SUM(D523-E523)</f>
        <v>6203.4969999999994</v>
      </c>
      <c r="G523" s="728"/>
      <c r="L523" s="733"/>
    </row>
    <row r="524" spans="1:12" s="724" customFormat="1" ht="9" customHeight="1">
      <c r="A524" s="725"/>
      <c r="B524" s="773">
        <v>93</v>
      </c>
      <c r="C524" s="774" t="s">
        <v>656</v>
      </c>
      <c r="D524" s="751"/>
      <c r="E524" s="751"/>
      <c r="F524" s="751"/>
      <c r="G524" s="728"/>
      <c r="L524" s="733"/>
    </row>
    <row r="525" spans="1:12" s="724" customFormat="1" ht="9" customHeight="1">
      <c r="A525" s="725"/>
      <c r="B525" s="773"/>
      <c r="C525" s="774" t="s">
        <v>657</v>
      </c>
      <c r="D525" s="751">
        <v>916112.27</v>
      </c>
      <c r="E525" s="751">
        <v>287430.08199999999</v>
      </c>
      <c r="F525" s="751">
        <f t="shared" ref="F525" si="105">SUM(D525-E525)</f>
        <v>628682.18800000008</v>
      </c>
      <c r="G525" s="728"/>
    </row>
    <row r="526" spans="1:12" s="724" customFormat="1" ht="9" customHeight="1">
      <c r="A526" s="725"/>
      <c r="B526" s="773"/>
      <c r="C526" s="774"/>
      <c r="D526" s="751"/>
      <c r="E526" s="751"/>
      <c r="F526" s="751"/>
      <c r="G526" s="728"/>
    </row>
    <row r="527" spans="1:12" s="724" customFormat="1" ht="9" customHeight="1">
      <c r="A527" s="725"/>
      <c r="B527" s="743" t="s">
        <v>737</v>
      </c>
      <c r="C527" s="774"/>
      <c r="D527" s="793">
        <f>SUM(D529,D548)</f>
        <v>3046784.1260000002</v>
      </c>
      <c r="E527" s="793">
        <f t="shared" ref="E527:F527" si="106">SUM(E529,E548)</f>
        <v>1405860.7250000001</v>
      </c>
      <c r="F527" s="793">
        <f t="shared" si="106"/>
        <v>1640923.4010000001</v>
      </c>
      <c r="G527" s="728"/>
    </row>
    <row r="528" spans="1:12" s="724" customFormat="1" ht="4.1500000000000004" customHeight="1">
      <c r="A528" s="725"/>
      <c r="B528" s="773"/>
      <c r="C528" s="772"/>
      <c r="D528" s="751"/>
      <c r="E528" s="751"/>
      <c r="F528" s="751"/>
      <c r="G528" s="728"/>
      <c r="L528" s="733"/>
    </row>
    <row r="529" spans="1:12" s="724" customFormat="1" ht="9" customHeight="1">
      <c r="A529" s="725"/>
      <c r="B529" s="743"/>
      <c r="C529" s="775" t="s">
        <v>738</v>
      </c>
      <c r="D529" s="793">
        <f>SUM(D531:D546)</f>
        <v>323982.41299999994</v>
      </c>
      <c r="E529" s="793">
        <f>SUM(E531:E546)</f>
        <v>91012.826000000001</v>
      </c>
      <c r="F529" s="793">
        <f t="shared" ref="F529" si="107">SUM(D529-E529)</f>
        <v>232969.58699999994</v>
      </c>
      <c r="G529" s="728"/>
    </row>
    <row r="530" spans="1:12" s="724" customFormat="1" ht="4.1500000000000004" customHeight="1">
      <c r="A530" s="725"/>
      <c r="B530" s="773"/>
      <c r="C530" s="772"/>
      <c r="D530" s="751"/>
      <c r="E530" s="751"/>
      <c r="F530" s="751"/>
      <c r="G530" s="728"/>
      <c r="L530" s="733"/>
    </row>
    <row r="531" spans="1:12" s="724" customFormat="1" ht="9" customHeight="1">
      <c r="A531" s="725"/>
      <c r="B531" s="773" t="s">
        <v>647</v>
      </c>
      <c r="C531" s="774" t="s">
        <v>679</v>
      </c>
      <c r="D531" s="751"/>
      <c r="E531" s="751"/>
      <c r="F531" s="751"/>
      <c r="G531" s="728"/>
    </row>
    <row r="532" spans="1:12" s="724" customFormat="1" ht="9" customHeight="1">
      <c r="A532" s="725"/>
      <c r="B532" s="773"/>
      <c r="C532" s="774" t="s">
        <v>730</v>
      </c>
      <c r="D532" s="751">
        <v>1713.184</v>
      </c>
      <c r="E532" s="751">
        <v>618.38499999999999</v>
      </c>
      <c r="F532" s="751">
        <f t="shared" ref="F532" si="108">SUM(D532-E532)</f>
        <v>1094.799</v>
      </c>
      <c r="G532" s="728"/>
    </row>
    <row r="533" spans="1:12" s="744" customFormat="1" ht="9" customHeight="1">
      <c r="A533" s="742"/>
      <c r="B533" s="773" t="s">
        <v>648</v>
      </c>
      <c r="C533" s="774" t="s">
        <v>731</v>
      </c>
      <c r="D533" s="751"/>
      <c r="E533" s="751"/>
      <c r="F533" s="751"/>
      <c r="G533" s="745"/>
      <c r="I533" s="747"/>
      <c r="J533" s="747"/>
      <c r="L533" s="746"/>
    </row>
    <row r="534" spans="1:12" s="744" customFormat="1" ht="9" customHeight="1">
      <c r="A534" s="742"/>
      <c r="B534" s="773"/>
      <c r="C534" s="774" t="s">
        <v>732</v>
      </c>
      <c r="D534" s="751">
        <v>79260.767999999996</v>
      </c>
      <c r="E534" s="751">
        <v>23650.502</v>
      </c>
      <c r="F534" s="751">
        <f t="shared" ref="F534:F539" si="109">SUM(D534-E534)</f>
        <v>55610.265999999996</v>
      </c>
      <c r="G534" s="745"/>
      <c r="I534" s="747"/>
      <c r="J534" s="747"/>
      <c r="L534" s="746"/>
    </row>
    <row r="535" spans="1:12" s="744" customFormat="1" ht="9" customHeight="1">
      <c r="A535" s="742"/>
      <c r="B535" s="773" t="s">
        <v>649</v>
      </c>
      <c r="C535" s="774" t="s">
        <v>420</v>
      </c>
      <c r="D535" s="751">
        <v>16800.322</v>
      </c>
      <c r="E535" s="751">
        <v>13559.959000000001</v>
      </c>
      <c r="F535" s="751">
        <f t="shared" si="109"/>
        <v>3240.3629999999994</v>
      </c>
      <c r="G535" s="745"/>
      <c r="I535" s="747"/>
      <c r="J535" s="747"/>
      <c r="L535" s="746"/>
    </row>
    <row r="536" spans="1:12" s="744" customFormat="1" ht="9" customHeight="1">
      <c r="A536" s="742"/>
      <c r="B536" s="773" t="s">
        <v>650</v>
      </c>
      <c r="C536" s="774" t="s">
        <v>651</v>
      </c>
      <c r="D536" s="751">
        <v>3633.6930000000002</v>
      </c>
      <c r="E536" s="751">
        <v>2090.8420000000001</v>
      </c>
      <c r="F536" s="751">
        <f t="shared" si="109"/>
        <v>1542.8510000000001</v>
      </c>
      <c r="G536" s="745"/>
      <c r="I536" s="747"/>
      <c r="J536" s="747"/>
      <c r="L536" s="746"/>
    </row>
    <row r="537" spans="1:12" s="724" customFormat="1" ht="9.6" customHeight="1">
      <c r="A537" s="725"/>
      <c r="B537" s="748" t="s">
        <v>652</v>
      </c>
      <c r="C537" s="748" t="s">
        <v>733</v>
      </c>
      <c r="D537" s="751">
        <v>52728.457000000002</v>
      </c>
      <c r="E537" s="751">
        <v>15083.636</v>
      </c>
      <c r="F537" s="751">
        <f t="shared" si="109"/>
        <v>37644.821000000004</v>
      </c>
      <c r="G537" s="728"/>
      <c r="L537" s="733"/>
    </row>
    <row r="538" spans="1:12" s="724" customFormat="1" ht="9.6" customHeight="1">
      <c r="A538" s="725"/>
      <c r="B538" s="748">
        <v>51</v>
      </c>
      <c r="C538" s="748" t="s">
        <v>424</v>
      </c>
      <c r="D538" s="750">
        <v>6011.9549999999999</v>
      </c>
      <c r="E538" s="750">
        <v>1353.24</v>
      </c>
      <c r="F538" s="751">
        <f t="shared" si="109"/>
        <v>4658.7150000000001</v>
      </c>
      <c r="G538" s="728"/>
      <c r="L538" s="733"/>
    </row>
    <row r="539" spans="1:12" s="744" customFormat="1" ht="9" customHeight="1">
      <c r="A539" s="770"/>
      <c r="B539" s="771" t="s">
        <v>734</v>
      </c>
      <c r="C539" s="772" t="s">
        <v>425</v>
      </c>
      <c r="D539" s="751">
        <v>86416.842999999993</v>
      </c>
      <c r="E539" s="751">
        <v>18169.457999999999</v>
      </c>
      <c r="F539" s="751">
        <f t="shared" si="109"/>
        <v>68247.384999999995</v>
      </c>
      <c r="G539" s="745"/>
      <c r="L539" s="746"/>
    </row>
    <row r="540" spans="1:12" s="744" customFormat="1" ht="9" customHeight="1">
      <c r="A540" s="742"/>
      <c r="B540" s="771" t="s">
        <v>735</v>
      </c>
      <c r="C540" s="772" t="s">
        <v>726</v>
      </c>
      <c r="D540" s="751"/>
      <c r="E540" s="751"/>
      <c r="F540" s="751"/>
      <c r="G540" s="745"/>
      <c r="I540" s="747"/>
      <c r="J540" s="747"/>
      <c r="L540" s="746"/>
    </row>
    <row r="541" spans="1:12" s="724" customFormat="1" ht="9" customHeight="1">
      <c r="A541" s="725"/>
      <c r="B541" s="773"/>
      <c r="C541" s="772" t="s">
        <v>653</v>
      </c>
      <c r="D541" s="751">
        <v>247.08500000000001</v>
      </c>
      <c r="E541" s="751">
        <v>108.878</v>
      </c>
      <c r="F541" s="751">
        <f t="shared" ref="F541" si="110">SUM(D541-E541)</f>
        <v>138.20699999999999</v>
      </c>
      <c r="G541" s="728"/>
      <c r="L541" s="733"/>
    </row>
    <row r="542" spans="1:12" s="744" customFormat="1" ht="9" customHeight="1">
      <c r="A542" s="742"/>
      <c r="B542" s="773" t="s">
        <v>654</v>
      </c>
      <c r="C542" s="772" t="s">
        <v>427</v>
      </c>
      <c r="D542" s="751"/>
      <c r="E542" s="751"/>
      <c r="F542" s="751"/>
      <c r="G542" s="745"/>
      <c r="I542" s="747"/>
      <c r="J542" s="747"/>
      <c r="L542" s="746"/>
    </row>
    <row r="543" spans="1:12" s="744" customFormat="1" ht="9" customHeight="1">
      <c r="A543" s="742"/>
      <c r="B543" s="773"/>
      <c r="C543" s="772" t="s">
        <v>655</v>
      </c>
      <c r="D543" s="751">
        <v>45080.607000000004</v>
      </c>
      <c r="E543" s="751">
        <v>9586.5280000000002</v>
      </c>
      <c r="F543" s="751">
        <f t="shared" ref="F543:F544" si="111">SUM(D543-E543)</f>
        <v>35494.079000000005</v>
      </c>
      <c r="G543" s="745"/>
      <c r="I543" s="747"/>
      <c r="J543" s="747"/>
      <c r="L543" s="746"/>
    </row>
    <row r="544" spans="1:12" s="724" customFormat="1" ht="9" customHeight="1">
      <c r="A544" s="725"/>
      <c r="B544" s="773">
        <v>62</v>
      </c>
      <c r="C544" s="772" t="s">
        <v>432</v>
      </c>
      <c r="D544" s="751">
        <v>18650.583999999999</v>
      </c>
      <c r="E544" s="751">
        <v>3574.2539999999999</v>
      </c>
      <c r="F544" s="751">
        <f t="shared" si="111"/>
        <v>15076.329999999998</v>
      </c>
      <c r="G544" s="728"/>
      <c r="L544" s="733"/>
    </row>
    <row r="545" spans="1:12" s="724" customFormat="1" ht="9" customHeight="1">
      <c r="A545" s="725"/>
      <c r="B545" s="773">
        <v>71</v>
      </c>
      <c r="C545" s="772" t="s">
        <v>727</v>
      </c>
      <c r="D545" s="751"/>
      <c r="E545" s="751"/>
      <c r="F545" s="751"/>
      <c r="G545" s="728"/>
      <c r="L545" s="733"/>
    </row>
    <row r="546" spans="1:12" s="724" customFormat="1" ht="9" customHeight="1">
      <c r="A546" s="725"/>
      <c r="B546" s="773"/>
      <c r="C546" s="772" t="s">
        <v>728</v>
      </c>
      <c r="D546" s="751">
        <v>13438.915000000001</v>
      </c>
      <c r="E546" s="751">
        <v>3217.1439999999998</v>
      </c>
      <c r="F546" s="751">
        <f t="shared" ref="F546" si="112">SUM(D546-E546)</f>
        <v>10221.771000000001</v>
      </c>
      <c r="G546" s="728"/>
      <c r="L546" s="733"/>
    </row>
    <row r="547" spans="1:12" s="724" customFormat="1" ht="4.1500000000000004" customHeight="1">
      <c r="A547" s="725"/>
      <c r="B547" s="773"/>
      <c r="C547" s="772"/>
      <c r="D547" s="751"/>
      <c r="E547" s="751"/>
      <c r="F547" s="751"/>
      <c r="G547" s="728"/>
      <c r="L547" s="733"/>
    </row>
    <row r="548" spans="1:12" s="724" customFormat="1" ht="9" customHeight="1">
      <c r="A548" s="725"/>
      <c r="C548" s="795" t="s">
        <v>736</v>
      </c>
      <c r="D548" s="793">
        <v>2722801.713</v>
      </c>
      <c r="E548" s="793">
        <v>1314847.899</v>
      </c>
      <c r="F548" s="793">
        <f t="shared" ref="F548" si="113">SUM(D548-E548)</f>
        <v>1407953.814</v>
      </c>
      <c r="G548" s="728"/>
      <c r="L548" s="733"/>
    </row>
    <row r="549" spans="1:12" s="724" customFormat="1" ht="2.4500000000000002" customHeight="1">
      <c r="A549" s="725"/>
      <c r="B549" s="762"/>
      <c r="C549" s="762"/>
      <c r="D549" s="778"/>
      <c r="E549" s="778"/>
      <c r="F549" s="778"/>
      <c r="G549" s="728"/>
      <c r="L549" s="733"/>
    </row>
    <row r="550" spans="1:12" s="724" customFormat="1" ht="2.4500000000000002" customHeight="1">
      <c r="A550" s="725"/>
      <c r="B550" s="764"/>
      <c r="C550" s="764"/>
      <c r="G550" s="728"/>
      <c r="L550" s="733"/>
    </row>
    <row r="551" spans="1:12" s="724" customFormat="1" ht="9" customHeight="1">
      <c r="A551" s="725"/>
      <c r="B551" s="765" t="s">
        <v>724</v>
      </c>
      <c r="C551" s="751"/>
      <c r="D551" s="751"/>
      <c r="E551" s="751"/>
      <c r="G551" s="728"/>
    </row>
    <row r="552" spans="1:12" s="724" customFormat="1" ht="3.6" customHeight="1">
      <c r="A552" s="766"/>
      <c r="B552" s="767"/>
      <c r="C552" s="767"/>
      <c r="D552" s="763"/>
      <c r="E552" s="763"/>
      <c r="F552" s="763"/>
      <c r="G552" s="768"/>
    </row>
    <row r="553" spans="1:12" hidden="1">
      <c r="H553" s="769" t="s">
        <v>16</v>
      </c>
    </row>
  </sheetData>
  <sheetProtection sheet="1" objects="1" scenarios="1"/>
  <mergeCells count="40">
    <mergeCell ref="B449:C451"/>
    <mergeCell ref="D449:D451"/>
    <mergeCell ref="E449:E451"/>
    <mergeCell ref="F449:F451"/>
    <mergeCell ref="B504:C506"/>
    <mergeCell ref="D504:D506"/>
    <mergeCell ref="E504:E506"/>
    <mergeCell ref="F504:F506"/>
    <mergeCell ref="B338:C340"/>
    <mergeCell ref="D338:D340"/>
    <mergeCell ref="E338:E340"/>
    <mergeCell ref="F338:F340"/>
    <mergeCell ref="B394:C396"/>
    <mergeCell ref="D394:D396"/>
    <mergeCell ref="E394:E396"/>
    <mergeCell ref="F394:F396"/>
    <mergeCell ref="B228:C230"/>
    <mergeCell ref="D228:D230"/>
    <mergeCell ref="E228:E230"/>
    <mergeCell ref="F228:F230"/>
    <mergeCell ref="B283:C285"/>
    <mergeCell ref="D283:D285"/>
    <mergeCell ref="E283:E285"/>
    <mergeCell ref="F283:F285"/>
    <mergeCell ref="B118:C120"/>
    <mergeCell ref="D118:D120"/>
    <mergeCell ref="E118:E120"/>
    <mergeCell ref="F118:F120"/>
    <mergeCell ref="B173:C175"/>
    <mergeCell ref="D173:D175"/>
    <mergeCell ref="E173:E175"/>
    <mergeCell ref="F173:F175"/>
    <mergeCell ref="B8:C10"/>
    <mergeCell ref="D8:D10"/>
    <mergeCell ref="E8:E10"/>
    <mergeCell ref="F8:F10"/>
    <mergeCell ref="B63:C65"/>
    <mergeCell ref="D63:D65"/>
    <mergeCell ref="E63:E65"/>
    <mergeCell ref="F63:F65"/>
  </mergeCells>
  <hyperlinks>
    <hyperlink ref="F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9" manualBreakCount="9">
    <brk id="55" max="6" man="1"/>
    <brk id="110" max="6" man="1"/>
    <brk id="165" max="6" man="1"/>
    <brk id="220" max="6" man="1"/>
    <brk id="275" max="6" man="1"/>
    <brk id="330" max="6" man="1"/>
    <brk id="386" max="6" man="1"/>
    <brk id="441" max="6" man="1"/>
    <brk id="496" max="6" man="1"/>
  </rowBreaks>
</worksheet>
</file>

<file path=xl/worksheets/sheet32.xml><?xml version="1.0" encoding="utf-8"?>
<worksheet xmlns="http://schemas.openxmlformats.org/spreadsheetml/2006/main" xmlns:r="http://schemas.openxmlformats.org/officeDocument/2006/relationships">
  <dimension ref="A1:P308"/>
  <sheetViews>
    <sheetView showGridLines="0" showRowColHeaders="0" zoomScale="140" zoomScaleNormal="140" workbookViewId="0"/>
  </sheetViews>
  <sheetFormatPr baseColWidth="10" defaultColWidth="0" defaultRowHeight="12.75" zeroHeight="1"/>
  <cols>
    <col min="1" max="1" width="0.7109375" style="769" customWidth="1"/>
    <col min="2" max="2" width="21.42578125" style="769" customWidth="1"/>
    <col min="3" max="3" width="7.42578125" style="769" customWidth="1"/>
    <col min="4" max="4" width="2.140625" style="769" customWidth="1"/>
    <col min="5" max="5" width="6.7109375" style="769" customWidth="1"/>
    <col min="6" max="6" width="6.85546875" style="769" customWidth="1"/>
    <col min="7" max="7" width="6.5703125" style="769" customWidth="1"/>
    <col min="8" max="8" width="6.85546875" style="769" customWidth="1"/>
    <col min="9" max="9" width="0.7109375" style="769" customWidth="1"/>
    <col min="10" max="10" width="0.85546875" style="769" customWidth="1"/>
    <col min="11" max="16384" width="10.7109375" style="769" hidden="1"/>
  </cols>
  <sheetData>
    <row r="1" spans="1:16" s="724" customFormat="1" ht="4.5" customHeight="1">
      <c r="A1" s="721"/>
      <c r="B1" s="722"/>
      <c r="C1" s="722"/>
      <c r="D1" s="722"/>
      <c r="E1" s="722"/>
      <c r="F1" s="722"/>
      <c r="G1" s="722"/>
      <c r="H1" s="722"/>
      <c r="I1" s="723"/>
      <c r="M1" s="779"/>
    </row>
    <row r="2" spans="1:16" s="724" customFormat="1" ht="11.1" customHeight="1">
      <c r="A2" s="725"/>
      <c r="B2" s="726" t="s">
        <v>658</v>
      </c>
      <c r="C2" s="727"/>
      <c r="D2" s="727"/>
      <c r="F2" s="727"/>
      <c r="G2" s="727"/>
      <c r="H2" s="841" t="s">
        <v>692</v>
      </c>
      <c r="I2" s="728"/>
      <c r="K2" s="726"/>
    </row>
    <row r="3" spans="1:16" s="724" customFormat="1" ht="11.1" customHeight="1">
      <c r="A3" s="725"/>
      <c r="B3" s="726" t="s">
        <v>622</v>
      </c>
      <c r="C3" s="727"/>
      <c r="D3" s="727"/>
      <c r="F3" s="729"/>
      <c r="G3" s="729"/>
      <c r="H3" s="729"/>
      <c r="I3" s="728"/>
      <c r="K3" s="726"/>
    </row>
    <row r="4" spans="1:16" s="724" customFormat="1" ht="11.1" customHeight="1">
      <c r="A4" s="725"/>
      <c r="B4" s="726" t="s">
        <v>723</v>
      </c>
      <c r="C4" s="730"/>
      <c r="D4" s="730"/>
      <c r="E4" s="730"/>
      <c r="F4" s="730"/>
      <c r="G4" s="730"/>
      <c r="H4" s="730"/>
      <c r="I4" s="728"/>
      <c r="K4" s="726"/>
    </row>
    <row r="5" spans="1:16" s="724" customFormat="1" ht="11.1" customHeight="1">
      <c r="A5" s="725"/>
      <c r="B5" s="731" t="s">
        <v>623</v>
      </c>
      <c r="C5" s="730"/>
      <c r="D5" s="730"/>
      <c r="E5" s="730"/>
      <c r="F5" s="730"/>
      <c r="G5" s="730"/>
      <c r="H5" s="730"/>
      <c r="I5" s="728"/>
      <c r="K5" s="731"/>
    </row>
    <row r="6" spans="1:16" s="724" customFormat="1" ht="3" customHeight="1">
      <c r="A6" s="725"/>
      <c r="B6" s="732"/>
      <c r="C6" s="732"/>
      <c r="D6" s="732"/>
      <c r="E6" s="732"/>
      <c r="F6" s="732"/>
      <c r="G6" s="732"/>
      <c r="H6" s="732"/>
      <c r="I6" s="728"/>
    </row>
    <row r="7" spans="1:16" s="724" customFormat="1" ht="3" customHeight="1">
      <c r="A7" s="725"/>
      <c r="B7" s="733"/>
      <c r="C7" s="733"/>
      <c r="D7" s="733"/>
      <c r="E7" s="780"/>
      <c r="F7" s="780"/>
      <c r="G7" s="780"/>
      <c r="H7" s="780"/>
      <c r="I7" s="728"/>
    </row>
    <row r="8" spans="1:16" s="724" customFormat="1" ht="8.4499999999999993" customHeight="1">
      <c r="A8" s="725"/>
      <c r="B8" s="932" t="s">
        <v>624</v>
      </c>
      <c r="C8" s="781" t="s">
        <v>659</v>
      </c>
      <c r="D8" s="881"/>
      <c r="E8" s="782" t="s">
        <v>660</v>
      </c>
      <c r="F8" s="782"/>
      <c r="G8" s="782"/>
      <c r="H8" s="782"/>
      <c r="I8" s="734"/>
      <c r="J8" s="735"/>
      <c r="K8" s="735"/>
      <c r="L8" s="735"/>
      <c r="M8" s="735"/>
      <c r="N8" s="735"/>
      <c r="O8" s="736"/>
      <c r="P8" s="737"/>
    </row>
    <row r="9" spans="1:16" s="724" customFormat="1" ht="8.4499999999999993" customHeight="1">
      <c r="A9" s="725"/>
      <c r="B9" s="932"/>
      <c r="C9" s="936" t="s">
        <v>661</v>
      </c>
      <c r="D9" s="881"/>
      <c r="E9" s="936" t="s">
        <v>662</v>
      </c>
      <c r="F9" s="936" t="s">
        <v>663</v>
      </c>
      <c r="G9" s="936" t="s">
        <v>664</v>
      </c>
      <c r="H9" s="936" t="s">
        <v>665</v>
      </c>
      <c r="I9" s="734"/>
      <c r="J9" s="735"/>
      <c r="K9" s="735"/>
      <c r="L9" s="735"/>
      <c r="M9" s="735"/>
      <c r="N9" s="735"/>
      <c r="O9" s="736"/>
      <c r="P9" s="737"/>
    </row>
    <row r="10" spans="1:16" s="724" customFormat="1" ht="8.4499999999999993" customHeight="1">
      <c r="A10" s="725"/>
      <c r="B10" s="932"/>
      <c r="C10" s="934"/>
      <c r="D10" s="881"/>
      <c r="E10" s="934"/>
      <c r="F10" s="934"/>
      <c r="G10" s="934"/>
      <c r="H10" s="934"/>
      <c r="I10" s="734"/>
      <c r="J10" s="735"/>
      <c r="K10" s="735"/>
      <c r="L10" s="735"/>
      <c r="M10" s="735"/>
      <c r="N10" s="735"/>
      <c r="O10" s="736"/>
      <c r="P10" s="737"/>
    </row>
    <row r="11" spans="1:16" s="724" customFormat="1" ht="8.4499999999999993" customHeight="1">
      <c r="A11" s="725"/>
      <c r="B11" s="932"/>
      <c r="C11" s="934"/>
      <c r="D11" s="881"/>
      <c r="E11" s="934"/>
      <c r="F11" s="934"/>
      <c r="G11" s="934"/>
      <c r="H11" s="934"/>
      <c r="I11" s="734"/>
      <c r="J11" s="735"/>
      <c r="K11" s="735"/>
      <c r="L11" s="735"/>
      <c r="M11" s="735"/>
      <c r="N11" s="735"/>
      <c r="O11" s="736"/>
      <c r="P11" s="737"/>
    </row>
    <row r="12" spans="1:16" s="724" customFormat="1" ht="3" customHeight="1">
      <c r="A12" s="725"/>
      <c r="B12" s="732"/>
      <c r="C12" s="738"/>
      <c r="D12" s="738"/>
      <c r="E12" s="738"/>
      <c r="F12" s="738"/>
      <c r="G12" s="738"/>
      <c r="H12" s="738"/>
      <c r="I12" s="739"/>
      <c r="J12" s="740"/>
      <c r="K12" s="740"/>
      <c r="L12" s="740"/>
      <c r="M12" s="740"/>
      <c r="N12" s="740"/>
      <c r="O12" s="733"/>
    </row>
    <row r="13" spans="1:16" s="724" customFormat="1" ht="3" customHeight="1">
      <c r="A13" s="725"/>
      <c r="B13" s="733"/>
      <c r="C13" s="793"/>
      <c r="D13" s="793"/>
      <c r="E13" s="793"/>
      <c r="F13" s="793"/>
      <c r="G13" s="793"/>
      <c r="H13" s="793"/>
      <c r="I13" s="741"/>
      <c r="J13" s="740"/>
      <c r="K13" s="740"/>
      <c r="L13" s="740"/>
      <c r="M13" s="740"/>
      <c r="N13" s="740"/>
      <c r="O13" s="733"/>
    </row>
    <row r="14" spans="1:16" s="744" customFormat="1" ht="9" customHeight="1">
      <c r="A14" s="742"/>
      <c r="B14" s="743">
        <v>2003</v>
      </c>
      <c r="I14" s="745"/>
      <c r="P14" s="746"/>
    </row>
    <row r="15" spans="1:16" s="744" customFormat="1" ht="9" customHeight="1">
      <c r="A15" s="742"/>
      <c r="B15" s="743" t="s">
        <v>60</v>
      </c>
      <c r="C15" s="793">
        <f>SUM(C16+C35)</f>
        <v>7302821</v>
      </c>
      <c r="D15" s="793"/>
      <c r="E15" s="793">
        <f>SUM(E16+E35)</f>
        <v>2313435</v>
      </c>
      <c r="F15" s="793">
        <f>SUM(F16+F35)</f>
        <v>53493</v>
      </c>
      <c r="G15" s="793">
        <f>SUM(G16)</f>
        <v>-1489</v>
      </c>
      <c r="H15" s="793">
        <f>SUM(H16+H35)</f>
        <v>4937382</v>
      </c>
      <c r="I15" s="745"/>
      <c r="P15" s="746"/>
    </row>
    <row r="16" spans="1:16" s="744" customFormat="1" ht="9" customHeight="1">
      <c r="A16" s="742"/>
      <c r="B16" s="743" t="s">
        <v>628</v>
      </c>
      <c r="C16" s="793">
        <f>SUM(C18+C29)</f>
        <v>1341734</v>
      </c>
      <c r="D16" s="793"/>
      <c r="E16" s="793">
        <f>SUM(E18+E29)</f>
        <v>792465</v>
      </c>
      <c r="F16" s="793">
        <f>SUM(F18+F29)</f>
        <v>8203</v>
      </c>
      <c r="G16" s="793">
        <f>SUM(G29)</f>
        <v>-1489</v>
      </c>
      <c r="H16" s="793">
        <f>SUM(H18+H29)</f>
        <v>542555</v>
      </c>
      <c r="I16" s="745"/>
      <c r="K16" s="747"/>
      <c r="L16" s="747"/>
      <c r="P16" s="746"/>
    </row>
    <row r="17" spans="1:16" s="724" customFormat="1" ht="3" customHeight="1">
      <c r="A17" s="725"/>
      <c r="B17" s="748"/>
      <c r="C17" s="749"/>
      <c r="D17" s="749"/>
      <c r="E17" s="749"/>
      <c r="F17" s="749"/>
      <c r="G17" s="749"/>
      <c r="H17" s="749"/>
      <c r="I17" s="728"/>
      <c r="K17" s="750"/>
      <c r="L17" s="750"/>
      <c r="P17" s="733"/>
    </row>
    <row r="18" spans="1:16" s="724" customFormat="1" ht="9" customHeight="1">
      <c r="A18" s="725"/>
      <c r="B18" s="748" t="s">
        <v>629</v>
      </c>
      <c r="C18" s="751">
        <f>SUM(C19+C23+C26+C28)+1</f>
        <v>686224</v>
      </c>
      <c r="D18" s="751"/>
      <c r="E18" s="751">
        <f>SUM(E19+E23+E26+E28)</f>
        <v>680827</v>
      </c>
      <c r="F18" s="751">
        <f>SUM(F19+F23+F26+F28)-1</f>
        <v>2893</v>
      </c>
      <c r="G18" s="751" t="s">
        <v>30</v>
      </c>
      <c r="H18" s="751">
        <f>SUM(H19,H23,H26,H28)</f>
        <v>2503</v>
      </c>
      <c r="I18" s="728"/>
      <c r="P18" s="733"/>
    </row>
    <row r="19" spans="1:16" s="744" customFormat="1" ht="9" customHeight="1">
      <c r="A19" s="742"/>
      <c r="B19" s="752" t="s">
        <v>630</v>
      </c>
      <c r="C19" s="751">
        <f>SUM(C20:C22)</f>
        <v>199348</v>
      </c>
      <c r="D19" s="751"/>
      <c r="E19" s="751">
        <f>SUM(E20:E22)</f>
        <v>196793</v>
      </c>
      <c r="F19" s="751">
        <f>SUM(F20:F22)+1</f>
        <v>1681</v>
      </c>
      <c r="G19" s="751" t="s">
        <v>30</v>
      </c>
      <c r="H19" s="751">
        <f>SUM(H20:H22)</f>
        <v>874</v>
      </c>
      <c r="I19" s="745"/>
      <c r="K19" s="747"/>
      <c r="L19" s="747"/>
      <c r="P19" s="746"/>
    </row>
    <row r="20" spans="1:16" s="744" customFormat="1" ht="9" customHeight="1">
      <c r="A20" s="742"/>
      <c r="B20" s="753" t="s">
        <v>666</v>
      </c>
      <c r="C20" s="751"/>
      <c r="D20" s="751"/>
      <c r="E20" s="751"/>
      <c r="F20" s="751"/>
      <c r="G20" s="751"/>
      <c r="H20" s="751"/>
      <c r="I20" s="745"/>
      <c r="K20" s="747"/>
      <c r="L20" s="747"/>
      <c r="P20" s="746"/>
    </row>
    <row r="21" spans="1:16" s="744" customFormat="1" ht="9" customHeight="1">
      <c r="A21" s="742"/>
      <c r="B21" s="753" t="s">
        <v>667</v>
      </c>
      <c r="C21" s="751">
        <f>SUM(E21:H21)</f>
        <v>155777</v>
      </c>
      <c r="D21" s="751"/>
      <c r="E21" s="751">
        <v>154494</v>
      </c>
      <c r="F21" s="751">
        <v>1273</v>
      </c>
      <c r="G21" s="751" t="s">
        <v>30</v>
      </c>
      <c r="H21" s="751">
        <v>10</v>
      </c>
      <c r="I21" s="745"/>
      <c r="K21" s="747"/>
      <c r="L21" s="747"/>
      <c r="P21" s="746"/>
    </row>
    <row r="22" spans="1:16" s="724" customFormat="1" ht="9" customHeight="1">
      <c r="A22" s="725"/>
      <c r="B22" s="753" t="s">
        <v>633</v>
      </c>
      <c r="C22" s="751">
        <f>SUM(E22:H22)+1</f>
        <v>43571</v>
      </c>
      <c r="D22" s="751"/>
      <c r="E22" s="751">
        <v>42299</v>
      </c>
      <c r="F22" s="751">
        <v>407</v>
      </c>
      <c r="G22" s="751" t="s">
        <v>30</v>
      </c>
      <c r="H22" s="751">
        <v>864</v>
      </c>
      <c r="I22" s="728"/>
      <c r="P22" s="733"/>
    </row>
    <row r="23" spans="1:16" s="724" customFormat="1" ht="9" customHeight="1">
      <c r="A23" s="725"/>
      <c r="B23" s="754" t="s">
        <v>634</v>
      </c>
      <c r="C23" s="751">
        <f>SUM(C24:C25)</f>
        <v>340241</v>
      </c>
      <c r="D23" s="751"/>
      <c r="E23" s="751">
        <f>SUM(E24:E25)-1</f>
        <v>339611</v>
      </c>
      <c r="F23" s="751">
        <f>SUM(F24:F25)</f>
        <v>630</v>
      </c>
      <c r="G23" s="751" t="s">
        <v>30</v>
      </c>
      <c r="H23" s="751" t="s">
        <v>30</v>
      </c>
      <c r="I23" s="728"/>
      <c r="P23" s="733"/>
    </row>
    <row r="24" spans="1:16" s="724" customFormat="1" ht="9" customHeight="1">
      <c r="A24" s="725"/>
      <c r="B24" s="755" t="s">
        <v>635</v>
      </c>
      <c r="C24" s="751">
        <f>SUM(E24:H24)-1</f>
        <v>311979</v>
      </c>
      <c r="D24" s="751"/>
      <c r="E24" s="751">
        <v>311653</v>
      </c>
      <c r="F24" s="751">
        <v>327</v>
      </c>
      <c r="G24" s="751" t="s">
        <v>30</v>
      </c>
      <c r="H24" s="751" t="s">
        <v>30</v>
      </c>
      <c r="I24" s="728"/>
      <c r="P24" s="733"/>
    </row>
    <row r="25" spans="1:16" s="724" customFormat="1" ht="9" customHeight="1">
      <c r="A25" s="725"/>
      <c r="B25" s="755" t="s">
        <v>636</v>
      </c>
      <c r="C25" s="751">
        <f>SUM(E25:H25)</f>
        <v>28262</v>
      </c>
      <c r="D25" s="751"/>
      <c r="E25" s="751">
        <v>27959</v>
      </c>
      <c r="F25" s="751">
        <v>303</v>
      </c>
      <c r="G25" s="751" t="s">
        <v>30</v>
      </c>
      <c r="H25" s="751" t="s">
        <v>30</v>
      </c>
      <c r="I25" s="728"/>
      <c r="P25" s="733"/>
    </row>
    <row r="26" spans="1:16" s="724" customFormat="1" ht="9" customHeight="1">
      <c r="A26" s="725"/>
      <c r="B26" s="754" t="s">
        <v>637</v>
      </c>
      <c r="C26" s="751">
        <f>SUM(C27)</f>
        <v>51182</v>
      </c>
      <c r="D26" s="751"/>
      <c r="E26" s="751">
        <f>SUM(E27)</f>
        <v>50933</v>
      </c>
      <c r="F26" s="751">
        <f>SUM(F27)</f>
        <v>250</v>
      </c>
      <c r="G26" s="751" t="s">
        <v>30</v>
      </c>
      <c r="H26" s="751" t="s">
        <v>30</v>
      </c>
      <c r="I26" s="728"/>
      <c r="P26" s="733"/>
    </row>
    <row r="27" spans="1:16" s="724" customFormat="1" ht="9" customHeight="1">
      <c r="A27" s="725"/>
      <c r="B27" s="755" t="s">
        <v>638</v>
      </c>
      <c r="C27" s="751">
        <f>SUM(E27:H27)-1</f>
        <v>51182</v>
      </c>
      <c r="D27" s="751"/>
      <c r="E27" s="751">
        <v>50933</v>
      </c>
      <c r="F27" s="751">
        <v>250</v>
      </c>
      <c r="G27" s="751" t="s">
        <v>30</v>
      </c>
      <c r="H27" s="751" t="s">
        <v>30</v>
      </c>
      <c r="I27" s="728"/>
      <c r="P27" s="733"/>
    </row>
    <row r="28" spans="1:16" s="724" customFormat="1" ht="9" customHeight="1">
      <c r="A28" s="725"/>
      <c r="B28" s="754" t="s">
        <v>216</v>
      </c>
      <c r="C28" s="751">
        <f>SUM(E28:H28)</f>
        <v>95452</v>
      </c>
      <c r="D28" s="751"/>
      <c r="E28" s="751">
        <v>93490</v>
      </c>
      <c r="F28" s="751">
        <v>333</v>
      </c>
      <c r="G28" s="751" t="s">
        <v>30</v>
      </c>
      <c r="H28" s="751">
        <v>1629</v>
      </c>
      <c r="I28" s="728"/>
    </row>
    <row r="29" spans="1:16" s="724" customFormat="1" ht="9" customHeight="1">
      <c r="A29" s="725"/>
      <c r="B29" s="756" t="s">
        <v>639</v>
      </c>
      <c r="C29" s="751">
        <f>SUM(C30:C31)</f>
        <v>655510</v>
      </c>
      <c r="D29" s="751"/>
      <c r="E29" s="751">
        <f>SUM(E30:E31)</f>
        <v>111638</v>
      </c>
      <c r="F29" s="751">
        <f>SUM(F30:F31)</f>
        <v>5310</v>
      </c>
      <c r="G29" s="751">
        <f>SUM(G30:G31)+1</f>
        <v>-1489</v>
      </c>
      <c r="H29" s="751">
        <f>SUM(H30:H31)</f>
        <v>540052</v>
      </c>
      <c r="I29" s="728"/>
    </row>
    <row r="30" spans="1:16" s="724" customFormat="1" ht="9" customHeight="1">
      <c r="A30" s="725"/>
      <c r="B30" s="754" t="s">
        <v>640</v>
      </c>
      <c r="C30" s="751">
        <f>SUM(E30:H30)</f>
        <v>566408</v>
      </c>
      <c r="D30" s="751"/>
      <c r="E30" s="751">
        <v>80473</v>
      </c>
      <c r="F30" s="751">
        <v>3865</v>
      </c>
      <c r="G30" s="751">
        <v>-1139</v>
      </c>
      <c r="H30" s="751">
        <v>483209</v>
      </c>
      <c r="I30" s="728"/>
    </row>
    <row r="31" spans="1:16" s="724" customFormat="1" ht="9" customHeight="1">
      <c r="A31" s="725"/>
      <c r="B31" s="754" t="s">
        <v>641</v>
      </c>
      <c r="C31" s="751">
        <f>SUM(C32:C33)</f>
        <v>89102</v>
      </c>
      <c r="D31" s="751"/>
      <c r="E31" s="751">
        <f>SUM(E32:E33)-1</f>
        <v>31165</v>
      </c>
      <c r="F31" s="751">
        <f>SUM(F32:F33)</f>
        <v>1445</v>
      </c>
      <c r="G31" s="751">
        <f>SUM(G32:G33)</f>
        <v>-351</v>
      </c>
      <c r="H31" s="751">
        <f>SUM(H32:H33)+1</f>
        <v>56843</v>
      </c>
      <c r="I31" s="728"/>
    </row>
    <row r="32" spans="1:16" s="724" customFormat="1" ht="9" customHeight="1">
      <c r="A32" s="725"/>
      <c r="B32" s="753" t="s">
        <v>642</v>
      </c>
      <c r="C32" s="751">
        <f>SUM(E32:H32)</f>
        <v>43589</v>
      </c>
      <c r="D32" s="751"/>
      <c r="E32" s="751">
        <v>9260</v>
      </c>
      <c r="F32" s="751">
        <v>505</v>
      </c>
      <c r="G32" s="751" t="s">
        <v>30</v>
      </c>
      <c r="H32" s="751">
        <v>33824</v>
      </c>
      <c r="I32" s="728"/>
    </row>
    <row r="33" spans="1:16" s="724" customFormat="1" ht="9" customHeight="1">
      <c r="A33" s="725"/>
      <c r="B33" s="753" t="s">
        <v>643</v>
      </c>
      <c r="C33" s="751">
        <f>SUM(E33:H33)</f>
        <v>45513</v>
      </c>
      <c r="D33" s="751"/>
      <c r="E33" s="751">
        <v>21906</v>
      </c>
      <c r="F33" s="751">
        <v>940</v>
      </c>
      <c r="G33" s="751">
        <v>-351</v>
      </c>
      <c r="H33" s="751">
        <v>23018</v>
      </c>
      <c r="I33" s="728"/>
    </row>
    <row r="34" spans="1:16" s="724" customFormat="1" ht="3" customHeight="1">
      <c r="A34" s="725"/>
      <c r="B34" s="753"/>
      <c r="C34" s="751"/>
      <c r="D34" s="751"/>
      <c r="E34" s="751"/>
      <c r="F34" s="751"/>
      <c r="G34" s="751"/>
      <c r="H34" s="751"/>
      <c r="I34" s="728"/>
    </row>
    <row r="35" spans="1:16" s="744" customFormat="1" ht="9" customHeight="1">
      <c r="A35" s="742"/>
      <c r="B35" s="743" t="s">
        <v>644</v>
      </c>
      <c r="C35" s="793">
        <f>SUM(E35:H35)</f>
        <v>5961087</v>
      </c>
      <c r="D35" s="793"/>
      <c r="E35" s="793">
        <v>1520970</v>
      </c>
      <c r="F35" s="793">
        <v>45290</v>
      </c>
      <c r="G35" s="793" t="s">
        <v>30</v>
      </c>
      <c r="H35" s="793">
        <v>4394827</v>
      </c>
      <c r="I35" s="745"/>
      <c r="K35" s="747"/>
      <c r="L35" s="747"/>
      <c r="P35" s="746"/>
    </row>
    <row r="36" spans="1:16" s="744" customFormat="1" ht="9" customHeight="1">
      <c r="A36" s="742"/>
      <c r="B36" s="743"/>
      <c r="C36" s="793"/>
      <c r="D36" s="793"/>
      <c r="E36" s="793"/>
      <c r="F36" s="793"/>
      <c r="G36" s="793"/>
      <c r="H36" s="793"/>
      <c r="I36" s="745"/>
      <c r="K36" s="747"/>
      <c r="L36" s="747"/>
      <c r="P36" s="746"/>
    </row>
    <row r="37" spans="1:16" s="744" customFormat="1" ht="9" customHeight="1">
      <c r="A37" s="742"/>
      <c r="B37" s="743">
        <v>2004</v>
      </c>
      <c r="I37" s="745"/>
      <c r="P37" s="746"/>
    </row>
    <row r="38" spans="1:16" s="744" customFormat="1" ht="9" customHeight="1">
      <c r="A38" s="742"/>
      <c r="B38" s="743" t="s">
        <v>60</v>
      </c>
      <c r="C38" s="793">
        <f>SUM(C39+C58)-1</f>
        <v>8299895</v>
      </c>
      <c r="D38" s="793"/>
      <c r="E38" s="793">
        <f>SUM(E39+E58)</f>
        <v>2501179</v>
      </c>
      <c r="F38" s="793">
        <f>SUM(F39+F58)</f>
        <v>49452</v>
      </c>
      <c r="G38" s="793">
        <f>SUM(G39)</f>
        <v>-1736</v>
      </c>
      <c r="H38" s="793">
        <f>SUM(H39+H58)</f>
        <v>5751000</v>
      </c>
      <c r="I38" s="745"/>
      <c r="P38" s="746"/>
    </row>
    <row r="39" spans="1:16" s="744" customFormat="1" ht="9" customHeight="1">
      <c r="A39" s="742"/>
      <c r="B39" s="743" t="s">
        <v>628</v>
      </c>
      <c r="C39" s="793">
        <f>SUM(C41+C52)</f>
        <v>1582503</v>
      </c>
      <c r="D39" s="793"/>
      <c r="E39" s="793">
        <f>SUM(E41+E52)</f>
        <v>837554</v>
      </c>
      <c r="F39" s="793">
        <f>SUM(F41+F52)-1</f>
        <v>8817</v>
      </c>
      <c r="G39" s="793">
        <f>SUM(G52)</f>
        <v>-1736</v>
      </c>
      <c r="H39" s="793">
        <f>SUM(H41+H52)</f>
        <v>737867</v>
      </c>
      <c r="I39" s="745"/>
      <c r="K39" s="747"/>
      <c r="L39" s="747"/>
      <c r="P39" s="746"/>
    </row>
    <row r="40" spans="1:16" s="724" customFormat="1" ht="3" customHeight="1">
      <c r="A40" s="725"/>
      <c r="B40" s="748"/>
      <c r="C40" s="749"/>
      <c r="D40" s="749"/>
      <c r="E40" s="749"/>
      <c r="F40" s="749"/>
      <c r="G40" s="749"/>
      <c r="H40" s="749"/>
      <c r="I40" s="728"/>
      <c r="K40" s="750"/>
      <c r="L40" s="750"/>
      <c r="P40" s="733"/>
    </row>
    <row r="41" spans="1:16" s="724" customFormat="1" ht="9" customHeight="1">
      <c r="A41" s="725"/>
      <c r="B41" s="748" t="s">
        <v>629</v>
      </c>
      <c r="C41" s="751">
        <f>SUM(C42+C46+C49+C51)</f>
        <v>722882</v>
      </c>
      <c r="D41" s="751"/>
      <c r="E41" s="751">
        <f>SUM(E42+E46+E49+E51)+1</f>
        <v>716983</v>
      </c>
      <c r="F41" s="751">
        <f>SUM(F42+F46+F49+F51)</f>
        <v>3230</v>
      </c>
      <c r="G41" s="751" t="s">
        <v>30</v>
      </c>
      <c r="H41" s="751">
        <f>SUM(H42+H51)</f>
        <v>2669</v>
      </c>
      <c r="I41" s="728"/>
      <c r="P41" s="733"/>
    </row>
    <row r="42" spans="1:16" s="744" customFormat="1" ht="9" customHeight="1">
      <c r="A42" s="742"/>
      <c r="B42" s="752" t="s">
        <v>630</v>
      </c>
      <c r="C42" s="751">
        <f>SUM(C43:C45)</f>
        <v>191003</v>
      </c>
      <c r="D42" s="751"/>
      <c r="E42" s="751">
        <f>SUM(E43:E45)</f>
        <v>188100</v>
      </c>
      <c r="F42" s="751">
        <f>SUM(F43:F45)+1</f>
        <v>1938</v>
      </c>
      <c r="G42" s="751" t="s">
        <v>30</v>
      </c>
      <c r="H42" s="751">
        <f>SUM(H43:H45)-1</f>
        <v>965</v>
      </c>
      <c r="I42" s="745"/>
      <c r="K42" s="747"/>
      <c r="L42" s="747"/>
      <c r="P42" s="746"/>
    </row>
    <row r="43" spans="1:16" s="744" customFormat="1" ht="9" customHeight="1">
      <c r="A43" s="742"/>
      <c r="B43" s="753" t="s">
        <v>666</v>
      </c>
      <c r="C43" s="751"/>
      <c r="D43" s="751"/>
      <c r="E43" s="751"/>
      <c r="F43" s="751"/>
      <c r="G43" s="751"/>
      <c r="H43" s="751"/>
      <c r="I43" s="745"/>
      <c r="K43" s="747"/>
      <c r="L43" s="747"/>
      <c r="P43" s="746"/>
    </row>
    <row r="44" spans="1:16" s="744" customFormat="1" ht="9" customHeight="1">
      <c r="A44" s="742"/>
      <c r="B44" s="753" t="s">
        <v>667</v>
      </c>
      <c r="C44" s="751">
        <f>SUM(E44:H44)</f>
        <v>148467</v>
      </c>
      <c r="D44" s="751"/>
      <c r="E44" s="751">
        <v>147274</v>
      </c>
      <c r="F44" s="751">
        <v>1181</v>
      </c>
      <c r="G44" s="751" t="s">
        <v>30</v>
      </c>
      <c r="H44" s="751">
        <v>12</v>
      </c>
      <c r="I44" s="745"/>
      <c r="K44" s="747"/>
      <c r="L44" s="747"/>
      <c r="P44" s="746"/>
    </row>
    <row r="45" spans="1:16" s="724" customFormat="1" ht="9" customHeight="1">
      <c r="A45" s="725"/>
      <c r="B45" s="753" t="s">
        <v>633</v>
      </c>
      <c r="C45" s="751">
        <f>SUM(E45:H45)</f>
        <v>42536</v>
      </c>
      <c r="D45" s="751"/>
      <c r="E45" s="751">
        <v>40826</v>
      </c>
      <c r="F45" s="751">
        <v>756</v>
      </c>
      <c r="G45" s="751" t="s">
        <v>30</v>
      </c>
      <c r="H45" s="751">
        <v>954</v>
      </c>
      <c r="I45" s="728"/>
      <c r="P45" s="733"/>
    </row>
    <row r="46" spans="1:16" s="724" customFormat="1" ht="9" customHeight="1">
      <c r="A46" s="725"/>
      <c r="B46" s="754" t="s">
        <v>634</v>
      </c>
      <c r="C46" s="751">
        <f>SUM(C47:C48)+1</f>
        <v>372302</v>
      </c>
      <c r="D46" s="751"/>
      <c r="E46" s="751">
        <f>SUM(E47:E48)</f>
        <v>371632</v>
      </c>
      <c r="F46" s="751">
        <f>SUM(F47:F48)</f>
        <v>670</v>
      </c>
      <c r="G46" s="751" t="s">
        <v>30</v>
      </c>
      <c r="H46" s="751" t="s">
        <v>30</v>
      </c>
      <c r="I46" s="728"/>
      <c r="P46" s="733"/>
    </row>
    <row r="47" spans="1:16" s="724" customFormat="1" ht="9" customHeight="1">
      <c r="A47" s="725"/>
      <c r="B47" s="755" t="s">
        <v>635</v>
      </c>
      <c r="C47" s="751">
        <f>SUM(E47:H47)</f>
        <v>341623</v>
      </c>
      <c r="D47" s="751"/>
      <c r="E47" s="751">
        <v>341277</v>
      </c>
      <c r="F47" s="751">
        <v>346</v>
      </c>
      <c r="G47" s="751" t="s">
        <v>30</v>
      </c>
      <c r="H47" s="751" t="s">
        <v>30</v>
      </c>
      <c r="I47" s="728"/>
      <c r="P47" s="733"/>
    </row>
    <row r="48" spans="1:16" s="724" customFormat="1" ht="9" customHeight="1">
      <c r="A48" s="725"/>
      <c r="B48" s="755" t="s">
        <v>636</v>
      </c>
      <c r="C48" s="751">
        <f>SUM(E48:H48)-1</f>
        <v>30678</v>
      </c>
      <c r="D48" s="751"/>
      <c r="E48" s="751">
        <v>30355</v>
      </c>
      <c r="F48" s="751">
        <v>324</v>
      </c>
      <c r="G48" s="751" t="s">
        <v>30</v>
      </c>
      <c r="H48" s="751" t="s">
        <v>30</v>
      </c>
      <c r="I48" s="728"/>
      <c r="P48" s="733"/>
    </row>
    <row r="49" spans="1:16" s="724" customFormat="1" ht="9" customHeight="1">
      <c r="A49" s="725"/>
      <c r="B49" s="754" t="s">
        <v>637</v>
      </c>
      <c r="C49" s="751">
        <f>SUM(C50)</f>
        <v>60602</v>
      </c>
      <c r="D49" s="751"/>
      <c r="E49" s="751">
        <f>SUM(E50)</f>
        <v>60289</v>
      </c>
      <c r="F49" s="751">
        <f>SUM(F50)</f>
        <v>312</v>
      </c>
      <c r="G49" s="751" t="s">
        <v>30</v>
      </c>
      <c r="H49" s="751" t="s">
        <v>30</v>
      </c>
      <c r="I49" s="728"/>
      <c r="P49" s="733"/>
    </row>
    <row r="50" spans="1:16" s="724" customFormat="1" ht="9" customHeight="1">
      <c r="A50" s="725"/>
      <c r="B50" s="755" t="s">
        <v>638</v>
      </c>
      <c r="C50" s="751">
        <f>SUM(E50:H50)+1</f>
        <v>60602</v>
      </c>
      <c r="D50" s="751"/>
      <c r="E50" s="751">
        <v>60289</v>
      </c>
      <c r="F50" s="751">
        <v>312</v>
      </c>
      <c r="G50" s="751" t="s">
        <v>30</v>
      </c>
      <c r="H50" s="751" t="s">
        <v>30</v>
      </c>
      <c r="I50" s="728"/>
      <c r="P50" s="733"/>
    </row>
    <row r="51" spans="1:16" s="724" customFormat="1" ht="9" customHeight="1">
      <c r="A51" s="725"/>
      <c r="B51" s="754" t="s">
        <v>216</v>
      </c>
      <c r="C51" s="751">
        <f>SUM(E51:H51)</f>
        <v>98975</v>
      </c>
      <c r="D51" s="751"/>
      <c r="E51" s="751">
        <v>96961</v>
      </c>
      <c r="F51" s="751">
        <v>310</v>
      </c>
      <c r="G51" s="751" t="s">
        <v>30</v>
      </c>
      <c r="H51" s="751">
        <v>1704</v>
      </c>
      <c r="I51" s="728"/>
    </row>
    <row r="52" spans="1:16" s="724" customFormat="1" ht="9" customHeight="1">
      <c r="A52" s="725"/>
      <c r="B52" s="756" t="s">
        <v>639</v>
      </c>
      <c r="C52" s="751">
        <f>SUM(C53:C54)</f>
        <v>859621</v>
      </c>
      <c r="D52" s="751"/>
      <c r="E52" s="751">
        <f>SUM(E53:E54)</f>
        <v>120571</v>
      </c>
      <c r="F52" s="751">
        <f>SUM(F53:F54)</f>
        <v>5588</v>
      </c>
      <c r="G52" s="751">
        <f>SUM(G53:G54)</f>
        <v>-1736</v>
      </c>
      <c r="H52" s="751">
        <f>SUM(H53:H54)</f>
        <v>735198</v>
      </c>
      <c r="I52" s="728"/>
    </row>
    <row r="53" spans="1:16" s="724" customFormat="1" ht="9" customHeight="1">
      <c r="A53" s="725"/>
      <c r="B53" s="754" t="s">
        <v>640</v>
      </c>
      <c r="C53" s="751">
        <f>SUM(E53:H53)</f>
        <v>775922</v>
      </c>
      <c r="D53" s="751"/>
      <c r="E53" s="751">
        <v>87921</v>
      </c>
      <c r="F53" s="751">
        <v>4088</v>
      </c>
      <c r="G53" s="751">
        <v>-1736</v>
      </c>
      <c r="H53" s="751">
        <v>685649</v>
      </c>
      <c r="I53" s="728"/>
    </row>
    <row r="54" spans="1:16" s="724" customFormat="1" ht="9" customHeight="1">
      <c r="A54" s="725"/>
      <c r="B54" s="754" t="s">
        <v>641</v>
      </c>
      <c r="C54" s="751">
        <f>SUM(C55:C56)</f>
        <v>83699</v>
      </c>
      <c r="D54" s="751"/>
      <c r="E54" s="751">
        <f>SUM(E55:E56)</f>
        <v>32650</v>
      </c>
      <c r="F54" s="751">
        <f>SUM(F55:F56)</f>
        <v>1500</v>
      </c>
      <c r="G54" s="751" t="s">
        <v>30</v>
      </c>
      <c r="H54" s="751">
        <f>SUM(H55:H56)+1</f>
        <v>49549</v>
      </c>
      <c r="I54" s="728"/>
    </row>
    <row r="55" spans="1:16" s="724" customFormat="1" ht="9" customHeight="1">
      <c r="A55" s="725"/>
      <c r="B55" s="753" t="s">
        <v>642</v>
      </c>
      <c r="C55" s="751">
        <f>SUM(E55:H55)</f>
        <v>34044</v>
      </c>
      <c r="D55" s="751"/>
      <c r="E55" s="751">
        <v>9336</v>
      </c>
      <c r="F55" s="751">
        <v>521</v>
      </c>
      <c r="G55" s="751" t="s">
        <v>30</v>
      </c>
      <c r="H55" s="751">
        <v>24187</v>
      </c>
      <c r="I55" s="728"/>
    </row>
    <row r="56" spans="1:16" s="724" customFormat="1" ht="9" customHeight="1">
      <c r="A56" s="725"/>
      <c r="B56" s="753" t="s">
        <v>643</v>
      </c>
      <c r="C56" s="751">
        <f>SUM(E56:H56)+1</f>
        <v>49655</v>
      </c>
      <c r="D56" s="751"/>
      <c r="E56" s="751">
        <v>23314</v>
      </c>
      <c r="F56" s="751">
        <v>979</v>
      </c>
      <c r="G56" s="751" t="s">
        <v>30</v>
      </c>
      <c r="H56" s="751">
        <v>25361</v>
      </c>
      <c r="I56" s="728"/>
    </row>
    <row r="57" spans="1:16" s="724" customFormat="1" ht="3" customHeight="1">
      <c r="A57" s="725"/>
      <c r="B57" s="753"/>
      <c r="C57" s="751"/>
      <c r="D57" s="751"/>
      <c r="E57" s="751"/>
      <c r="F57" s="751"/>
      <c r="G57" s="751"/>
      <c r="H57" s="751"/>
      <c r="I57" s="728"/>
    </row>
    <row r="58" spans="1:16" s="744" customFormat="1" ht="9" customHeight="1">
      <c r="A58" s="742"/>
      <c r="B58" s="743" t="s">
        <v>644</v>
      </c>
      <c r="C58" s="793">
        <f>SUM(E58:H58)</f>
        <v>6717393</v>
      </c>
      <c r="D58" s="793"/>
      <c r="E58" s="793">
        <v>1663625</v>
      </c>
      <c r="F58" s="793">
        <v>40635</v>
      </c>
      <c r="G58" s="793" t="s">
        <v>30</v>
      </c>
      <c r="H58" s="793">
        <v>5013133</v>
      </c>
      <c r="I58" s="745"/>
      <c r="K58" s="747"/>
      <c r="L58" s="747"/>
      <c r="P58" s="746"/>
    </row>
    <row r="59" spans="1:16" s="744" customFormat="1" ht="3.95" customHeight="1">
      <c r="A59" s="742"/>
      <c r="B59" s="743"/>
      <c r="C59" s="793"/>
      <c r="D59" s="793"/>
      <c r="E59" s="793"/>
      <c r="F59" s="793"/>
      <c r="G59" s="793"/>
      <c r="H59" s="793"/>
      <c r="I59" s="745"/>
      <c r="K59" s="747"/>
      <c r="L59" s="747"/>
      <c r="P59" s="746"/>
    </row>
    <row r="60" spans="1:16" s="744" customFormat="1" ht="9" customHeight="1">
      <c r="A60" s="742"/>
      <c r="B60" s="743" t="s">
        <v>645</v>
      </c>
      <c r="C60" s="793"/>
      <c r="D60" s="793"/>
      <c r="E60" s="793"/>
      <c r="F60" s="793"/>
      <c r="G60" s="793"/>
      <c r="H60" s="793"/>
      <c r="I60" s="745"/>
      <c r="K60" s="747"/>
      <c r="L60" s="747"/>
      <c r="P60" s="746"/>
    </row>
    <row r="61" spans="1:16" s="744" customFormat="1" ht="3.6" customHeight="1">
      <c r="A61" s="757"/>
      <c r="B61" s="758"/>
      <c r="C61" s="759"/>
      <c r="D61" s="759"/>
      <c r="E61" s="759"/>
      <c r="F61" s="759"/>
      <c r="G61" s="759"/>
      <c r="H61" s="759"/>
      <c r="I61" s="760"/>
      <c r="K61" s="747"/>
      <c r="L61" s="747"/>
      <c r="P61" s="746"/>
    </row>
    <row r="62" spans="1:16" s="724" customFormat="1" ht="3.6" customHeight="1">
      <c r="A62" s="721"/>
      <c r="B62" s="722"/>
      <c r="C62" s="722"/>
      <c r="D62" s="722"/>
      <c r="E62" s="722"/>
      <c r="F62" s="722"/>
      <c r="G62" s="722"/>
      <c r="H62" s="722"/>
      <c r="I62" s="723"/>
    </row>
    <row r="63" spans="1:16" s="724" customFormat="1" ht="11.1" customHeight="1">
      <c r="A63" s="725"/>
      <c r="B63" s="726" t="s">
        <v>658</v>
      </c>
      <c r="C63" s="727"/>
      <c r="D63" s="727"/>
      <c r="F63" s="727"/>
      <c r="G63" s="727"/>
      <c r="H63" s="853" t="s">
        <v>692</v>
      </c>
      <c r="I63" s="728"/>
    </row>
    <row r="64" spans="1:16" s="724" customFormat="1" ht="11.1" customHeight="1">
      <c r="A64" s="725"/>
      <c r="B64" s="726" t="s">
        <v>622</v>
      </c>
      <c r="C64" s="727"/>
      <c r="D64" s="727"/>
      <c r="F64" s="729"/>
      <c r="G64" s="729"/>
      <c r="H64" s="729"/>
      <c r="I64" s="728"/>
    </row>
    <row r="65" spans="1:16" s="724" customFormat="1" ht="11.1" customHeight="1">
      <c r="A65" s="725"/>
      <c r="B65" s="726" t="s">
        <v>723</v>
      </c>
      <c r="C65" s="730"/>
      <c r="D65" s="730"/>
      <c r="E65" s="730"/>
      <c r="F65" s="730"/>
      <c r="G65" s="730"/>
      <c r="H65" s="730"/>
      <c r="I65" s="728"/>
    </row>
    <row r="66" spans="1:16" s="724" customFormat="1" ht="11.1" customHeight="1">
      <c r="A66" s="725"/>
      <c r="B66" s="731" t="s">
        <v>623</v>
      </c>
      <c r="C66" s="730"/>
      <c r="D66" s="730"/>
      <c r="E66" s="730"/>
      <c r="F66" s="730"/>
      <c r="G66" s="730"/>
      <c r="H66" s="730"/>
      <c r="I66" s="728"/>
    </row>
    <row r="67" spans="1:16" s="724" customFormat="1" ht="3" customHeight="1">
      <c r="A67" s="725"/>
      <c r="B67" s="732"/>
      <c r="C67" s="732"/>
      <c r="D67" s="732"/>
      <c r="E67" s="732"/>
      <c r="F67" s="732"/>
      <c r="G67" s="732"/>
      <c r="H67" s="732"/>
      <c r="I67" s="728"/>
    </row>
    <row r="68" spans="1:16" s="724" customFormat="1" ht="3" customHeight="1">
      <c r="A68" s="725"/>
      <c r="B68" s="733"/>
      <c r="C68" s="733"/>
      <c r="D68" s="733"/>
      <c r="E68" s="780"/>
      <c r="F68" s="780"/>
      <c r="G68" s="780"/>
      <c r="H68" s="780"/>
      <c r="I68" s="728"/>
    </row>
    <row r="69" spans="1:16" s="724" customFormat="1" ht="8.4499999999999993" customHeight="1">
      <c r="A69" s="725"/>
      <c r="B69" s="932" t="s">
        <v>624</v>
      </c>
      <c r="C69" s="781" t="s">
        <v>659</v>
      </c>
      <c r="D69" s="881"/>
      <c r="E69" s="782" t="s">
        <v>660</v>
      </c>
      <c r="F69" s="782"/>
      <c r="G69" s="782"/>
      <c r="H69" s="782"/>
      <c r="I69" s="734"/>
      <c r="J69" s="735"/>
      <c r="K69" s="735"/>
      <c r="L69" s="735"/>
      <c r="M69" s="735"/>
      <c r="N69" s="735"/>
      <c r="O69" s="736"/>
      <c r="P69" s="737"/>
    </row>
    <row r="70" spans="1:16" s="724" customFormat="1" ht="8.4499999999999993" customHeight="1">
      <c r="A70" s="725"/>
      <c r="B70" s="932"/>
      <c r="C70" s="936" t="s">
        <v>661</v>
      </c>
      <c r="D70" s="881"/>
      <c r="E70" s="936" t="s">
        <v>662</v>
      </c>
      <c r="F70" s="936" t="s">
        <v>663</v>
      </c>
      <c r="G70" s="936" t="s">
        <v>664</v>
      </c>
      <c r="H70" s="936" t="s">
        <v>665</v>
      </c>
      <c r="I70" s="734"/>
      <c r="J70" s="735"/>
      <c r="K70" s="735"/>
      <c r="L70" s="735"/>
      <c r="M70" s="735"/>
      <c r="N70" s="735"/>
      <c r="O70" s="736"/>
      <c r="P70" s="737"/>
    </row>
    <row r="71" spans="1:16" s="724" customFormat="1" ht="8.4499999999999993" customHeight="1">
      <c r="A71" s="725"/>
      <c r="B71" s="932"/>
      <c r="C71" s="934"/>
      <c r="D71" s="881"/>
      <c r="E71" s="934"/>
      <c r="F71" s="934"/>
      <c r="G71" s="934"/>
      <c r="H71" s="934"/>
      <c r="I71" s="734"/>
      <c r="J71" s="735"/>
      <c r="K71" s="735"/>
      <c r="L71" s="735"/>
      <c r="M71" s="735"/>
      <c r="N71" s="735"/>
      <c r="O71" s="736"/>
      <c r="P71" s="737"/>
    </row>
    <row r="72" spans="1:16" s="724" customFormat="1" ht="8.4499999999999993" customHeight="1">
      <c r="A72" s="725"/>
      <c r="B72" s="932"/>
      <c r="C72" s="934"/>
      <c r="D72" s="881"/>
      <c r="E72" s="934"/>
      <c r="F72" s="934"/>
      <c r="G72" s="934"/>
      <c r="H72" s="934"/>
      <c r="I72" s="734"/>
      <c r="J72" s="735"/>
      <c r="K72" s="735"/>
      <c r="L72" s="735"/>
      <c r="M72" s="735"/>
      <c r="N72" s="735"/>
      <c r="O72" s="736"/>
      <c r="P72" s="737"/>
    </row>
    <row r="73" spans="1:16" s="724" customFormat="1" ht="3" customHeight="1">
      <c r="A73" s="725"/>
      <c r="B73" s="732"/>
      <c r="C73" s="738"/>
      <c r="D73" s="738"/>
      <c r="E73" s="738"/>
      <c r="F73" s="738"/>
      <c r="G73" s="738"/>
      <c r="H73" s="738"/>
      <c r="I73" s="739"/>
      <c r="J73" s="740"/>
      <c r="K73" s="740"/>
      <c r="L73" s="740"/>
      <c r="M73" s="740"/>
      <c r="N73" s="740"/>
      <c r="O73" s="733"/>
    </row>
    <row r="74" spans="1:16" s="724" customFormat="1" ht="3" customHeight="1">
      <c r="A74" s="725"/>
      <c r="B74" s="733"/>
      <c r="C74" s="793"/>
      <c r="D74" s="793"/>
      <c r="E74" s="793"/>
      <c r="F74" s="793"/>
      <c r="G74" s="793"/>
      <c r="H74" s="793"/>
      <c r="I74" s="741"/>
      <c r="J74" s="740"/>
      <c r="K74" s="740"/>
      <c r="L74" s="740"/>
      <c r="M74" s="740"/>
      <c r="N74" s="740"/>
      <c r="O74" s="733"/>
    </row>
    <row r="75" spans="1:16" s="744" customFormat="1" ht="9" customHeight="1">
      <c r="A75" s="742"/>
      <c r="B75" s="743">
        <v>2005</v>
      </c>
      <c r="I75" s="745"/>
      <c r="P75" s="746"/>
    </row>
    <row r="76" spans="1:16" s="744" customFormat="1" ht="9" customHeight="1">
      <c r="A76" s="742"/>
      <c r="B76" s="743" t="s">
        <v>60</v>
      </c>
      <c r="C76" s="793">
        <f>SUM(C77+C96)+1</f>
        <v>9028899</v>
      </c>
      <c r="D76" s="793"/>
      <c r="E76" s="793">
        <f>SUM(E77+E96)</f>
        <v>2689952</v>
      </c>
      <c r="F76" s="793">
        <f>SUM(F77+F96)</f>
        <v>55756</v>
      </c>
      <c r="G76" s="793">
        <f>SUM(G77)</f>
        <v>-1965</v>
      </c>
      <c r="H76" s="793">
        <f>SUM(H77+H96)</f>
        <v>6285155</v>
      </c>
      <c r="I76" s="745"/>
      <c r="P76" s="746"/>
    </row>
    <row r="77" spans="1:16" s="744" customFormat="1" ht="9" customHeight="1">
      <c r="A77" s="742"/>
      <c r="B77" s="743" t="s">
        <v>628</v>
      </c>
      <c r="C77" s="793">
        <f>SUM(C79+C90)</f>
        <v>1732269</v>
      </c>
      <c r="D77" s="793"/>
      <c r="E77" s="793">
        <f>SUM(E79+E90)</f>
        <v>902277</v>
      </c>
      <c r="F77" s="793">
        <f>SUM(F79+F90)</f>
        <v>12393</v>
      </c>
      <c r="G77" s="793">
        <f>SUM(G90)</f>
        <v>-1965</v>
      </c>
      <c r="H77" s="793">
        <f>SUM(H79+H90)</f>
        <v>819564</v>
      </c>
      <c r="I77" s="745"/>
      <c r="K77" s="747"/>
      <c r="L77" s="747"/>
      <c r="P77" s="746"/>
    </row>
    <row r="78" spans="1:16" s="724" customFormat="1" ht="3" customHeight="1">
      <c r="A78" s="725"/>
      <c r="B78" s="748"/>
      <c r="C78" s="749"/>
      <c r="D78" s="749"/>
      <c r="E78" s="749"/>
      <c r="F78" s="749"/>
      <c r="G78" s="749"/>
      <c r="H78" s="749"/>
      <c r="I78" s="728"/>
      <c r="K78" s="750"/>
      <c r="L78" s="750"/>
      <c r="P78" s="733"/>
    </row>
    <row r="79" spans="1:16" s="724" customFormat="1" ht="9" customHeight="1">
      <c r="A79" s="725"/>
      <c r="B79" s="748" t="s">
        <v>629</v>
      </c>
      <c r="C79" s="751">
        <f>SUM(C80+C84+C87+C89)</f>
        <v>780811</v>
      </c>
      <c r="D79" s="751"/>
      <c r="E79" s="751">
        <f>SUM(E80+E84+E87+E89)-1</f>
        <v>774087</v>
      </c>
      <c r="F79" s="751">
        <f>SUM(F80+F84+F87+F89)-1</f>
        <v>3594</v>
      </c>
      <c r="G79" s="751" t="s">
        <v>30</v>
      </c>
      <c r="H79" s="751">
        <f>SUM(H80+H89)</f>
        <v>3130</v>
      </c>
      <c r="I79" s="728"/>
      <c r="P79" s="733"/>
    </row>
    <row r="80" spans="1:16" s="744" customFormat="1" ht="9" customHeight="1">
      <c r="A80" s="742"/>
      <c r="B80" s="752" t="s">
        <v>630</v>
      </c>
      <c r="C80" s="751">
        <f>SUM(C81:C83)</f>
        <v>197663</v>
      </c>
      <c r="D80" s="751"/>
      <c r="E80" s="751">
        <f>SUM(E81:E83)</f>
        <v>194521</v>
      </c>
      <c r="F80" s="751">
        <f>SUM(F81:F83)+1</f>
        <v>2014</v>
      </c>
      <c r="G80" s="751" t="s">
        <v>30</v>
      </c>
      <c r="H80" s="751">
        <f>SUM(H81:H83)+1</f>
        <v>1129</v>
      </c>
      <c r="I80" s="745"/>
      <c r="K80" s="747"/>
      <c r="L80" s="747"/>
      <c r="P80" s="746"/>
    </row>
    <row r="81" spans="1:16" s="744" customFormat="1" ht="9" customHeight="1">
      <c r="A81" s="742"/>
      <c r="B81" s="753" t="s">
        <v>666</v>
      </c>
      <c r="C81" s="751"/>
      <c r="D81" s="751"/>
      <c r="E81" s="751"/>
      <c r="F81" s="751"/>
      <c r="G81" s="751"/>
      <c r="H81" s="751"/>
      <c r="I81" s="745"/>
      <c r="K81" s="747"/>
      <c r="L81" s="747"/>
      <c r="P81" s="746"/>
    </row>
    <row r="82" spans="1:16" s="744" customFormat="1" ht="9" customHeight="1">
      <c r="A82" s="742"/>
      <c r="B82" s="753" t="s">
        <v>667</v>
      </c>
      <c r="C82" s="751">
        <f>SUM(E82:H82)+1</f>
        <v>152491</v>
      </c>
      <c r="D82" s="751"/>
      <c r="E82" s="751">
        <v>151024</v>
      </c>
      <c r="F82" s="751">
        <v>1440</v>
      </c>
      <c r="G82" s="751" t="s">
        <v>30</v>
      </c>
      <c r="H82" s="751">
        <v>26</v>
      </c>
      <c r="I82" s="745"/>
      <c r="K82" s="747"/>
      <c r="L82" s="747"/>
      <c r="P82" s="746"/>
    </row>
    <row r="83" spans="1:16" s="724" customFormat="1" ht="9" customHeight="1">
      <c r="A83" s="725"/>
      <c r="B83" s="753" t="s">
        <v>633</v>
      </c>
      <c r="C83" s="751">
        <f>SUM(E83:H83)</f>
        <v>45172</v>
      </c>
      <c r="D83" s="751"/>
      <c r="E83" s="751">
        <v>43497</v>
      </c>
      <c r="F83" s="751">
        <v>573</v>
      </c>
      <c r="G83" s="751" t="s">
        <v>30</v>
      </c>
      <c r="H83" s="751">
        <v>1102</v>
      </c>
      <c r="I83" s="728"/>
      <c r="P83" s="733"/>
    </row>
    <row r="84" spans="1:16" s="724" customFormat="1" ht="9" customHeight="1">
      <c r="A84" s="725"/>
      <c r="B84" s="754" t="s">
        <v>634</v>
      </c>
      <c r="C84" s="751">
        <f>SUM(C85:C86)-1</f>
        <v>412948</v>
      </c>
      <c r="D84" s="751"/>
      <c r="E84" s="751">
        <f>SUM(E85:E86)</f>
        <v>412224</v>
      </c>
      <c r="F84" s="751">
        <f>SUM(F85:F86)</f>
        <v>725</v>
      </c>
      <c r="G84" s="751" t="s">
        <v>30</v>
      </c>
      <c r="H84" s="751" t="s">
        <v>30</v>
      </c>
      <c r="I84" s="728"/>
      <c r="P84" s="733"/>
    </row>
    <row r="85" spans="1:16" s="724" customFormat="1" ht="9" customHeight="1">
      <c r="A85" s="725"/>
      <c r="B85" s="755" t="s">
        <v>635</v>
      </c>
      <c r="C85" s="751">
        <f>SUM(E85:H85)</f>
        <v>377560</v>
      </c>
      <c r="D85" s="751"/>
      <c r="E85" s="751">
        <v>377145</v>
      </c>
      <c r="F85" s="751">
        <v>415</v>
      </c>
      <c r="G85" s="751" t="s">
        <v>30</v>
      </c>
      <c r="H85" s="751" t="s">
        <v>30</v>
      </c>
      <c r="I85" s="728"/>
      <c r="P85" s="733"/>
    </row>
    <row r="86" spans="1:16" s="724" customFormat="1" ht="9" customHeight="1">
      <c r="A86" s="725"/>
      <c r="B86" s="755" t="s">
        <v>636</v>
      </c>
      <c r="C86" s="751">
        <f>SUM(E86:H86)</f>
        <v>35389</v>
      </c>
      <c r="D86" s="751"/>
      <c r="E86" s="751">
        <v>35079</v>
      </c>
      <c r="F86" s="751">
        <v>310</v>
      </c>
      <c r="G86" s="751" t="s">
        <v>30</v>
      </c>
      <c r="H86" s="751" t="s">
        <v>30</v>
      </c>
      <c r="I86" s="728"/>
      <c r="P86" s="733"/>
    </row>
    <row r="87" spans="1:16" s="724" customFormat="1" ht="9" customHeight="1">
      <c r="A87" s="725"/>
      <c r="B87" s="754" t="s">
        <v>637</v>
      </c>
      <c r="C87" s="751">
        <f>SUM(C88)</f>
        <v>67289</v>
      </c>
      <c r="D87" s="751"/>
      <c r="E87" s="751">
        <f>SUM(E88)</f>
        <v>66877</v>
      </c>
      <c r="F87" s="751">
        <f>SUM(F88)</f>
        <v>412</v>
      </c>
      <c r="G87" s="751" t="s">
        <v>30</v>
      </c>
      <c r="H87" s="751" t="s">
        <v>30</v>
      </c>
      <c r="I87" s="728"/>
      <c r="P87" s="733"/>
    </row>
    <row r="88" spans="1:16" s="724" customFormat="1" ht="9" customHeight="1">
      <c r="A88" s="725"/>
      <c r="B88" s="755" t="s">
        <v>638</v>
      </c>
      <c r="C88" s="751">
        <f>SUM(E88:H88)</f>
        <v>67289</v>
      </c>
      <c r="D88" s="751"/>
      <c r="E88" s="751">
        <v>66877</v>
      </c>
      <c r="F88" s="751">
        <v>412</v>
      </c>
      <c r="G88" s="751" t="s">
        <v>30</v>
      </c>
      <c r="H88" s="751" t="s">
        <v>30</v>
      </c>
      <c r="I88" s="728"/>
      <c r="P88" s="733"/>
    </row>
    <row r="89" spans="1:16" s="724" customFormat="1" ht="9" customHeight="1">
      <c r="A89" s="725"/>
      <c r="B89" s="754" t="s">
        <v>216</v>
      </c>
      <c r="C89" s="751">
        <f>SUM(E89:H89)</f>
        <v>102911</v>
      </c>
      <c r="D89" s="751"/>
      <c r="E89" s="751">
        <v>100466</v>
      </c>
      <c r="F89" s="751">
        <v>444</v>
      </c>
      <c r="G89" s="751" t="s">
        <v>30</v>
      </c>
      <c r="H89" s="751">
        <v>2001</v>
      </c>
      <c r="I89" s="728"/>
    </row>
    <row r="90" spans="1:16" s="724" customFormat="1" ht="9" customHeight="1">
      <c r="A90" s="725"/>
      <c r="B90" s="756" t="s">
        <v>639</v>
      </c>
      <c r="C90" s="751">
        <f>SUM(C91:C92)-1</f>
        <v>951458</v>
      </c>
      <c r="D90" s="751"/>
      <c r="E90" s="751">
        <f>SUM(E91:E92)</f>
        <v>128190</v>
      </c>
      <c r="F90" s="751">
        <f>SUM(F91:F92)+1</f>
        <v>8799</v>
      </c>
      <c r="G90" s="751">
        <f>SUM(G91:G92)</f>
        <v>-1965</v>
      </c>
      <c r="H90" s="751">
        <f>SUM(H91:H92)</f>
        <v>816434</v>
      </c>
      <c r="I90" s="728"/>
    </row>
    <row r="91" spans="1:16" s="724" customFormat="1" ht="9" customHeight="1">
      <c r="A91" s="725"/>
      <c r="B91" s="754" t="s">
        <v>640</v>
      </c>
      <c r="C91" s="751">
        <f>SUM(E91:H91)+1</f>
        <v>849441</v>
      </c>
      <c r="D91" s="751"/>
      <c r="E91" s="751">
        <v>94332</v>
      </c>
      <c r="F91" s="751">
        <v>7019</v>
      </c>
      <c r="G91" s="751">
        <v>-1924</v>
      </c>
      <c r="H91" s="751">
        <v>750013</v>
      </c>
      <c r="I91" s="728"/>
    </row>
    <row r="92" spans="1:16" s="724" customFormat="1" ht="9" customHeight="1">
      <c r="A92" s="725"/>
      <c r="B92" s="754" t="s">
        <v>641</v>
      </c>
      <c r="C92" s="751">
        <f>SUM(C93:C94)</f>
        <v>102018</v>
      </c>
      <c r="D92" s="751"/>
      <c r="E92" s="751">
        <f>SUM(E93:E94)</f>
        <v>33858</v>
      </c>
      <c r="F92" s="751">
        <f>SUM(F93:F94)</f>
        <v>1779</v>
      </c>
      <c r="G92" s="751">
        <f>SUM(G93:G94)</f>
        <v>-41</v>
      </c>
      <c r="H92" s="751">
        <f>SUM(H93:H94)</f>
        <v>66421</v>
      </c>
      <c r="I92" s="728"/>
    </row>
    <row r="93" spans="1:16" s="724" customFormat="1" ht="9" customHeight="1">
      <c r="A93" s="725"/>
      <c r="B93" s="753" t="s">
        <v>642</v>
      </c>
      <c r="C93" s="751">
        <f>SUM(E93:H93)+1</f>
        <v>46653</v>
      </c>
      <c r="D93" s="751"/>
      <c r="E93" s="751">
        <v>9108</v>
      </c>
      <c r="F93" s="751">
        <v>609</v>
      </c>
      <c r="G93" s="751" t="s">
        <v>30</v>
      </c>
      <c r="H93" s="751">
        <v>36935</v>
      </c>
      <c r="I93" s="728"/>
    </row>
    <row r="94" spans="1:16" s="724" customFormat="1" ht="9" customHeight="1">
      <c r="A94" s="725"/>
      <c r="B94" s="753" t="s">
        <v>643</v>
      </c>
      <c r="C94" s="751">
        <f>SUM(E94:H94)</f>
        <v>55365</v>
      </c>
      <c r="D94" s="751"/>
      <c r="E94" s="751">
        <v>24750</v>
      </c>
      <c r="F94" s="751">
        <v>1170</v>
      </c>
      <c r="G94" s="751">
        <v>-41</v>
      </c>
      <c r="H94" s="751">
        <v>29486</v>
      </c>
      <c r="I94" s="728"/>
    </row>
    <row r="95" spans="1:16" s="724" customFormat="1" ht="3" customHeight="1">
      <c r="A95" s="725"/>
      <c r="B95" s="753"/>
      <c r="C95" s="751"/>
      <c r="D95" s="751"/>
      <c r="E95" s="751"/>
      <c r="F95" s="751"/>
      <c r="G95" s="751"/>
      <c r="H95" s="751"/>
      <c r="I95" s="728"/>
    </row>
    <row r="96" spans="1:16" s="744" customFormat="1" ht="9" customHeight="1">
      <c r="A96" s="742"/>
      <c r="B96" s="743" t="s">
        <v>644</v>
      </c>
      <c r="C96" s="793">
        <f>SUM(E96:H96)</f>
        <v>7296629</v>
      </c>
      <c r="D96" s="793"/>
      <c r="E96" s="793">
        <v>1787675</v>
      </c>
      <c r="F96" s="793">
        <v>43363</v>
      </c>
      <c r="G96" s="793" t="s">
        <v>30</v>
      </c>
      <c r="H96" s="793">
        <v>5465591</v>
      </c>
      <c r="I96" s="745"/>
      <c r="K96" s="747"/>
      <c r="L96" s="747"/>
      <c r="P96" s="746"/>
    </row>
    <row r="97" spans="1:16" s="744" customFormat="1" ht="9" customHeight="1">
      <c r="A97" s="742"/>
      <c r="B97" s="743"/>
      <c r="C97" s="793"/>
      <c r="D97" s="793"/>
      <c r="E97" s="793"/>
      <c r="F97" s="793"/>
      <c r="G97" s="751"/>
      <c r="H97" s="793"/>
      <c r="I97" s="745"/>
      <c r="K97" s="747"/>
      <c r="L97" s="747"/>
      <c r="P97" s="746"/>
    </row>
    <row r="98" spans="1:16" s="744" customFormat="1" ht="9" customHeight="1">
      <c r="A98" s="742"/>
      <c r="B98" s="743">
        <v>2006</v>
      </c>
      <c r="I98" s="745"/>
      <c r="P98" s="746"/>
    </row>
    <row r="99" spans="1:16" s="744" customFormat="1" ht="9" customHeight="1">
      <c r="A99" s="742"/>
      <c r="B99" s="743" t="s">
        <v>60</v>
      </c>
      <c r="C99" s="793">
        <f>SUM(C100+C119)</f>
        <v>10120003</v>
      </c>
      <c r="D99" s="793"/>
      <c r="E99" s="793">
        <f>SUM(E100+E119)-1</f>
        <v>2934062</v>
      </c>
      <c r="F99" s="793">
        <f>SUM(F100+F119)</f>
        <v>66190</v>
      </c>
      <c r="G99" s="793">
        <f>SUM(G100)</f>
        <v>-2819</v>
      </c>
      <c r="H99" s="793">
        <f>SUM(H100+H119)</f>
        <v>7122570</v>
      </c>
      <c r="I99" s="745"/>
      <c r="P99" s="746"/>
    </row>
    <row r="100" spans="1:16" s="744" customFormat="1" ht="9" customHeight="1">
      <c r="A100" s="742"/>
      <c r="B100" s="743" t="s">
        <v>628</v>
      </c>
      <c r="C100" s="793">
        <f>SUM(C102+C113)</f>
        <v>2018660</v>
      </c>
      <c r="D100" s="793"/>
      <c r="E100" s="793">
        <f>SUM(E102+E113)</f>
        <v>983237</v>
      </c>
      <c r="F100" s="793">
        <f>SUM(F102+F113)</f>
        <v>16394</v>
      </c>
      <c r="G100" s="793">
        <f>SUM(G113)</f>
        <v>-2819</v>
      </c>
      <c r="H100" s="793">
        <f>SUM(H102+H113)</f>
        <v>1021848</v>
      </c>
      <c r="I100" s="745"/>
      <c r="K100" s="747"/>
      <c r="L100" s="747"/>
      <c r="P100" s="746"/>
    </row>
    <row r="101" spans="1:16" s="724" customFormat="1" ht="3" customHeight="1">
      <c r="A101" s="725"/>
      <c r="B101" s="748"/>
      <c r="C101" s="749"/>
      <c r="D101" s="749"/>
      <c r="E101" s="749"/>
      <c r="F101" s="749"/>
      <c r="G101" s="749"/>
      <c r="H101" s="749"/>
      <c r="I101" s="728"/>
      <c r="K101" s="750"/>
      <c r="L101" s="750"/>
      <c r="P101" s="733"/>
    </row>
    <row r="102" spans="1:16" s="724" customFormat="1" ht="9" customHeight="1">
      <c r="A102" s="725"/>
      <c r="B102" s="748" t="s">
        <v>629</v>
      </c>
      <c r="C102" s="751">
        <f>SUM(C103+C107+C110+C112)-1</f>
        <v>851449</v>
      </c>
      <c r="D102" s="751"/>
      <c r="E102" s="751">
        <f>SUM(E103+E107+E110+E112)</f>
        <v>843388</v>
      </c>
      <c r="F102" s="751">
        <f>SUM(F103+F107+F110+F112)-1</f>
        <v>4510</v>
      </c>
      <c r="G102" s="751" t="s">
        <v>30</v>
      </c>
      <c r="H102" s="751">
        <f>SUM(H103+H112)+1</f>
        <v>3551</v>
      </c>
      <c r="I102" s="728"/>
      <c r="P102" s="733"/>
    </row>
    <row r="103" spans="1:16" s="744" customFormat="1" ht="9" customHeight="1">
      <c r="A103" s="742"/>
      <c r="B103" s="752" t="s">
        <v>630</v>
      </c>
      <c r="C103" s="751">
        <f>SUM(C104:C106)</f>
        <v>211749</v>
      </c>
      <c r="D103" s="751"/>
      <c r="E103" s="751">
        <f>SUM(E104:E106)</f>
        <v>208137</v>
      </c>
      <c r="F103" s="751">
        <f>SUM(F104:F106)</f>
        <v>2479</v>
      </c>
      <c r="G103" s="751" t="s">
        <v>30</v>
      </c>
      <c r="H103" s="751">
        <f>SUM(H104:H106)</f>
        <v>1132</v>
      </c>
      <c r="I103" s="745"/>
      <c r="K103" s="747"/>
      <c r="L103" s="747"/>
      <c r="P103" s="746"/>
    </row>
    <row r="104" spans="1:16" s="744" customFormat="1" ht="9" customHeight="1">
      <c r="A104" s="742"/>
      <c r="B104" s="753" t="s">
        <v>666</v>
      </c>
      <c r="C104" s="751"/>
      <c r="D104" s="751"/>
      <c r="E104" s="751"/>
      <c r="F104" s="751"/>
      <c r="G104" s="751"/>
      <c r="H104" s="751"/>
      <c r="I104" s="745"/>
      <c r="K104" s="747"/>
      <c r="L104" s="747"/>
      <c r="P104" s="746"/>
    </row>
    <row r="105" spans="1:16" s="744" customFormat="1" ht="9" customHeight="1">
      <c r="A105" s="742"/>
      <c r="B105" s="753" t="s">
        <v>667</v>
      </c>
      <c r="C105" s="751">
        <f>SUM(E105:H105)</f>
        <v>163228</v>
      </c>
      <c r="D105" s="751"/>
      <c r="E105" s="751">
        <v>161610</v>
      </c>
      <c r="F105" s="751">
        <v>1599</v>
      </c>
      <c r="G105" s="751" t="s">
        <v>30</v>
      </c>
      <c r="H105" s="751">
        <v>19</v>
      </c>
      <c r="I105" s="745"/>
      <c r="K105" s="747"/>
      <c r="L105" s="747"/>
      <c r="P105" s="746"/>
    </row>
    <row r="106" spans="1:16" s="724" customFormat="1" ht="9" customHeight="1">
      <c r="A106" s="725"/>
      <c r="B106" s="753" t="s">
        <v>633</v>
      </c>
      <c r="C106" s="751">
        <f>SUM(E106:H106)+1</f>
        <v>48521</v>
      </c>
      <c r="D106" s="751"/>
      <c r="E106" s="751">
        <v>46527</v>
      </c>
      <c r="F106" s="751">
        <v>880</v>
      </c>
      <c r="G106" s="751" t="s">
        <v>30</v>
      </c>
      <c r="H106" s="751">
        <v>1113</v>
      </c>
      <c r="I106" s="728"/>
      <c r="P106" s="733"/>
    </row>
    <row r="107" spans="1:16" s="724" customFormat="1" ht="9" customHeight="1">
      <c r="A107" s="725"/>
      <c r="B107" s="754" t="s">
        <v>634</v>
      </c>
      <c r="C107" s="751">
        <f>SUM(C108:C109)+1</f>
        <v>456840</v>
      </c>
      <c r="D107" s="751"/>
      <c r="E107" s="751">
        <f>SUM(E108:E109)</f>
        <v>456024</v>
      </c>
      <c r="F107" s="751">
        <f>SUM(F108:F109)</f>
        <v>816</v>
      </c>
      <c r="G107" s="751" t="s">
        <v>30</v>
      </c>
      <c r="H107" s="751" t="s">
        <v>30</v>
      </c>
      <c r="I107" s="728"/>
      <c r="P107" s="733"/>
    </row>
    <row r="108" spans="1:16" s="724" customFormat="1" ht="9" customHeight="1">
      <c r="A108" s="725"/>
      <c r="B108" s="755" t="s">
        <v>635</v>
      </c>
      <c r="C108" s="751">
        <f>SUM(E108:H108)</f>
        <v>418747</v>
      </c>
      <c r="D108" s="751"/>
      <c r="E108" s="751">
        <v>418281</v>
      </c>
      <c r="F108" s="751">
        <v>466</v>
      </c>
      <c r="G108" s="751" t="s">
        <v>30</v>
      </c>
      <c r="H108" s="751" t="s">
        <v>30</v>
      </c>
      <c r="I108" s="728"/>
      <c r="P108" s="733"/>
    </row>
    <row r="109" spans="1:16" s="724" customFormat="1" ht="9" customHeight="1">
      <c r="A109" s="725"/>
      <c r="B109" s="755" t="s">
        <v>636</v>
      </c>
      <c r="C109" s="751">
        <f>SUM(E109:H109)-1</f>
        <v>38092</v>
      </c>
      <c r="D109" s="751"/>
      <c r="E109" s="751">
        <v>37743</v>
      </c>
      <c r="F109" s="751">
        <v>350</v>
      </c>
      <c r="G109" s="751" t="s">
        <v>30</v>
      </c>
      <c r="H109" s="751" t="s">
        <v>30</v>
      </c>
      <c r="I109" s="728"/>
      <c r="P109" s="733"/>
    </row>
    <row r="110" spans="1:16" s="724" customFormat="1" ht="9" customHeight="1">
      <c r="A110" s="725"/>
      <c r="B110" s="754" t="s">
        <v>637</v>
      </c>
      <c r="C110" s="751">
        <f>SUM(C111)</f>
        <v>73070</v>
      </c>
      <c r="D110" s="751"/>
      <c r="E110" s="751">
        <f>SUM(E111)</f>
        <v>72463</v>
      </c>
      <c r="F110" s="751">
        <f>SUM(F111)</f>
        <v>607</v>
      </c>
      <c r="G110" s="751" t="s">
        <v>30</v>
      </c>
      <c r="H110" s="751" t="s">
        <v>30</v>
      </c>
      <c r="I110" s="728"/>
      <c r="P110" s="733"/>
    </row>
    <row r="111" spans="1:16" s="724" customFormat="1" ht="9" customHeight="1">
      <c r="A111" s="725"/>
      <c r="B111" s="755" t="s">
        <v>638</v>
      </c>
      <c r="C111" s="751">
        <f>SUM(E111:H111)</f>
        <v>73070</v>
      </c>
      <c r="D111" s="751"/>
      <c r="E111" s="751">
        <v>72463</v>
      </c>
      <c r="F111" s="751">
        <v>607</v>
      </c>
      <c r="G111" s="751" t="s">
        <v>30</v>
      </c>
      <c r="H111" s="751" t="s">
        <v>30</v>
      </c>
      <c r="I111" s="728"/>
      <c r="P111" s="733"/>
    </row>
    <row r="112" spans="1:16" s="724" customFormat="1" ht="9" customHeight="1">
      <c r="A112" s="725"/>
      <c r="B112" s="754" t="s">
        <v>216</v>
      </c>
      <c r="C112" s="751">
        <f>SUM(E112:H112)</f>
        <v>109791</v>
      </c>
      <c r="D112" s="751"/>
      <c r="E112" s="751">
        <v>106764</v>
      </c>
      <c r="F112" s="751">
        <v>609</v>
      </c>
      <c r="G112" s="751" t="s">
        <v>30</v>
      </c>
      <c r="H112" s="751">
        <v>2418</v>
      </c>
      <c r="I112" s="728"/>
    </row>
    <row r="113" spans="1:16" s="724" customFormat="1" ht="9" customHeight="1">
      <c r="A113" s="725"/>
      <c r="B113" s="756" t="s">
        <v>639</v>
      </c>
      <c r="C113" s="751">
        <f>SUM(C114:C115)</f>
        <v>1167211</v>
      </c>
      <c r="D113" s="751"/>
      <c r="E113" s="751">
        <f>SUM(E114:E115)</f>
        <v>139849</v>
      </c>
      <c r="F113" s="751">
        <f>SUM(F114:F115)</f>
        <v>11884</v>
      </c>
      <c r="G113" s="751">
        <f>SUM(G114:G115)</f>
        <v>-2819</v>
      </c>
      <c r="H113" s="751">
        <f>SUM(H114:H115)</f>
        <v>1018297</v>
      </c>
      <c r="I113" s="728"/>
    </row>
    <row r="114" spans="1:16" s="724" customFormat="1" ht="9" customHeight="1">
      <c r="A114" s="725"/>
      <c r="B114" s="754" t="s">
        <v>640</v>
      </c>
      <c r="C114" s="751">
        <f>SUM(E114:H114)</f>
        <v>1059998</v>
      </c>
      <c r="D114" s="751"/>
      <c r="E114" s="751">
        <v>104422</v>
      </c>
      <c r="F114" s="751">
        <v>10004</v>
      </c>
      <c r="G114" s="751">
        <v>-2819</v>
      </c>
      <c r="H114" s="751">
        <v>948391</v>
      </c>
      <c r="I114" s="728"/>
    </row>
    <row r="115" spans="1:16" s="724" customFormat="1" ht="9" customHeight="1">
      <c r="A115" s="725"/>
      <c r="B115" s="754" t="s">
        <v>641</v>
      </c>
      <c r="C115" s="751">
        <f>SUM(C116:C117)</f>
        <v>107213</v>
      </c>
      <c r="D115" s="751"/>
      <c r="E115" s="751">
        <f>SUM(E116:E117)</f>
        <v>35427</v>
      </c>
      <c r="F115" s="751">
        <f>SUM(F116:F117)</f>
        <v>1880</v>
      </c>
      <c r="G115" s="751" t="s">
        <v>30</v>
      </c>
      <c r="H115" s="751">
        <f>SUM(H116:H117)</f>
        <v>69906</v>
      </c>
      <c r="I115" s="728"/>
    </row>
    <row r="116" spans="1:16" s="724" customFormat="1" ht="9" customHeight="1">
      <c r="A116" s="725"/>
      <c r="B116" s="753" t="s">
        <v>642</v>
      </c>
      <c r="C116" s="751">
        <f>SUM(E116:H116)</f>
        <v>45739</v>
      </c>
      <c r="D116" s="751"/>
      <c r="E116" s="751">
        <v>9369</v>
      </c>
      <c r="F116" s="751">
        <v>666</v>
      </c>
      <c r="G116" s="751" t="s">
        <v>30</v>
      </c>
      <c r="H116" s="751">
        <v>35704</v>
      </c>
      <c r="I116" s="728"/>
    </row>
    <row r="117" spans="1:16" s="724" customFormat="1" ht="9" customHeight="1">
      <c r="A117" s="725"/>
      <c r="B117" s="753" t="s">
        <v>643</v>
      </c>
      <c r="C117" s="751">
        <f>SUM(E117:H117)</f>
        <v>61474</v>
      </c>
      <c r="D117" s="751"/>
      <c r="E117" s="751">
        <v>26058</v>
      </c>
      <c r="F117" s="751">
        <v>1214</v>
      </c>
      <c r="G117" s="751" t="s">
        <v>30</v>
      </c>
      <c r="H117" s="751">
        <v>34202</v>
      </c>
      <c r="I117" s="728"/>
    </row>
    <row r="118" spans="1:16" s="724" customFormat="1" ht="3" customHeight="1">
      <c r="A118" s="725"/>
      <c r="B118" s="753"/>
      <c r="C118" s="751"/>
      <c r="D118" s="751"/>
      <c r="E118" s="751"/>
      <c r="F118" s="751"/>
      <c r="G118" s="751"/>
      <c r="H118" s="751"/>
      <c r="I118" s="728"/>
    </row>
    <row r="119" spans="1:16" s="744" customFormat="1" ht="9" customHeight="1">
      <c r="A119" s="742"/>
      <c r="B119" s="743" t="s">
        <v>644</v>
      </c>
      <c r="C119" s="793">
        <f>SUM(E119:H119)-1</f>
        <v>8101343</v>
      </c>
      <c r="D119" s="793"/>
      <c r="E119" s="793">
        <v>1950826</v>
      </c>
      <c r="F119" s="793">
        <v>49796</v>
      </c>
      <c r="G119" s="793" t="s">
        <v>30</v>
      </c>
      <c r="H119" s="793">
        <v>6100722</v>
      </c>
      <c r="I119" s="745"/>
      <c r="K119" s="747"/>
      <c r="L119" s="747"/>
      <c r="P119" s="746"/>
    </row>
    <row r="120" spans="1:16" s="744" customFormat="1" ht="3.95" customHeight="1">
      <c r="A120" s="742"/>
      <c r="B120" s="743"/>
      <c r="C120" s="793"/>
      <c r="D120" s="793"/>
      <c r="E120" s="793"/>
      <c r="F120" s="793"/>
      <c r="G120" s="793"/>
      <c r="H120" s="793"/>
      <c r="I120" s="745"/>
      <c r="K120" s="747"/>
      <c r="L120" s="747"/>
      <c r="P120" s="746"/>
    </row>
    <row r="121" spans="1:16" s="744" customFormat="1" ht="9" customHeight="1">
      <c r="A121" s="742"/>
      <c r="B121" s="743" t="s">
        <v>645</v>
      </c>
      <c r="C121" s="793"/>
      <c r="D121" s="793"/>
      <c r="E121" s="793"/>
      <c r="F121" s="793"/>
      <c r="G121" s="793"/>
      <c r="H121" s="793"/>
      <c r="I121" s="745"/>
      <c r="K121" s="747"/>
      <c r="L121" s="747"/>
      <c r="P121" s="746"/>
    </row>
    <row r="122" spans="1:16" s="744" customFormat="1" ht="3.6" customHeight="1">
      <c r="A122" s="757"/>
      <c r="B122" s="758"/>
      <c r="C122" s="759"/>
      <c r="D122" s="759"/>
      <c r="E122" s="759"/>
      <c r="F122" s="759"/>
      <c r="G122" s="759"/>
      <c r="H122" s="759"/>
      <c r="I122" s="760"/>
      <c r="K122" s="747"/>
      <c r="L122" s="747"/>
      <c r="P122" s="746"/>
    </row>
    <row r="123" spans="1:16" s="724" customFormat="1" ht="3.6" customHeight="1">
      <c r="A123" s="721"/>
      <c r="B123" s="722"/>
      <c r="C123" s="722"/>
      <c r="D123" s="722"/>
      <c r="E123" s="722"/>
      <c r="F123" s="722"/>
      <c r="G123" s="722"/>
      <c r="H123" s="722"/>
      <c r="I123" s="723"/>
    </row>
    <row r="124" spans="1:16" s="724" customFormat="1" ht="11.1" customHeight="1">
      <c r="A124" s="725"/>
      <c r="B124" s="726" t="s">
        <v>658</v>
      </c>
      <c r="C124" s="727"/>
      <c r="D124" s="727"/>
      <c r="F124" s="727"/>
      <c r="G124" s="727"/>
      <c r="H124" s="853" t="s">
        <v>692</v>
      </c>
      <c r="I124" s="728"/>
    </row>
    <row r="125" spans="1:16" s="724" customFormat="1" ht="11.1" customHeight="1">
      <c r="A125" s="725"/>
      <c r="B125" s="726" t="s">
        <v>622</v>
      </c>
      <c r="C125" s="727"/>
      <c r="D125" s="727"/>
      <c r="F125" s="729"/>
      <c r="G125" s="729"/>
      <c r="H125" s="729"/>
      <c r="I125" s="728"/>
    </row>
    <row r="126" spans="1:16" s="724" customFormat="1" ht="11.1" customHeight="1">
      <c r="A126" s="725"/>
      <c r="B126" s="726" t="s">
        <v>723</v>
      </c>
      <c r="C126" s="730"/>
      <c r="D126" s="730"/>
      <c r="E126" s="730"/>
      <c r="F126" s="730"/>
      <c r="G126" s="730"/>
      <c r="H126" s="730"/>
      <c r="I126" s="728"/>
    </row>
    <row r="127" spans="1:16" s="724" customFormat="1" ht="11.1" customHeight="1">
      <c r="A127" s="725"/>
      <c r="B127" s="731" t="s">
        <v>623</v>
      </c>
      <c r="C127" s="730"/>
      <c r="D127" s="730"/>
      <c r="E127" s="730"/>
      <c r="F127" s="730"/>
      <c r="G127" s="730"/>
      <c r="H127" s="730"/>
      <c r="I127" s="728"/>
    </row>
    <row r="128" spans="1:16" s="724" customFormat="1" ht="3" customHeight="1">
      <c r="A128" s="725"/>
      <c r="B128" s="732"/>
      <c r="C128" s="732"/>
      <c r="D128" s="732"/>
      <c r="E128" s="732"/>
      <c r="F128" s="732"/>
      <c r="G128" s="732"/>
      <c r="H128" s="732"/>
      <c r="I128" s="728"/>
    </row>
    <row r="129" spans="1:16" s="724" customFormat="1" ht="3" customHeight="1">
      <c r="A129" s="725"/>
      <c r="B129" s="733"/>
      <c r="C129" s="733"/>
      <c r="D129" s="733"/>
      <c r="E129" s="780"/>
      <c r="F129" s="780"/>
      <c r="G129" s="780"/>
      <c r="H129" s="780"/>
      <c r="I129" s="728"/>
    </row>
    <row r="130" spans="1:16" s="724" customFormat="1" ht="8.4499999999999993" customHeight="1">
      <c r="A130" s="725"/>
      <c r="B130" s="932" t="s">
        <v>624</v>
      </c>
      <c r="C130" s="781" t="s">
        <v>659</v>
      </c>
      <c r="D130" s="881"/>
      <c r="E130" s="782" t="s">
        <v>660</v>
      </c>
      <c r="F130" s="782"/>
      <c r="G130" s="782"/>
      <c r="H130" s="782"/>
      <c r="I130" s="734"/>
      <c r="J130" s="735"/>
      <c r="K130" s="735"/>
      <c r="L130" s="735"/>
      <c r="M130" s="735"/>
      <c r="N130" s="735"/>
      <c r="O130" s="736"/>
      <c r="P130" s="737"/>
    </row>
    <row r="131" spans="1:16" s="724" customFormat="1" ht="8.4499999999999993" customHeight="1">
      <c r="A131" s="725"/>
      <c r="B131" s="932"/>
      <c r="C131" s="936" t="s">
        <v>661</v>
      </c>
      <c r="D131" s="881"/>
      <c r="E131" s="936" t="s">
        <v>662</v>
      </c>
      <c r="F131" s="936" t="s">
        <v>663</v>
      </c>
      <c r="G131" s="936" t="s">
        <v>664</v>
      </c>
      <c r="H131" s="936" t="s">
        <v>665</v>
      </c>
      <c r="I131" s="734"/>
      <c r="J131" s="735"/>
      <c r="K131" s="735"/>
      <c r="L131" s="735"/>
      <c r="M131" s="735"/>
      <c r="N131" s="735"/>
      <c r="O131" s="736"/>
      <c r="P131" s="737"/>
    </row>
    <row r="132" spans="1:16" s="724" customFormat="1" ht="8.4499999999999993" customHeight="1">
      <c r="A132" s="725"/>
      <c r="B132" s="932"/>
      <c r="C132" s="934"/>
      <c r="D132" s="881"/>
      <c r="E132" s="934"/>
      <c r="F132" s="934"/>
      <c r="G132" s="934"/>
      <c r="H132" s="934"/>
      <c r="I132" s="734"/>
      <c r="J132" s="735"/>
      <c r="K132" s="735"/>
      <c r="L132" s="735"/>
      <c r="M132" s="735"/>
      <c r="N132" s="735"/>
      <c r="O132" s="736"/>
      <c r="P132" s="737"/>
    </row>
    <row r="133" spans="1:16" s="724" customFormat="1" ht="8.4499999999999993" customHeight="1">
      <c r="A133" s="725"/>
      <c r="B133" s="932"/>
      <c r="C133" s="934"/>
      <c r="D133" s="881"/>
      <c r="E133" s="934"/>
      <c r="F133" s="934"/>
      <c r="G133" s="934"/>
      <c r="H133" s="934"/>
      <c r="I133" s="734"/>
      <c r="J133" s="735"/>
      <c r="K133" s="735"/>
      <c r="L133" s="735"/>
      <c r="M133" s="735"/>
      <c r="N133" s="735"/>
      <c r="O133" s="736"/>
      <c r="P133" s="737"/>
    </row>
    <row r="134" spans="1:16" s="724" customFormat="1" ht="3" customHeight="1">
      <c r="A134" s="725"/>
      <c r="B134" s="732"/>
      <c r="C134" s="738"/>
      <c r="D134" s="738"/>
      <c r="E134" s="738"/>
      <c r="F134" s="738"/>
      <c r="G134" s="738"/>
      <c r="H134" s="738"/>
      <c r="I134" s="739"/>
      <c r="J134" s="740"/>
      <c r="K134" s="740"/>
      <c r="L134" s="740"/>
      <c r="M134" s="740"/>
      <c r="N134" s="740"/>
      <c r="O134" s="733"/>
    </row>
    <row r="135" spans="1:16" s="724" customFormat="1" ht="3" customHeight="1">
      <c r="A135" s="725"/>
      <c r="B135" s="733"/>
      <c r="C135" s="793"/>
      <c r="D135" s="793"/>
      <c r="E135" s="793"/>
      <c r="F135" s="793"/>
      <c r="G135" s="793"/>
      <c r="H135" s="793"/>
      <c r="I135" s="741"/>
      <c r="J135" s="740"/>
      <c r="K135" s="740"/>
      <c r="L135" s="740"/>
      <c r="M135" s="740"/>
      <c r="N135" s="740"/>
      <c r="O135" s="733"/>
    </row>
    <row r="136" spans="1:16" s="744" customFormat="1" ht="9" customHeight="1">
      <c r="A136" s="742"/>
      <c r="B136" s="743">
        <v>2007</v>
      </c>
      <c r="I136" s="745"/>
      <c r="P136" s="746"/>
    </row>
    <row r="137" spans="1:16" s="744" customFormat="1" ht="9" customHeight="1">
      <c r="A137" s="742"/>
      <c r="B137" s="743" t="s">
        <v>60</v>
      </c>
      <c r="C137" s="793">
        <f>SUM(C138+C157)-1</f>
        <v>10962144</v>
      </c>
      <c r="D137" s="793"/>
      <c r="E137" s="793">
        <f>SUM(E138+E157)</f>
        <v>3155458</v>
      </c>
      <c r="F137" s="793">
        <f>SUM(F138+F157)</f>
        <v>73247</v>
      </c>
      <c r="G137" s="793">
        <f>SUM(G138)</f>
        <v>-3317</v>
      </c>
      <c r="H137" s="793">
        <f>SUM(H138+H157)</f>
        <v>7736755</v>
      </c>
      <c r="I137" s="745"/>
      <c r="P137" s="746"/>
    </row>
    <row r="138" spans="1:16" s="744" customFormat="1" ht="9" customHeight="1">
      <c r="A138" s="742"/>
      <c r="B138" s="743" t="s">
        <v>628</v>
      </c>
      <c r="C138" s="793">
        <f>SUM(C140+C151)</f>
        <v>2160690</v>
      </c>
      <c r="D138" s="793"/>
      <c r="E138" s="793">
        <f>SUM(E140+E151)-1</f>
        <v>1065171</v>
      </c>
      <c r="F138" s="793">
        <f>SUM(F140+F151)-1</f>
        <v>16725</v>
      </c>
      <c r="G138" s="793">
        <f>SUM(G151)</f>
        <v>-3317</v>
      </c>
      <c r="H138" s="793">
        <f>SUM(H140+H151)</f>
        <v>1082109</v>
      </c>
      <c r="I138" s="745"/>
      <c r="K138" s="747"/>
      <c r="L138" s="747"/>
      <c r="P138" s="746"/>
    </row>
    <row r="139" spans="1:16" s="724" customFormat="1" ht="3" customHeight="1">
      <c r="A139" s="725"/>
      <c r="B139" s="748"/>
      <c r="C139" s="749"/>
      <c r="D139" s="749"/>
      <c r="E139" s="749"/>
      <c r="F139" s="749"/>
      <c r="G139" s="749"/>
      <c r="H139" s="749"/>
      <c r="I139" s="728"/>
      <c r="K139" s="750"/>
      <c r="L139" s="750"/>
      <c r="P139" s="733"/>
    </row>
    <row r="140" spans="1:16" s="724" customFormat="1" ht="9" customHeight="1">
      <c r="A140" s="725"/>
      <c r="B140" s="748" t="s">
        <v>629</v>
      </c>
      <c r="C140" s="751">
        <f>SUM(C141+C145+C148+C150)+1</f>
        <v>925430</v>
      </c>
      <c r="D140" s="751"/>
      <c r="E140" s="751">
        <f>SUM(E141+E145+E148+E150)</f>
        <v>916225</v>
      </c>
      <c r="F140" s="751">
        <f>SUM(F141+F145+F148+F150)</f>
        <v>5098</v>
      </c>
      <c r="G140" s="751" t="s">
        <v>30</v>
      </c>
      <c r="H140" s="751">
        <f>SUM(H141+H150)-1</f>
        <v>4107</v>
      </c>
      <c r="I140" s="728"/>
      <c r="P140" s="733"/>
    </row>
    <row r="141" spans="1:16" s="744" customFormat="1" ht="9" customHeight="1">
      <c r="A141" s="742"/>
      <c r="B141" s="752" t="s">
        <v>630</v>
      </c>
      <c r="C141" s="751">
        <f>SUM(C142:C144)</f>
        <v>225308</v>
      </c>
      <c r="D141" s="751"/>
      <c r="E141" s="751">
        <f>SUM(E142:E144)</f>
        <v>222228</v>
      </c>
      <c r="F141" s="751">
        <f>SUM(F142:F144)</f>
        <v>1924</v>
      </c>
      <c r="G141" s="751" t="s">
        <v>30</v>
      </c>
      <c r="H141" s="751">
        <f>SUM(H142:H144)+1</f>
        <v>1157</v>
      </c>
      <c r="I141" s="745"/>
      <c r="K141" s="747"/>
      <c r="L141" s="747"/>
      <c r="P141" s="746"/>
    </row>
    <row r="142" spans="1:16" s="744" customFormat="1" ht="9" customHeight="1">
      <c r="A142" s="742"/>
      <c r="B142" s="753" t="s">
        <v>666</v>
      </c>
      <c r="C142" s="751"/>
      <c r="D142" s="751"/>
      <c r="E142" s="751"/>
      <c r="F142" s="751"/>
      <c r="G142" s="751"/>
      <c r="H142" s="751"/>
      <c r="I142" s="745"/>
      <c r="K142" s="747"/>
      <c r="L142" s="747"/>
      <c r="P142" s="746"/>
    </row>
    <row r="143" spans="1:16" s="744" customFormat="1" ht="9" customHeight="1">
      <c r="A143" s="742"/>
      <c r="B143" s="753" t="s">
        <v>667</v>
      </c>
      <c r="C143" s="751">
        <f>SUM(E143:H143)</f>
        <v>173857</v>
      </c>
      <c r="D143" s="751"/>
      <c r="E143" s="751">
        <v>172529</v>
      </c>
      <c r="F143" s="751">
        <v>1297</v>
      </c>
      <c r="G143" s="751" t="s">
        <v>30</v>
      </c>
      <c r="H143" s="751">
        <v>31</v>
      </c>
      <c r="I143" s="745"/>
      <c r="K143" s="747"/>
      <c r="L143" s="747"/>
      <c r="P143" s="746"/>
    </row>
    <row r="144" spans="1:16" s="724" customFormat="1" ht="9" customHeight="1">
      <c r="A144" s="725"/>
      <c r="B144" s="753" t="s">
        <v>633</v>
      </c>
      <c r="C144" s="751">
        <f>SUM(E144:H144)</f>
        <v>51451</v>
      </c>
      <c r="D144" s="751"/>
      <c r="E144" s="751">
        <v>49699</v>
      </c>
      <c r="F144" s="751">
        <v>627</v>
      </c>
      <c r="G144" s="751" t="s">
        <v>30</v>
      </c>
      <c r="H144" s="751">
        <v>1125</v>
      </c>
      <c r="I144" s="728"/>
      <c r="P144" s="733"/>
    </row>
    <row r="145" spans="1:16" s="724" customFormat="1" ht="9" customHeight="1">
      <c r="A145" s="725"/>
      <c r="B145" s="754" t="s">
        <v>634</v>
      </c>
      <c r="C145" s="751">
        <f>SUM(C146:C147)</f>
        <v>503643</v>
      </c>
      <c r="D145" s="751"/>
      <c r="E145" s="751">
        <f>SUM(E146:E147)</f>
        <v>501848</v>
      </c>
      <c r="F145" s="751">
        <f>SUM(F146:F147)</f>
        <v>1795</v>
      </c>
      <c r="G145" s="751" t="s">
        <v>30</v>
      </c>
      <c r="H145" s="751" t="s">
        <v>30</v>
      </c>
      <c r="I145" s="728"/>
      <c r="P145" s="733"/>
    </row>
    <row r="146" spans="1:16" s="724" customFormat="1" ht="9" customHeight="1">
      <c r="A146" s="725"/>
      <c r="B146" s="755" t="s">
        <v>635</v>
      </c>
      <c r="C146" s="751">
        <f>SUM(E146:H146)</f>
        <v>462615</v>
      </c>
      <c r="D146" s="751"/>
      <c r="E146" s="751">
        <v>461210</v>
      </c>
      <c r="F146" s="751">
        <v>1405</v>
      </c>
      <c r="G146" s="751" t="s">
        <v>30</v>
      </c>
      <c r="H146" s="751" t="s">
        <v>30</v>
      </c>
      <c r="I146" s="728"/>
      <c r="P146" s="733"/>
    </row>
    <row r="147" spans="1:16" s="724" customFormat="1" ht="9" customHeight="1">
      <c r="A147" s="725"/>
      <c r="B147" s="755" t="s">
        <v>636</v>
      </c>
      <c r="C147" s="751">
        <f>SUM(E147:H147)</f>
        <v>41028</v>
      </c>
      <c r="D147" s="751"/>
      <c r="E147" s="751">
        <v>40638</v>
      </c>
      <c r="F147" s="751">
        <v>390</v>
      </c>
      <c r="G147" s="751" t="s">
        <v>30</v>
      </c>
      <c r="H147" s="751" t="s">
        <v>30</v>
      </c>
      <c r="I147" s="728"/>
      <c r="P147" s="733"/>
    </row>
    <row r="148" spans="1:16" s="724" customFormat="1" ht="9" customHeight="1">
      <c r="A148" s="725"/>
      <c r="B148" s="754" t="s">
        <v>637</v>
      </c>
      <c r="C148" s="751">
        <f>SUM(C149)</f>
        <v>76848</v>
      </c>
      <c r="D148" s="751"/>
      <c r="E148" s="751">
        <f>SUM(E149)</f>
        <v>76095</v>
      </c>
      <c r="F148" s="751">
        <f>SUM(F149)</f>
        <v>753</v>
      </c>
      <c r="G148" s="751" t="s">
        <v>30</v>
      </c>
      <c r="H148" s="751" t="s">
        <v>30</v>
      </c>
      <c r="I148" s="728"/>
      <c r="P148" s="733"/>
    </row>
    <row r="149" spans="1:16" s="724" customFormat="1" ht="9" customHeight="1">
      <c r="A149" s="725"/>
      <c r="B149" s="755" t="s">
        <v>638</v>
      </c>
      <c r="C149" s="751">
        <f>SUM(D149:H149)</f>
        <v>76848</v>
      </c>
      <c r="D149" s="751"/>
      <c r="E149" s="751">
        <v>76095</v>
      </c>
      <c r="F149" s="751">
        <v>753</v>
      </c>
      <c r="G149" s="751" t="s">
        <v>30</v>
      </c>
      <c r="H149" s="751" t="s">
        <v>30</v>
      </c>
      <c r="I149" s="728"/>
      <c r="P149" s="733"/>
    </row>
    <row r="150" spans="1:16" s="724" customFormat="1" ht="9" customHeight="1">
      <c r="A150" s="725"/>
      <c r="B150" s="754" t="s">
        <v>216</v>
      </c>
      <c r="C150" s="751">
        <f>SUM(D150:H150)-1</f>
        <v>119630</v>
      </c>
      <c r="D150" s="751"/>
      <c r="E150" s="751">
        <v>116054</v>
      </c>
      <c r="F150" s="751">
        <v>626</v>
      </c>
      <c r="G150" s="751" t="s">
        <v>30</v>
      </c>
      <c r="H150" s="751">
        <v>2951</v>
      </c>
      <c r="I150" s="728"/>
    </row>
    <row r="151" spans="1:16" s="724" customFormat="1" ht="9" customHeight="1">
      <c r="A151" s="725"/>
      <c r="B151" s="756" t="s">
        <v>639</v>
      </c>
      <c r="C151" s="751">
        <f>SUM(C152:C153)</f>
        <v>1235260</v>
      </c>
      <c r="D151" s="751"/>
      <c r="E151" s="751">
        <f>SUM(E152:E153)</f>
        <v>148947</v>
      </c>
      <c r="F151" s="751">
        <f>SUM(F152:F153)</f>
        <v>11628</v>
      </c>
      <c r="G151" s="751">
        <f>SUM(G152:G153)</f>
        <v>-3317</v>
      </c>
      <c r="H151" s="751">
        <f>SUM(H152:H153)</f>
        <v>1078002</v>
      </c>
      <c r="I151" s="728"/>
    </row>
    <row r="152" spans="1:16" s="724" customFormat="1" ht="9" customHeight="1">
      <c r="A152" s="725"/>
      <c r="B152" s="754" t="s">
        <v>640</v>
      </c>
      <c r="C152" s="751">
        <f>SUM(E152:H152)</f>
        <v>1127028</v>
      </c>
      <c r="D152" s="751"/>
      <c r="E152" s="751">
        <v>111508</v>
      </c>
      <c r="F152" s="751">
        <v>9646</v>
      </c>
      <c r="G152" s="751">
        <v>-3317</v>
      </c>
      <c r="H152" s="751">
        <v>1009191</v>
      </c>
      <c r="I152" s="728"/>
    </row>
    <row r="153" spans="1:16" s="724" customFormat="1" ht="9" customHeight="1">
      <c r="A153" s="725"/>
      <c r="B153" s="754" t="s">
        <v>641</v>
      </c>
      <c r="C153" s="751">
        <f>SUM(C154:C155)</f>
        <v>108232</v>
      </c>
      <c r="D153" s="751"/>
      <c r="E153" s="751">
        <f>SUM(E154:E155)-1</f>
        <v>37439</v>
      </c>
      <c r="F153" s="751">
        <f>SUM(F154:F155)+1</f>
        <v>1982</v>
      </c>
      <c r="G153" s="751" t="s">
        <v>30</v>
      </c>
      <c r="H153" s="751">
        <f>SUM(H154:H155)</f>
        <v>68811</v>
      </c>
      <c r="I153" s="728"/>
    </row>
    <row r="154" spans="1:16" s="724" customFormat="1" ht="9" customHeight="1">
      <c r="A154" s="725"/>
      <c r="B154" s="753" t="s">
        <v>642</v>
      </c>
      <c r="C154" s="751">
        <f>SUM(D154:H154)</f>
        <v>42424</v>
      </c>
      <c r="D154" s="751"/>
      <c r="E154" s="751">
        <v>9933</v>
      </c>
      <c r="F154" s="751">
        <v>680</v>
      </c>
      <c r="G154" s="751" t="s">
        <v>30</v>
      </c>
      <c r="H154" s="751">
        <v>31811</v>
      </c>
      <c r="I154" s="728"/>
    </row>
    <row r="155" spans="1:16" s="724" customFormat="1" ht="9" customHeight="1">
      <c r="A155" s="725"/>
      <c r="B155" s="753" t="s">
        <v>643</v>
      </c>
      <c r="C155" s="751">
        <f>SUM(D155:H155)</f>
        <v>65808</v>
      </c>
      <c r="D155" s="751"/>
      <c r="E155" s="751">
        <v>27507</v>
      </c>
      <c r="F155" s="751">
        <v>1301</v>
      </c>
      <c r="G155" s="751" t="s">
        <v>30</v>
      </c>
      <c r="H155" s="751">
        <v>37000</v>
      </c>
      <c r="I155" s="728"/>
    </row>
    <row r="156" spans="1:16" s="724" customFormat="1" ht="3" customHeight="1">
      <c r="A156" s="725"/>
      <c r="B156" s="753"/>
      <c r="C156" s="751"/>
      <c r="D156" s="751"/>
      <c r="E156" s="751"/>
      <c r="F156" s="751"/>
      <c r="G156" s="751"/>
      <c r="H156" s="751"/>
      <c r="I156" s="728"/>
    </row>
    <row r="157" spans="1:16" s="744" customFormat="1" ht="9" customHeight="1">
      <c r="A157" s="742"/>
      <c r="B157" s="743" t="s">
        <v>644</v>
      </c>
      <c r="C157" s="793">
        <f>SUM(E157:H157)</f>
        <v>8801455</v>
      </c>
      <c r="D157" s="793"/>
      <c r="E157" s="793">
        <v>2090287</v>
      </c>
      <c r="F157" s="793">
        <v>56522</v>
      </c>
      <c r="G157" s="793" t="s">
        <v>30</v>
      </c>
      <c r="H157" s="793">
        <v>6654646</v>
      </c>
      <c r="I157" s="745"/>
      <c r="K157" s="747"/>
      <c r="L157" s="747"/>
      <c r="P157" s="746"/>
    </row>
    <row r="158" spans="1:16" s="744" customFormat="1" ht="9" customHeight="1">
      <c r="A158" s="742"/>
      <c r="B158" s="743"/>
      <c r="C158" s="793"/>
      <c r="D158" s="793"/>
      <c r="E158" s="793"/>
      <c r="F158" s="793"/>
      <c r="G158" s="793"/>
      <c r="H158" s="793"/>
      <c r="I158" s="745"/>
      <c r="K158" s="747"/>
      <c r="L158" s="747"/>
      <c r="P158" s="746"/>
    </row>
    <row r="159" spans="1:16" s="744" customFormat="1" ht="9" customHeight="1">
      <c r="A159" s="742"/>
      <c r="B159" s="743">
        <v>2008</v>
      </c>
      <c r="I159" s="745"/>
      <c r="P159" s="746"/>
    </row>
    <row r="160" spans="1:16" s="744" customFormat="1" ht="9" customHeight="1">
      <c r="A160" s="742"/>
      <c r="B160" s="743" t="s">
        <v>60</v>
      </c>
      <c r="C160" s="793">
        <f>SUM(C161+C180)-1</f>
        <v>11941199</v>
      </c>
      <c r="D160" s="793"/>
      <c r="E160" s="793">
        <f>SUM(E161+E180)</f>
        <v>3411296</v>
      </c>
      <c r="F160" s="793">
        <f>SUM(F161+F180)</f>
        <v>73844</v>
      </c>
      <c r="G160" s="793">
        <f>SUM(G161)</f>
        <v>-3953</v>
      </c>
      <c r="H160" s="793">
        <f>SUM(H161+H180)</f>
        <v>8460012</v>
      </c>
      <c r="I160" s="745"/>
      <c r="P160" s="746"/>
    </row>
    <row r="161" spans="1:16" s="744" customFormat="1" ht="9" customHeight="1">
      <c r="A161" s="742"/>
      <c r="B161" s="743" t="s">
        <v>628</v>
      </c>
      <c r="C161" s="793">
        <f>SUM(C163+C174)</f>
        <v>2467112</v>
      </c>
      <c r="D161" s="793"/>
      <c r="E161" s="793">
        <f>SUM(E163+E174)</f>
        <v>1174046</v>
      </c>
      <c r="F161" s="793">
        <f>SUM(F163+F174)</f>
        <v>17468</v>
      </c>
      <c r="G161" s="793">
        <f>SUM(G174)</f>
        <v>-3953</v>
      </c>
      <c r="H161" s="793">
        <f>SUM(H163+H174)</f>
        <v>1279551</v>
      </c>
      <c r="I161" s="745"/>
      <c r="K161" s="747"/>
      <c r="L161" s="747"/>
      <c r="P161" s="746"/>
    </row>
    <row r="162" spans="1:16" s="724" customFormat="1" ht="3" customHeight="1">
      <c r="A162" s="725"/>
      <c r="B162" s="748"/>
      <c r="C162" s="749"/>
      <c r="D162" s="749"/>
      <c r="E162" s="749"/>
      <c r="F162" s="749"/>
      <c r="G162" s="749"/>
      <c r="H162" s="749"/>
      <c r="I162" s="728"/>
      <c r="K162" s="750"/>
      <c r="L162" s="750"/>
      <c r="P162" s="733"/>
    </row>
    <row r="163" spans="1:16" s="724" customFormat="1" ht="9" customHeight="1">
      <c r="A163" s="725"/>
      <c r="B163" s="748" t="s">
        <v>629</v>
      </c>
      <c r="C163" s="751">
        <f>SUM(C164+C168+C171+C173)</f>
        <v>1020526</v>
      </c>
      <c r="D163" s="751"/>
      <c r="E163" s="751">
        <f>SUM(E164+E168+E171+E173)</f>
        <v>1011008</v>
      </c>
      <c r="F163" s="751">
        <f>SUM(F164+F168+F171+F173)</f>
        <v>5688</v>
      </c>
      <c r="G163" s="751" t="s">
        <v>30</v>
      </c>
      <c r="H163" s="751">
        <f>SUM(H164+H173)</f>
        <v>3830</v>
      </c>
      <c r="I163" s="728"/>
      <c r="P163" s="733"/>
    </row>
    <row r="164" spans="1:16" s="744" customFormat="1" ht="9" customHeight="1">
      <c r="A164" s="742"/>
      <c r="B164" s="752" t="s">
        <v>630</v>
      </c>
      <c r="C164" s="751">
        <f>SUM(C165:C167)</f>
        <v>245492</v>
      </c>
      <c r="D164" s="751"/>
      <c r="E164" s="751">
        <f>SUM(E165:E167)</f>
        <v>242216</v>
      </c>
      <c r="F164" s="751">
        <f>SUM(F165:F167)+1</f>
        <v>1795</v>
      </c>
      <c r="G164" s="751" t="s">
        <v>30</v>
      </c>
      <c r="H164" s="751">
        <f>SUM(H165:H167)</f>
        <v>1481</v>
      </c>
      <c r="I164" s="745"/>
      <c r="K164" s="747"/>
      <c r="L164" s="747"/>
      <c r="P164" s="746"/>
    </row>
    <row r="165" spans="1:16" s="744" customFormat="1" ht="9" customHeight="1">
      <c r="A165" s="742"/>
      <c r="B165" s="753" t="s">
        <v>666</v>
      </c>
      <c r="C165" s="751"/>
      <c r="D165" s="751"/>
      <c r="E165" s="751"/>
      <c r="F165" s="751"/>
      <c r="G165" s="751"/>
      <c r="H165" s="751"/>
      <c r="I165" s="745"/>
      <c r="K165" s="747"/>
      <c r="L165" s="747"/>
      <c r="P165" s="746"/>
    </row>
    <row r="166" spans="1:16" s="744" customFormat="1" ht="9" customHeight="1">
      <c r="A166" s="742"/>
      <c r="B166" s="753" t="s">
        <v>667</v>
      </c>
      <c r="C166" s="751">
        <f>SUM(E166:H166)</f>
        <v>188679</v>
      </c>
      <c r="D166" s="751"/>
      <c r="E166" s="751">
        <v>187402</v>
      </c>
      <c r="F166" s="751">
        <v>1252</v>
      </c>
      <c r="G166" s="751" t="s">
        <v>30</v>
      </c>
      <c r="H166" s="751">
        <v>25</v>
      </c>
      <c r="I166" s="745"/>
      <c r="K166" s="747"/>
      <c r="L166" s="747"/>
      <c r="P166" s="746"/>
    </row>
    <row r="167" spans="1:16" s="724" customFormat="1" ht="9" customHeight="1">
      <c r="A167" s="725"/>
      <c r="B167" s="753" t="s">
        <v>633</v>
      </c>
      <c r="C167" s="751">
        <f>SUM(E167:H167)+1</f>
        <v>56813</v>
      </c>
      <c r="D167" s="751"/>
      <c r="E167" s="751">
        <v>54814</v>
      </c>
      <c r="F167" s="751">
        <v>542</v>
      </c>
      <c r="G167" s="751" t="s">
        <v>30</v>
      </c>
      <c r="H167" s="751">
        <v>1456</v>
      </c>
      <c r="I167" s="728"/>
      <c r="P167" s="733"/>
    </row>
    <row r="168" spans="1:16" s="724" customFormat="1" ht="9" customHeight="1">
      <c r="A168" s="725"/>
      <c r="B168" s="754" t="s">
        <v>634</v>
      </c>
      <c r="C168" s="751">
        <f>SUM(C169:C170)</f>
        <v>563207</v>
      </c>
      <c r="D168" s="751"/>
      <c r="E168" s="751">
        <f>SUM(E169:E170)+1</f>
        <v>560807</v>
      </c>
      <c r="F168" s="751">
        <f>SUM(F169:F170)-1</f>
        <v>2400</v>
      </c>
      <c r="G168" s="751" t="s">
        <v>30</v>
      </c>
      <c r="H168" s="751" t="s">
        <v>30</v>
      </c>
      <c r="I168" s="728"/>
      <c r="P168" s="733"/>
    </row>
    <row r="169" spans="1:16" s="724" customFormat="1" ht="9" customHeight="1">
      <c r="A169" s="725"/>
      <c r="B169" s="755" t="s">
        <v>635</v>
      </c>
      <c r="C169" s="751">
        <f>SUM(E169:H169)</f>
        <v>519132</v>
      </c>
      <c r="D169" s="751"/>
      <c r="E169" s="751">
        <v>517176</v>
      </c>
      <c r="F169" s="751">
        <v>1956</v>
      </c>
      <c r="G169" s="751" t="s">
        <v>30</v>
      </c>
      <c r="H169" s="751" t="s">
        <v>30</v>
      </c>
      <c r="I169" s="728"/>
      <c r="P169" s="733"/>
    </row>
    <row r="170" spans="1:16" s="724" customFormat="1" ht="9" customHeight="1">
      <c r="A170" s="725"/>
      <c r="B170" s="755" t="s">
        <v>636</v>
      </c>
      <c r="C170" s="751">
        <f>SUM(E170:H170)</f>
        <v>44075</v>
      </c>
      <c r="D170" s="751"/>
      <c r="E170" s="751">
        <v>43630</v>
      </c>
      <c r="F170" s="751">
        <v>445</v>
      </c>
      <c r="G170" s="751" t="s">
        <v>30</v>
      </c>
      <c r="H170" s="751" t="s">
        <v>30</v>
      </c>
      <c r="I170" s="728"/>
      <c r="P170" s="733"/>
    </row>
    <row r="171" spans="1:16" s="724" customFormat="1" ht="9" customHeight="1">
      <c r="A171" s="725"/>
      <c r="B171" s="754" t="s">
        <v>637</v>
      </c>
      <c r="C171" s="751">
        <f>SUM(C172)</f>
        <v>80686</v>
      </c>
      <c r="D171" s="751"/>
      <c r="E171" s="751">
        <f>SUM(E172)</f>
        <v>79702</v>
      </c>
      <c r="F171" s="751">
        <f>SUM(F172)</f>
        <v>984</v>
      </c>
      <c r="G171" s="751" t="s">
        <v>30</v>
      </c>
      <c r="H171" s="751" t="s">
        <v>30</v>
      </c>
      <c r="I171" s="728"/>
      <c r="P171" s="733"/>
    </row>
    <row r="172" spans="1:16" s="724" customFormat="1" ht="9" customHeight="1">
      <c r="A172" s="725"/>
      <c r="B172" s="755" t="s">
        <v>638</v>
      </c>
      <c r="C172" s="751">
        <f>SUM(D172:H172)</f>
        <v>80686</v>
      </c>
      <c r="D172" s="751"/>
      <c r="E172" s="751">
        <v>79702</v>
      </c>
      <c r="F172" s="751">
        <v>984</v>
      </c>
      <c r="G172" s="751" t="s">
        <v>30</v>
      </c>
      <c r="H172" s="751" t="s">
        <v>30</v>
      </c>
      <c r="I172" s="728"/>
      <c r="P172" s="733"/>
    </row>
    <row r="173" spans="1:16" s="724" customFormat="1" ht="9" customHeight="1">
      <c r="A173" s="725"/>
      <c r="B173" s="754" t="s">
        <v>216</v>
      </c>
      <c r="C173" s="751">
        <f>SUM(D173:H173)</f>
        <v>131141</v>
      </c>
      <c r="D173" s="751"/>
      <c r="E173" s="751">
        <v>128283</v>
      </c>
      <c r="F173" s="751">
        <v>509</v>
      </c>
      <c r="G173" s="751" t="s">
        <v>30</v>
      </c>
      <c r="H173" s="751">
        <v>2349</v>
      </c>
      <c r="I173" s="728"/>
    </row>
    <row r="174" spans="1:16" s="724" customFormat="1" ht="9" customHeight="1">
      <c r="A174" s="725"/>
      <c r="B174" s="756" t="s">
        <v>639</v>
      </c>
      <c r="C174" s="751">
        <f>SUM(C175:C176)</f>
        <v>1446586</v>
      </c>
      <c r="D174" s="751"/>
      <c r="E174" s="751">
        <f>SUM(E175:E176)</f>
        <v>163038</v>
      </c>
      <c r="F174" s="751">
        <f>SUM(F175:F176)</f>
        <v>11780</v>
      </c>
      <c r="G174" s="751">
        <f>SUM(G175:G176)</f>
        <v>-3953</v>
      </c>
      <c r="H174" s="751">
        <f>SUM(H175:H176)</f>
        <v>1275721</v>
      </c>
      <c r="I174" s="728"/>
    </row>
    <row r="175" spans="1:16" s="724" customFormat="1" ht="9" customHeight="1">
      <c r="A175" s="725"/>
      <c r="B175" s="754" t="s">
        <v>640</v>
      </c>
      <c r="C175" s="751">
        <f>SUM(E175:H175)+1</f>
        <v>1313796</v>
      </c>
      <c r="D175" s="751"/>
      <c r="E175" s="751">
        <v>122896</v>
      </c>
      <c r="F175" s="751">
        <v>9165</v>
      </c>
      <c r="G175" s="751">
        <v>-3953</v>
      </c>
      <c r="H175" s="751">
        <v>1185687</v>
      </c>
      <c r="I175" s="728"/>
    </row>
    <row r="176" spans="1:16" s="724" customFormat="1" ht="9" customHeight="1">
      <c r="A176" s="725"/>
      <c r="B176" s="754" t="s">
        <v>641</v>
      </c>
      <c r="C176" s="751">
        <f>SUM(C177:C178)+1</f>
        <v>132790</v>
      </c>
      <c r="D176" s="751"/>
      <c r="E176" s="751">
        <f>SUM(E177:E178)</f>
        <v>40142</v>
      </c>
      <c r="F176" s="751">
        <f>SUM(F177:F178)</f>
        <v>2615</v>
      </c>
      <c r="G176" s="751" t="s">
        <v>30</v>
      </c>
      <c r="H176" s="751">
        <f>SUM(H177:H178)</f>
        <v>90034</v>
      </c>
      <c r="I176" s="728"/>
    </row>
    <row r="177" spans="1:16" s="724" customFormat="1" ht="9" customHeight="1">
      <c r="A177" s="725"/>
      <c r="B177" s="753" t="s">
        <v>642</v>
      </c>
      <c r="C177" s="751">
        <f>SUM(D177:H177)-1</f>
        <v>63990</v>
      </c>
      <c r="D177" s="751"/>
      <c r="E177" s="751">
        <v>10440</v>
      </c>
      <c r="F177" s="751">
        <v>834</v>
      </c>
      <c r="G177" s="751" t="s">
        <v>30</v>
      </c>
      <c r="H177" s="751">
        <v>52717</v>
      </c>
      <c r="I177" s="728"/>
    </row>
    <row r="178" spans="1:16" s="724" customFormat="1" ht="9" customHeight="1">
      <c r="A178" s="725"/>
      <c r="B178" s="753" t="s">
        <v>643</v>
      </c>
      <c r="C178" s="751">
        <f>SUM(D178:H178)-1</f>
        <v>68799</v>
      </c>
      <c r="D178" s="751"/>
      <c r="E178" s="751">
        <v>29702</v>
      </c>
      <c r="F178" s="751">
        <v>1781</v>
      </c>
      <c r="G178" s="751" t="s">
        <v>30</v>
      </c>
      <c r="H178" s="751">
        <v>37317</v>
      </c>
      <c r="I178" s="728"/>
    </row>
    <row r="179" spans="1:16" s="724" customFormat="1" ht="3" customHeight="1">
      <c r="A179" s="725"/>
      <c r="B179" s="753"/>
      <c r="C179" s="751"/>
      <c r="D179" s="751"/>
      <c r="E179" s="751"/>
      <c r="F179" s="751"/>
      <c r="G179" s="751"/>
      <c r="H179" s="751"/>
      <c r="I179" s="728"/>
    </row>
    <row r="180" spans="1:16" s="744" customFormat="1" ht="9" customHeight="1">
      <c r="A180" s="742"/>
      <c r="B180" s="743" t="s">
        <v>644</v>
      </c>
      <c r="C180" s="793">
        <f>SUM(E180:H180)+1</f>
        <v>9474088</v>
      </c>
      <c r="D180" s="793"/>
      <c r="E180" s="793">
        <v>2237250</v>
      </c>
      <c r="F180" s="793">
        <v>56376</v>
      </c>
      <c r="G180" s="793" t="s">
        <v>30</v>
      </c>
      <c r="H180" s="793">
        <v>7180461</v>
      </c>
      <c r="I180" s="745"/>
      <c r="K180" s="747"/>
      <c r="L180" s="747"/>
      <c r="P180" s="746"/>
    </row>
    <row r="181" spans="1:16" s="744" customFormat="1" ht="9" customHeight="1">
      <c r="A181" s="742"/>
      <c r="B181" s="743"/>
      <c r="C181" s="793"/>
      <c r="D181" s="793"/>
      <c r="E181" s="793"/>
      <c r="F181" s="793"/>
      <c r="G181" s="793"/>
      <c r="H181" s="793"/>
      <c r="I181" s="745"/>
      <c r="K181" s="747"/>
      <c r="L181" s="747"/>
      <c r="P181" s="746"/>
    </row>
    <row r="182" spans="1:16" s="744" customFormat="1" ht="3.95" customHeight="1">
      <c r="A182" s="742"/>
      <c r="B182" s="743"/>
      <c r="C182" s="793"/>
      <c r="D182" s="793"/>
      <c r="E182" s="793"/>
      <c r="F182" s="793"/>
      <c r="G182" s="793"/>
      <c r="H182" s="793"/>
      <c r="I182" s="745"/>
      <c r="K182" s="747"/>
      <c r="L182" s="747"/>
      <c r="P182" s="746"/>
    </row>
    <row r="183" spans="1:16" s="744" customFormat="1" ht="9" customHeight="1">
      <c r="A183" s="742"/>
      <c r="B183" s="743" t="s">
        <v>645</v>
      </c>
      <c r="C183" s="793"/>
      <c r="D183" s="793"/>
      <c r="E183" s="793"/>
      <c r="F183" s="793"/>
      <c r="G183" s="793"/>
      <c r="H183" s="793"/>
      <c r="I183" s="745"/>
      <c r="K183" s="747"/>
      <c r="L183" s="747"/>
      <c r="P183" s="746"/>
    </row>
    <row r="184" spans="1:16" s="744" customFormat="1" ht="3.6" customHeight="1">
      <c r="A184" s="757"/>
      <c r="B184" s="758"/>
      <c r="C184" s="759"/>
      <c r="D184" s="759"/>
      <c r="E184" s="759"/>
      <c r="F184" s="759"/>
      <c r="G184" s="759"/>
      <c r="H184" s="759"/>
      <c r="I184" s="760"/>
      <c r="K184" s="747"/>
      <c r="L184" s="747"/>
      <c r="P184" s="746"/>
    </row>
    <row r="185" spans="1:16" s="724" customFormat="1" ht="3.6" customHeight="1">
      <c r="A185" s="721"/>
      <c r="B185" s="722"/>
      <c r="C185" s="722"/>
      <c r="D185" s="722"/>
      <c r="E185" s="722"/>
      <c r="F185" s="722"/>
      <c r="G185" s="722"/>
      <c r="H185" s="722"/>
      <c r="I185" s="723"/>
    </row>
    <row r="186" spans="1:16" s="724" customFormat="1" ht="11.1" customHeight="1">
      <c r="A186" s="725"/>
      <c r="B186" s="726" t="s">
        <v>658</v>
      </c>
      <c r="C186" s="727"/>
      <c r="D186" s="727"/>
      <c r="F186" s="727"/>
      <c r="G186" s="727"/>
      <c r="H186" s="853" t="s">
        <v>692</v>
      </c>
      <c r="I186" s="728"/>
    </row>
    <row r="187" spans="1:16" s="724" customFormat="1" ht="11.1" customHeight="1">
      <c r="A187" s="725"/>
      <c r="B187" s="726" t="s">
        <v>622</v>
      </c>
      <c r="C187" s="727"/>
      <c r="D187" s="727"/>
      <c r="F187" s="729"/>
      <c r="G187" s="729"/>
      <c r="H187" s="729"/>
      <c r="I187" s="728"/>
    </row>
    <row r="188" spans="1:16" s="724" customFormat="1" ht="11.1" customHeight="1">
      <c r="A188" s="725"/>
      <c r="B188" s="726" t="s">
        <v>723</v>
      </c>
      <c r="C188" s="730"/>
      <c r="D188" s="730"/>
      <c r="E188" s="730"/>
      <c r="F188" s="730"/>
      <c r="G188" s="730"/>
      <c r="H188" s="730"/>
      <c r="I188" s="728"/>
    </row>
    <row r="189" spans="1:16" s="724" customFormat="1" ht="11.1" customHeight="1">
      <c r="A189" s="725"/>
      <c r="B189" s="731" t="s">
        <v>623</v>
      </c>
      <c r="C189" s="730"/>
      <c r="D189" s="730"/>
      <c r="E189" s="730"/>
      <c r="F189" s="730"/>
      <c r="G189" s="730"/>
      <c r="H189" s="730"/>
      <c r="I189" s="728"/>
    </row>
    <row r="190" spans="1:16" s="724" customFormat="1" ht="3" customHeight="1">
      <c r="A190" s="725"/>
      <c r="B190" s="732"/>
      <c r="C190" s="732"/>
      <c r="D190" s="732"/>
      <c r="E190" s="732"/>
      <c r="F190" s="732"/>
      <c r="G190" s="732"/>
      <c r="H190" s="732"/>
      <c r="I190" s="728"/>
    </row>
    <row r="191" spans="1:16" s="724" customFormat="1" ht="3" customHeight="1">
      <c r="A191" s="725"/>
      <c r="B191" s="733"/>
      <c r="C191" s="733"/>
      <c r="D191" s="733"/>
      <c r="E191" s="780"/>
      <c r="F191" s="780"/>
      <c r="G191" s="780"/>
      <c r="H191" s="780"/>
      <c r="I191" s="728"/>
    </row>
    <row r="192" spans="1:16" s="724" customFormat="1" ht="8.4499999999999993" customHeight="1">
      <c r="A192" s="725"/>
      <c r="B192" s="932" t="s">
        <v>624</v>
      </c>
      <c r="C192" s="781" t="s">
        <v>659</v>
      </c>
      <c r="D192" s="881"/>
      <c r="E192" s="782" t="s">
        <v>660</v>
      </c>
      <c r="F192" s="782"/>
      <c r="G192" s="782"/>
      <c r="H192" s="782"/>
      <c r="I192" s="734"/>
      <c r="J192" s="735"/>
      <c r="K192" s="735"/>
      <c r="L192" s="735"/>
      <c r="M192" s="735"/>
      <c r="N192" s="735"/>
      <c r="O192" s="736"/>
      <c r="P192" s="737"/>
    </row>
    <row r="193" spans="1:16" s="724" customFormat="1" ht="8.4499999999999993" customHeight="1">
      <c r="A193" s="725"/>
      <c r="B193" s="932"/>
      <c r="C193" s="936" t="s">
        <v>661</v>
      </c>
      <c r="D193" s="881"/>
      <c r="E193" s="936" t="s">
        <v>662</v>
      </c>
      <c r="F193" s="936" t="s">
        <v>663</v>
      </c>
      <c r="G193" s="936" t="s">
        <v>664</v>
      </c>
      <c r="H193" s="936" t="s">
        <v>665</v>
      </c>
      <c r="I193" s="734"/>
      <c r="J193" s="735"/>
      <c r="K193" s="735"/>
      <c r="L193" s="735"/>
      <c r="M193" s="735"/>
      <c r="N193" s="735"/>
      <c r="O193" s="736"/>
      <c r="P193" s="737"/>
    </row>
    <row r="194" spans="1:16" s="724" customFormat="1" ht="8.4499999999999993" customHeight="1">
      <c r="A194" s="725"/>
      <c r="B194" s="932"/>
      <c r="C194" s="934"/>
      <c r="D194" s="881"/>
      <c r="E194" s="934"/>
      <c r="F194" s="934"/>
      <c r="G194" s="934"/>
      <c r="H194" s="934"/>
      <c r="I194" s="734"/>
      <c r="J194" s="735"/>
      <c r="K194" s="735"/>
      <c r="L194" s="735"/>
      <c r="M194" s="735"/>
      <c r="N194" s="735"/>
      <c r="O194" s="736"/>
      <c r="P194" s="737"/>
    </row>
    <row r="195" spans="1:16" s="724" customFormat="1" ht="8.4499999999999993" customHeight="1">
      <c r="A195" s="725"/>
      <c r="B195" s="932"/>
      <c r="C195" s="934"/>
      <c r="D195" s="881"/>
      <c r="E195" s="934"/>
      <c r="F195" s="934"/>
      <c r="G195" s="934"/>
      <c r="H195" s="934"/>
      <c r="I195" s="734"/>
      <c r="J195" s="735"/>
      <c r="K195" s="735"/>
      <c r="L195" s="735"/>
      <c r="M195" s="735"/>
      <c r="N195" s="735"/>
      <c r="O195" s="736"/>
      <c r="P195" s="737"/>
    </row>
    <row r="196" spans="1:16" s="724" customFormat="1" ht="3" customHeight="1">
      <c r="A196" s="725"/>
      <c r="B196" s="732"/>
      <c r="C196" s="738"/>
      <c r="D196" s="738"/>
      <c r="E196" s="738"/>
      <c r="F196" s="738"/>
      <c r="G196" s="738"/>
      <c r="H196" s="738"/>
      <c r="I196" s="739"/>
      <c r="J196" s="740"/>
      <c r="K196" s="740"/>
      <c r="L196" s="740"/>
      <c r="M196" s="740"/>
      <c r="N196" s="740"/>
      <c r="O196" s="733"/>
    </row>
    <row r="197" spans="1:16" s="724" customFormat="1" ht="3" customHeight="1">
      <c r="A197" s="725"/>
      <c r="B197" s="733"/>
      <c r="C197" s="793"/>
      <c r="D197" s="793"/>
      <c r="E197" s="793"/>
      <c r="F197" s="793"/>
      <c r="G197" s="793"/>
      <c r="H197" s="793"/>
      <c r="I197" s="741"/>
      <c r="J197" s="740"/>
      <c r="K197" s="740"/>
      <c r="L197" s="740"/>
      <c r="M197" s="740"/>
      <c r="N197" s="740"/>
      <c r="O197" s="733"/>
    </row>
    <row r="198" spans="1:16" s="724" customFormat="1" ht="9" customHeight="1">
      <c r="A198" s="725"/>
      <c r="B198" s="743">
        <v>2009</v>
      </c>
      <c r="C198" s="744"/>
      <c r="D198" s="744"/>
      <c r="E198" s="744"/>
      <c r="F198" s="744"/>
      <c r="G198" s="744"/>
      <c r="H198" s="744"/>
      <c r="I198" s="741"/>
      <c r="J198" s="740"/>
      <c r="K198" s="740"/>
      <c r="L198" s="740"/>
      <c r="M198" s="740"/>
      <c r="N198" s="740"/>
      <c r="O198" s="733"/>
    </row>
    <row r="199" spans="1:16" s="724" customFormat="1" ht="9" customHeight="1">
      <c r="A199" s="725"/>
      <c r="B199" s="743" t="s">
        <v>60</v>
      </c>
      <c r="C199" s="793">
        <f>SUM(C200+C219)-1</f>
        <v>11568456</v>
      </c>
      <c r="D199" s="793"/>
      <c r="E199" s="793">
        <f>SUM(E200+E219)+1</f>
        <v>3469534</v>
      </c>
      <c r="F199" s="793">
        <f>SUM(F200+F219)</f>
        <v>81140</v>
      </c>
      <c r="G199" s="793">
        <f>SUM(G200)</f>
        <v>-4309</v>
      </c>
      <c r="H199" s="793">
        <f>SUM(H200+H219)</f>
        <v>8022092</v>
      </c>
      <c r="I199" s="741"/>
      <c r="J199" s="740"/>
      <c r="K199" s="740"/>
      <c r="L199" s="740"/>
      <c r="M199" s="740"/>
      <c r="N199" s="740"/>
      <c r="O199" s="733"/>
    </row>
    <row r="200" spans="1:16" s="724" customFormat="1" ht="9" customHeight="1">
      <c r="A200" s="725"/>
      <c r="B200" s="743" t="s">
        <v>628</v>
      </c>
      <c r="C200" s="793">
        <f>SUM(C202+C213)</f>
        <v>2224472</v>
      </c>
      <c r="D200" s="793"/>
      <c r="E200" s="793">
        <f>SUM(E202+E213)</f>
        <v>1264513</v>
      </c>
      <c r="F200" s="793">
        <f>SUM(F202+F213)</f>
        <v>15580</v>
      </c>
      <c r="G200" s="793">
        <f>SUM(G213)</f>
        <v>-4309</v>
      </c>
      <c r="H200" s="793">
        <f>SUM(H202+H213)</f>
        <v>948687</v>
      </c>
      <c r="I200" s="741"/>
      <c r="J200" s="740"/>
      <c r="K200" s="740"/>
      <c r="L200" s="740"/>
      <c r="M200" s="740"/>
      <c r="N200" s="740"/>
      <c r="O200" s="733"/>
    </row>
    <row r="201" spans="1:16" s="724" customFormat="1" ht="3" customHeight="1">
      <c r="A201" s="725"/>
      <c r="B201" s="748"/>
      <c r="C201" s="749"/>
      <c r="D201" s="749"/>
      <c r="E201" s="749"/>
      <c r="F201" s="749"/>
      <c r="G201" s="749"/>
      <c r="H201" s="749"/>
      <c r="I201" s="741"/>
      <c r="J201" s="740"/>
      <c r="K201" s="740"/>
      <c r="L201" s="740"/>
      <c r="M201" s="740"/>
      <c r="N201" s="740"/>
      <c r="O201" s="733"/>
    </row>
    <row r="202" spans="1:16" s="724" customFormat="1" ht="9" customHeight="1">
      <c r="A202" s="725"/>
      <c r="B202" s="748" t="s">
        <v>629</v>
      </c>
      <c r="C202" s="751">
        <f>SUM(C203+C207+C210+C212)+1</f>
        <v>1104053</v>
      </c>
      <c r="D202" s="751"/>
      <c r="E202" s="751">
        <f>SUM(E203+E207+E210+E212)</f>
        <v>1093197</v>
      </c>
      <c r="F202" s="751">
        <f>SUM(F203+F207+F210+F212)</f>
        <v>6589</v>
      </c>
      <c r="G202" s="751" t="s">
        <v>30</v>
      </c>
      <c r="H202" s="751">
        <f>SUM(H203+H212)</f>
        <v>4267</v>
      </c>
      <c r="I202" s="741"/>
      <c r="J202" s="740"/>
      <c r="K202" s="740"/>
      <c r="L202" s="740"/>
      <c r="M202" s="740"/>
      <c r="N202" s="740"/>
      <c r="O202" s="733"/>
    </row>
    <row r="203" spans="1:16" s="724" customFormat="1" ht="9" customHeight="1">
      <c r="A203" s="725"/>
      <c r="B203" s="752" t="s">
        <v>630</v>
      </c>
      <c r="C203" s="751">
        <f>SUM(C204:C206)</f>
        <v>273520</v>
      </c>
      <c r="D203" s="751"/>
      <c r="E203" s="751">
        <f>SUM(E204:E206)</f>
        <v>269598</v>
      </c>
      <c r="F203" s="751">
        <f>SUM(F204:F206)</f>
        <v>2493</v>
      </c>
      <c r="G203" s="751" t="s">
        <v>30</v>
      </c>
      <c r="H203" s="751">
        <f>SUM(H204:H206)</f>
        <v>1430</v>
      </c>
      <c r="I203" s="741"/>
      <c r="J203" s="740"/>
      <c r="K203" s="740"/>
      <c r="L203" s="740"/>
      <c r="M203" s="740"/>
      <c r="N203" s="740"/>
      <c r="O203" s="733"/>
    </row>
    <row r="204" spans="1:16" s="724" customFormat="1" ht="9" customHeight="1">
      <c r="A204" s="725"/>
      <c r="B204" s="753" t="s">
        <v>666</v>
      </c>
      <c r="C204" s="751"/>
      <c r="D204" s="751"/>
      <c r="E204" s="751"/>
      <c r="F204" s="751"/>
      <c r="G204" s="751"/>
      <c r="H204" s="751"/>
      <c r="I204" s="741"/>
      <c r="J204" s="740"/>
      <c r="K204" s="740"/>
      <c r="L204" s="740"/>
      <c r="M204" s="740"/>
      <c r="N204" s="740"/>
      <c r="O204" s="733"/>
    </row>
    <row r="205" spans="1:16" s="724" customFormat="1" ht="9" customHeight="1">
      <c r="A205" s="725"/>
      <c r="B205" s="753" t="s">
        <v>667</v>
      </c>
      <c r="C205" s="751">
        <f>SUM(E205:H205)</f>
        <v>213338</v>
      </c>
      <c r="D205" s="751"/>
      <c r="E205" s="751">
        <v>211440</v>
      </c>
      <c r="F205" s="751">
        <v>1881</v>
      </c>
      <c r="G205" s="751" t="s">
        <v>30</v>
      </c>
      <c r="H205" s="751">
        <v>17</v>
      </c>
      <c r="I205" s="741"/>
      <c r="J205" s="740"/>
      <c r="K205" s="740"/>
      <c r="L205" s="740"/>
      <c r="M205" s="740"/>
      <c r="N205" s="740"/>
      <c r="O205" s="733"/>
    </row>
    <row r="206" spans="1:16" s="724" customFormat="1" ht="9" customHeight="1">
      <c r="A206" s="725"/>
      <c r="B206" s="753" t="s">
        <v>633</v>
      </c>
      <c r="C206" s="751">
        <f>SUM(E206:H206)-1</f>
        <v>60182</v>
      </c>
      <c r="D206" s="751"/>
      <c r="E206" s="751">
        <v>58158</v>
      </c>
      <c r="F206" s="751">
        <v>612</v>
      </c>
      <c r="G206" s="751" t="s">
        <v>30</v>
      </c>
      <c r="H206" s="751">
        <v>1413</v>
      </c>
      <c r="I206" s="741"/>
      <c r="J206" s="740"/>
      <c r="K206" s="740"/>
      <c r="L206" s="740"/>
      <c r="M206" s="740"/>
      <c r="N206" s="740"/>
      <c r="O206" s="733"/>
    </row>
    <row r="207" spans="1:16" s="724" customFormat="1" ht="9" customHeight="1">
      <c r="A207" s="725"/>
      <c r="B207" s="754" t="s">
        <v>634</v>
      </c>
      <c r="C207" s="751">
        <f>SUM(C208:C209)</f>
        <v>603456</v>
      </c>
      <c r="D207" s="751"/>
      <c r="E207" s="751">
        <f>SUM(E208:E209)</f>
        <v>600903</v>
      </c>
      <c r="F207" s="751">
        <f>SUM(F208:F209)</f>
        <v>2553</v>
      </c>
      <c r="G207" s="751" t="s">
        <v>30</v>
      </c>
      <c r="H207" s="751" t="s">
        <v>30</v>
      </c>
      <c r="I207" s="741"/>
      <c r="J207" s="740"/>
      <c r="K207" s="740"/>
      <c r="L207" s="740"/>
      <c r="M207" s="740"/>
      <c r="N207" s="740"/>
      <c r="O207" s="733"/>
    </row>
    <row r="208" spans="1:16" s="724" customFormat="1" ht="9" customHeight="1">
      <c r="A208" s="725"/>
      <c r="B208" s="755" t="s">
        <v>635</v>
      </c>
      <c r="C208" s="751">
        <f>SUM(E208:H208)</f>
        <v>555287</v>
      </c>
      <c r="D208" s="751"/>
      <c r="E208" s="751">
        <v>553456</v>
      </c>
      <c r="F208" s="751">
        <v>1831</v>
      </c>
      <c r="G208" s="751" t="s">
        <v>30</v>
      </c>
      <c r="H208" s="751" t="s">
        <v>30</v>
      </c>
      <c r="I208" s="741"/>
      <c r="J208" s="740"/>
      <c r="K208" s="740"/>
      <c r="L208" s="740"/>
      <c r="M208" s="740"/>
      <c r="N208" s="740"/>
      <c r="O208" s="733"/>
    </row>
    <row r="209" spans="1:15" s="724" customFormat="1" ht="9" customHeight="1">
      <c r="A209" s="725"/>
      <c r="B209" s="755" t="s">
        <v>636</v>
      </c>
      <c r="C209" s="751">
        <f>SUM(E209:H209)</f>
        <v>48169</v>
      </c>
      <c r="D209" s="751"/>
      <c r="E209" s="751">
        <v>47447</v>
      </c>
      <c r="F209" s="751">
        <v>722</v>
      </c>
      <c r="G209" s="751" t="s">
        <v>30</v>
      </c>
      <c r="H209" s="751" t="s">
        <v>30</v>
      </c>
      <c r="I209" s="741"/>
      <c r="J209" s="740"/>
      <c r="K209" s="740"/>
      <c r="L209" s="740"/>
      <c r="M209" s="740"/>
      <c r="N209" s="740"/>
      <c r="O209" s="733"/>
    </row>
    <row r="210" spans="1:15" s="724" customFormat="1" ht="9" customHeight="1">
      <c r="A210" s="725"/>
      <c r="B210" s="754" t="s">
        <v>637</v>
      </c>
      <c r="C210" s="751">
        <f>SUM(C211)</f>
        <v>87384</v>
      </c>
      <c r="D210" s="751"/>
      <c r="E210" s="751">
        <f>SUM(E211)</f>
        <v>86347</v>
      </c>
      <c r="F210" s="751">
        <f>SUM(F211)</f>
        <v>1037</v>
      </c>
      <c r="G210" s="751" t="s">
        <v>30</v>
      </c>
      <c r="H210" s="751" t="s">
        <v>30</v>
      </c>
      <c r="I210" s="741"/>
      <c r="J210" s="740"/>
      <c r="K210" s="740"/>
      <c r="L210" s="740"/>
      <c r="M210" s="740"/>
      <c r="N210" s="740"/>
      <c r="O210" s="733"/>
    </row>
    <row r="211" spans="1:15" s="724" customFormat="1" ht="9" customHeight="1">
      <c r="A211" s="725"/>
      <c r="B211" s="755" t="s">
        <v>638</v>
      </c>
      <c r="C211" s="751">
        <f>SUM(D211:H211)</f>
        <v>87384</v>
      </c>
      <c r="D211" s="751"/>
      <c r="E211" s="751">
        <v>86347</v>
      </c>
      <c r="F211" s="751">
        <v>1037</v>
      </c>
      <c r="G211" s="751" t="s">
        <v>30</v>
      </c>
      <c r="H211" s="751" t="s">
        <v>30</v>
      </c>
      <c r="I211" s="741"/>
      <c r="J211" s="740"/>
      <c r="K211" s="740"/>
      <c r="L211" s="740"/>
      <c r="M211" s="740"/>
      <c r="N211" s="740"/>
      <c r="O211" s="733"/>
    </row>
    <row r="212" spans="1:15" s="724" customFormat="1" ht="9" customHeight="1">
      <c r="A212" s="725"/>
      <c r="B212" s="754" t="s">
        <v>216</v>
      </c>
      <c r="C212" s="751">
        <f>SUM(D212:H212)</f>
        <v>139692</v>
      </c>
      <c r="D212" s="751"/>
      <c r="E212" s="751">
        <v>136349</v>
      </c>
      <c r="F212" s="751">
        <v>506</v>
      </c>
      <c r="G212" s="751" t="s">
        <v>30</v>
      </c>
      <c r="H212" s="751">
        <v>2837</v>
      </c>
      <c r="I212" s="741"/>
      <c r="J212" s="740"/>
      <c r="K212" s="740"/>
      <c r="L212" s="740"/>
      <c r="M212" s="740"/>
      <c r="N212" s="740"/>
      <c r="O212" s="733"/>
    </row>
    <row r="213" spans="1:15" s="724" customFormat="1" ht="9" customHeight="1">
      <c r="A213" s="725"/>
      <c r="B213" s="756" t="s">
        <v>639</v>
      </c>
      <c r="C213" s="751">
        <f>SUM(C214:C215)</f>
        <v>1120419</v>
      </c>
      <c r="D213" s="751"/>
      <c r="E213" s="751">
        <f>SUM(E214:E215)</f>
        <v>171316</v>
      </c>
      <c r="F213" s="751">
        <f>SUM(F214:F215)</f>
        <v>8991</v>
      </c>
      <c r="G213" s="751">
        <f>SUM(G214:G215)</f>
        <v>-4309</v>
      </c>
      <c r="H213" s="751">
        <f>SUM(H214:H215)-1</f>
        <v>944420</v>
      </c>
      <c r="I213" s="741"/>
      <c r="J213" s="740"/>
      <c r="K213" s="740"/>
      <c r="L213" s="740"/>
      <c r="M213" s="740"/>
      <c r="N213" s="740"/>
      <c r="O213" s="733"/>
    </row>
    <row r="214" spans="1:15" s="724" customFormat="1" ht="9" customHeight="1">
      <c r="A214" s="725"/>
      <c r="B214" s="754" t="s">
        <v>640</v>
      </c>
      <c r="C214" s="751">
        <f>SUM(E214:H214)</f>
        <v>993008</v>
      </c>
      <c r="D214" s="751"/>
      <c r="E214" s="751">
        <v>129408</v>
      </c>
      <c r="F214" s="751">
        <v>6213</v>
      </c>
      <c r="G214" s="751">
        <v>-4309</v>
      </c>
      <c r="H214" s="751">
        <v>861696</v>
      </c>
      <c r="I214" s="741"/>
      <c r="J214" s="740"/>
      <c r="K214" s="740"/>
      <c r="L214" s="740"/>
      <c r="M214" s="740"/>
      <c r="N214" s="740"/>
      <c r="O214" s="733"/>
    </row>
    <row r="215" spans="1:15" s="724" customFormat="1" ht="9" customHeight="1">
      <c r="A215" s="725"/>
      <c r="B215" s="754" t="s">
        <v>641</v>
      </c>
      <c r="C215" s="751">
        <f>SUM(C216:C217)</f>
        <v>127411</v>
      </c>
      <c r="D215" s="751"/>
      <c r="E215" s="751">
        <f>SUM(E216:E217)-1</f>
        <v>41908</v>
      </c>
      <c r="F215" s="751">
        <f>SUM(F216:F217)</f>
        <v>2778</v>
      </c>
      <c r="G215" s="751" t="s">
        <v>30</v>
      </c>
      <c r="H215" s="751">
        <f>SUM(H216:H217)</f>
        <v>82725</v>
      </c>
      <c r="I215" s="741"/>
      <c r="J215" s="740"/>
      <c r="K215" s="740"/>
      <c r="L215" s="740"/>
      <c r="M215" s="740"/>
      <c r="N215" s="740"/>
      <c r="O215" s="733"/>
    </row>
    <row r="216" spans="1:15" s="724" customFormat="1" ht="9" customHeight="1">
      <c r="A216" s="725"/>
      <c r="B216" s="753" t="s">
        <v>642</v>
      </c>
      <c r="C216" s="751">
        <f>SUM(D216:H216)</f>
        <v>52067</v>
      </c>
      <c r="D216" s="751"/>
      <c r="E216" s="751">
        <v>10736</v>
      </c>
      <c r="F216" s="751">
        <v>783</v>
      </c>
      <c r="G216" s="751" t="s">
        <v>30</v>
      </c>
      <c r="H216" s="751">
        <v>40548</v>
      </c>
      <c r="I216" s="741"/>
      <c r="J216" s="740"/>
      <c r="K216" s="740"/>
      <c r="L216" s="740"/>
      <c r="M216" s="740"/>
      <c r="N216" s="740"/>
      <c r="O216" s="733"/>
    </row>
    <row r="217" spans="1:15" s="724" customFormat="1" ht="9" customHeight="1">
      <c r="A217" s="725"/>
      <c r="B217" s="753" t="s">
        <v>643</v>
      </c>
      <c r="C217" s="751">
        <f>SUM(D217:H217)-1</f>
        <v>75344</v>
      </c>
      <c r="D217" s="751"/>
      <c r="E217" s="751">
        <v>31173</v>
      </c>
      <c r="F217" s="751">
        <v>1995</v>
      </c>
      <c r="G217" s="751" t="s">
        <v>30</v>
      </c>
      <c r="H217" s="751">
        <v>42177</v>
      </c>
      <c r="I217" s="741"/>
      <c r="J217" s="740"/>
      <c r="K217" s="740"/>
      <c r="L217" s="740"/>
      <c r="M217" s="740"/>
      <c r="N217" s="740"/>
      <c r="O217" s="733"/>
    </row>
    <row r="218" spans="1:15" s="724" customFormat="1" ht="3" customHeight="1">
      <c r="A218" s="725"/>
      <c r="B218" s="753"/>
      <c r="C218" s="751"/>
      <c r="D218" s="751"/>
      <c r="E218" s="751"/>
      <c r="F218" s="751"/>
      <c r="G218" s="751"/>
      <c r="H218" s="751"/>
      <c r="I218" s="741"/>
      <c r="J218" s="740"/>
      <c r="K218" s="740"/>
      <c r="L218" s="740"/>
      <c r="M218" s="740"/>
      <c r="N218" s="740"/>
      <c r="O218" s="733"/>
    </row>
    <row r="219" spans="1:15" s="724" customFormat="1" ht="9" customHeight="1">
      <c r="A219" s="725"/>
      <c r="B219" s="743" t="s">
        <v>644</v>
      </c>
      <c r="C219" s="793">
        <f>SUM(E219:H219)</f>
        <v>9343985</v>
      </c>
      <c r="D219" s="793"/>
      <c r="E219" s="793">
        <v>2205020</v>
      </c>
      <c r="F219" s="793">
        <v>65560</v>
      </c>
      <c r="G219" s="793" t="s">
        <v>30</v>
      </c>
      <c r="H219" s="793">
        <v>7073405</v>
      </c>
      <c r="I219" s="741"/>
      <c r="J219" s="740"/>
      <c r="K219" s="740"/>
      <c r="L219" s="740"/>
      <c r="M219" s="740"/>
      <c r="N219" s="740"/>
      <c r="O219" s="733"/>
    </row>
    <row r="220" spans="1:15" s="724" customFormat="1" ht="9" customHeight="1">
      <c r="A220" s="725"/>
      <c r="B220" s="743"/>
      <c r="C220" s="793"/>
      <c r="D220" s="793"/>
      <c r="E220" s="793"/>
      <c r="F220" s="793"/>
      <c r="G220" s="793"/>
      <c r="H220" s="793"/>
      <c r="I220" s="741"/>
      <c r="J220" s="740"/>
      <c r="K220" s="740"/>
      <c r="L220" s="740"/>
      <c r="M220" s="740"/>
      <c r="N220" s="740"/>
      <c r="O220" s="733"/>
    </row>
    <row r="221" spans="1:15" s="724" customFormat="1" ht="9" customHeight="1">
      <c r="A221" s="725"/>
      <c r="B221" s="743">
        <v>2010</v>
      </c>
      <c r="C221" s="793"/>
      <c r="D221" s="793"/>
      <c r="E221" s="793"/>
      <c r="F221" s="793"/>
      <c r="G221" s="793"/>
      <c r="H221" s="793"/>
      <c r="I221" s="741"/>
      <c r="J221" s="740"/>
      <c r="K221" s="740"/>
      <c r="L221" s="740"/>
      <c r="M221" s="740"/>
      <c r="N221" s="740"/>
      <c r="O221" s="733"/>
    </row>
    <row r="222" spans="1:15" s="724" customFormat="1" ht="9" customHeight="1">
      <c r="A222" s="725"/>
      <c r="B222" s="743" t="s">
        <v>60</v>
      </c>
      <c r="C222" s="793">
        <f>SUM(C223+C242)</f>
        <v>12723475.303000003</v>
      </c>
      <c r="D222" s="793"/>
      <c r="E222" s="793">
        <f>SUM(E223+E242)</f>
        <v>3659099.102</v>
      </c>
      <c r="F222" s="793">
        <f>SUM(F223+F242)</f>
        <v>87494.921000000002</v>
      </c>
      <c r="G222" s="793">
        <f>SUM(G223)</f>
        <v>-3745.5460000000003</v>
      </c>
      <c r="H222" s="793">
        <f>SUM(H223+H242)</f>
        <v>8980626.8260000013</v>
      </c>
      <c r="I222" s="741"/>
      <c r="J222" s="740"/>
      <c r="K222" s="740"/>
      <c r="L222" s="740"/>
      <c r="M222" s="740"/>
      <c r="N222" s="740"/>
      <c r="O222" s="733"/>
    </row>
    <row r="223" spans="1:15" s="724" customFormat="1" ht="9" customHeight="1">
      <c r="A223" s="725"/>
      <c r="B223" s="743" t="s">
        <v>628</v>
      </c>
      <c r="C223" s="793">
        <f>SUM(C225+C236)</f>
        <v>2497773.2319999998</v>
      </c>
      <c r="D223" s="793"/>
      <c r="E223" s="793">
        <f>SUM(E225+E236)</f>
        <v>1345879.602</v>
      </c>
      <c r="F223" s="793">
        <f>SUM(F225+F236)</f>
        <v>17175.221999999998</v>
      </c>
      <c r="G223" s="793">
        <f>SUM(G236)</f>
        <v>-3745.5460000000003</v>
      </c>
      <c r="H223" s="793">
        <f>SUM(H225+H236)</f>
        <v>1138463.9540000001</v>
      </c>
      <c r="I223" s="741"/>
      <c r="J223" s="740"/>
      <c r="K223" s="740"/>
      <c r="L223" s="740"/>
      <c r="M223" s="740"/>
      <c r="N223" s="740"/>
      <c r="O223" s="733"/>
    </row>
    <row r="224" spans="1:15" s="724" customFormat="1" ht="9" customHeight="1">
      <c r="A224" s="725"/>
      <c r="B224" s="748"/>
      <c r="C224" s="749"/>
      <c r="D224" s="749"/>
      <c r="E224" s="749"/>
      <c r="F224" s="749"/>
      <c r="G224" s="749"/>
      <c r="H224" s="749"/>
      <c r="I224" s="741"/>
      <c r="J224" s="740"/>
      <c r="K224" s="740"/>
      <c r="L224" s="740"/>
      <c r="M224" s="740"/>
      <c r="N224" s="740"/>
      <c r="O224" s="733"/>
    </row>
    <row r="225" spans="1:15" s="724" customFormat="1" ht="9" customHeight="1">
      <c r="A225" s="725"/>
      <c r="B225" s="748" t="s">
        <v>629</v>
      </c>
      <c r="C225" s="751">
        <f>SUM(C226+C230+C233+C235)</f>
        <v>1188970.28</v>
      </c>
      <c r="D225" s="751"/>
      <c r="E225" s="751">
        <f>SUM(E226+E230+E233+E235)</f>
        <v>1177566.5009999999</v>
      </c>
      <c r="F225" s="751">
        <f>SUM(F226+F230+F233+F235)</f>
        <v>7538.3139999999994</v>
      </c>
      <c r="G225" s="751" t="s">
        <v>30</v>
      </c>
      <c r="H225" s="751">
        <f>SUM(H226+H235)</f>
        <v>3865.4650000000065</v>
      </c>
      <c r="I225" s="741"/>
      <c r="J225" s="740"/>
      <c r="K225" s="740"/>
      <c r="L225" s="740"/>
      <c r="M225" s="740"/>
      <c r="N225" s="740"/>
      <c r="O225" s="733"/>
    </row>
    <row r="226" spans="1:15" s="724" customFormat="1" ht="9" customHeight="1">
      <c r="A226" s="725"/>
      <c r="B226" s="752" t="s">
        <v>630</v>
      </c>
      <c r="C226" s="751">
        <f>SUM(C227:C229)</f>
        <v>288526.10100000002</v>
      </c>
      <c r="D226" s="751"/>
      <c r="E226" s="751">
        <f>SUM(E228:E229)</f>
        <v>284163.33100000001</v>
      </c>
      <c r="F226" s="751">
        <f>SUM(F228:F229)</f>
        <v>2937.4979999999996</v>
      </c>
      <c r="G226" s="751" t="s">
        <v>30</v>
      </c>
      <c r="H226" s="751">
        <f>SUM(H227:H229)</f>
        <v>1425.2720000000043</v>
      </c>
      <c r="I226" s="741"/>
      <c r="J226" s="740"/>
      <c r="K226" s="740"/>
      <c r="L226" s="740"/>
      <c r="M226" s="740"/>
      <c r="N226" s="740"/>
      <c r="O226" s="733"/>
    </row>
    <row r="227" spans="1:15" s="724" customFormat="1" ht="9" customHeight="1">
      <c r="A227" s="725"/>
      <c r="B227" s="753" t="s">
        <v>666</v>
      </c>
      <c r="C227" s="751"/>
      <c r="D227" s="751"/>
      <c r="G227" s="751"/>
      <c r="H227" s="751"/>
      <c r="I227" s="741"/>
      <c r="J227" s="740"/>
      <c r="K227" s="740"/>
      <c r="L227" s="740"/>
      <c r="M227" s="740"/>
      <c r="N227" s="740"/>
      <c r="O227" s="733"/>
    </row>
    <row r="228" spans="1:15" s="724" customFormat="1" ht="9" customHeight="1">
      <c r="A228" s="725"/>
      <c r="B228" s="753" t="s">
        <v>667</v>
      </c>
      <c r="C228" s="751">
        <f>SUM(E228:H228)</f>
        <v>224024.905</v>
      </c>
      <c r="D228" s="751"/>
      <c r="E228" s="751">
        <v>221725.21299999999</v>
      </c>
      <c r="F228" s="751">
        <v>2280.4189999999999</v>
      </c>
      <c r="G228" s="751" t="s">
        <v>30</v>
      </c>
      <c r="H228" s="751">
        <v>19.273000000010143</v>
      </c>
      <c r="I228" s="741"/>
      <c r="J228" s="740"/>
      <c r="K228" s="740"/>
      <c r="L228" s="740"/>
      <c r="M228" s="740"/>
      <c r="N228" s="740"/>
      <c r="O228" s="733"/>
    </row>
    <row r="229" spans="1:15" s="724" customFormat="1" ht="9" customHeight="1">
      <c r="A229" s="725"/>
      <c r="B229" s="753" t="s">
        <v>633</v>
      </c>
      <c r="C229" s="751">
        <f>SUM(E229:H229)</f>
        <v>64501.195999999996</v>
      </c>
      <c r="D229" s="751"/>
      <c r="E229" s="751">
        <v>62438.118000000002</v>
      </c>
      <c r="F229" s="751">
        <v>657.07899999999995</v>
      </c>
      <c r="G229" s="751" t="s">
        <v>30</v>
      </c>
      <c r="H229" s="751">
        <v>1405.9989999999941</v>
      </c>
      <c r="I229" s="741"/>
      <c r="J229" s="740"/>
      <c r="K229" s="740"/>
      <c r="L229" s="740"/>
      <c r="M229" s="740"/>
      <c r="N229" s="740"/>
      <c r="O229" s="733"/>
    </row>
    <row r="230" spans="1:15" s="724" customFormat="1" ht="9" customHeight="1">
      <c r="A230" s="725"/>
      <c r="B230" s="754" t="s">
        <v>634</v>
      </c>
      <c r="C230" s="751">
        <f>SUM(C231:C232)</f>
        <v>656499.02899999998</v>
      </c>
      <c r="D230" s="751"/>
      <c r="E230" s="751">
        <f>SUM(E231:E232)</f>
        <v>653621.62599999993</v>
      </c>
      <c r="F230" s="751">
        <f>SUM(F231:F232)</f>
        <v>2877.4030000000002</v>
      </c>
      <c r="G230" s="751" t="s">
        <v>30</v>
      </c>
      <c r="H230" s="751" t="s">
        <v>30</v>
      </c>
      <c r="I230" s="741"/>
      <c r="J230" s="740"/>
      <c r="K230" s="740"/>
      <c r="L230" s="740"/>
      <c r="M230" s="740"/>
      <c r="N230" s="740"/>
      <c r="O230" s="733"/>
    </row>
    <row r="231" spans="1:15" s="724" customFormat="1" ht="9" customHeight="1">
      <c r="A231" s="725"/>
      <c r="B231" s="755" t="s">
        <v>635</v>
      </c>
      <c r="C231" s="751">
        <f>SUM(E231:H231)</f>
        <v>601695.76899999997</v>
      </c>
      <c r="D231" s="751"/>
      <c r="E231" s="751">
        <v>599775.40599999996</v>
      </c>
      <c r="F231" s="751">
        <v>1920.3630000000001</v>
      </c>
      <c r="G231" s="751" t="s">
        <v>30</v>
      </c>
      <c r="H231" s="751" t="s">
        <v>30</v>
      </c>
      <c r="I231" s="741"/>
      <c r="J231" s="740"/>
      <c r="K231" s="740"/>
      <c r="L231" s="740"/>
      <c r="M231" s="740"/>
      <c r="N231" s="740"/>
      <c r="O231" s="733"/>
    </row>
    <row r="232" spans="1:15" s="724" customFormat="1" ht="9" customHeight="1">
      <c r="A232" s="725"/>
      <c r="B232" s="755" t="s">
        <v>636</v>
      </c>
      <c r="C232" s="751">
        <f>SUM(E232:H232)</f>
        <v>54803.26</v>
      </c>
      <c r="D232" s="751"/>
      <c r="E232" s="751">
        <v>53846.22</v>
      </c>
      <c r="F232" s="751">
        <v>957.04</v>
      </c>
      <c r="G232" s="751" t="s">
        <v>30</v>
      </c>
      <c r="H232" s="751" t="s">
        <v>30</v>
      </c>
      <c r="I232" s="741"/>
      <c r="J232" s="740"/>
      <c r="K232" s="740"/>
      <c r="L232" s="740"/>
      <c r="M232" s="740"/>
      <c r="N232" s="740"/>
      <c r="O232" s="733"/>
    </row>
    <row r="233" spans="1:15" s="724" customFormat="1" ht="9" customHeight="1">
      <c r="A233" s="725"/>
      <c r="B233" s="754" t="s">
        <v>637</v>
      </c>
      <c r="C233" s="751">
        <f>SUM(C234)</f>
        <v>91935.107999999993</v>
      </c>
      <c r="D233" s="751"/>
      <c r="E233" s="751">
        <f>SUM(E234)</f>
        <v>90817.710999999996</v>
      </c>
      <c r="F233" s="751">
        <f>SUM(F234)</f>
        <v>1117.3969999999999</v>
      </c>
      <c r="G233" s="751" t="s">
        <v>30</v>
      </c>
      <c r="H233" s="751" t="s">
        <v>30</v>
      </c>
      <c r="I233" s="741"/>
      <c r="J233" s="740"/>
      <c r="K233" s="740"/>
      <c r="L233" s="740"/>
      <c r="M233" s="740"/>
      <c r="N233" s="740"/>
      <c r="O233" s="733"/>
    </row>
    <row r="234" spans="1:15" s="724" customFormat="1" ht="9" customHeight="1">
      <c r="A234" s="725"/>
      <c r="B234" s="755" t="s">
        <v>638</v>
      </c>
      <c r="C234" s="751">
        <f>SUM(D234:H234)</f>
        <v>91935.107999999993</v>
      </c>
      <c r="D234" s="751"/>
      <c r="E234" s="751">
        <v>90817.710999999996</v>
      </c>
      <c r="F234" s="751">
        <v>1117.3969999999999</v>
      </c>
      <c r="G234" s="751" t="s">
        <v>30</v>
      </c>
      <c r="H234" s="751" t="s">
        <v>30</v>
      </c>
      <c r="I234" s="741"/>
      <c r="J234" s="740"/>
      <c r="K234" s="740"/>
      <c r="L234" s="740"/>
      <c r="M234" s="740"/>
      <c r="N234" s="740"/>
      <c r="O234" s="733"/>
    </row>
    <row r="235" spans="1:15" s="724" customFormat="1" ht="9" customHeight="1">
      <c r="A235" s="725"/>
      <c r="B235" s="754" t="s">
        <v>216</v>
      </c>
      <c r="C235" s="751">
        <f>SUM(D235:H235)</f>
        <v>152010.04200000002</v>
      </c>
      <c r="D235" s="751"/>
      <c r="E235" s="751">
        <v>148963.83300000001</v>
      </c>
      <c r="F235" s="751">
        <v>606.01599999999996</v>
      </c>
      <c r="G235" s="751" t="s">
        <v>30</v>
      </c>
      <c r="H235" s="751">
        <v>2440.1930000000025</v>
      </c>
      <c r="I235" s="741"/>
      <c r="J235" s="740"/>
      <c r="K235" s="740"/>
      <c r="L235" s="740"/>
      <c r="M235" s="740"/>
      <c r="N235" s="740"/>
      <c r="O235" s="733"/>
    </row>
    <row r="236" spans="1:15" s="724" customFormat="1" ht="9" customHeight="1">
      <c r="A236" s="725"/>
      <c r="B236" s="756" t="s">
        <v>639</v>
      </c>
      <c r="C236" s="751">
        <f>SUM(C237:C238)</f>
        <v>1308802.952</v>
      </c>
      <c r="D236" s="751"/>
      <c r="E236" s="751">
        <f>SUM(E237:E238)</f>
        <v>168313.101</v>
      </c>
      <c r="F236" s="751">
        <f>SUM(F237:F238)</f>
        <v>9636.9079999999994</v>
      </c>
      <c r="G236" s="751">
        <f>SUM(G237:G238)</f>
        <v>-3745.5460000000003</v>
      </c>
      <c r="H236" s="751">
        <f>SUM(H237:H238)</f>
        <v>1134598.4890000001</v>
      </c>
      <c r="I236" s="741"/>
      <c r="J236" s="740"/>
      <c r="K236" s="740"/>
      <c r="L236" s="740"/>
      <c r="M236" s="740"/>
      <c r="N236" s="740"/>
      <c r="O236" s="733"/>
    </row>
    <row r="237" spans="1:15" s="724" customFormat="1" ht="9" customHeight="1">
      <c r="A237" s="725"/>
      <c r="B237" s="754" t="s">
        <v>640</v>
      </c>
      <c r="C237" s="751">
        <f>SUM(E237:H237)</f>
        <v>1165430.378</v>
      </c>
      <c r="D237" s="751"/>
      <c r="E237" s="751">
        <v>124634.247</v>
      </c>
      <c r="F237" s="751">
        <v>6320.5649999999996</v>
      </c>
      <c r="G237" s="751">
        <v>-3667.3870000000002</v>
      </c>
      <c r="H237" s="751">
        <v>1038142.9530000001</v>
      </c>
      <c r="I237" s="741"/>
      <c r="J237" s="740"/>
      <c r="K237" s="740"/>
      <c r="L237" s="740"/>
      <c r="M237" s="740"/>
      <c r="N237" s="740"/>
      <c r="O237" s="733"/>
    </row>
    <row r="238" spans="1:15" s="724" customFormat="1" ht="9" customHeight="1">
      <c r="A238" s="725"/>
      <c r="B238" s="754" t="s">
        <v>641</v>
      </c>
      <c r="C238" s="751">
        <f>SUM(C239:C240)</f>
        <v>143372.57399999999</v>
      </c>
      <c r="D238" s="751"/>
      <c r="E238" s="751">
        <f>SUM(E239:E240)</f>
        <v>43678.853999999999</v>
      </c>
      <c r="F238" s="751">
        <f>SUM(F239:F240)</f>
        <v>3316.3429999999998</v>
      </c>
      <c r="G238" s="751">
        <f>SUM(G239:G240)</f>
        <v>-78.159000000000006</v>
      </c>
      <c r="H238" s="751">
        <f>SUM(H239:H240)</f>
        <v>96455.535999999993</v>
      </c>
      <c r="I238" s="741"/>
      <c r="J238" s="740"/>
      <c r="K238" s="740"/>
      <c r="L238" s="740"/>
      <c r="M238" s="740"/>
      <c r="N238" s="740"/>
      <c r="O238" s="733"/>
    </row>
    <row r="239" spans="1:15" s="724" customFormat="1" ht="9" customHeight="1">
      <c r="A239" s="725"/>
      <c r="B239" s="753" t="s">
        <v>642</v>
      </c>
      <c r="C239" s="751">
        <f>SUM(D239:H239)</f>
        <v>63167.264999999999</v>
      </c>
      <c r="D239" s="751"/>
      <c r="E239" s="751">
        <v>11641.03</v>
      </c>
      <c r="F239" s="751">
        <v>979.15499999999997</v>
      </c>
      <c r="G239" s="751" t="s">
        <v>30</v>
      </c>
      <c r="H239" s="751">
        <v>50547.079999999994</v>
      </c>
      <c r="I239" s="741"/>
      <c r="J239" s="740"/>
      <c r="K239" s="740"/>
      <c r="L239" s="740"/>
      <c r="M239" s="740"/>
      <c r="N239" s="740"/>
      <c r="O239" s="733"/>
    </row>
    <row r="240" spans="1:15" s="724" customFormat="1" ht="9" customHeight="1">
      <c r="A240" s="725"/>
      <c r="B240" s="753" t="s">
        <v>643</v>
      </c>
      <c r="C240" s="751">
        <f>SUM(D240:H240)</f>
        <v>80205.308999999994</v>
      </c>
      <c r="D240" s="751"/>
      <c r="E240" s="751">
        <v>32037.824000000001</v>
      </c>
      <c r="F240" s="751">
        <v>2337.1880000000001</v>
      </c>
      <c r="G240" s="751">
        <v>-78.159000000000006</v>
      </c>
      <c r="H240" s="751">
        <v>45908.455999999991</v>
      </c>
      <c r="I240" s="741"/>
      <c r="J240" s="740"/>
      <c r="K240" s="740"/>
      <c r="L240" s="740"/>
      <c r="M240" s="740"/>
      <c r="N240" s="740"/>
      <c r="O240" s="733"/>
    </row>
    <row r="241" spans="1:15" s="724" customFormat="1" ht="9" customHeight="1">
      <c r="A241" s="725"/>
      <c r="B241" s="753"/>
      <c r="C241" s="751"/>
      <c r="D241" s="751"/>
      <c r="E241" s="751"/>
      <c r="F241" s="751"/>
      <c r="G241" s="751"/>
      <c r="H241" s="751"/>
      <c r="I241" s="741"/>
      <c r="J241" s="740"/>
      <c r="K241" s="740"/>
      <c r="L241" s="740"/>
      <c r="M241" s="740"/>
      <c r="N241" s="740"/>
      <c r="O241" s="733"/>
    </row>
    <row r="242" spans="1:15" s="724" customFormat="1" ht="9" customHeight="1">
      <c r="A242" s="725"/>
      <c r="B242" s="743" t="s">
        <v>644</v>
      </c>
      <c r="C242" s="793">
        <f>SUM(E242:H242)</f>
        <v>10225702.071000002</v>
      </c>
      <c r="D242" s="793"/>
      <c r="E242" s="793">
        <v>2313219.5</v>
      </c>
      <c r="F242" s="793">
        <v>70319.699000000008</v>
      </c>
      <c r="G242" s="793" t="s">
        <v>30</v>
      </c>
      <c r="H242" s="793">
        <v>7842162.8720000014</v>
      </c>
      <c r="I242" s="741"/>
      <c r="J242" s="740"/>
      <c r="K242" s="740"/>
      <c r="L242" s="740"/>
      <c r="M242" s="740"/>
      <c r="N242" s="740"/>
      <c r="O242" s="733"/>
    </row>
    <row r="243" spans="1:15" s="724" customFormat="1" ht="3" customHeight="1">
      <c r="A243" s="725"/>
      <c r="B243" s="743"/>
      <c r="C243" s="793"/>
      <c r="D243" s="793"/>
      <c r="E243" s="793"/>
      <c r="F243" s="793"/>
      <c r="G243" s="793"/>
      <c r="H243" s="793"/>
      <c r="I243" s="741"/>
      <c r="J243" s="740"/>
      <c r="K243" s="740"/>
      <c r="L243" s="740"/>
      <c r="M243" s="740"/>
      <c r="N243" s="740"/>
      <c r="O243" s="733"/>
    </row>
    <row r="244" spans="1:15" s="724" customFormat="1" ht="9" customHeight="1">
      <c r="A244" s="742"/>
      <c r="B244" s="743" t="s">
        <v>645</v>
      </c>
      <c r="C244" s="793"/>
      <c r="D244" s="793"/>
      <c r="E244" s="793"/>
      <c r="F244" s="793"/>
      <c r="G244" s="793"/>
      <c r="H244" s="793"/>
      <c r="I244" s="745"/>
      <c r="J244" s="740"/>
      <c r="K244" s="740"/>
      <c r="L244" s="740"/>
      <c r="M244" s="740"/>
      <c r="N244" s="740"/>
      <c r="O244" s="733"/>
    </row>
    <row r="245" spans="1:15" s="724" customFormat="1" ht="3" customHeight="1">
      <c r="A245" s="757"/>
      <c r="B245" s="758"/>
      <c r="C245" s="759"/>
      <c r="D245" s="759"/>
      <c r="E245" s="759"/>
      <c r="F245" s="759"/>
      <c r="G245" s="759"/>
      <c r="H245" s="759"/>
      <c r="I245" s="760"/>
      <c r="J245" s="740"/>
      <c r="K245" s="740"/>
      <c r="L245" s="740"/>
      <c r="M245" s="740"/>
      <c r="N245" s="740"/>
      <c r="O245" s="733"/>
    </row>
    <row r="246" spans="1:15" s="724" customFormat="1" ht="3" customHeight="1">
      <c r="A246" s="721"/>
      <c r="B246" s="722"/>
      <c r="C246" s="722"/>
      <c r="D246" s="722"/>
      <c r="E246" s="722"/>
      <c r="F246" s="722"/>
      <c r="G246" s="722"/>
      <c r="H246" s="722"/>
      <c r="I246" s="723"/>
      <c r="J246" s="740"/>
      <c r="K246" s="740"/>
      <c r="L246" s="740"/>
      <c r="M246" s="740"/>
      <c r="N246" s="740"/>
      <c r="O246" s="733"/>
    </row>
    <row r="247" spans="1:15" s="724" customFormat="1" ht="11.1" customHeight="1">
      <c r="A247" s="725"/>
      <c r="B247" s="726" t="s">
        <v>658</v>
      </c>
      <c r="C247" s="727"/>
      <c r="D247" s="727"/>
      <c r="F247" s="727"/>
      <c r="G247" s="727"/>
      <c r="H247" s="853" t="s">
        <v>692</v>
      </c>
      <c r="I247" s="728"/>
      <c r="J247" s="740"/>
      <c r="K247" s="740"/>
      <c r="L247" s="740"/>
      <c r="M247" s="740"/>
      <c r="N247" s="740"/>
      <c r="O247" s="733"/>
    </row>
    <row r="248" spans="1:15" s="724" customFormat="1" ht="11.1" customHeight="1">
      <c r="A248" s="725"/>
      <c r="B248" s="726" t="s">
        <v>622</v>
      </c>
      <c r="C248" s="727"/>
      <c r="D248" s="727"/>
      <c r="F248" s="729"/>
      <c r="G248" s="729"/>
      <c r="H248" s="729"/>
      <c r="I248" s="728"/>
      <c r="J248" s="740"/>
      <c r="K248" s="740"/>
      <c r="L248" s="740"/>
      <c r="M248" s="740"/>
      <c r="N248" s="740"/>
      <c r="O248" s="733"/>
    </row>
    <row r="249" spans="1:15" s="724" customFormat="1" ht="11.1" customHeight="1">
      <c r="A249" s="725"/>
      <c r="B249" s="726" t="s">
        <v>723</v>
      </c>
      <c r="C249" s="730"/>
      <c r="D249" s="730"/>
      <c r="E249" s="730"/>
      <c r="F249" s="730"/>
      <c r="G249" s="730"/>
      <c r="H249" s="730"/>
      <c r="I249" s="728"/>
      <c r="J249" s="740"/>
      <c r="K249" s="740"/>
      <c r="L249" s="740"/>
      <c r="M249" s="740"/>
      <c r="N249" s="740"/>
      <c r="O249" s="733"/>
    </row>
    <row r="250" spans="1:15" s="724" customFormat="1" ht="11.1" customHeight="1">
      <c r="A250" s="725"/>
      <c r="B250" s="731" t="s">
        <v>623</v>
      </c>
      <c r="C250" s="730"/>
      <c r="D250" s="730"/>
      <c r="E250" s="730"/>
      <c r="F250" s="730"/>
      <c r="G250" s="730"/>
      <c r="H250" s="730"/>
      <c r="I250" s="728"/>
      <c r="J250" s="740"/>
      <c r="K250" s="740"/>
      <c r="L250" s="740"/>
      <c r="M250" s="740"/>
      <c r="N250" s="740"/>
      <c r="O250" s="733"/>
    </row>
    <row r="251" spans="1:15" s="724" customFormat="1" ht="3" customHeight="1">
      <c r="A251" s="725"/>
      <c r="B251" s="732"/>
      <c r="C251" s="732"/>
      <c r="D251" s="732"/>
      <c r="E251" s="732"/>
      <c r="F251" s="732"/>
      <c r="G251" s="732"/>
      <c r="H251" s="732"/>
      <c r="I251" s="728"/>
      <c r="J251" s="740"/>
      <c r="K251" s="740"/>
      <c r="L251" s="740"/>
      <c r="M251" s="740"/>
      <c r="N251" s="740"/>
      <c r="O251" s="733"/>
    </row>
    <row r="252" spans="1:15" s="724" customFormat="1" ht="3" customHeight="1">
      <c r="A252" s="725"/>
      <c r="B252" s="733"/>
      <c r="C252" s="733"/>
      <c r="D252" s="733"/>
      <c r="E252" s="780"/>
      <c r="F252" s="780"/>
      <c r="G252" s="780"/>
      <c r="H252" s="780"/>
      <c r="I252" s="728"/>
      <c r="J252" s="740"/>
      <c r="K252" s="740"/>
      <c r="L252" s="740"/>
      <c r="M252" s="740"/>
      <c r="N252" s="740"/>
      <c r="O252" s="733"/>
    </row>
    <row r="253" spans="1:15" s="724" customFormat="1" ht="9" customHeight="1">
      <c r="A253" s="725"/>
      <c r="B253" s="932" t="s">
        <v>624</v>
      </c>
      <c r="C253" s="781" t="s">
        <v>659</v>
      </c>
      <c r="D253" s="881"/>
      <c r="E253" s="782" t="s">
        <v>660</v>
      </c>
      <c r="F253" s="782"/>
      <c r="G253" s="782"/>
      <c r="H253" s="782"/>
      <c r="I253" s="734"/>
      <c r="J253" s="740"/>
      <c r="K253" s="740"/>
      <c r="L253" s="740"/>
      <c r="M253" s="740"/>
      <c r="N253" s="740"/>
      <c r="O253" s="733"/>
    </row>
    <row r="254" spans="1:15" s="724" customFormat="1" ht="9" customHeight="1">
      <c r="A254" s="725"/>
      <c r="B254" s="932"/>
      <c r="C254" s="936" t="s">
        <v>661</v>
      </c>
      <c r="D254" s="881"/>
      <c r="E254" s="936" t="s">
        <v>662</v>
      </c>
      <c r="F254" s="936" t="s">
        <v>663</v>
      </c>
      <c r="G254" s="936" t="s">
        <v>664</v>
      </c>
      <c r="H254" s="936" t="s">
        <v>665</v>
      </c>
      <c r="I254" s="734"/>
      <c r="J254" s="740"/>
      <c r="K254" s="740"/>
      <c r="L254" s="740"/>
      <c r="M254" s="740"/>
      <c r="N254" s="740"/>
      <c r="O254" s="733"/>
    </row>
    <row r="255" spans="1:15" s="724" customFormat="1" ht="9" customHeight="1">
      <c r="A255" s="725"/>
      <c r="B255" s="932"/>
      <c r="C255" s="934"/>
      <c r="D255" s="881"/>
      <c r="E255" s="934"/>
      <c r="F255" s="934"/>
      <c r="G255" s="934"/>
      <c r="H255" s="934"/>
      <c r="I255" s="734"/>
      <c r="J255" s="740"/>
      <c r="K255" s="740"/>
      <c r="L255" s="740"/>
      <c r="M255" s="740"/>
      <c r="N255" s="740"/>
      <c r="O255" s="733"/>
    </row>
    <row r="256" spans="1:15" s="724" customFormat="1" ht="9" customHeight="1">
      <c r="A256" s="725"/>
      <c r="B256" s="932"/>
      <c r="C256" s="934"/>
      <c r="D256" s="881"/>
      <c r="E256" s="934"/>
      <c r="F256" s="934"/>
      <c r="G256" s="934"/>
      <c r="H256" s="934"/>
      <c r="I256" s="734"/>
      <c r="J256" s="740"/>
      <c r="K256" s="740"/>
      <c r="L256" s="740"/>
      <c r="M256" s="740"/>
      <c r="N256" s="740"/>
      <c r="O256" s="733"/>
    </row>
    <row r="257" spans="1:16" s="724" customFormat="1" ht="3" customHeight="1">
      <c r="A257" s="725"/>
      <c r="B257" s="732"/>
      <c r="C257" s="738"/>
      <c r="D257" s="738"/>
      <c r="E257" s="738"/>
      <c r="F257" s="738"/>
      <c r="G257" s="738"/>
      <c r="H257" s="738"/>
      <c r="I257" s="739"/>
      <c r="J257" s="740"/>
      <c r="K257" s="740"/>
      <c r="L257" s="740"/>
      <c r="M257" s="740"/>
      <c r="N257" s="740"/>
      <c r="O257" s="733"/>
    </row>
    <row r="258" spans="1:16" s="724" customFormat="1" ht="3" customHeight="1">
      <c r="A258" s="725"/>
      <c r="B258" s="733"/>
      <c r="C258" s="793"/>
      <c r="D258" s="793"/>
      <c r="E258" s="793"/>
      <c r="F258" s="793"/>
      <c r="G258" s="793"/>
      <c r="H258" s="793"/>
      <c r="I258" s="741"/>
      <c r="J258" s="740"/>
      <c r="K258" s="740"/>
      <c r="L258" s="740"/>
      <c r="M258" s="740"/>
      <c r="N258" s="740"/>
      <c r="O258" s="733"/>
    </row>
    <row r="259" spans="1:16" s="744" customFormat="1" ht="9" customHeight="1">
      <c r="A259" s="742"/>
      <c r="B259" s="743">
        <v>2011</v>
      </c>
      <c r="C259" s="793"/>
      <c r="D259" s="793"/>
      <c r="E259" s="793"/>
      <c r="F259" s="793"/>
      <c r="G259" s="793"/>
      <c r="H259" s="793"/>
      <c r="I259" s="745"/>
      <c r="P259" s="746"/>
    </row>
    <row r="260" spans="1:16" s="744" customFormat="1" ht="9" customHeight="1">
      <c r="A260" s="742"/>
      <c r="B260" s="743" t="s">
        <v>60</v>
      </c>
      <c r="C260" s="793">
        <f>SUM(C261+C280)</f>
        <v>14002703.397000002</v>
      </c>
      <c r="D260" s="793"/>
      <c r="E260" s="793">
        <f>SUM(E261+E280)</f>
        <v>3924716.9079999998</v>
      </c>
      <c r="F260" s="793">
        <f>SUM(F261+F280)</f>
        <v>92407.197000000015</v>
      </c>
      <c r="G260" s="793">
        <f>SUM(G261)</f>
        <v>-4559.17</v>
      </c>
      <c r="H260" s="793">
        <f>SUM(H261+H280)</f>
        <v>9990138.4620000012</v>
      </c>
      <c r="I260" s="745"/>
      <c r="P260" s="746"/>
    </row>
    <row r="261" spans="1:16" s="744" customFormat="1" ht="9" customHeight="1">
      <c r="A261" s="742"/>
      <c r="B261" s="743" t="s">
        <v>628</v>
      </c>
      <c r="C261" s="793">
        <f>SUM(C263+C274)</f>
        <v>2852229.8609999996</v>
      </c>
      <c r="D261" s="793"/>
      <c r="E261" s="793">
        <f>SUM(E263+E274)</f>
        <v>1451021.9809999999</v>
      </c>
      <c r="F261" s="793">
        <f>SUM(F263+F274)</f>
        <v>18022.654000000002</v>
      </c>
      <c r="G261" s="793">
        <f>SUM(G274)</f>
        <v>-4559.17</v>
      </c>
      <c r="H261" s="793">
        <f>SUM(H263+H274)</f>
        <v>1387744.3959999999</v>
      </c>
      <c r="I261" s="745"/>
      <c r="K261" s="747"/>
      <c r="L261" s="747"/>
      <c r="P261" s="746"/>
    </row>
    <row r="262" spans="1:16" s="724" customFormat="1" ht="3" customHeight="1">
      <c r="A262" s="725"/>
      <c r="B262" s="748"/>
      <c r="C262" s="749"/>
      <c r="D262" s="749"/>
      <c r="E262" s="749"/>
      <c r="F262" s="749"/>
      <c r="G262" s="749"/>
      <c r="H262" s="749"/>
      <c r="I262" s="728"/>
      <c r="K262" s="750"/>
      <c r="L262" s="750"/>
      <c r="P262" s="733"/>
    </row>
    <row r="263" spans="1:16" s="724" customFormat="1" ht="9" customHeight="1">
      <c r="A263" s="725"/>
      <c r="B263" s="748" t="s">
        <v>629</v>
      </c>
      <c r="C263" s="751">
        <f>SUM(C264+C268+C271+C273)</f>
        <v>1279815.4389999998</v>
      </c>
      <c r="D263" s="751"/>
      <c r="E263" s="751">
        <f>SUM(E264+E268+E271+E273)</f>
        <v>1264982.6359999999</v>
      </c>
      <c r="F263" s="751">
        <f>SUM(F264+F268+F271+F273)</f>
        <v>8282.4830000000002</v>
      </c>
      <c r="G263" s="751" t="s">
        <v>30</v>
      </c>
      <c r="H263" s="751">
        <f>SUM(H264+H273)</f>
        <v>6550.3200000000124</v>
      </c>
      <c r="I263" s="728"/>
      <c r="P263" s="733"/>
    </row>
    <row r="264" spans="1:16" s="744" customFormat="1" ht="9" customHeight="1">
      <c r="A264" s="742"/>
      <c r="B264" s="752" t="s">
        <v>630</v>
      </c>
      <c r="C264" s="751">
        <f>SUM(C265:C267)</f>
        <v>309674.48499999999</v>
      </c>
      <c r="D264" s="751"/>
      <c r="E264" s="751">
        <f>SUM(E265:E267)</f>
        <v>305020.08</v>
      </c>
      <c r="F264" s="751">
        <f>SUM(F265:F267)</f>
        <v>3307.6290000000004</v>
      </c>
      <c r="G264" s="751" t="s">
        <v>30</v>
      </c>
      <c r="H264" s="751">
        <f>SUM(H265:H267)</f>
        <v>1346.776000000013</v>
      </c>
      <c r="I264" s="745"/>
      <c r="K264" s="747"/>
      <c r="L264" s="747"/>
      <c r="P264" s="746"/>
    </row>
    <row r="265" spans="1:16" s="744" customFormat="1" ht="9" customHeight="1">
      <c r="A265" s="742"/>
      <c r="B265" s="753" t="s">
        <v>666</v>
      </c>
      <c r="C265" s="751"/>
      <c r="D265" s="751"/>
      <c r="E265" s="751"/>
      <c r="F265" s="751"/>
      <c r="G265" s="751"/>
      <c r="H265" s="751"/>
      <c r="I265" s="745"/>
      <c r="K265" s="747"/>
      <c r="L265" s="747"/>
      <c r="P265" s="746"/>
    </row>
    <row r="266" spans="1:16" s="744" customFormat="1" ht="9" customHeight="1">
      <c r="A266" s="742"/>
      <c r="B266" s="753" t="s">
        <v>667</v>
      </c>
      <c r="C266" s="751">
        <f>SUM(E266:H266)</f>
        <v>239371.10200000001</v>
      </c>
      <c r="D266" s="751"/>
      <c r="E266" s="751">
        <v>236689.519</v>
      </c>
      <c r="F266" s="751">
        <v>2667.9630000000002</v>
      </c>
      <c r="G266" s="751" t="s">
        <v>30</v>
      </c>
      <c r="H266" s="751">
        <v>13.620000000013079</v>
      </c>
      <c r="I266" s="745"/>
      <c r="K266" s="747"/>
      <c r="L266" s="747"/>
      <c r="P266" s="746"/>
    </row>
    <row r="267" spans="1:16" s="724" customFormat="1" ht="9" customHeight="1">
      <c r="A267" s="725"/>
      <c r="B267" s="753" t="s">
        <v>633</v>
      </c>
      <c r="C267" s="751">
        <f>SUM(E267:H267)</f>
        <v>70303.383000000002</v>
      </c>
      <c r="D267" s="751"/>
      <c r="E267" s="751">
        <v>68330.561000000002</v>
      </c>
      <c r="F267" s="751">
        <v>639.66600000000005</v>
      </c>
      <c r="G267" s="751" t="s">
        <v>30</v>
      </c>
      <c r="H267" s="751">
        <v>1333.1559999999999</v>
      </c>
      <c r="I267" s="728"/>
      <c r="P267" s="733"/>
    </row>
    <row r="268" spans="1:16" s="724" customFormat="1" ht="9" customHeight="1">
      <c r="A268" s="725"/>
      <c r="B268" s="754" t="s">
        <v>634</v>
      </c>
      <c r="C268" s="751">
        <f>SUM(C269:C270)</f>
        <v>710325.00599999994</v>
      </c>
      <c r="D268" s="751"/>
      <c r="E268" s="751">
        <f>SUM(E269:E270)</f>
        <v>707273.87699999998</v>
      </c>
      <c r="F268" s="751">
        <f>SUM(F269:F270)</f>
        <v>3051.1289999999999</v>
      </c>
      <c r="G268" s="751" t="s">
        <v>30</v>
      </c>
      <c r="H268" s="751" t="s">
        <v>30</v>
      </c>
      <c r="I268" s="728"/>
      <c r="P268" s="733"/>
    </row>
    <row r="269" spans="1:16" s="724" customFormat="1" ht="9" customHeight="1">
      <c r="A269" s="725"/>
      <c r="B269" s="755" t="s">
        <v>635</v>
      </c>
      <c r="C269" s="751">
        <f>SUM(E269:H269)</f>
        <v>648350.07499999995</v>
      </c>
      <c r="D269" s="751"/>
      <c r="E269" s="751">
        <v>646328.80599999998</v>
      </c>
      <c r="F269" s="751">
        <v>2021.269</v>
      </c>
      <c r="G269" s="751" t="s">
        <v>30</v>
      </c>
      <c r="H269" s="751" t="s">
        <v>30</v>
      </c>
      <c r="I269" s="728"/>
      <c r="P269" s="733"/>
    </row>
    <row r="270" spans="1:16" s="724" customFormat="1" ht="9" customHeight="1">
      <c r="A270" s="725"/>
      <c r="B270" s="755" t="s">
        <v>636</v>
      </c>
      <c r="C270" s="751">
        <f>SUM(E270:H270)</f>
        <v>61974.931000000004</v>
      </c>
      <c r="D270" s="751"/>
      <c r="E270" s="751">
        <v>60945.071000000004</v>
      </c>
      <c r="F270" s="751">
        <v>1029.8599999999999</v>
      </c>
      <c r="G270" s="751" t="s">
        <v>30</v>
      </c>
      <c r="H270" s="751" t="s">
        <v>30</v>
      </c>
      <c r="I270" s="728"/>
      <c r="P270" s="733"/>
    </row>
    <row r="271" spans="1:16" s="724" customFormat="1" ht="9" customHeight="1">
      <c r="A271" s="725"/>
      <c r="B271" s="754" t="s">
        <v>637</v>
      </c>
      <c r="C271" s="751">
        <f>SUM(C272)</f>
        <v>93838.926000000007</v>
      </c>
      <c r="D271" s="751"/>
      <c r="E271" s="751">
        <f>SUM(E272)</f>
        <v>92704.032000000007</v>
      </c>
      <c r="F271" s="751">
        <f>SUM(F272)</f>
        <v>1134.894</v>
      </c>
      <c r="G271" s="751" t="s">
        <v>30</v>
      </c>
      <c r="H271" s="751" t="s">
        <v>30</v>
      </c>
      <c r="I271" s="728"/>
      <c r="P271" s="733"/>
    </row>
    <row r="272" spans="1:16" s="724" customFormat="1" ht="9" customHeight="1">
      <c r="A272" s="725"/>
      <c r="B272" s="755" t="s">
        <v>638</v>
      </c>
      <c r="C272" s="751">
        <f>SUM(D272:H272)</f>
        <v>93838.926000000007</v>
      </c>
      <c r="D272" s="751"/>
      <c r="E272" s="751">
        <v>92704.032000000007</v>
      </c>
      <c r="F272" s="751">
        <v>1134.894</v>
      </c>
      <c r="G272" s="751" t="s">
        <v>30</v>
      </c>
      <c r="H272" s="751" t="s">
        <v>30</v>
      </c>
      <c r="I272" s="728"/>
      <c r="P272" s="733"/>
    </row>
    <row r="273" spans="1:16" s="724" customFormat="1" ht="9" customHeight="1">
      <c r="A273" s="725"/>
      <c r="B273" s="754" t="s">
        <v>216</v>
      </c>
      <c r="C273" s="751">
        <f>SUM(D273:H273)</f>
        <v>165977.022</v>
      </c>
      <c r="D273" s="751"/>
      <c r="E273" s="751">
        <v>159984.647</v>
      </c>
      <c r="F273" s="751">
        <v>788.83100000000002</v>
      </c>
      <c r="G273" s="751" t="s">
        <v>30</v>
      </c>
      <c r="H273" s="751">
        <v>5203.5439999999999</v>
      </c>
      <c r="I273" s="728"/>
    </row>
    <row r="274" spans="1:16" s="724" customFormat="1" ht="9" customHeight="1">
      <c r="A274" s="725"/>
      <c r="B274" s="756" t="s">
        <v>639</v>
      </c>
      <c r="C274" s="751">
        <f>SUM(C275:C276)</f>
        <v>1572414.4219999998</v>
      </c>
      <c r="D274" s="751"/>
      <c r="E274" s="751">
        <f>SUM(E275:E276)</f>
        <v>186039.34500000003</v>
      </c>
      <c r="F274" s="751">
        <f>SUM(F275:F276)</f>
        <v>9740.1710000000003</v>
      </c>
      <c r="G274" s="751">
        <f>SUM(G275:G276)</f>
        <v>-4559.17</v>
      </c>
      <c r="H274" s="751">
        <f>SUM(H275:H276)</f>
        <v>1381194.0759999999</v>
      </c>
      <c r="I274" s="728"/>
    </row>
    <row r="275" spans="1:16" s="724" customFormat="1" ht="9" customHeight="1">
      <c r="A275" s="725"/>
      <c r="B275" s="754" t="s">
        <v>640</v>
      </c>
      <c r="C275" s="751">
        <f>SUM(E275:H275)</f>
        <v>1413300.1639999999</v>
      </c>
      <c r="D275" s="751"/>
      <c r="E275" s="751">
        <v>140860.55600000001</v>
      </c>
      <c r="F275" s="751">
        <v>6283.8590000000004</v>
      </c>
      <c r="G275" s="751">
        <v>-4489.0919999999996</v>
      </c>
      <c r="H275" s="751">
        <v>1270644.8409999998</v>
      </c>
      <c r="I275" s="728"/>
    </row>
    <row r="276" spans="1:16" s="724" customFormat="1" ht="9" customHeight="1">
      <c r="A276" s="725"/>
      <c r="B276" s="754" t="s">
        <v>641</v>
      </c>
      <c r="C276" s="751">
        <f>SUM(C277:C278)</f>
        <v>159114.25799999997</v>
      </c>
      <c r="D276" s="751"/>
      <c r="E276" s="751">
        <f>SUM(E277:E278)</f>
        <v>45178.789000000004</v>
      </c>
      <c r="F276" s="751">
        <f>SUM(F277:F278)</f>
        <v>3456.3119999999999</v>
      </c>
      <c r="G276" s="751">
        <f>SUM(G277:G278)</f>
        <v>-70.078000000000003</v>
      </c>
      <c r="H276" s="751">
        <f>SUM(H277:H278)</f>
        <v>110549.23499999999</v>
      </c>
      <c r="I276" s="728"/>
    </row>
    <row r="277" spans="1:16" s="724" customFormat="1" ht="9" customHeight="1">
      <c r="A277" s="725"/>
      <c r="B277" s="753" t="s">
        <v>642</v>
      </c>
      <c r="C277" s="751">
        <f>SUM(D277:H277)</f>
        <v>72222.368000000002</v>
      </c>
      <c r="D277" s="751"/>
      <c r="E277" s="751">
        <v>12040.415000000001</v>
      </c>
      <c r="F277" s="751">
        <v>910.31600000000003</v>
      </c>
      <c r="G277" s="751" t="s">
        <v>30</v>
      </c>
      <c r="H277" s="751">
        <v>59271.637000000002</v>
      </c>
      <c r="I277" s="728"/>
    </row>
    <row r="278" spans="1:16" s="724" customFormat="1" ht="9" customHeight="1">
      <c r="A278" s="725"/>
      <c r="B278" s="753" t="s">
        <v>643</v>
      </c>
      <c r="C278" s="751">
        <f>SUM(D278:H278)</f>
        <v>86891.889999999985</v>
      </c>
      <c r="D278" s="751"/>
      <c r="E278" s="751">
        <v>33138.374000000003</v>
      </c>
      <c r="F278" s="751">
        <v>2545.9960000000001</v>
      </c>
      <c r="G278" s="751">
        <v>-70.078000000000003</v>
      </c>
      <c r="H278" s="751">
        <v>51277.597999999984</v>
      </c>
      <c r="I278" s="728"/>
    </row>
    <row r="279" spans="1:16" s="724" customFormat="1" ht="3" customHeight="1">
      <c r="A279" s="725"/>
      <c r="B279" s="753"/>
      <c r="C279" s="751"/>
      <c r="D279" s="751"/>
      <c r="E279" s="751"/>
      <c r="F279" s="751"/>
      <c r="G279" s="751"/>
      <c r="H279" s="751"/>
      <c r="I279" s="728"/>
    </row>
    <row r="280" spans="1:16" s="744" customFormat="1" ht="9" customHeight="1">
      <c r="A280" s="742"/>
      <c r="B280" s="743" t="s">
        <v>644</v>
      </c>
      <c r="C280" s="793">
        <f>SUM(E280:H280)</f>
        <v>11150473.536000002</v>
      </c>
      <c r="D280" s="793"/>
      <c r="E280" s="793">
        <v>2473694.9270000001</v>
      </c>
      <c r="F280" s="793">
        <v>74384.543000000005</v>
      </c>
      <c r="G280" s="793" t="s">
        <v>30</v>
      </c>
      <c r="H280" s="793">
        <v>8602394.0660000015</v>
      </c>
      <c r="I280" s="745"/>
      <c r="K280" s="747"/>
      <c r="L280" s="747"/>
      <c r="P280" s="746"/>
    </row>
    <row r="281" spans="1:16" s="744" customFormat="1" ht="9" customHeight="1">
      <c r="A281" s="742"/>
      <c r="B281" s="743"/>
      <c r="C281" s="793"/>
      <c r="D281" s="793"/>
      <c r="E281" s="793"/>
      <c r="F281" s="793"/>
      <c r="G281" s="793"/>
      <c r="H281" s="793"/>
      <c r="I281" s="745"/>
      <c r="K281" s="747"/>
      <c r="L281" s="747"/>
      <c r="P281" s="746"/>
    </row>
    <row r="282" spans="1:16" s="744" customFormat="1" ht="9" customHeight="1">
      <c r="A282" s="742"/>
      <c r="B282" s="743" t="s">
        <v>81</v>
      </c>
      <c r="C282" s="793"/>
      <c r="D282" s="793"/>
      <c r="E282" s="793"/>
      <c r="F282" s="793"/>
      <c r="G282" s="793"/>
      <c r="H282" s="793"/>
      <c r="I282" s="745"/>
      <c r="P282" s="746"/>
    </row>
    <row r="283" spans="1:16" s="744" customFormat="1" ht="9" customHeight="1">
      <c r="A283" s="742"/>
      <c r="B283" s="743" t="s">
        <v>60</v>
      </c>
      <c r="C283" s="793">
        <f>SUM(C284+C303)</f>
        <v>15078275.824000001</v>
      </c>
      <c r="D283" s="793"/>
      <c r="E283" s="793">
        <f>SUM(E284+E303)</f>
        <v>4199860.693</v>
      </c>
      <c r="F283" s="793">
        <f>SUM(F284+F303)</f>
        <v>87278.048999999999</v>
      </c>
      <c r="G283" s="793">
        <f>SUM(G284)</f>
        <v>-4728.826</v>
      </c>
      <c r="H283" s="793">
        <f>SUM(H284+H303)</f>
        <v>10795865.908</v>
      </c>
      <c r="I283" s="745"/>
      <c r="P283" s="746"/>
    </row>
    <row r="284" spans="1:16" s="744" customFormat="1" ht="9" customHeight="1">
      <c r="A284" s="742"/>
      <c r="B284" s="743" t="s">
        <v>628</v>
      </c>
      <c r="C284" s="793">
        <f>SUM(C286+C297)</f>
        <v>3019151.2659999998</v>
      </c>
      <c r="D284" s="793"/>
      <c r="E284" s="793">
        <f>SUM(E286+E297)</f>
        <v>1563852.7719999999</v>
      </c>
      <c r="F284" s="793">
        <f>SUM(F286+F297)</f>
        <v>21173.697</v>
      </c>
      <c r="G284" s="793">
        <f>SUM(G297)</f>
        <v>-4728.826</v>
      </c>
      <c r="H284" s="793">
        <f>SUM(H286+H297)</f>
        <v>1438853.6230000001</v>
      </c>
      <c r="I284" s="745"/>
      <c r="K284" s="747"/>
      <c r="L284" s="747"/>
      <c r="P284" s="746"/>
    </row>
    <row r="285" spans="1:16" s="724" customFormat="1" ht="3" customHeight="1">
      <c r="A285" s="725"/>
      <c r="B285" s="748"/>
      <c r="C285" s="749"/>
      <c r="D285" s="749"/>
      <c r="E285" s="749"/>
      <c r="F285" s="749"/>
      <c r="G285" s="749"/>
      <c r="H285" s="749"/>
      <c r="I285" s="728"/>
      <c r="K285" s="750"/>
      <c r="L285" s="750"/>
      <c r="P285" s="733"/>
    </row>
    <row r="286" spans="1:16" s="724" customFormat="1" ht="9" customHeight="1">
      <c r="A286" s="725"/>
      <c r="B286" s="748" t="s">
        <v>629</v>
      </c>
      <c r="C286" s="751">
        <f>SUM(C287+C291+C294+C296)</f>
        <v>1378227.865</v>
      </c>
      <c r="D286" s="751"/>
      <c r="E286" s="751">
        <f>SUM(E287+E291+E294+E296)</f>
        <v>1361816.645</v>
      </c>
      <c r="F286" s="751">
        <f>SUM(F287+F291+F294+F296)</f>
        <v>9291.9609999999993</v>
      </c>
      <c r="G286" s="751" t="s">
        <v>30</v>
      </c>
      <c r="H286" s="751">
        <f>SUM(H287+H296)</f>
        <v>7119.2590000000055</v>
      </c>
      <c r="I286" s="728"/>
      <c r="P286" s="733"/>
    </row>
    <row r="287" spans="1:16" s="744" customFormat="1" ht="9" customHeight="1">
      <c r="A287" s="742"/>
      <c r="B287" s="752" t="s">
        <v>630</v>
      </c>
      <c r="C287" s="751">
        <f>SUM(C288:C290)</f>
        <v>335543.12800000003</v>
      </c>
      <c r="D287" s="751"/>
      <c r="E287" s="751">
        <f>SUM(E288:E290)</f>
        <v>330433.05499999999</v>
      </c>
      <c r="F287" s="751">
        <f>SUM(F288:F290)</f>
        <v>3494.9989999999998</v>
      </c>
      <c r="G287" s="751" t="s">
        <v>30</v>
      </c>
      <c r="H287" s="751">
        <f>SUM(H288:H290)</f>
        <v>1615.074000000033</v>
      </c>
      <c r="I287" s="745"/>
      <c r="K287" s="747"/>
      <c r="L287" s="747"/>
      <c r="P287" s="746"/>
    </row>
    <row r="288" spans="1:16" s="744" customFormat="1" ht="9" customHeight="1">
      <c r="A288" s="742"/>
      <c r="B288" s="753" t="s">
        <v>666</v>
      </c>
      <c r="C288" s="751"/>
      <c r="D288" s="751"/>
      <c r="E288" s="751"/>
      <c r="F288" s="751"/>
      <c r="G288" s="751"/>
      <c r="H288" s="751"/>
      <c r="I288" s="745"/>
      <c r="K288" s="747"/>
      <c r="L288" s="747"/>
      <c r="P288" s="746"/>
    </row>
    <row r="289" spans="1:16" s="744" customFormat="1" ht="9" customHeight="1">
      <c r="A289" s="742"/>
      <c r="B289" s="753" t="s">
        <v>667</v>
      </c>
      <c r="C289" s="751">
        <f>SUM(E289:H289)</f>
        <v>259933.61200000002</v>
      </c>
      <c r="D289" s="751"/>
      <c r="E289" s="751">
        <v>257196.655</v>
      </c>
      <c r="F289" s="751">
        <v>2728.1610000000001</v>
      </c>
      <c r="G289" s="751" t="s">
        <v>30</v>
      </c>
      <c r="H289" s="751">
        <v>8.7960000000239233</v>
      </c>
      <c r="I289" s="745"/>
      <c r="K289" s="747"/>
      <c r="L289" s="747"/>
      <c r="P289" s="746"/>
    </row>
    <row r="290" spans="1:16" s="724" customFormat="1" ht="9" customHeight="1">
      <c r="A290" s="725"/>
      <c r="B290" s="753" t="s">
        <v>633</v>
      </c>
      <c r="C290" s="751">
        <f>SUM(E290:H290)</f>
        <v>75609.516000000003</v>
      </c>
      <c r="D290" s="751"/>
      <c r="E290" s="751">
        <v>73236.399999999994</v>
      </c>
      <c r="F290" s="751">
        <v>766.83799999999997</v>
      </c>
      <c r="G290" s="751" t="s">
        <v>30</v>
      </c>
      <c r="H290" s="751">
        <v>1606.2780000000091</v>
      </c>
      <c r="I290" s="728"/>
      <c r="P290" s="733"/>
    </row>
    <row r="291" spans="1:16" s="724" customFormat="1" ht="9" customHeight="1">
      <c r="A291" s="725"/>
      <c r="B291" s="754" t="s">
        <v>634</v>
      </c>
      <c r="C291" s="751">
        <f>SUM(C292:C293)</f>
        <v>764540.69300000009</v>
      </c>
      <c r="D291" s="751"/>
      <c r="E291" s="751">
        <f>SUM(E292:E293)</f>
        <v>761133.47200000007</v>
      </c>
      <c r="F291" s="751">
        <f>SUM(F292:F293)</f>
        <v>3407.2209999999995</v>
      </c>
      <c r="G291" s="751" t="s">
        <v>30</v>
      </c>
      <c r="H291" s="751" t="s">
        <v>30</v>
      </c>
      <c r="I291" s="728"/>
      <c r="P291" s="733"/>
    </row>
    <row r="292" spans="1:16" s="724" customFormat="1" ht="9" customHeight="1">
      <c r="A292" s="725"/>
      <c r="B292" s="755" t="s">
        <v>635</v>
      </c>
      <c r="C292" s="751">
        <f>SUM(E292:H292)</f>
        <v>697240.39100000006</v>
      </c>
      <c r="D292" s="751"/>
      <c r="E292" s="751">
        <v>694951.52800000005</v>
      </c>
      <c r="F292" s="751">
        <v>2288.8629999999998</v>
      </c>
      <c r="G292" s="751" t="s">
        <v>30</v>
      </c>
      <c r="H292" s="751" t="s">
        <v>30</v>
      </c>
      <c r="I292" s="728"/>
      <c r="P292" s="733"/>
    </row>
    <row r="293" spans="1:16" s="724" customFormat="1" ht="9" customHeight="1">
      <c r="A293" s="725"/>
      <c r="B293" s="755" t="s">
        <v>636</v>
      </c>
      <c r="C293" s="751">
        <f>SUM(E293:H293)</f>
        <v>67300.301999999996</v>
      </c>
      <c r="D293" s="751"/>
      <c r="E293" s="751">
        <v>66181.944000000003</v>
      </c>
      <c r="F293" s="751">
        <v>1118.3579999999999</v>
      </c>
      <c r="G293" s="751" t="s">
        <v>30</v>
      </c>
      <c r="H293" s="751" t="s">
        <v>30</v>
      </c>
      <c r="I293" s="728"/>
      <c r="P293" s="733"/>
    </row>
    <row r="294" spans="1:16" s="724" customFormat="1" ht="9" customHeight="1">
      <c r="A294" s="725"/>
      <c r="B294" s="754" t="s">
        <v>637</v>
      </c>
      <c r="C294" s="751">
        <f>SUM(C295)</f>
        <v>99851.564000000013</v>
      </c>
      <c r="D294" s="751"/>
      <c r="E294" s="751">
        <f>SUM(E295)</f>
        <v>98619.464000000007</v>
      </c>
      <c r="F294" s="751">
        <f>SUM(F295)</f>
        <v>1232.0999999999999</v>
      </c>
      <c r="G294" s="751" t="s">
        <v>30</v>
      </c>
      <c r="H294" s="751" t="s">
        <v>30</v>
      </c>
      <c r="I294" s="728"/>
      <c r="P294" s="733"/>
    </row>
    <row r="295" spans="1:16" s="724" customFormat="1" ht="9" customHeight="1">
      <c r="A295" s="725"/>
      <c r="B295" s="755" t="s">
        <v>638</v>
      </c>
      <c r="C295" s="751">
        <f>SUM(D295:H295)</f>
        <v>99851.564000000013</v>
      </c>
      <c r="D295" s="751"/>
      <c r="E295" s="751">
        <v>98619.464000000007</v>
      </c>
      <c r="F295" s="751">
        <v>1232.0999999999999</v>
      </c>
      <c r="G295" s="751" t="s">
        <v>30</v>
      </c>
      <c r="H295" s="751" t="s">
        <v>30</v>
      </c>
      <c r="I295" s="728"/>
      <c r="P295" s="733"/>
    </row>
    <row r="296" spans="1:16" s="724" customFormat="1" ht="9" customHeight="1">
      <c r="A296" s="725"/>
      <c r="B296" s="754" t="s">
        <v>216</v>
      </c>
      <c r="C296" s="751">
        <f>SUM(D296:H296)</f>
        <v>178292.47999999998</v>
      </c>
      <c r="D296" s="751"/>
      <c r="E296" s="751">
        <v>171630.65400000001</v>
      </c>
      <c r="F296" s="751">
        <v>1157.6410000000001</v>
      </c>
      <c r="G296" s="751" t="s">
        <v>30</v>
      </c>
      <c r="H296" s="751">
        <v>5504.1849999999722</v>
      </c>
      <c r="I296" s="728"/>
    </row>
    <row r="297" spans="1:16" s="724" customFormat="1" ht="9" customHeight="1">
      <c r="A297" s="725"/>
      <c r="B297" s="756" t="s">
        <v>639</v>
      </c>
      <c r="C297" s="751">
        <f>SUM(C298:C299)</f>
        <v>1640923.4010000001</v>
      </c>
      <c r="D297" s="751"/>
      <c r="E297" s="751">
        <f>SUM(E298:E299)</f>
        <v>202036.12699999998</v>
      </c>
      <c r="F297" s="751">
        <f>SUM(F298:F299)</f>
        <v>11881.735999999999</v>
      </c>
      <c r="G297" s="751">
        <f>SUM(G298:G299)</f>
        <v>-4728.826</v>
      </c>
      <c r="H297" s="751">
        <f>SUM(H298:H299)</f>
        <v>1431734.3640000001</v>
      </c>
      <c r="I297" s="728"/>
    </row>
    <row r="298" spans="1:16" s="724" customFormat="1" ht="9" customHeight="1">
      <c r="A298" s="725"/>
      <c r="B298" s="754" t="s">
        <v>640</v>
      </c>
      <c r="C298" s="751">
        <f>SUM(E298:H298)</f>
        <v>1479017.706</v>
      </c>
      <c r="D298" s="751"/>
      <c r="E298" s="751">
        <v>155343.973</v>
      </c>
      <c r="F298" s="751">
        <v>8299.5759999999991</v>
      </c>
      <c r="G298" s="751">
        <v>-4415.4769999999999</v>
      </c>
      <c r="H298" s="751">
        <v>1319789.6340000001</v>
      </c>
      <c r="I298" s="728"/>
    </row>
    <row r="299" spans="1:16" s="724" customFormat="1" ht="9" customHeight="1">
      <c r="A299" s="725"/>
      <c r="B299" s="754" t="s">
        <v>641</v>
      </c>
      <c r="C299" s="751">
        <f>SUM(C300:C301)</f>
        <v>161905.69500000001</v>
      </c>
      <c r="D299" s="751"/>
      <c r="E299" s="751">
        <f>SUM(E300:E301)</f>
        <v>46692.153999999995</v>
      </c>
      <c r="F299" s="751">
        <f>SUM(F300:F301)</f>
        <v>3582.16</v>
      </c>
      <c r="G299" s="751">
        <f>SUM(G300:G301)</f>
        <v>-313.34899999999999</v>
      </c>
      <c r="H299" s="751">
        <f>SUM(H300:H301)</f>
        <v>111944.73000000001</v>
      </c>
      <c r="I299" s="728"/>
    </row>
    <row r="300" spans="1:16" s="724" customFormat="1" ht="9" customHeight="1">
      <c r="A300" s="725"/>
      <c r="B300" s="753" t="s">
        <v>642</v>
      </c>
      <c r="C300" s="751">
        <f>SUM(D300:H300)</f>
        <v>68247.384999999995</v>
      </c>
      <c r="D300" s="751"/>
      <c r="E300" s="751">
        <v>11694.838</v>
      </c>
      <c r="F300" s="751">
        <v>870.22500000000002</v>
      </c>
      <c r="G300" s="751" t="s">
        <v>30</v>
      </c>
      <c r="H300" s="751">
        <v>55682.321999999993</v>
      </c>
      <c r="I300" s="728"/>
    </row>
    <row r="301" spans="1:16" s="724" customFormat="1" ht="9" customHeight="1">
      <c r="A301" s="725"/>
      <c r="B301" s="753" t="s">
        <v>643</v>
      </c>
      <c r="C301" s="751">
        <f>SUM(D301:H301)</f>
        <v>93658.310000000012</v>
      </c>
      <c r="D301" s="751"/>
      <c r="E301" s="751">
        <v>34997.315999999999</v>
      </c>
      <c r="F301" s="751">
        <v>2711.9349999999999</v>
      </c>
      <c r="G301" s="751">
        <v>-313.34899999999999</v>
      </c>
      <c r="H301" s="751">
        <v>56262.408000000018</v>
      </c>
      <c r="I301" s="728"/>
    </row>
    <row r="302" spans="1:16" s="724" customFormat="1" ht="3" customHeight="1">
      <c r="A302" s="725"/>
      <c r="B302" s="753"/>
      <c r="C302" s="751"/>
      <c r="D302" s="751"/>
      <c r="E302" s="751"/>
      <c r="F302" s="751"/>
      <c r="G302" s="751"/>
      <c r="H302" s="751"/>
      <c r="I302" s="728"/>
    </row>
    <row r="303" spans="1:16" s="744" customFormat="1" ht="9" customHeight="1">
      <c r="A303" s="742"/>
      <c r="B303" s="743" t="s">
        <v>644</v>
      </c>
      <c r="C303" s="793">
        <f>SUM(E303:H303)</f>
        <v>12059124.558</v>
      </c>
      <c r="D303" s="793"/>
      <c r="E303" s="793">
        <v>2636007.9210000001</v>
      </c>
      <c r="F303" s="793">
        <v>66104.351999999999</v>
      </c>
      <c r="G303" s="793" t="s">
        <v>30</v>
      </c>
      <c r="H303" s="793">
        <v>9357012.2850000001</v>
      </c>
      <c r="I303" s="745"/>
      <c r="K303" s="747"/>
      <c r="L303" s="747"/>
      <c r="P303" s="746"/>
    </row>
    <row r="304" spans="1:16" s="724" customFormat="1" ht="3" customHeight="1">
      <c r="A304" s="725"/>
      <c r="B304" s="762"/>
      <c r="C304" s="763"/>
      <c r="D304" s="763"/>
      <c r="E304" s="763"/>
      <c r="F304" s="763"/>
      <c r="G304" s="763"/>
      <c r="H304" s="763"/>
      <c r="I304" s="728"/>
      <c r="P304" s="733"/>
    </row>
    <row r="305" spans="1:16" s="724" customFormat="1" ht="3" customHeight="1">
      <c r="A305" s="725"/>
      <c r="B305" s="764"/>
      <c r="C305" s="751"/>
      <c r="D305" s="751"/>
      <c r="E305" s="751"/>
      <c r="F305" s="751"/>
      <c r="G305" s="751"/>
      <c r="H305" s="751"/>
      <c r="I305" s="728"/>
      <c r="P305" s="733"/>
    </row>
    <row r="306" spans="1:16" s="724" customFormat="1" ht="9" customHeight="1">
      <c r="A306" s="725"/>
      <c r="B306" s="765" t="s">
        <v>724</v>
      </c>
      <c r="C306" s="751"/>
      <c r="D306" s="751"/>
      <c r="E306" s="751"/>
      <c r="G306" s="751"/>
      <c r="H306" s="751"/>
      <c r="I306" s="728"/>
    </row>
    <row r="307" spans="1:16" s="724" customFormat="1" ht="3.6" customHeight="1">
      <c r="A307" s="766"/>
      <c r="B307" s="767"/>
      <c r="C307" s="763"/>
      <c r="D307" s="763"/>
      <c r="E307" s="763"/>
      <c r="F307" s="763"/>
      <c r="G307" s="763"/>
      <c r="H307" s="763"/>
      <c r="I307" s="768"/>
    </row>
    <row r="308" spans="1:16" hidden="1">
      <c r="J308" s="769" t="s">
        <v>16</v>
      </c>
    </row>
  </sheetData>
  <sheetProtection sheet="1" objects="1" scenarios="1"/>
  <mergeCells count="30">
    <mergeCell ref="H254:H256"/>
    <mergeCell ref="B192:B195"/>
    <mergeCell ref="C193:C195"/>
    <mergeCell ref="E193:E195"/>
    <mergeCell ref="F193:F195"/>
    <mergeCell ref="G193:G195"/>
    <mergeCell ref="H193:H195"/>
    <mergeCell ref="B253:B256"/>
    <mergeCell ref="C254:C256"/>
    <mergeCell ref="E254:E256"/>
    <mergeCell ref="F254:F256"/>
    <mergeCell ref="G254:G256"/>
    <mergeCell ref="H131:H133"/>
    <mergeCell ref="B69:B72"/>
    <mergeCell ref="C70:C72"/>
    <mergeCell ref="E70:E72"/>
    <mergeCell ref="F70:F72"/>
    <mergeCell ref="G70:G72"/>
    <mergeCell ref="H70:H72"/>
    <mergeCell ref="B130:B133"/>
    <mergeCell ref="C131:C133"/>
    <mergeCell ref="E131:E133"/>
    <mergeCell ref="F131:F133"/>
    <mergeCell ref="G131:G133"/>
    <mergeCell ref="H9:H11"/>
    <mergeCell ref="B8:B11"/>
    <mergeCell ref="C9:C11"/>
    <mergeCell ref="E9:E11"/>
    <mergeCell ref="F9:F11"/>
    <mergeCell ref="G9:G11"/>
  </mergeCells>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4" manualBreakCount="4">
    <brk id="61" max="8" man="1"/>
    <brk id="122" max="8" man="1"/>
    <brk id="184" max="8" man="1"/>
    <brk id="245" max="8" man="1"/>
  </rowBreaks>
</worksheet>
</file>

<file path=xl/worksheets/sheet33.xml><?xml version="1.0" encoding="utf-8"?>
<worksheet xmlns="http://schemas.openxmlformats.org/spreadsheetml/2006/main" xmlns:r="http://schemas.openxmlformats.org/officeDocument/2006/relationships">
  <dimension ref="A1:O591"/>
  <sheetViews>
    <sheetView showGridLines="0" showRowColHeaders="0" zoomScale="140" zoomScaleNormal="140" workbookViewId="0"/>
  </sheetViews>
  <sheetFormatPr baseColWidth="10" defaultColWidth="0" defaultRowHeight="12.75" zeroHeight="1"/>
  <cols>
    <col min="1" max="1" width="0.7109375" style="769" customWidth="1"/>
    <col min="2" max="2" width="3.7109375" style="769" customWidth="1"/>
    <col min="3" max="3" width="22.5703125" style="769" customWidth="1"/>
    <col min="4" max="4" width="6.140625" style="816" customWidth="1"/>
    <col min="5" max="5" width="1.140625" style="769" customWidth="1"/>
    <col min="6" max="6" width="6" style="769" customWidth="1"/>
    <col min="7" max="9" width="6.140625" style="769" customWidth="1"/>
    <col min="10" max="10" width="0.7109375" style="769" customWidth="1"/>
    <col min="11" max="11" width="0.85546875" style="769" customWidth="1"/>
    <col min="12" max="16384" width="10.7109375" style="769" hidden="1"/>
  </cols>
  <sheetData>
    <row r="1" spans="1:15" s="724" customFormat="1" ht="4.5" customHeight="1">
      <c r="A1" s="721"/>
      <c r="B1" s="722"/>
      <c r="C1" s="722"/>
      <c r="D1" s="796"/>
      <c r="E1" s="722"/>
      <c r="F1" s="722"/>
      <c r="G1" s="722"/>
      <c r="H1" s="722"/>
      <c r="I1" s="722"/>
      <c r="J1" s="723"/>
    </row>
    <row r="2" spans="1:15" s="724" customFormat="1" ht="11.1" customHeight="1">
      <c r="A2" s="725"/>
      <c r="B2" s="726" t="s">
        <v>658</v>
      </c>
      <c r="C2" s="726"/>
      <c r="D2" s="797"/>
      <c r="E2" s="726"/>
      <c r="F2" s="727"/>
      <c r="G2" s="727"/>
      <c r="H2" s="727"/>
      <c r="I2" s="841" t="s">
        <v>701</v>
      </c>
      <c r="J2" s="728"/>
      <c r="L2" s="726"/>
    </row>
    <row r="3" spans="1:15" s="724" customFormat="1" ht="11.1" customHeight="1">
      <c r="A3" s="725"/>
      <c r="B3" s="726" t="s">
        <v>646</v>
      </c>
      <c r="C3" s="726"/>
      <c r="D3" s="797"/>
      <c r="E3" s="726"/>
      <c r="F3" s="727"/>
      <c r="G3" s="727"/>
      <c r="H3" s="727"/>
      <c r="I3" s="729"/>
      <c r="J3" s="728"/>
      <c r="L3" s="726"/>
    </row>
    <row r="4" spans="1:15" s="724" customFormat="1" ht="11.1" customHeight="1">
      <c r="A4" s="725"/>
      <c r="B4" s="726" t="s">
        <v>723</v>
      </c>
      <c r="C4" s="726"/>
      <c r="D4" s="797"/>
      <c r="E4" s="726"/>
      <c r="F4" s="730"/>
      <c r="G4" s="730"/>
      <c r="H4" s="730"/>
      <c r="I4" s="730"/>
      <c r="J4" s="728"/>
      <c r="L4" s="726"/>
    </row>
    <row r="5" spans="1:15" s="724" customFormat="1" ht="11.1" customHeight="1">
      <c r="A5" s="725"/>
      <c r="B5" s="731" t="s">
        <v>623</v>
      </c>
      <c r="C5" s="731"/>
      <c r="D5" s="798"/>
      <c r="E5" s="731"/>
      <c r="F5" s="730"/>
      <c r="G5" s="730"/>
      <c r="H5" s="730"/>
      <c r="I5" s="730"/>
      <c r="J5" s="728"/>
      <c r="L5" s="731"/>
    </row>
    <row r="6" spans="1:15" s="724" customFormat="1" ht="3" customHeight="1">
      <c r="A6" s="725"/>
      <c r="B6" s="732"/>
      <c r="C6" s="732"/>
      <c r="D6" s="738"/>
      <c r="E6" s="732"/>
      <c r="F6" s="732"/>
      <c r="G6" s="732"/>
      <c r="H6" s="732"/>
      <c r="I6" s="732"/>
      <c r="J6" s="728"/>
    </row>
    <row r="7" spans="1:15" s="724" customFormat="1" ht="3" customHeight="1">
      <c r="A7" s="725"/>
      <c r="B7" s="733"/>
      <c r="C7" s="733"/>
      <c r="D7" s="727"/>
      <c r="E7" s="733"/>
      <c r="F7" s="733"/>
      <c r="G7" s="733"/>
      <c r="H7" s="733"/>
      <c r="I7" s="733"/>
      <c r="J7" s="728"/>
    </row>
    <row r="8" spans="1:15" s="724" customFormat="1" ht="8.4499999999999993" customHeight="1">
      <c r="A8" s="725"/>
      <c r="B8" s="938" t="s">
        <v>415</v>
      </c>
      <c r="C8" s="938"/>
      <c r="D8" s="799" t="s">
        <v>659</v>
      </c>
      <c r="E8" s="881"/>
      <c r="F8" s="782" t="s">
        <v>660</v>
      </c>
      <c r="G8" s="782"/>
      <c r="H8" s="782"/>
      <c r="I8" s="782"/>
      <c r="J8" s="800"/>
      <c r="K8" s="735"/>
      <c r="L8" s="735"/>
      <c r="M8" s="735"/>
      <c r="N8" s="736"/>
      <c r="O8" s="737"/>
    </row>
    <row r="9" spans="1:15" s="724" customFormat="1" ht="8.4499999999999993" customHeight="1">
      <c r="A9" s="725"/>
      <c r="B9" s="938"/>
      <c r="C9" s="938"/>
      <c r="D9" s="936" t="s">
        <v>668</v>
      </c>
      <c r="E9" s="881"/>
      <c r="F9" s="936" t="s">
        <v>669</v>
      </c>
      <c r="G9" s="936" t="s">
        <v>670</v>
      </c>
      <c r="H9" s="936" t="s">
        <v>671</v>
      </c>
      <c r="I9" s="936" t="s">
        <v>672</v>
      </c>
      <c r="J9" s="937"/>
      <c r="K9" s="735"/>
      <c r="L9" s="735"/>
      <c r="M9" s="735"/>
      <c r="N9" s="736"/>
      <c r="O9" s="737"/>
    </row>
    <row r="10" spans="1:15" s="724" customFormat="1" ht="8.4499999999999993" customHeight="1">
      <c r="A10" s="725"/>
      <c r="B10" s="938"/>
      <c r="C10" s="938"/>
      <c r="D10" s="934"/>
      <c r="E10" s="881"/>
      <c r="F10" s="934"/>
      <c r="G10" s="934"/>
      <c r="H10" s="934"/>
      <c r="I10" s="934"/>
      <c r="J10" s="937"/>
      <c r="K10" s="735"/>
      <c r="L10" s="735"/>
      <c r="M10" s="735"/>
      <c r="N10" s="736"/>
      <c r="O10" s="737"/>
    </row>
    <row r="11" spans="1:15" s="724" customFormat="1" ht="8.4499999999999993" customHeight="1">
      <c r="A11" s="725"/>
      <c r="B11" s="938"/>
      <c r="C11" s="938"/>
      <c r="D11" s="934"/>
      <c r="E11" s="881"/>
      <c r="F11" s="934"/>
      <c r="G11" s="934"/>
      <c r="H11" s="934"/>
      <c r="I11" s="934"/>
      <c r="J11" s="937"/>
      <c r="K11" s="735"/>
      <c r="L11" s="735"/>
      <c r="M11" s="735"/>
      <c r="N11" s="736"/>
      <c r="O11" s="737"/>
    </row>
    <row r="12" spans="1:15" s="724" customFormat="1" ht="8.4499999999999993" customHeight="1">
      <c r="A12" s="725"/>
      <c r="B12" s="938"/>
      <c r="C12" s="938"/>
      <c r="D12" s="934"/>
      <c r="E12" s="881"/>
      <c r="F12" s="934"/>
      <c r="G12" s="934"/>
      <c r="H12" s="934"/>
      <c r="I12" s="934"/>
      <c r="J12" s="937"/>
      <c r="K12" s="735"/>
      <c r="L12" s="735"/>
      <c r="M12" s="735"/>
      <c r="N12" s="736"/>
      <c r="O12" s="737"/>
    </row>
    <row r="13" spans="1:15" s="724" customFormat="1" ht="8.4499999999999993" customHeight="1">
      <c r="A13" s="725"/>
      <c r="B13" s="938"/>
      <c r="C13" s="938"/>
      <c r="D13" s="881"/>
      <c r="E13" s="881"/>
      <c r="F13" s="881"/>
      <c r="G13" s="934"/>
      <c r="H13" s="934"/>
      <c r="I13" s="934"/>
      <c r="J13" s="937"/>
      <c r="K13" s="735"/>
      <c r="L13" s="735"/>
      <c r="M13" s="735"/>
      <c r="N13" s="736"/>
      <c r="O13" s="737"/>
    </row>
    <row r="14" spans="1:15" s="724" customFormat="1" ht="3" customHeight="1">
      <c r="A14" s="725"/>
      <c r="B14" s="732"/>
      <c r="C14" s="732"/>
      <c r="D14" s="738"/>
      <c r="E14" s="732"/>
      <c r="F14" s="738"/>
      <c r="G14" s="738"/>
      <c r="H14" s="738"/>
      <c r="I14" s="738"/>
      <c r="J14" s="739"/>
      <c r="K14" s="740"/>
      <c r="L14" s="740"/>
      <c r="M14" s="740"/>
      <c r="N14" s="733"/>
    </row>
    <row r="15" spans="1:15" s="724" customFormat="1" ht="3" customHeight="1">
      <c r="A15" s="725"/>
      <c r="B15" s="733"/>
      <c r="C15" s="733"/>
      <c r="D15" s="727"/>
      <c r="E15" s="733"/>
      <c r="F15" s="793"/>
      <c r="G15" s="793"/>
      <c r="H15" s="793"/>
      <c r="I15" s="793"/>
      <c r="J15" s="741"/>
      <c r="K15" s="740"/>
      <c r="L15" s="740"/>
      <c r="M15" s="740"/>
      <c r="N15" s="733"/>
    </row>
    <row r="16" spans="1:15" s="744" customFormat="1" ht="9.6" customHeight="1">
      <c r="A16" s="742"/>
      <c r="B16" s="743">
        <v>2003</v>
      </c>
      <c r="C16" s="743"/>
      <c r="D16" s="801"/>
      <c r="E16" s="743"/>
      <c r="J16" s="745"/>
      <c r="O16" s="746"/>
    </row>
    <row r="17" spans="1:15" s="744" customFormat="1" ht="9.6" customHeight="1">
      <c r="A17" s="742"/>
      <c r="B17" s="743" t="s">
        <v>60</v>
      </c>
      <c r="C17" s="743"/>
      <c r="D17" s="747">
        <f>SUM(D19,D34)</f>
        <v>1341734</v>
      </c>
      <c r="E17" s="743"/>
      <c r="F17" s="747">
        <f>SUM(F19,F34)</f>
        <v>792466</v>
      </c>
      <c r="G17" s="747">
        <f t="shared" ref="G17:I17" si="0">SUM(G19,G34)</f>
        <v>8203</v>
      </c>
      <c r="H17" s="747">
        <f t="shared" si="0"/>
        <v>-1489</v>
      </c>
      <c r="I17" s="747">
        <f t="shared" si="0"/>
        <v>542555</v>
      </c>
      <c r="J17" s="745"/>
      <c r="O17" s="746"/>
    </row>
    <row r="18" spans="1:15" s="744" customFormat="1" ht="4.1500000000000004" customHeight="1">
      <c r="A18" s="742"/>
      <c r="B18" s="743"/>
      <c r="C18" s="743"/>
      <c r="D18" s="801"/>
      <c r="E18" s="743"/>
      <c r="F18" s="747"/>
      <c r="G18" s="747"/>
      <c r="H18" s="747"/>
      <c r="I18" s="747"/>
      <c r="J18" s="745"/>
      <c r="O18" s="746"/>
    </row>
    <row r="19" spans="1:15" s="744" customFormat="1" ht="9.6" customHeight="1">
      <c r="A19" s="742"/>
      <c r="B19" s="743" t="s">
        <v>725</v>
      </c>
      <c r="C19" s="743"/>
      <c r="D19" s="802">
        <f>SUM(D21:D32)+1</f>
        <v>686224</v>
      </c>
      <c r="E19" s="743"/>
      <c r="F19" s="747">
        <f>SUM(F21:F32)+1</f>
        <v>680828</v>
      </c>
      <c r="G19" s="747">
        <f t="shared" ref="G19:I19" si="1">SUM(G21:G32)</f>
        <v>2893</v>
      </c>
      <c r="H19" s="803" t="s">
        <v>30</v>
      </c>
      <c r="I19" s="747">
        <f t="shared" si="1"/>
        <v>2503</v>
      </c>
      <c r="J19" s="745"/>
      <c r="O19" s="746"/>
    </row>
    <row r="20" spans="1:15" s="744" customFormat="1" ht="4.1500000000000004" customHeight="1">
      <c r="A20" s="742"/>
      <c r="B20" s="743"/>
      <c r="C20" s="743"/>
      <c r="D20" s="801"/>
      <c r="E20" s="743"/>
      <c r="F20" s="747"/>
      <c r="G20" s="747"/>
      <c r="H20" s="747"/>
      <c r="I20" s="747"/>
      <c r="J20" s="745"/>
      <c r="O20" s="746"/>
    </row>
    <row r="21" spans="1:15" s="744" customFormat="1" ht="9" customHeight="1">
      <c r="A21" s="770"/>
      <c r="B21" s="771">
        <v>23</v>
      </c>
      <c r="C21" s="772" t="s">
        <v>419</v>
      </c>
      <c r="D21" s="804">
        <f>SUM(F21:I21)-1</f>
        <v>25</v>
      </c>
      <c r="E21" s="772"/>
      <c r="F21" s="751">
        <v>24</v>
      </c>
      <c r="G21" s="751">
        <v>1</v>
      </c>
      <c r="H21" s="751" t="s">
        <v>30</v>
      </c>
      <c r="I21" s="751">
        <v>1</v>
      </c>
      <c r="J21" s="745"/>
      <c r="O21" s="746"/>
    </row>
    <row r="22" spans="1:15" s="744" customFormat="1" ht="9" customHeight="1">
      <c r="A22" s="742"/>
      <c r="B22" s="771" t="s">
        <v>649</v>
      </c>
      <c r="C22" s="772" t="s">
        <v>420</v>
      </c>
      <c r="D22" s="804">
        <f t="shared" ref="D22:D32" si="2">SUM(F22:I22)</f>
        <v>121</v>
      </c>
      <c r="E22" s="772"/>
      <c r="F22" s="751">
        <v>111</v>
      </c>
      <c r="G22" s="751">
        <v>2</v>
      </c>
      <c r="H22" s="751" t="s">
        <v>30</v>
      </c>
      <c r="I22" s="751">
        <v>8</v>
      </c>
      <c r="J22" s="745"/>
      <c r="L22" s="747"/>
      <c r="M22" s="747"/>
      <c r="O22" s="746"/>
    </row>
    <row r="23" spans="1:15" s="724" customFormat="1" ht="9" customHeight="1">
      <c r="A23" s="725"/>
      <c r="B23" s="773">
        <v>51</v>
      </c>
      <c r="C23" s="772" t="s">
        <v>424</v>
      </c>
      <c r="D23" s="804">
        <f t="shared" si="2"/>
        <v>20</v>
      </c>
      <c r="E23" s="772"/>
      <c r="F23" s="751">
        <v>20</v>
      </c>
      <c r="G23" s="751" t="s">
        <v>30</v>
      </c>
      <c r="H23" s="751" t="s">
        <v>30</v>
      </c>
      <c r="I23" s="751" t="s">
        <v>30</v>
      </c>
      <c r="J23" s="728"/>
      <c r="O23" s="733"/>
    </row>
    <row r="24" spans="1:15" s="744" customFormat="1" ht="9" customHeight="1">
      <c r="A24" s="742"/>
      <c r="B24" s="773">
        <v>53</v>
      </c>
      <c r="C24" s="772" t="s">
        <v>726</v>
      </c>
      <c r="D24" s="804"/>
      <c r="E24" s="772"/>
      <c r="F24" s="751"/>
      <c r="G24" s="751"/>
      <c r="H24" s="751"/>
      <c r="I24" s="751"/>
      <c r="J24" s="745"/>
      <c r="L24" s="747"/>
      <c r="M24" s="747"/>
      <c r="O24" s="746"/>
    </row>
    <row r="25" spans="1:15" s="744" customFormat="1" ht="9" customHeight="1">
      <c r="A25" s="742"/>
      <c r="B25" s="773"/>
      <c r="C25" s="772" t="s">
        <v>653</v>
      </c>
      <c r="D25" s="804">
        <f t="shared" si="2"/>
        <v>90</v>
      </c>
      <c r="E25" s="772"/>
      <c r="F25" s="751">
        <v>88</v>
      </c>
      <c r="G25" s="751">
        <v>2</v>
      </c>
      <c r="H25" s="751" t="s">
        <v>30</v>
      </c>
      <c r="I25" s="751" t="s">
        <v>30</v>
      </c>
      <c r="J25" s="745"/>
      <c r="L25" s="747"/>
      <c r="M25" s="747"/>
      <c r="O25" s="746"/>
    </row>
    <row r="26" spans="1:15" s="724" customFormat="1" ht="9" customHeight="1">
      <c r="A26" s="725"/>
      <c r="B26" s="773">
        <v>54</v>
      </c>
      <c r="C26" s="772" t="s">
        <v>427</v>
      </c>
      <c r="D26" s="804">
        <f t="shared" si="2"/>
        <v>10175</v>
      </c>
      <c r="E26" s="772"/>
      <c r="F26" s="751">
        <v>9839</v>
      </c>
      <c r="G26" s="751">
        <v>73</v>
      </c>
      <c r="H26" s="751" t="s">
        <v>30</v>
      </c>
      <c r="I26" s="751">
        <v>263</v>
      </c>
      <c r="J26" s="728"/>
      <c r="O26" s="733"/>
    </row>
    <row r="27" spans="1:15" s="724" customFormat="1" ht="9" customHeight="1">
      <c r="A27" s="725"/>
      <c r="B27" s="773">
        <v>61</v>
      </c>
      <c r="C27" s="772" t="s">
        <v>431</v>
      </c>
      <c r="D27" s="804">
        <f>SUM(F27:I27)+1</f>
        <v>251804</v>
      </c>
      <c r="E27" s="772"/>
      <c r="F27" s="751">
        <v>251457</v>
      </c>
      <c r="G27" s="751">
        <v>153</v>
      </c>
      <c r="H27" s="751" t="s">
        <v>30</v>
      </c>
      <c r="I27" s="751">
        <v>193</v>
      </c>
      <c r="J27" s="728"/>
      <c r="O27" s="733"/>
    </row>
    <row r="28" spans="1:15" s="724" customFormat="1" ht="9" customHeight="1">
      <c r="A28" s="725"/>
      <c r="B28" s="773">
        <v>62</v>
      </c>
      <c r="C28" s="772" t="s">
        <v>432</v>
      </c>
      <c r="D28" s="804">
        <f>SUM(F28:I28)+1</f>
        <v>114217</v>
      </c>
      <c r="E28" s="772"/>
      <c r="F28" s="751">
        <v>113606</v>
      </c>
      <c r="G28" s="751">
        <v>400</v>
      </c>
      <c r="H28" s="751" t="s">
        <v>30</v>
      </c>
      <c r="I28" s="751">
        <v>210</v>
      </c>
      <c r="J28" s="728"/>
      <c r="O28" s="733"/>
    </row>
    <row r="29" spans="1:15" s="724" customFormat="1" ht="9" customHeight="1">
      <c r="A29" s="725"/>
      <c r="B29" s="773">
        <v>71</v>
      </c>
      <c r="C29" s="772" t="s">
        <v>727</v>
      </c>
      <c r="D29" s="804"/>
      <c r="E29" s="772"/>
      <c r="F29" s="751"/>
      <c r="G29" s="751"/>
      <c r="H29" s="751"/>
      <c r="I29" s="751"/>
      <c r="J29" s="728"/>
      <c r="O29" s="733"/>
    </row>
    <row r="30" spans="1:15" s="724" customFormat="1" ht="9" customHeight="1">
      <c r="A30" s="725"/>
      <c r="B30" s="773"/>
      <c r="C30" s="772" t="s">
        <v>728</v>
      </c>
      <c r="D30" s="804">
        <f>SUM(F30:I30)-1</f>
        <v>3205</v>
      </c>
      <c r="E30" s="772"/>
      <c r="F30" s="751">
        <v>3154</v>
      </c>
      <c r="G30" s="751">
        <v>50</v>
      </c>
      <c r="H30" s="751" t="s">
        <v>30</v>
      </c>
      <c r="I30" s="751">
        <v>2</v>
      </c>
      <c r="J30" s="728"/>
      <c r="O30" s="733"/>
    </row>
    <row r="31" spans="1:15" s="724" customFormat="1" ht="9" customHeight="1">
      <c r="A31" s="725"/>
      <c r="B31" s="773">
        <v>93</v>
      </c>
      <c r="C31" s="774" t="s">
        <v>656</v>
      </c>
      <c r="D31" s="804"/>
      <c r="E31" s="774"/>
      <c r="F31" s="751"/>
      <c r="G31" s="751"/>
      <c r="H31" s="751"/>
      <c r="I31" s="751"/>
      <c r="J31" s="728"/>
      <c r="O31" s="733"/>
    </row>
    <row r="32" spans="1:15" s="724" customFormat="1" ht="9" customHeight="1">
      <c r="A32" s="725"/>
      <c r="B32" s="773"/>
      <c r="C32" s="774" t="s">
        <v>657</v>
      </c>
      <c r="D32" s="804">
        <f t="shared" si="2"/>
        <v>306566</v>
      </c>
      <c r="E32" s="774"/>
      <c r="F32" s="751">
        <v>302528</v>
      </c>
      <c r="G32" s="751">
        <v>2212</v>
      </c>
      <c r="H32" s="751" t="s">
        <v>30</v>
      </c>
      <c r="I32" s="751">
        <v>1826</v>
      </c>
      <c r="J32" s="728"/>
    </row>
    <row r="33" spans="1:15" s="724" customFormat="1" ht="9" customHeight="1">
      <c r="A33" s="725"/>
      <c r="B33" s="773"/>
      <c r="C33" s="774"/>
      <c r="D33" s="805"/>
      <c r="E33" s="774"/>
      <c r="F33" s="751"/>
      <c r="G33" s="751"/>
      <c r="H33" s="751"/>
      <c r="I33" s="751"/>
      <c r="J33" s="728"/>
    </row>
    <row r="34" spans="1:15" s="724" customFormat="1" ht="9" customHeight="1">
      <c r="A34" s="725"/>
      <c r="B34" s="743" t="s">
        <v>700</v>
      </c>
      <c r="C34" s="774"/>
      <c r="D34" s="793">
        <f>SUM(D36,D55)</f>
        <v>655510</v>
      </c>
      <c r="E34" s="774"/>
      <c r="F34" s="793">
        <f>SUM(F36,F55)</f>
        <v>111638</v>
      </c>
      <c r="G34" s="793">
        <f t="shared" ref="G34:H34" si="3">SUM(G36,G55)</f>
        <v>5310</v>
      </c>
      <c r="H34" s="793">
        <f t="shared" si="3"/>
        <v>-1489</v>
      </c>
      <c r="I34" s="793">
        <f>SUM(I36,I55)+1</f>
        <v>540052</v>
      </c>
      <c r="J34" s="728"/>
    </row>
    <row r="35" spans="1:15" s="744" customFormat="1" ht="4.1500000000000004" customHeight="1">
      <c r="A35" s="742"/>
      <c r="B35" s="743"/>
      <c r="C35" s="743"/>
      <c r="D35" s="801"/>
      <c r="E35" s="743"/>
      <c r="F35" s="747"/>
      <c r="G35" s="747"/>
      <c r="H35" s="747"/>
      <c r="I35" s="747"/>
      <c r="J35" s="745"/>
      <c r="O35" s="746"/>
    </row>
    <row r="36" spans="1:15" s="724" customFormat="1" ht="9" customHeight="1">
      <c r="A36" s="725"/>
      <c r="C36" s="743" t="s">
        <v>729</v>
      </c>
      <c r="D36" s="793">
        <f>SUM(D39:D53)+1</f>
        <v>121151</v>
      </c>
      <c r="E36" s="743"/>
      <c r="F36" s="793">
        <f>SUM(F39:F53)+1</f>
        <v>44638</v>
      </c>
      <c r="G36" s="793">
        <f t="shared" ref="G36:I36" si="4">SUM(G39:G53)</f>
        <v>1592</v>
      </c>
      <c r="H36" s="793">
        <f t="shared" si="4"/>
        <v>-1489</v>
      </c>
      <c r="I36" s="793">
        <f t="shared" si="4"/>
        <v>76410</v>
      </c>
      <c r="J36" s="728"/>
    </row>
    <row r="37" spans="1:15" s="744" customFormat="1" ht="4.1500000000000004" customHeight="1">
      <c r="A37" s="742"/>
      <c r="B37" s="743"/>
      <c r="C37" s="743"/>
      <c r="D37" s="801"/>
      <c r="E37" s="743"/>
      <c r="F37" s="747"/>
      <c r="G37" s="747"/>
      <c r="H37" s="747"/>
      <c r="I37" s="747"/>
      <c r="J37" s="745"/>
      <c r="O37" s="746"/>
    </row>
    <row r="38" spans="1:15" s="724" customFormat="1" ht="9" customHeight="1">
      <c r="A38" s="725"/>
      <c r="B38" s="773" t="s">
        <v>647</v>
      </c>
      <c r="C38" s="774" t="s">
        <v>679</v>
      </c>
      <c r="D38" s="805"/>
      <c r="E38" s="774"/>
      <c r="F38" s="751"/>
      <c r="G38" s="751"/>
      <c r="H38" s="751"/>
      <c r="I38" s="751"/>
      <c r="J38" s="728"/>
    </row>
    <row r="39" spans="1:15" s="724" customFormat="1" ht="9" customHeight="1">
      <c r="A39" s="725"/>
      <c r="B39" s="773"/>
      <c r="C39" s="774" t="s">
        <v>730</v>
      </c>
      <c r="D39" s="806">
        <f>SUM(F39:I39)</f>
        <v>356</v>
      </c>
      <c r="E39" s="774"/>
      <c r="F39" s="751">
        <v>334</v>
      </c>
      <c r="G39" s="751">
        <v>15</v>
      </c>
      <c r="H39" s="751" t="s">
        <v>30</v>
      </c>
      <c r="I39" s="751">
        <v>7</v>
      </c>
      <c r="J39" s="728"/>
    </row>
    <row r="40" spans="1:15" s="744" customFormat="1" ht="9" customHeight="1">
      <c r="A40" s="742"/>
      <c r="B40" s="773" t="s">
        <v>648</v>
      </c>
      <c r="C40" s="774" t="s">
        <v>731</v>
      </c>
      <c r="D40" s="806"/>
      <c r="E40" s="774"/>
      <c r="F40" s="751"/>
      <c r="G40" s="751"/>
      <c r="H40" s="751"/>
      <c r="I40" s="751"/>
      <c r="J40" s="745"/>
      <c r="L40" s="747"/>
      <c r="M40" s="747"/>
      <c r="O40" s="746"/>
    </row>
    <row r="41" spans="1:15" s="744" customFormat="1" ht="9" customHeight="1">
      <c r="A41" s="742"/>
      <c r="B41" s="773"/>
      <c r="C41" s="774" t="s">
        <v>732</v>
      </c>
      <c r="D41" s="806">
        <f t="shared" ref="D41:D53" si="5">SUM(F41:I41)</f>
        <v>24244</v>
      </c>
      <c r="E41" s="774"/>
      <c r="F41" s="751">
        <v>9799</v>
      </c>
      <c r="G41" s="751">
        <v>701</v>
      </c>
      <c r="H41" s="751" t="s">
        <v>30</v>
      </c>
      <c r="I41" s="751">
        <v>13744</v>
      </c>
      <c r="J41" s="745"/>
      <c r="L41" s="747"/>
      <c r="M41" s="747"/>
      <c r="O41" s="746"/>
    </row>
    <row r="42" spans="1:15" s="744" customFormat="1" ht="9" customHeight="1">
      <c r="A42" s="742"/>
      <c r="B42" s="773" t="s">
        <v>649</v>
      </c>
      <c r="C42" s="774" t="s">
        <v>420</v>
      </c>
      <c r="D42" s="806">
        <f t="shared" si="5"/>
        <v>2132</v>
      </c>
      <c r="E42" s="774"/>
      <c r="F42" s="751">
        <v>1564</v>
      </c>
      <c r="G42" s="751">
        <v>42</v>
      </c>
      <c r="H42" s="751" t="s">
        <v>30</v>
      </c>
      <c r="I42" s="751">
        <v>526</v>
      </c>
      <c r="J42" s="745"/>
      <c r="L42" s="747"/>
      <c r="M42" s="747"/>
      <c r="O42" s="746"/>
    </row>
    <row r="43" spans="1:15" s="744" customFormat="1" ht="9" customHeight="1">
      <c r="A43" s="742"/>
      <c r="B43" s="773" t="s">
        <v>650</v>
      </c>
      <c r="C43" s="774" t="s">
        <v>651</v>
      </c>
      <c r="D43" s="806">
        <f>SUM(F43:I43)+1</f>
        <v>877</v>
      </c>
      <c r="E43" s="774"/>
      <c r="F43" s="751">
        <v>901</v>
      </c>
      <c r="G43" s="751">
        <v>22</v>
      </c>
      <c r="H43" s="751" t="s">
        <v>30</v>
      </c>
      <c r="I43" s="751">
        <v>-47</v>
      </c>
      <c r="J43" s="745"/>
      <c r="L43" s="747"/>
      <c r="M43" s="747"/>
      <c r="O43" s="746"/>
    </row>
    <row r="44" spans="1:15" s="724" customFormat="1" ht="9.6" customHeight="1">
      <c r="A44" s="725"/>
      <c r="B44" s="748" t="s">
        <v>652</v>
      </c>
      <c r="C44" s="748" t="s">
        <v>733</v>
      </c>
      <c r="D44" s="806">
        <f t="shared" si="5"/>
        <v>22498</v>
      </c>
      <c r="E44" s="748"/>
      <c r="F44" s="750">
        <v>9473</v>
      </c>
      <c r="G44" s="750">
        <v>176</v>
      </c>
      <c r="H44" s="750">
        <v>-1287</v>
      </c>
      <c r="I44" s="751">
        <v>14136</v>
      </c>
      <c r="J44" s="728"/>
      <c r="O44" s="733"/>
    </row>
    <row r="45" spans="1:15" s="724" customFormat="1" ht="9.6" customHeight="1">
      <c r="A45" s="725"/>
      <c r="B45" s="748">
        <v>51</v>
      </c>
      <c r="C45" s="748" t="s">
        <v>424</v>
      </c>
      <c r="D45" s="806">
        <f>SUM(F45:I45)-1</f>
        <v>2226</v>
      </c>
      <c r="E45" s="748"/>
      <c r="F45" s="750">
        <v>1817</v>
      </c>
      <c r="G45" s="750">
        <v>27</v>
      </c>
      <c r="H45" s="750">
        <v>-202</v>
      </c>
      <c r="I45" s="751">
        <v>585</v>
      </c>
      <c r="J45" s="728"/>
      <c r="O45" s="733"/>
    </row>
    <row r="46" spans="1:15" s="744" customFormat="1" ht="9" customHeight="1">
      <c r="A46" s="770"/>
      <c r="B46" s="771" t="s">
        <v>734</v>
      </c>
      <c r="C46" s="772" t="s">
        <v>425</v>
      </c>
      <c r="D46" s="806">
        <f t="shared" si="5"/>
        <v>43589</v>
      </c>
      <c r="E46" s="772"/>
      <c r="F46" s="751">
        <v>9260</v>
      </c>
      <c r="G46" s="751">
        <v>505</v>
      </c>
      <c r="H46" s="751" t="s">
        <v>30</v>
      </c>
      <c r="I46" s="751">
        <v>33824</v>
      </c>
      <c r="J46" s="745"/>
      <c r="O46" s="746"/>
    </row>
    <row r="47" spans="1:15" s="744" customFormat="1" ht="9" customHeight="1">
      <c r="A47" s="742"/>
      <c r="B47" s="771" t="s">
        <v>735</v>
      </c>
      <c r="C47" s="772" t="s">
        <v>726</v>
      </c>
      <c r="D47" s="806"/>
      <c r="E47" s="772"/>
      <c r="F47" s="751"/>
      <c r="G47" s="751"/>
      <c r="H47" s="751"/>
      <c r="I47" s="751"/>
      <c r="J47" s="745"/>
      <c r="L47" s="747"/>
      <c r="M47" s="747"/>
      <c r="O47" s="746"/>
    </row>
    <row r="48" spans="1:15" s="724" customFormat="1" ht="9" customHeight="1">
      <c r="A48" s="725"/>
      <c r="B48" s="773"/>
      <c r="C48" s="772" t="s">
        <v>653</v>
      </c>
      <c r="D48" s="806">
        <f t="shared" si="5"/>
        <v>149</v>
      </c>
      <c r="E48" s="772"/>
      <c r="F48" s="751">
        <v>238</v>
      </c>
      <c r="G48" s="751">
        <v>37</v>
      </c>
      <c r="H48" s="751" t="s">
        <v>30</v>
      </c>
      <c r="I48" s="751">
        <v>-126</v>
      </c>
      <c r="J48" s="728"/>
      <c r="O48" s="733"/>
    </row>
    <row r="49" spans="1:15" s="744" customFormat="1" ht="9" customHeight="1">
      <c r="A49" s="742"/>
      <c r="B49" s="773" t="s">
        <v>654</v>
      </c>
      <c r="C49" s="772" t="s">
        <v>427</v>
      </c>
      <c r="D49" s="806"/>
      <c r="E49" s="772"/>
      <c r="F49" s="751"/>
      <c r="G49" s="751"/>
      <c r="H49" s="751"/>
      <c r="I49" s="751"/>
      <c r="J49" s="745"/>
      <c r="L49" s="747"/>
      <c r="M49" s="747"/>
      <c r="O49" s="746"/>
    </row>
    <row r="50" spans="1:15" s="744" customFormat="1" ht="9" customHeight="1">
      <c r="A50" s="742"/>
      <c r="B50" s="773"/>
      <c r="C50" s="772" t="s">
        <v>655</v>
      </c>
      <c r="D50" s="806">
        <f t="shared" si="5"/>
        <v>12159</v>
      </c>
      <c r="E50" s="772"/>
      <c r="F50" s="751">
        <v>7924</v>
      </c>
      <c r="G50" s="751">
        <v>54</v>
      </c>
      <c r="H50" s="751" t="s">
        <v>30</v>
      </c>
      <c r="I50" s="751">
        <v>4181</v>
      </c>
      <c r="J50" s="745"/>
      <c r="L50" s="747"/>
      <c r="M50" s="747"/>
      <c r="O50" s="746"/>
    </row>
    <row r="51" spans="1:15" s="724" customFormat="1" ht="9" customHeight="1">
      <c r="A51" s="725"/>
      <c r="B51" s="773">
        <v>62</v>
      </c>
      <c r="C51" s="772" t="s">
        <v>432</v>
      </c>
      <c r="D51" s="806">
        <f t="shared" si="5"/>
        <v>5958</v>
      </c>
      <c r="E51" s="772"/>
      <c r="F51" s="751">
        <v>2815</v>
      </c>
      <c r="G51" s="751" t="s">
        <v>30</v>
      </c>
      <c r="H51" s="751" t="s">
        <v>30</v>
      </c>
      <c r="I51" s="751">
        <v>3143</v>
      </c>
      <c r="J51" s="728"/>
      <c r="O51" s="733"/>
    </row>
    <row r="52" spans="1:15" s="724" customFormat="1" ht="9" customHeight="1">
      <c r="A52" s="725"/>
      <c r="B52" s="773">
        <v>71</v>
      </c>
      <c r="C52" s="772" t="s">
        <v>727</v>
      </c>
      <c r="D52" s="806"/>
      <c r="E52" s="772"/>
      <c r="F52" s="751"/>
      <c r="G52" s="751"/>
      <c r="H52" s="751"/>
      <c r="I52" s="751"/>
      <c r="J52" s="728"/>
      <c r="O52" s="733"/>
    </row>
    <row r="53" spans="1:15" s="724" customFormat="1" ht="9" customHeight="1">
      <c r="A53" s="725"/>
      <c r="B53" s="773"/>
      <c r="C53" s="772" t="s">
        <v>728</v>
      </c>
      <c r="D53" s="806">
        <f t="shared" si="5"/>
        <v>6962</v>
      </c>
      <c r="E53" s="772"/>
      <c r="F53" s="751">
        <v>512</v>
      </c>
      <c r="G53" s="751">
        <v>13</v>
      </c>
      <c r="H53" s="751" t="s">
        <v>30</v>
      </c>
      <c r="I53" s="751">
        <v>6437</v>
      </c>
      <c r="J53" s="728"/>
      <c r="O53" s="733"/>
    </row>
    <row r="54" spans="1:15" s="744" customFormat="1" ht="4.1500000000000004" customHeight="1">
      <c r="A54" s="742"/>
      <c r="B54" s="743"/>
      <c r="C54" s="743"/>
      <c r="D54" s="801"/>
      <c r="E54" s="743"/>
      <c r="F54" s="747"/>
      <c r="G54" s="747"/>
      <c r="H54" s="747"/>
      <c r="I54" s="747"/>
      <c r="J54" s="745"/>
      <c r="O54" s="746"/>
    </row>
    <row r="55" spans="1:15" s="724" customFormat="1" ht="9" customHeight="1">
      <c r="A55" s="725"/>
      <c r="B55" s="773"/>
      <c r="C55" s="795" t="s">
        <v>736</v>
      </c>
      <c r="D55" s="793">
        <f>SUM(F55:I55)</f>
        <v>534359</v>
      </c>
      <c r="E55" s="795"/>
      <c r="F55" s="793">
        <v>67000</v>
      </c>
      <c r="G55" s="793">
        <v>3718</v>
      </c>
      <c r="H55" s="793" t="s">
        <v>30</v>
      </c>
      <c r="I55" s="793">
        <v>463641</v>
      </c>
      <c r="J55" s="728"/>
      <c r="O55" s="733"/>
    </row>
    <row r="56" spans="1:15" s="724" customFormat="1" ht="9" customHeight="1">
      <c r="A56" s="725"/>
      <c r="B56" s="773"/>
      <c r="C56" s="773"/>
      <c r="D56" s="807"/>
      <c r="E56" s="773"/>
      <c r="F56" s="751"/>
      <c r="G56" s="751"/>
      <c r="H56" s="751"/>
      <c r="I56" s="751"/>
      <c r="J56" s="728"/>
      <c r="O56" s="733"/>
    </row>
    <row r="57" spans="1:15" s="744" customFormat="1" ht="3.95" customHeight="1">
      <c r="A57" s="742"/>
      <c r="B57" s="773"/>
      <c r="C57" s="774"/>
      <c r="D57" s="805"/>
      <c r="E57" s="774"/>
      <c r="F57" s="751"/>
      <c r="G57" s="751"/>
      <c r="H57" s="751"/>
      <c r="I57" s="751"/>
      <c r="J57" s="745"/>
      <c r="L57" s="747"/>
      <c r="M57" s="747"/>
      <c r="O57" s="746"/>
    </row>
    <row r="58" spans="1:15" s="744" customFormat="1" ht="9" customHeight="1">
      <c r="A58" s="742"/>
      <c r="B58" s="775" t="s">
        <v>645</v>
      </c>
      <c r="D58" s="808"/>
      <c r="F58" s="751"/>
      <c r="G58" s="751"/>
      <c r="H58" s="751"/>
      <c r="I58" s="751"/>
      <c r="J58" s="745"/>
      <c r="L58" s="747"/>
      <c r="M58" s="747"/>
      <c r="O58" s="746"/>
    </row>
    <row r="59" spans="1:15" s="744" customFormat="1" ht="4.5" customHeight="1">
      <c r="A59" s="757"/>
      <c r="B59" s="776"/>
      <c r="C59" s="777"/>
      <c r="D59" s="809"/>
      <c r="E59" s="777"/>
      <c r="F59" s="763"/>
      <c r="G59" s="763"/>
      <c r="H59" s="763"/>
      <c r="I59" s="763"/>
      <c r="J59" s="760"/>
      <c r="L59" s="747"/>
      <c r="M59" s="747"/>
      <c r="O59" s="746"/>
    </row>
    <row r="60" spans="1:15" s="724" customFormat="1" ht="4.5" customHeight="1">
      <c r="A60" s="721"/>
      <c r="B60" s="722"/>
      <c r="C60" s="722"/>
      <c r="D60" s="796"/>
      <c r="E60" s="722"/>
      <c r="F60" s="722"/>
      <c r="G60" s="722"/>
      <c r="H60" s="722"/>
      <c r="I60" s="722"/>
      <c r="J60" s="723"/>
    </row>
    <row r="61" spans="1:15" s="724" customFormat="1" ht="11.1" customHeight="1">
      <c r="A61" s="725"/>
      <c r="B61" s="726" t="s">
        <v>658</v>
      </c>
      <c r="C61" s="726"/>
      <c r="D61" s="797"/>
      <c r="E61" s="726"/>
      <c r="F61" s="727"/>
      <c r="G61" s="727"/>
      <c r="H61" s="727"/>
      <c r="I61" s="853" t="s">
        <v>701</v>
      </c>
      <c r="J61" s="728"/>
    </row>
    <row r="62" spans="1:15" s="724" customFormat="1" ht="11.1" customHeight="1">
      <c r="A62" s="725"/>
      <c r="B62" s="726" t="s">
        <v>646</v>
      </c>
      <c r="C62" s="726"/>
      <c r="D62" s="797"/>
      <c r="E62" s="726"/>
      <c r="F62" s="727"/>
      <c r="G62" s="727"/>
      <c r="H62" s="727"/>
      <c r="I62" s="729"/>
      <c r="J62" s="728"/>
    </row>
    <row r="63" spans="1:15" s="724" customFormat="1" ht="11.1" customHeight="1">
      <c r="A63" s="725"/>
      <c r="B63" s="726" t="s">
        <v>723</v>
      </c>
      <c r="C63" s="726"/>
      <c r="D63" s="797"/>
      <c r="E63" s="726"/>
      <c r="F63" s="730"/>
      <c r="G63" s="730"/>
      <c r="H63" s="730"/>
      <c r="I63" s="730"/>
      <c r="J63" s="728"/>
    </row>
    <row r="64" spans="1:15" s="724" customFormat="1" ht="11.1" customHeight="1">
      <c r="A64" s="725"/>
      <c r="B64" s="731" t="s">
        <v>623</v>
      </c>
      <c r="C64" s="731"/>
      <c r="D64" s="798"/>
      <c r="E64" s="731"/>
      <c r="F64" s="730"/>
      <c r="G64" s="730"/>
      <c r="H64" s="730"/>
      <c r="I64" s="730"/>
      <c r="J64" s="728"/>
    </row>
    <row r="65" spans="1:15" s="724" customFormat="1" ht="3" customHeight="1">
      <c r="A65" s="725"/>
      <c r="B65" s="732"/>
      <c r="C65" s="732"/>
      <c r="D65" s="738"/>
      <c r="E65" s="732"/>
      <c r="F65" s="732"/>
      <c r="G65" s="732"/>
      <c r="H65" s="732"/>
      <c r="I65" s="732"/>
      <c r="J65" s="728"/>
    </row>
    <row r="66" spans="1:15" s="724" customFormat="1" ht="3" customHeight="1">
      <c r="A66" s="725"/>
      <c r="B66" s="733"/>
      <c r="C66" s="733"/>
      <c r="D66" s="727"/>
      <c r="E66" s="733"/>
      <c r="F66" s="733"/>
      <c r="G66" s="733"/>
      <c r="H66" s="733"/>
      <c r="I66" s="733"/>
      <c r="J66" s="728"/>
    </row>
    <row r="67" spans="1:15" s="724" customFormat="1" ht="8.4499999999999993" customHeight="1">
      <c r="A67" s="725"/>
      <c r="B67" s="938" t="s">
        <v>415</v>
      </c>
      <c r="C67" s="938"/>
      <c r="D67" s="799" t="s">
        <v>659</v>
      </c>
      <c r="E67" s="881"/>
      <c r="F67" s="782" t="s">
        <v>660</v>
      </c>
      <c r="G67" s="782"/>
      <c r="H67" s="782"/>
      <c r="I67" s="782"/>
      <c r="J67" s="800"/>
      <c r="K67" s="735"/>
      <c r="L67" s="735"/>
      <c r="M67" s="735"/>
      <c r="N67" s="736"/>
      <c r="O67" s="737"/>
    </row>
    <row r="68" spans="1:15" s="724" customFormat="1" ht="8.4499999999999993" customHeight="1">
      <c r="A68" s="725"/>
      <c r="B68" s="938"/>
      <c r="C68" s="938"/>
      <c r="D68" s="936" t="s">
        <v>668</v>
      </c>
      <c r="E68" s="881"/>
      <c r="F68" s="936" t="s">
        <v>669</v>
      </c>
      <c r="G68" s="936" t="s">
        <v>670</v>
      </c>
      <c r="H68" s="936" t="s">
        <v>671</v>
      </c>
      <c r="I68" s="936" t="s">
        <v>672</v>
      </c>
      <c r="J68" s="937"/>
      <c r="K68" s="735"/>
      <c r="L68" s="735"/>
      <c r="M68" s="735"/>
      <c r="N68" s="736"/>
      <c r="O68" s="737"/>
    </row>
    <row r="69" spans="1:15" s="724" customFormat="1" ht="8.4499999999999993" customHeight="1">
      <c r="A69" s="725"/>
      <c r="B69" s="938"/>
      <c r="C69" s="938"/>
      <c r="D69" s="934"/>
      <c r="E69" s="881"/>
      <c r="F69" s="934"/>
      <c r="G69" s="934"/>
      <c r="H69" s="934"/>
      <c r="I69" s="934"/>
      <c r="J69" s="937"/>
      <c r="K69" s="735"/>
      <c r="L69" s="735"/>
      <c r="M69" s="735"/>
      <c r="N69" s="736"/>
      <c r="O69" s="737"/>
    </row>
    <row r="70" spans="1:15" s="724" customFormat="1" ht="8.4499999999999993" customHeight="1">
      <c r="A70" s="725"/>
      <c r="B70" s="938"/>
      <c r="C70" s="938"/>
      <c r="D70" s="934"/>
      <c r="E70" s="881"/>
      <c r="F70" s="934"/>
      <c r="G70" s="934"/>
      <c r="H70" s="934"/>
      <c r="I70" s="934"/>
      <c r="J70" s="937"/>
      <c r="K70" s="735"/>
      <c r="L70" s="735"/>
      <c r="M70" s="735"/>
      <c r="N70" s="736"/>
      <c r="O70" s="737"/>
    </row>
    <row r="71" spans="1:15" s="724" customFormat="1" ht="8.4499999999999993" customHeight="1">
      <c r="A71" s="725"/>
      <c r="B71" s="938"/>
      <c r="C71" s="938"/>
      <c r="D71" s="934"/>
      <c r="E71" s="881"/>
      <c r="F71" s="934"/>
      <c r="G71" s="934"/>
      <c r="H71" s="934"/>
      <c r="I71" s="934"/>
      <c r="J71" s="937"/>
      <c r="K71" s="735"/>
      <c r="L71" s="735"/>
      <c r="M71" s="735"/>
      <c r="N71" s="736"/>
      <c r="O71" s="737"/>
    </row>
    <row r="72" spans="1:15" s="724" customFormat="1" ht="8.4499999999999993" customHeight="1">
      <c r="A72" s="725"/>
      <c r="B72" s="938"/>
      <c r="C72" s="938"/>
      <c r="D72" s="881"/>
      <c r="E72" s="881"/>
      <c r="F72" s="881"/>
      <c r="G72" s="934"/>
      <c r="H72" s="934"/>
      <c r="I72" s="934"/>
      <c r="J72" s="937"/>
      <c r="K72" s="735"/>
      <c r="L72" s="735"/>
      <c r="M72" s="735"/>
      <c r="N72" s="736"/>
      <c r="O72" s="737"/>
    </row>
    <row r="73" spans="1:15" s="724" customFormat="1" ht="3" customHeight="1">
      <c r="A73" s="725"/>
      <c r="B73" s="732"/>
      <c r="C73" s="732"/>
      <c r="D73" s="738"/>
      <c r="E73" s="732"/>
      <c r="F73" s="738"/>
      <c r="G73" s="738"/>
      <c r="H73" s="738"/>
      <c r="I73" s="738"/>
      <c r="J73" s="739"/>
      <c r="K73" s="740"/>
      <c r="L73" s="740"/>
      <c r="M73" s="740"/>
      <c r="N73" s="733"/>
    </row>
    <row r="74" spans="1:15" s="724" customFormat="1" ht="3" customHeight="1">
      <c r="A74" s="725"/>
      <c r="B74" s="733"/>
      <c r="C74" s="733"/>
      <c r="D74" s="727"/>
      <c r="E74" s="733"/>
      <c r="F74" s="793"/>
      <c r="G74" s="793"/>
      <c r="H74" s="793"/>
      <c r="I74" s="793"/>
      <c r="J74" s="741"/>
      <c r="K74" s="740"/>
      <c r="L74" s="740"/>
      <c r="M74" s="740"/>
      <c r="N74" s="733"/>
    </row>
    <row r="75" spans="1:15" s="744" customFormat="1" ht="9.6" customHeight="1">
      <c r="A75" s="742"/>
      <c r="B75" s="743">
        <v>2004</v>
      </c>
      <c r="C75" s="743"/>
      <c r="D75" s="801"/>
      <c r="E75" s="743"/>
      <c r="J75" s="745"/>
      <c r="O75" s="746"/>
    </row>
    <row r="76" spans="1:15" s="744" customFormat="1" ht="9.6" customHeight="1">
      <c r="A76" s="742"/>
      <c r="B76" s="743" t="s">
        <v>60</v>
      </c>
      <c r="C76" s="743"/>
      <c r="D76" s="747">
        <f>SUM(D78,D93)</f>
        <v>1582503</v>
      </c>
      <c r="E76" s="743"/>
      <c r="F76" s="747">
        <f>SUM(F78,F93)</f>
        <v>837554</v>
      </c>
      <c r="G76" s="747">
        <f>SUM(G78,G93)-1</f>
        <v>8817</v>
      </c>
      <c r="H76" s="747">
        <f t="shared" ref="H76:I76" si="6">SUM(H78,H93)</f>
        <v>-1736</v>
      </c>
      <c r="I76" s="747">
        <f t="shared" si="6"/>
        <v>737867</v>
      </c>
      <c r="J76" s="745"/>
      <c r="O76" s="746"/>
    </row>
    <row r="77" spans="1:15" s="744" customFormat="1" ht="4.1500000000000004" customHeight="1">
      <c r="A77" s="742"/>
      <c r="B77" s="743"/>
      <c r="C77" s="743"/>
      <c r="D77" s="801"/>
      <c r="E77" s="743"/>
      <c r="F77" s="747"/>
      <c r="G77" s="747"/>
      <c r="H77" s="747"/>
      <c r="I77" s="747"/>
      <c r="J77" s="745"/>
      <c r="O77" s="746"/>
    </row>
    <row r="78" spans="1:15" s="744" customFormat="1" ht="9.6" customHeight="1">
      <c r="A78" s="742"/>
      <c r="B78" s="743" t="s">
        <v>725</v>
      </c>
      <c r="C78" s="743"/>
      <c r="D78" s="802">
        <f>SUM(D80:D91)</f>
        <v>722882</v>
      </c>
      <c r="E78" s="743"/>
      <c r="F78" s="747">
        <f>SUM(F80:F91)</f>
        <v>716983</v>
      </c>
      <c r="G78" s="747">
        <f t="shared" ref="G78" si="7">SUM(G80:G91)</f>
        <v>3230</v>
      </c>
      <c r="H78" s="803" t="s">
        <v>30</v>
      </c>
      <c r="I78" s="747">
        <f t="shared" ref="I78" si="8">SUM(I80:I91)</f>
        <v>2669</v>
      </c>
      <c r="J78" s="745"/>
      <c r="O78" s="746"/>
    </row>
    <row r="79" spans="1:15" s="744" customFormat="1" ht="4.1500000000000004" customHeight="1">
      <c r="A79" s="742"/>
      <c r="B79" s="743"/>
      <c r="C79" s="743"/>
      <c r="D79" s="801"/>
      <c r="E79" s="743"/>
      <c r="F79" s="747"/>
      <c r="G79" s="747"/>
      <c r="H79" s="747"/>
      <c r="I79" s="747"/>
      <c r="J79" s="745"/>
      <c r="O79" s="746"/>
    </row>
    <row r="80" spans="1:15" s="744" customFormat="1" ht="9" customHeight="1">
      <c r="A80" s="770"/>
      <c r="B80" s="771">
        <v>23</v>
      </c>
      <c r="C80" s="772" t="s">
        <v>419</v>
      </c>
      <c r="D80" s="804">
        <f>SUM(F80:I80)</f>
        <v>25</v>
      </c>
      <c r="E80" s="772"/>
      <c r="F80" s="751">
        <v>24</v>
      </c>
      <c r="G80" s="751">
        <v>1</v>
      </c>
      <c r="H80" s="751" t="s">
        <v>30</v>
      </c>
      <c r="I80" s="751" t="s">
        <v>30</v>
      </c>
      <c r="J80" s="745"/>
      <c r="O80" s="746"/>
    </row>
    <row r="81" spans="1:15" s="744" customFormat="1" ht="9" customHeight="1">
      <c r="A81" s="742"/>
      <c r="B81" s="771" t="s">
        <v>649</v>
      </c>
      <c r="C81" s="772" t="s">
        <v>420</v>
      </c>
      <c r="D81" s="804">
        <f t="shared" ref="D81:D82" si="9">SUM(F81:I81)</f>
        <v>195</v>
      </c>
      <c r="E81" s="772"/>
      <c r="F81" s="751">
        <v>108</v>
      </c>
      <c r="G81" s="751">
        <v>66</v>
      </c>
      <c r="H81" s="751" t="s">
        <v>30</v>
      </c>
      <c r="I81" s="751">
        <v>21</v>
      </c>
      <c r="J81" s="745"/>
      <c r="L81" s="747"/>
      <c r="M81" s="747"/>
      <c r="O81" s="746"/>
    </row>
    <row r="82" spans="1:15" s="724" customFormat="1" ht="9" customHeight="1">
      <c r="A82" s="725"/>
      <c r="B82" s="773">
        <v>51</v>
      </c>
      <c r="C82" s="772" t="s">
        <v>424</v>
      </c>
      <c r="D82" s="804">
        <f t="shared" si="9"/>
        <v>20</v>
      </c>
      <c r="E82" s="772"/>
      <c r="F82" s="751">
        <v>20</v>
      </c>
      <c r="G82" s="751" t="s">
        <v>30</v>
      </c>
      <c r="H82" s="751" t="s">
        <v>30</v>
      </c>
      <c r="I82" s="751" t="s">
        <v>30</v>
      </c>
      <c r="J82" s="728"/>
      <c r="O82" s="733"/>
    </row>
    <row r="83" spans="1:15" s="744" customFormat="1" ht="9" customHeight="1">
      <c r="A83" s="742"/>
      <c r="B83" s="773">
        <v>53</v>
      </c>
      <c r="C83" s="772" t="s">
        <v>726</v>
      </c>
      <c r="D83" s="804"/>
      <c r="E83" s="772"/>
      <c r="F83" s="751"/>
      <c r="G83" s="751"/>
      <c r="H83" s="751"/>
      <c r="I83" s="751"/>
      <c r="J83" s="745"/>
      <c r="L83" s="747"/>
      <c r="M83" s="747"/>
      <c r="O83" s="746"/>
    </row>
    <row r="84" spans="1:15" s="744" customFormat="1" ht="9" customHeight="1">
      <c r="A84" s="742"/>
      <c r="B84" s="773"/>
      <c r="C84" s="772" t="s">
        <v>653</v>
      </c>
      <c r="D84" s="804">
        <f t="shared" ref="D84:D87" si="10">SUM(F84:I84)</f>
        <v>87</v>
      </c>
      <c r="E84" s="772"/>
      <c r="F84" s="751">
        <v>85</v>
      </c>
      <c r="G84" s="751">
        <v>2</v>
      </c>
      <c r="H84" s="751" t="s">
        <v>30</v>
      </c>
      <c r="I84" s="751" t="s">
        <v>30</v>
      </c>
      <c r="J84" s="745"/>
      <c r="L84" s="747"/>
      <c r="M84" s="747"/>
      <c r="O84" s="746"/>
    </row>
    <row r="85" spans="1:15" s="724" customFormat="1" ht="9" customHeight="1">
      <c r="A85" s="725"/>
      <c r="B85" s="773">
        <v>54</v>
      </c>
      <c r="C85" s="772" t="s">
        <v>427</v>
      </c>
      <c r="D85" s="804">
        <f t="shared" si="10"/>
        <v>9475</v>
      </c>
      <c r="E85" s="772"/>
      <c r="F85" s="751">
        <v>9035</v>
      </c>
      <c r="G85" s="751">
        <v>131</v>
      </c>
      <c r="H85" s="751" t="s">
        <v>30</v>
      </c>
      <c r="I85" s="751">
        <v>309</v>
      </c>
      <c r="J85" s="728"/>
      <c r="O85" s="733"/>
    </row>
    <row r="86" spans="1:15" s="724" customFormat="1" ht="9" customHeight="1">
      <c r="A86" s="725"/>
      <c r="B86" s="773">
        <v>61</v>
      </c>
      <c r="C86" s="772" t="s">
        <v>431</v>
      </c>
      <c r="D86" s="804">
        <f t="shared" si="10"/>
        <v>263528</v>
      </c>
      <c r="E86" s="772"/>
      <c r="F86" s="751">
        <v>263013</v>
      </c>
      <c r="G86" s="751">
        <v>320</v>
      </c>
      <c r="H86" s="751" t="s">
        <v>30</v>
      </c>
      <c r="I86" s="751">
        <v>195</v>
      </c>
      <c r="J86" s="728"/>
      <c r="O86" s="733"/>
    </row>
    <row r="87" spans="1:15" s="724" customFormat="1" ht="9" customHeight="1">
      <c r="A87" s="725"/>
      <c r="B87" s="773">
        <v>62</v>
      </c>
      <c r="C87" s="772" t="s">
        <v>432</v>
      </c>
      <c r="D87" s="804">
        <f t="shared" si="10"/>
        <v>121009</v>
      </c>
      <c r="E87" s="772"/>
      <c r="F87" s="751">
        <v>120304</v>
      </c>
      <c r="G87" s="751">
        <v>474</v>
      </c>
      <c r="H87" s="751" t="s">
        <v>30</v>
      </c>
      <c r="I87" s="751">
        <v>231</v>
      </c>
      <c r="J87" s="728"/>
      <c r="O87" s="733"/>
    </row>
    <row r="88" spans="1:15" s="724" customFormat="1" ht="9" customHeight="1">
      <c r="A88" s="725"/>
      <c r="B88" s="773">
        <v>71</v>
      </c>
      <c r="C88" s="772" t="s">
        <v>727</v>
      </c>
      <c r="D88" s="804"/>
      <c r="E88" s="772"/>
      <c r="F88" s="751"/>
      <c r="G88" s="751"/>
      <c r="H88" s="751"/>
      <c r="I88" s="751"/>
      <c r="J88" s="728"/>
      <c r="O88" s="733"/>
    </row>
    <row r="89" spans="1:15" s="724" customFormat="1" ht="9" customHeight="1">
      <c r="A89" s="725"/>
      <c r="B89" s="773"/>
      <c r="C89" s="772" t="s">
        <v>728</v>
      </c>
      <c r="D89" s="804">
        <f t="shared" ref="D89" si="11">SUM(F89:I89)</f>
        <v>3069</v>
      </c>
      <c r="E89" s="772"/>
      <c r="F89" s="751">
        <v>2992</v>
      </c>
      <c r="G89" s="751">
        <v>59</v>
      </c>
      <c r="H89" s="751" t="s">
        <v>30</v>
      </c>
      <c r="I89" s="751">
        <v>18</v>
      </c>
      <c r="J89" s="728"/>
      <c r="O89" s="733"/>
    </row>
    <row r="90" spans="1:15" s="724" customFormat="1" ht="9" customHeight="1">
      <c r="A90" s="725"/>
      <c r="B90" s="773">
        <v>93</v>
      </c>
      <c r="C90" s="774" t="s">
        <v>656</v>
      </c>
      <c r="D90" s="804"/>
      <c r="E90" s="774"/>
      <c r="F90" s="751"/>
      <c r="G90" s="751"/>
      <c r="H90" s="751"/>
      <c r="I90" s="751"/>
      <c r="J90" s="728"/>
      <c r="O90" s="733"/>
    </row>
    <row r="91" spans="1:15" s="724" customFormat="1" ht="9" customHeight="1">
      <c r="A91" s="725"/>
      <c r="B91" s="773"/>
      <c r="C91" s="774" t="s">
        <v>657</v>
      </c>
      <c r="D91" s="804">
        <f t="shared" ref="D91" si="12">SUM(F91:I91)</f>
        <v>325474</v>
      </c>
      <c r="E91" s="774"/>
      <c r="F91" s="751">
        <v>321402</v>
      </c>
      <c r="G91" s="751">
        <v>2177</v>
      </c>
      <c r="H91" s="751" t="s">
        <v>30</v>
      </c>
      <c r="I91" s="751">
        <v>1895</v>
      </c>
      <c r="J91" s="728"/>
    </row>
    <row r="92" spans="1:15" s="724" customFormat="1" ht="9" customHeight="1">
      <c r="A92" s="725"/>
      <c r="B92" s="773"/>
      <c r="C92" s="774"/>
      <c r="D92" s="805"/>
      <c r="E92" s="774"/>
      <c r="F92" s="751"/>
      <c r="G92" s="751"/>
      <c r="H92" s="751"/>
      <c r="I92" s="751"/>
      <c r="J92" s="728"/>
    </row>
    <row r="93" spans="1:15" s="724" customFormat="1" ht="9" customHeight="1">
      <c r="A93" s="725"/>
      <c r="B93" s="743" t="s">
        <v>700</v>
      </c>
      <c r="C93" s="774"/>
      <c r="D93" s="793">
        <f>SUM(D95,D114)</f>
        <v>859621</v>
      </c>
      <c r="E93" s="774"/>
      <c r="F93" s="793">
        <f>SUM(F95,F114)-1</f>
        <v>120571</v>
      </c>
      <c r="G93" s="793">
        <f>SUM(G95,G114)+1</f>
        <v>5588</v>
      </c>
      <c r="H93" s="793">
        <f t="shared" ref="H93:I93" si="13">SUM(H95,H114)</f>
        <v>-1736</v>
      </c>
      <c r="I93" s="793">
        <f t="shared" si="13"/>
        <v>735198</v>
      </c>
      <c r="J93" s="728"/>
    </row>
    <row r="94" spans="1:15" s="744" customFormat="1" ht="4.1500000000000004" customHeight="1">
      <c r="A94" s="742"/>
      <c r="B94" s="743"/>
      <c r="C94" s="743"/>
      <c r="D94" s="801"/>
      <c r="E94" s="743"/>
      <c r="F94" s="747"/>
      <c r="G94" s="747"/>
      <c r="H94" s="747"/>
      <c r="I94" s="747"/>
      <c r="J94" s="745"/>
      <c r="O94" s="746"/>
    </row>
    <row r="95" spans="1:15" s="724" customFormat="1" ht="9" customHeight="1">
      <c r="A95" s="725"/>
      <c r="B95" s="743"/>
      <c r="C95" s="775" t="s">
        <v>729</v>
      </c>
      <c r="D95" s="793">
        <f>SUM(D98:D112)</f>
        <v>118757</v>
      </c>
      <c r="E95" s="743"/>
      <c r="F95" s="793">
        <f>SUM(F98:F112)</f>
        <v>47549</v>
      </c>
      <c r="G95" s="793">
        <f>SUM(G98:G112)+1</f>
        <v>1705</v>
      </c>
      <c r="H95" s="793">
        <f t="shared" ref="H95" si="14">SUM(H98:H112)</f>
        <v>-1736</v>
      </c>
      <c r="I95" s="793">
        <f>SUM(I98:I112)+1</f>
        <v>71239</v>
      </c>
      <c r="J95" s="728"/>
    </row>
    <row r="96" spans="1:15" s="744" customFormat="1" ht="4.1500000000000004" customHeight="1">
      <c r="A96" s="742"/>
      <c r="B96" s="743"/>
      <c r="C96" s="743"/>
      <c r="D96" s="801"/>
      <c r="E96" s="743"/>
      <c r="F96" s="747"/>
      <c r="G96" s="747"/>
      <c r="H96" s="747"/>
      <c r="I96" s="747"/>
      <c r="J96" s="745"/>
      <c r="O96" s="746"/>
    </row>
    <row r="97" spans="1:15" s="724" customFormat="1" ht="9" customHeight="1">
      <c r="A97" s="725"/>
      <c r="B97" s="773" t="s">
        <v>647</v>
      </c>
      <c r="C97" s="774" t="s">
        <v>679</v>
      </c>
      <c r="D97" s="805"/>
      <c r="E97" s="774"/>
      <c r="F97" s="751"/>
      <c r="G97" s="751"/>
      <c r="H97" s="751"/>
      <c r="I97" s="751"/>
      <c r="J97" s="728"/>
    </row>
    <row r="98" spans="1:15" s="724" customFormat="1" ht="9" customHeight="1">
      <c r="A98" s="725"/>
      <c r="B98" s="773"/>
      <c r="C98" s="774" t="s">
        <v>730</v>
      </c>
      <c r="D98" s="806">
        <f>SUM(F98:I98)+1</f>
        <v>422</v>
      </c>
      <c r="E98" s="774"/>
      <c r="F98" s="751">
        <v>341</v>
      </c>
      <c r="G98" s="751">
        <v>16</v>
      </c>
      <c r="H98" s="751" t="s">
        <v>30</v>
      </c>
      <c r="I98" s="751">
        <v>64</v>
      </c>
      <c r="J98" s="728"/>
    </row>
    <row r="99" spans="1:15" s="744" customFormat="1" ht="9" customHeight="1">
      <c r="A99" s="742"/>
      <c r="B99" s="773" t="s">
        <v>648</v>
      </c>
      <c r="C99" s="774" t="s">
        <v>731</v>
      </c>
      <c r="D99" s="806"/>
      <c r="E99" s="774"/>
      <c r="F99" s="751"/>
      <c r="G99" s="751"/>
      <c r="H99" s="751"/>
      <c r="I99" s="751"/>
      <c r="J99" s="745"/>
      <c r="L99" s="747"/>
      <c r="M99" s="747"/>
      <c r="O99" s="746"/>
    </row>
    <row r="100" spans="1:15" s="744" customFormat="1" ht="9" customHeight="1">
      <c r="A100" s="742"/>
      <c r="B100" s="773"/>
      <c r="C100" s="774" t="s">
        <v>732</v>
      </c>
      <c r="D100" s="806">
        <f t="shared" ref="D100:D105" si="15">SUM(F100:I100)</f>
        <v>25830</v>
      </c>
      <c r="E100" s="774"/>
      <c r="F100" s="751">
        <v>10216</v>
      </c>
      <c r="G100" s="751">
        <v>741</v>
      </c>
      <c r="H100" s="751" t="s">
        <v>30</v>
      </c>
      <c r="I100" s="751">
        <v>14873</v>
      </c>
      <c r="J100" s="745"/>
      <c r="L100" s="747"/>
      <c r="M100" s="747"/>
      <c r="O100" s="746"/>
    </row>
    <row r="101" spans="1:15" s="744" customFormat="1" ht="9" customHeight="1">
      <c r="A101" s="742"/>
      <c r="B101" s="773" t="s">
        <v>649</v>
      </c>
      <c r="C101" s="774" t="s">
        <v>420</v>
      </c>
      <c r="D101" s="806">
        <f>SUM(F101:I101)+1</f>
        <v>1941</v>
      </c>
      <c r="E101" s="774"/>
      <c r="F101" s="751">
        <v>1565</v>
      </c>
      <c r="G101" s="751">
        <v>29</v>
      </c>
      <c r="H101" s="751" t="s">
        <v>30</v>
      </c>
      <c r="I101" s="751">
        <v>346</v>
      </c>
      <c r="J101" s="745"/>
      <c r="L101" s="747"/>
      <c r="M101" s="747"/>
      <c r="O101" s="746"/>
    </row>
    <row r="102" spans="1:15" s="744" customFormat="1" ht="9" customHeight="1">
      <c r="A102" s="742"/>
      <c r="B102" s="773" t="s">
        <v>650</v>
      </c>
      <c r="C102" s="774" t="s">
        <v>651</v>
      </c>
      <c r="D102" s="806">
        <f>SUM(F102:I102)-1</f>
        <v>1284</v>
      </c>
      <c r="E102" s="774"/>
      <c r="F102" s="751">
        <v>880</v>
      </c>
      <c r="G102" s="751">
        <v>22</v>
      </c>
      <c r="H102" s="751" t="s">
        <v>30</v>
      </c>
      <c r="I102" s="751">
        <v>383</v>
      </c>
      <c r="J102" s="745"/>
      <c r="L102" s="747"/>
      <c r="M102" s="747"/>
      <c r="O102" s="746"/>
    </row>
    <row r="103" spans="1:15" s="724" customFormat="1" ht="9.6" customHeight="1">
      <c r="A103" s="725"/>
      <c r="B103" s="748" t="s">
        <v>652</v>
      </c>
      <c r="C103" s="748" t="s">
        <v>733</v>
      </c>
      <c r="D103" s="806">
        <f t="shared" si="15"/>
        <v>24857</v>
      </c>
      <c r="E103" s="748"/>
      <c r="F103" s="810">
        <v>9593</v>
      </c>
      <c r="G103" s="810">
        <v>161</v>
      </c>
      <c r="H103" s="810">
        <v>-1736</v>
      </c>
      <c r="I103" s="751">
        <v>16839</v>
      </c>
      <c r="J103" s="728"/>
      <c r="O103" s="733"/>
    </row>
    <row r="104" spans="1:15" s="724" customFormat="1" ht="9.6" customHeight="1">
      <c r="A104" s="725"/>
      <c r="B104" s="748">
        <v>51</v>
      </c>
      <c r="C104" s="748" t="s">
        <v>424</v>
      </c>
      <c r="D104" s="806">
        <f t="shared" si="15"/>
        <v>2726</v>
      </c>
      <c r="E104" s="748"/>
      <c r="F104" s="810">
        <v>1965</v>
      </c>
      <c r="G104" s="810">
        <v>30</v>
      </c>
      <c r="H104" s="810" t="s">
        <v>30</v>
      </c>
      <c r="I104" s="751">
        <v>731</v>
      </c>
      <c r="J104" s="728"/>
      <c r="O104" s="733"/>
    </row>
    <row r="105" spans="1:15" s="744" customFormat="1" ht="9" customHeight="1">
      <c r="A105" s="770"/>
      <c r="B105" s="771" t="s">
        <v>734</v>
      </c>
      <c r="C105" s="772" t="s">
        <v>425</v>
      </c>
      <c r="D105" s="806">
        <f t="shared" si="15"/>
        <v>34044</v>
      </c>
      <c r="E105" s="772"/>
      <c r="F105" s="751">
        <v>9336</v>
      </c>
      <c r="G105" s="751">
        <v>521</v>
      </c>
      <c r="H105" s="751" t="s">
        <v>30</v>
      </c>
      <c r="I105" s="751">
        <v>24187</v>
      </c>
      <c r="J105" s="745"/>
      <c r="O105" s="746"/>
    </row>
    <row r="106" spans="1:15" s="744" customFormat="1" ht="9" customHeight="1">
      <c r="A106" s="742"/>
      <c r="B106" s="771" t="s">
        <v>735</v>
      </c>
      <c r="C106" s="772" t="s">
        <v>726</v>
      </c>
      <c r="D106" s="806"/>
      <c r="E106" s="772"/>
      <c r="F106" s="751"/>
      <c r="G106" s="751"/>
      <c r="H106" s="751"/>
      <c r="I106" s="751"/>
      <c r="J106" s="745"/>
      <c r="L106" s="747"/>
      <c r="M106" s="747"/>
      <c r="O106" s="746"/>
    </row>
    <row r="107" spans="1:15" s="724" customFormat="1" ht="9" customHeight="1">
      <c r="A107" s="725"/>
      <c r="B107" s="773"/>
      <c r="C107" s="772" t="s">
        <v>653</v>
      </c>
      <c r="D107" s="806">
        <f>SUM(F107:I107)-1</f>
        <v>314</v>
      </c>
      <c r="E107" s="772"/>
      <c r="F107" s="751">
        <v>234</v>
      </c>
      <c r="G107" s="751">
        <v>8</v>
      </c>
      <c r="H107" s="751" t="s">
        <v>30</v>
      </c>
      <c r="I107" s="751">
        <v>73</v>
      </c>
      <c r="J107" s="728"/>
      <c r="O107" s="733"/>
    </row>
    <row r="108" spans="1:15" s="744" customFormat="1" ht="9" customHeight="1">
      <c r="A108" s="742"/>
      <c r="B108" s="773" t="s">
        <v>654</v>
      </c>
      <c r="C108" s="772" t="s">
        <v>427</v>
      </c>
      <c r="D108" s="806"/>
      <c r="E108" s="772"/>
      <c r="F108" s="751"/>
      <c r="G108" s="751"/>
      <c r="H108" s="751"/>
      <c r="I108" s="751"/>
      <c r="J108" s="745"/>
      <c r="L108" s="747"/>
      <c r="M108" s="747"/>
      <c r="O108" s="746"/>
    </row>
    <row r="109" spans="1:15" s="744" customFormat="1" ht="9" customHeight="1">
      <c r="A109" s="742"/>
      <c r="B109" s="773"/>
      <c r="C109" s="772" t="s">
        <v>655</v>
      </c>
      <c r="D109" s="806">
        <f t="shared" ref="D109" si="16">SUM(F109:I109)</f>
        <v>14385</v>
      </c>
      <c r="E109" s="772"/>
      <c r="F109" s="751">
        <v>8556</v>
      </c>
      <c r="G109" s="751">
        <v>119</v>
      </c>
      <c r="H109" s="751" t="s">
        <v>30</v>
      </c>
      <c r="I109" s="751">
        <v>5710</v>
      </c>
      <c r="J109" s="745"/>
      <c r="L109" s="747"/>
      <c r="M109" s="747"/>
      <c r="O109" s="746"/>
    </row>
    <row r="110" spans="1:15" s="724" customFormat="1" ht="9" customHeight="1">
      <c r="A110" s="725"/>
      <c r="B110" s="773">
        <v>62</v>
      </c>
      <c r="C110" s="772" t="s">
        <v>432</v>
      </c>
      <c r="D110" s="806">
        <f>SUM(F110:I110)+1</f>
        <v>5724</v>
      </c>
      <c r="E110" s="772"/>
      <c r="F110" s="751">
        <v>4328</v>
      </c>
      <c r="G110" s="751">
        <v>42</v>
      </c>
      <c r="H110" s="751" t="s">
        <v>30</v>
      </c>
      <c r="I110" s="751">
        <v>1353</v>
      </c>
      <c r="J110" s="728"/>
      <c r="O110" s="733"/>
    </row>
    <row r="111" spans="1:15" s="724" customFormat="1" ht="9" customHeight="1">
      <c r="A111" s="725"/>
      <c r="B111" s="773">
        <v>71</v>
      </c>
      <c r="C111" s="772" t="s">
        <v>727</v>
      </c>
      <c r="D111" s="806"/>
      <c r="E111" s="772"/>
      <c r="F111" s="751"/>
      <c r="G111" s="751"/>
      <c r="H111" s="751"/>
      <c r="I111" s="751"/>
      <c r="J111" s="728"/>
      <c r="O111" s="733"/>
    </row>
    <row r="112" spans="1:15" s="724" customFormat="1" ht="9" customHeight="1">
      <c r="A112" s="725"/>
      <c r="B112" s="773"/>
      <c r="C112" s="772" t="s">
        <v>728</v>
      </c>
      <c r="D112" s="806">
        <f>SUM(F112:I112)+1</f>
        <v>7230</v>
      </c>
      <c r="E112" s="772"/>
      <c r="F112" s="751">
        <v>535</v>
      </c>
      <c r="G112" s="751">
        <v>15</v>
      </c>
      <c r="H112" s="751" t="s">
        <v>30</v>
      </c>
      <c r="I112" s="751">
        <v>6679</v>
      </c>
      <c r="J112" s="728"/>
      <c r="O112" s="733"/>
    </row>
    <row r="113" spans="1:15" s="744" customFormat="1" ht="4.1500000000000004" customHeight="1">
      <c r="A113" s="742"/>
      <c r="B113" s="743"/>
      <c r="C113" s="743"/>
      <c r="D113" s="801"/>
      <c r="E113" s="743"/>
      <c r="F113" s="747"/>
      <c r="G113" s="747"/>
      <c r="H113" s="747"/>
      <c r="I113" s="747"/>
      <c r="J113" s="745"/>
      <c r="O113" s="746"/>
    </row>
    <row r="114" spans="1:15" s="724" customFormat="1" ht="9" customHeight="1">
      <c r="A114" s="725"/>
      <c r="C114" s="795" t="s">
        <v>736</v>
      </c>
      <c r="D114" s="793">
        <f>SUM(F114:I114)</f>
        <v>740864</v>
      </c>
      <c r="E114" s="795"/>
      <c r="F114" s="793">
        <v>73023</v>
      </c>
      <c r="G114" s="793">
        <v>3882</v>
      </c>
      <c r="H114" s="793" t="s">
        <v>30</v>
      </c>
      <c r="I114" s="793">
        <v>663959</v>
      </c>
      <c r="J114" s="728"/>
      <c r="O114" s="733"/>
    </row>
    <row r="115" spans="1:15" s="724" customFormat="1" ht="9" customHeight="1">
      <c r="A115" s="725"/>
      <c r="C115" s="773"/>
      <c r="D115" s="807"/>
      <c r="E115" s="773"/>
      <c r="F115" s="751"/>
      <c r="G115" s="751"/>
      <c r="H115" s="751"/>
      <c r="I115" s="751"/>
      <c r="J115" s="728"/>
      <c r="O115" s="733"/>
    </row>
    <row r="116" spans="1:15" s="744" customFormat="1" ht="3.95" customHeight="1">
      <c r="A116" s="742"/>
      <c r="B116" s="773"/>
      <c r="C116" s="774"/>
      <c r="D116" s="805"/>
      <c r="E116" s="774"/>
      <c r="F116" s="751"/>
      <c r="G116" s="751"/>
      <c r="H116" s="751"/>
      <c r="I116" s="751"/>
      <c r="J116" s="745"/>
      <c r="L116" s="747"/>
      <c r="M116" s="747"/>
      <c r="O116" s="746"/>
    </row>
    <row r="117" spans="1:15" s="744" customFormat="1" ht="9" customHeight="1">
      <c r="A117" s="742"/>
      <c r="B117" s="775" t="s">
        <v>645</v>
      </c>
      <c r="D117" s="808"/>
      <c r="F117" s="751"/>
      <c r="G117" s="751"/>
      <c r="H117" s="751"/>
      <c r="I117" s="751"/>
      <c r="J117" s="745"/>
      <c r="L117" s="747"/>
      <c r="M117" s="747"/>
      <c r="O117" s="746"/>
    </row>
    <row r="118" spans="1:15" s="744" customFormat="1" ht="4.5" customHeight="1">
      <c r="A118" s="757"/>
      <c r="B118" s="776"/>
      <c r="C118" s="777"/>
      <c r="D118" s="809"/>
      <c r="E118" s="777"/>
      <c r="F118" s="763"/>
      <c r="G118" s="763"/>
      <c r="H118" s="763"/>
      <c r="I118" s="763"/>
      <c r="J118" s="760"/>
      <c r="L118" s="747"/>
      <c r="M118" s="747"/>
      <c r="O118" s="746"/>
    </row>
    <row r="119" spans="1:15" s="724" customFormat="1" ht="4.5" customHeight="1">
      <c r="A119" s="721"/>
      <c r="B119" s="722"/>
      <c r="C119" s="722"/>
      <c r="D119" s="796"/>
      <c r="E119" s="722"/>
      <c r="F119" s="722"/>
      <c r="G119" s="722"/>
      <c r="H119" s="722"/>
      <c r="I119" s="722"/>
      <c r="J119" s="723"/>
    </row>
    <row r="120" spans="1:15" s="724" customFormat="1" ht="11.1" customHeight="1">
      <c r="A120" s="725"/>
      <c r="B120" s="726" t="s">
        <v>658</v>
      </c>
      <c r="C120" s="726"/>
      <c r="D120" s="797"/>
      <c r="E120" s="726"/>
      <c r="F120" s="727"/>
      <c r="G120" s="727"/>
      <c r="H120" s="727"/>
      <c r="I120" s="853" t="s">
        <v>701</v>
      </c>
      <c r="J120" s="728"/>
    </row>
    <row r="121" spans="1:15" s="724" customFormat="1" ht="11.1" customHeight="1">
      <c r="A121" s="725"/>
      <c r="B121" s="726" t="s">
        <v>646</v>
      </c>
      <c r="C121" s="726"/>
      <c r="D121" s="797"/>
      <c r="E121" s="726"/>
      <c r="F121" s="727"/>
      <c r="G121" s="727"/>
      <c r="H121" s="727"/>
      <c r="I121" s="729"/>
      <c r="J121" s="728"/>
    </row>
    <row r="122" spans="1:15" s="724" customFormat="1" ht="11.1" customHeight="1">
      <c r="A122" s="725"/>
      <c r="B122" s="726" t="s">
        <v>723</v>
      </c>
      <c r="C122" s="726"/>
      <c r="D122" s="797"/>
      <c r="E122" s="726"/>
      <c r="F122" s="730"/>
      <c r="G122" s="730"/>
      <c r="H122" s="730"/>
      <c r="I122" s="730"/>
      <c r="J122" s="728"/>
    </row>
    <row r="123" spans="1:15" s="724" customFormat="1" ht="11.1" customHeight="1">
      <c r="A123" s="725"/>
      <c r="B123" s="731" t="s">
        <v>623</v>
      </c>
      <c r="C123" s="731"/>
      <c r="D123" s="798"/>
      <c r="E123" s="731"/>
      <c r="F123" s="730"/>
      <c r="G123" s="730"/>
      <c r="H123" s="730"/>
      <c r="I123" s="730"/>
      <c r="J123" s="728"/>
    </row>
    <row r="124" spans="1:15" s="724" customFormat="1" ht="3" customHeight="1">
      <c r="A124" s="725"/>
      <c r="B124" s="732"/>
      <c r="C124" s="732"/>
      <c r="D124" s="738"/>
      <c r="E124" s="732"/>
      <c r="F124" s="732"/>
      <c r="G124" s="732"/>
      <c r="H124" s="732"/>
      <c r="I124" s="732"/>
      <c r="J124" s="728"/>
    </row>
    <row r="125" spans="1:15" s="724" customFormat="1" ht="3" customHeight="1">
      <c r="A125" s="725"/>
      <c r="B125" s="733"/>
      <c r="C125" s="733"/>
      <c r="D125" s="727"/>
      <c r="E125" s="733"/>
      <c r="F125" s="733"/>
      <c r="G125" s="733"/>
      <c r="H125" s="733"/>
      <c r="I125" s="733"/>
      <c r="J125" s="728"/>
    </row>
    <row r="126" spans="1:15" s="724" customFormat="1" ht="8.4499999999999993" customHeight="1">
      <c r="A126" s="725"/>
      <c r="B126" s="938" t="s">
        <v>415</v>
      </c>
      <c r="C126" s="938"/>
      <c r="D126" s="799" t="s">
        <v>659</v>
      </c>
      <c r="E126" s="881"/>
      <c r="F126" s="782" t="s">
        <v>660</v>
      </c>
      <c r="G126" s="782"/>
      <c r="H126" s="782"/>
      <c r="I126" s="782"/>
      <c r="J126" s="800"/>
      <c r="K126" s="735"/>
      <c r="L126" s="735"/>
      <c r="M126" s="735"/>
      <c r="N126" s="736"/>
      <c r="O126" s="737"/>
    </row>
    <row r="127" spans="1:15" s="724" customFormat="1" ht="8.4499999999999993" customHeight="1">
      <c r="A127" s="725"/>
      <c r="B127" s="938"/>
      <c r="C127" s="938"/>
      <c r="D127" s="936" t="s">
        <v>668</v>
      </c>
      <c r="E127" s="881"/>
      <c r="F127" s="936" t="s">
        <v>669</v>
      </c>
      <c r="G127" s="936" t="s">
        <v>670</v>
      </c>
      <c r="H127" s="936" t="s">
        <v>671</v>
      </c>
      <c r="I127" s="936" t="s">
        <v>672</v>
      </c>
      <c r="J127" s="937"/>
      <c r="K127" s="735"/>
      <c r="L127" s="735"/>
      <c r="M127" s="735"/>
      <c r="N127" s="736"/>
      <c r="O127" s="737"/>
    </row>
    <row r="128" spans="1:15" s="724" customFormat="1" ht="8.4499999999999993" customHeight="1">
      <c r="A128" s="725"/>
      <c r="B128" s="938"/>
      <c r="C128" s="938"/>
      <c r="D128" s="934"/>
      <c r="E128" s="881"/>
      <c r="F128" s="934"/>
      <c r="G128" s="934"/>
      <c r="H128" s="934"/>
      <c r="I128" s="934"/>
      <c r="J128" s="937"/>
      <c r="K128" s="735"/>
      <c r="L128" s="735"/>
      <c r="M128" s="735"/>
      <c r="N128" s="736"/>
      <c r="O128" s="737"/>
    </row>
    <row r="129" spans="1:15" s="724" customFormat="1" ht="8.4499999999999993" customHeight="1">
      <c r="A129" s="725"/>
      <c r="B129" s="938"/>
      <c r="C129" s="938"/>
      <c r="D129" s="934"/>
      <c r="E129" s="881"/>
      <c r="F129" s="934"/>
      <c r="G129" s="934"/>
      <c r="H129" s="934"/>
      <c r="I129" s="934"/>
      <c r="J129" s="937"/>
      <c r="K129" s="735"/>
      <c r="L129" s="735"/>
      <c r="M129" s="735"/>
      <c r="N129" s="736"/>
      <c r="O129" s="737"/>
    </row>
    <row r="130" spans="1:15" s="724" customFormat="1" ht="8.4499999999999993" customHeight="1">
      <c r="A130" s="725"/>
      <c r="B130" s="938"/>
      <c r="C130" s="938"/>
      <c r="D130" s="934"/>
      <c r="E130" s="881"/>
      <c r="F130" s="934"/>
      <c r="G130" s="934"/>
      <c r="H130" s="934"/>
      <c r="I130" s="934"/>
      <c r="J130" s="937"/>
      <c r="K130" s="735"/>
      <c r="L130" s="735"/>
      <c r="M130" s="735"/>
      <c r="N130" s="736"/>
      <c r="O130" s="737"/>
    </row>
    <row r="131" spans="1:15" s="724" customFormat="1" ht="8.4499999999999993" customHeight="1">
      <c r="A131" s="725"/>
      <c r="B131" s="938"/>
      <c r="C131" s="938"/>
      <c r="D131" s="881"/>
      <c r="E131" s="881"/>
      <c r="F131" s="881"/>
      <c r="G131" s="934"/>
      <c r="H131" s="934"/>
      <c r="I131" s="934"/>
      <c r="J131" s="937"/>
      <c r="K131" s="735"/>
      <c r="L131" s="735"/>
      <c r="M131" s="735"/>
      <c r="N131" s="736"/>
      <c r="O131" s="737"/>
    </row>
    <row r="132" spans="1:15" s="724" customFormat="1" ht="3" customHeight="1">
      <c r="A132" s="725"/>
      <c r="B132" s="732"/>
      <c r="C132" s="732"/>
      <c r="D132" s="738"/>
      <c r="E132" s="732"/>
      <c r="F132" s="738"/>
      <c r="G132" s="738"/>
      <c r="H132" s="738"/>
      <c r="I132" s="738"/>
      <c r="J132" s="739"/>
      <c r="K132" s="740"/>
      <c r="L132" s="740"/>
      <c r="M132" s="740"/>
      <c r="N132" s="733"/>
    </row>
    <row r="133" spans="1:15" s="724" customFormat="1" ht="3" customHeight="1">
      <c r="A133" s="725"/>
      <c r="B133" s="733"/>
      <c r="C133" s="733"/>
      <c r="D133" s="727"/>
      <c r="E133" s="733"/>
      <c r="F133" s="793"/>
      <c r="G133" s="793"/>
      <c r="H133" s="793"/>
      <c r="I133" s="793"/>
      <c r="J133" s="741"/>
      <c r="K133" s="740"/>
      <c r="L133" s="740"/>
      <c r="M133" s="740"/>
      <c r="N133" s="733"/>
    </row>
    <row r="134" spans="1:15" s="744" customFormat="1" ht="9.6" customHeight="1">
      <c r="A134" s="742"/>
      <c r="B134" s="743">
        <v>2005</v>
      </c>
      <c r="C134" s="743"/>
      <c r="D134" s="801"/>
      <c r="E134" s="743"/>
      <c r="J134" s="745"/>
      <c r="O134" s="746"/>
    </row>
    <row r="135" spans="1:15" s="744" customFormat="1" ht="9.6" customHeight="1">
      <c r="A135" s="742"/>
      <c r="B135" s="743" t="s">
        <v>60</v>
      </c>
      <c r="C135" s="743"/>
      <c r="D135" s="747">
        <f>SUM(D137,D152)</f>
        <v>1732269</v>
      </c>
      <c r="E135" s="743"/>
      <c r="F135" s="747">
        <f>SUM(F137,F152)</f>
        <v>902277</v>
      </c>
      <c r="G135" s="747">
        <f t="shared" ref="G135:I135" si="17">SUM(G137,G152)</f>
        <v>12393</v>
      </c>
      <c r="H135" s="747">
        <f t="shared" si="17"/>
        <v>-1965</v>
      </c>
      <c r="I135" s="747">
        <f t="shared" si="17"/>
        <v>819564</v>
      </c>
      <c r="J135" s="745"/>
      <c r="O135" s="746"/>
    </row>
    <row r="136" spans="1:15" s="744" customFormat="1" ht="4.1500000000000004" customHeight="1">
      <c r="A136" s="742"/>
      <c r="B136" s="743"/>
      <c r="C136" s="743"/>
      <c r="D136" s="801"/>
      <c r="E136" s="743"/>
      <c r="F136" s="747"/>
      <c r="G136" s="747"/>
      <c r="H136" s="747"/>
      <c r="I136" s="747"/>
      <c r="J136" s="745"/>
      <c r="O136" s="746"/>
    </row>
    <row r="137" spans="1:15" s="744" customFormat="1" ht="9.6" customHeight="1">
      <c r="A137" s="742"/>
      <c r="B137" s="743" t="s">
        <v>725</v>
      </c>
      <c r="C137" s="743"/>
      <c r="D137" s="802">
        <f>SUM(D139:D150)</f>
        <v>780811</v>
      </c>
      <c r="E137" s="743"/>
      <c r="F137" s="747">
        <f>SUM(F139:F150)</f>
        <v>774087</v>
      </c>
      <c r="G137" s="747">
        <f t="shared" ref="G137" si="18">SUM(G139:G150)</f>
        <v>3594</v>
      </c>
      <c r="H137" s="803" t="s">
        <v>30</v>
      </c>
      <c r="I137" s="747">
        <f>SUM(I139:I150)+1</f>
        <v>3130</v>
      </c>
      <c r="J137" s="745"/>
      <c r="O137" s="746"/>
    </row>
    <row r="138" spans="1:15" s="744" customFormat="1" ht="4.1500000000000004" customHeight="1">
      <c r="A138" s="742"/>
      <c r="B138" s="743"/>
      <c r="C138" s="743"/>
      <c r="D138" s="801"/>
      <c r="E138" s="743"/>
      <c r="F138" s="747"/>
      <c r="G138" s="747"/>
      <c r="H138" s="747"/>
      <c r="I138" s="747"/>
      <c r="J138" s="745"/>
      <c r="O138" s="746"/>
    </row>
    <row r="139" spans="1:15" s="744" customFormat="1" ht="9" customHeight="1">
      <c r="A139" s="770"/>
      <c r="B139" s="771">
        <v>23</v>
      </c>
      <c r="C139" s="772" t="s">
        <v>419</v>
      </c>
      <c r="D139" s="804">
        <f>SUM(F139:I139)+1</f>
        <v>25</v>
      </c>
      <c r="E139" s="772"/>
      <c r="F139" s="751">
        <v>24</v>
      </c>
      <c r="G139" s="751" t="s">
        <v>30</v>
      </c>
      <c r="H139" s="751" t="s">
        <v>30</v>
      </c>
      <c r="I139" s="751" t="s">
        <v>30</v>
      </c>
      <c r="J139" s="745"/>
      <c r="O139" s="746"/>
    </row>
    <row r="140" spans="1:15" s="744" customFormat="1" ht="9" customHeight="1">
      <c r="A140" s="742"/>
      <c r="B140" s="771" t="s">
        <v>649</v>
      </c>
      <c r="C140" s="772" t="s">
        <v>420</v>
      </c>
      <c r="D140" s="804">
        <f t="shared" ref="D140:D141" si="19">SUM(F140:I140)</f>
        <v>195</v>
      </c>
      <c r="E140" s="772"/>
      <c r="F140" s="751">
        <v>101</v>
      </c>
      <c r="G140" s="751">
        <v>73</v>
      </c>
      <c r="H140" s="751" t="s">
        <v>30</v>
      </c>
      <c r="I140" s="751">
        <v>21</v>
      </c>
      <c r="J140" s="745"/>
      <c r="L140" s="747"/>
      <c r="M140" s="747"/>
      <c r="O140" s="746"/>
    </row>
    <row r="141" spans="1:15" s="724" customFormat="1" ht="9" customHeight="1">
      <c r="A141" s="725"/>
      <c r="B141" s="773">
        <v>51</v>
      </c>
      <c r="C141" s="772" t="s">
        <v>424</v>
      </c>
      <c r="D141" s="804">
        <f t="shared" si="19"/>
        <v>26</v>
      </c>
      <c r="E141" s="772"/>
      <c r="F141" s="751">
        <v>25</v>
      </c>
      <c r="G141" s="751">
        <v>1</v>
      </c>
      <c r="H141" s="751" t="s">
        <v>30</v>
      </c>
      <c r="I141" s="751" t="s">
        <v>30</v>
      </c>
      <c r="J141" s="728"/>
      <c r="O141" s="733"/>
    </row>
    <row r="142" spans="1:15" s="744" customFormat="1" ht="9" customHeight="1">
      <c r="A142" s="742"/>
      <c r="B142" s="773">
        <v>53</v>
      </c>
      <c r="C142" s="772" t="s">
        <v>726</v>
      </c>
      <c r="D142" s="804"/>
      <c r="E142" s="772"/>
      <c r="F142" s="751"/>
      <c r="G142" s="751"/>
      <c r="H142" s="751"/>
      <c r="I142" s="751"/>
      <c r="J142" s="745"/>
      <c r="L142" s="747"/>
      <c r="M142" s="747"/>
      <c r="O142" s="746"/>
    </row>
    <row r="143" spans="1:15" s="744" customFormat="1" ht="9" customHeight="1">
      <c r="A143" s="742"/>
      <c r="B143" s="773"/>
      <c r="C143" s="772" t="s">
        <v>653</v>
      </c>
      <c r="D143" s="804">
        <f t="shared" ref="D143:D146" si="20">SUM(F143:I143)</f>
        <v>85</v>
      </c>
      <c r="E143" s="772"/>
      <c r="F143" s="751">
        <v>82</v>
      </c>
      <c r="G143" s="751">
        <v>3</v>
      </c>
      <c r="H143" s="751" t="s">
        <v>30</v>
      </c>
      <c r="I143" s="751" t="s">
        <v>30</v>
      </c>
      <c r="J143" s="745"/>
      <c r="L143" s="747"/>
      <c r="M143" s="747"/>
      <c r="O143" s="746"/>
    </row>
    <row r="144" spans="1:15" s="724" customFormat="1" ht="9" customHeight="1">
      <c r="A144" s="725"/>
      <c r="B144" s="773">
        <v>54</v>
      </c>
      <c r="C144" s="772" t="s">
        <v>427</v>
      </c>
      <c r="D144" s="804">
        <f t="shared" si="20"/>
        <v>10260</v>
      </c>
      <c r="E144" s="772"/>
      <c r="F144" s="751">
        <v>9820</v>
      </c>
      <c r="G144" s="751">
        <v>107</v>
      </c>
      <c r="H144" s="751" t="s">
        <v>30</v>
      </c>
      <c r="I144" s="751">
        <v>333</v>
      </c>
      <c r="J144" s="728"/>
      <c r="O144" s="733"/>
    </row>
    <row r="145" spans="1:15" s="724" customFormat="1" ht="9" customHeight="1">
      <c r="A145" s="725"/>
      <c r="B145" s="773">
        <v>61</v>
      </c>
      <c r="C145" s="772" t="s">
        <v>431</v>
      </c>
      <c r="D145" s="804">
        <f t="shared" si="20"/>
        <v>292005</v>
      </c>
      <c r="E145" s="772"/>
      <c r="F145" s="751">
        <v>291518</v>
      </c>
      <c r="G145" s="751">
        <v>189</v>
      </c>
      <c r="H145" s="751" t="s">
        <v>30</v>
      </c>
      <c r="I145" s="751">
        <v>298</v>
      </c>
      <c r="J145" s="728"/>
      <c r="O145" s="733"/>
    </row>
    <row r="146" spans="1:15" s="724" customFormat="1" ht="9" customHeight="1">
      <c r="A146" s="725"/>
      <c r="B146" s="773">
        <v>62</v>
      </c>
      <c r="C146" s="772" t="s">
        <v>432</v>
      </c>
      <c r="D146" s="804">
        <f t="shared" si="20"/>
        <v>125470</v>
      </c>
      <c r="E146" s="772"/>
      <c r="F146" s="751">
        <v>124699</v>
      </c>
      <c r="G146" s="751">
        <v>489</v>
      </c>
      <c r="H146" s="751" t="s">
        <v>30</v>
      </c>
      <c r="I146" s="751">
        <v>282</v>
      </c>
      <c r="J146" s="728"/>
      <c r="O146" s="733"/>
    </row>
    <row r="147" spans="1:15" s="724" customFormat="1" ht="9" customHeight="1">
      <c r="A147" s="725"/>
      <c r="B147" s="773">
        <v>71</v>
      </c>
      <c r="C147" s="772" t="s">
        <v>727</v>
      </c>
      <c r="D147" s="804"/>
      <c r="E147" s="772"/>
      <c r="F147" s="751"/>
      <c r="G147" s="751"/>
      <c r="H147" s="751"/>
      <c r="I147" s="751"/>
      <c r="J147" s="728"/>
      <c r="O147" s="733"/>
    </row>
    <row r="148" spans="1:15" s="724" customFormat="1" ht="9" customHeight="1">
      <c r="A148" s="725"/>
      <c r="B148" s="773"/>
      <c r="C148" s="772" t="s">
        <v>728</v>
      </c>
      <c r="D148" s="804">
        <f t="shared" ref="D148" si="21">SUM(F148:I148)</f>
        <v>3196</v>
      </c>
      <c r="E148" s="772"/>
      <c r="F148" s="751">
        <v>3139</v>
      </c>
      <c r="G148" s="751">
        <v>47</v>
      </c>
      <c r="H148" s="751" t="s">
        <v>30</v>
      </c>
      <c r="I148" s="751">
        <v>10</v>
      </c>
      <c r="J148" s="728"/>
      <c r="O148" s="733"/>
    </row>
    <row r="149" spans="1:15" s="724" customFormat="1" ht="9" customHeight="1">
      <c r="A149" s="725"/>
      <c r="B149" s="773">
        <v>93</v>
      </c>
      <c r="C149" s="774" t="s">
        <v>656</v>
      </c>
      <c r="D149" s="804"/>
      <c r="E149" s="774"/>
      <c r="F149" s="751"/>
      <c r="G149" s="751"/>
      <c r="H149" s="751"/>
      <c r="I149" s="751"/>
      <c r="J149" s="728"/>
      <c r="O149" s="733"/>
    </row>
    <row r="150" spans="1:15" s="724" customFormat="1" ht="9" customHeight="1">
      <c r="A150" s="725"/>
      <c r="B150" s="773"/>
      <c r="C150" s="774" t="s">
        <v>657</v>
      </c>
      <c r="D150" s="804">
        <f t="shared" ref="D150" si="22">SUM(F150:I150)</f>
        <v>349549</v>
      </c>
      <c r="E150" s="774"/>
      <c r="F150" s="751">
        <v>344679</v>
      </c>
      <c r="G150" s="751">
        <v>2685</v>
      </c>
      <c r="H150" s="751" t="s">
        <v>30</v>
      </c>
      <c r="I150" s="751">
        <v>2185</v>
      </c>
      <c r="J150" s="728"/>
    </row>
    <row r="151" spans="1:15" s="724" customFormat="1" ht="9" customHeight="1">
      <c r="A151" s="725"/>
      <c r="B151" s="773"/>
      <c r="C151" s="774"/>
      <c r="D151" s="805"/>
      <c r="E151" s="774"/>
      <c r="F151" s="751"/>
      <c r="G151" s="751"/>
      <c r="H151" s="751"/>
      <c r="I151" s="751"/>
      <c r="J151" s="728"/>
    </row>
    <row r="152" spans="1:15" s="724" customFormat="1" ht="9" customHeight="1">
      <c r="A152" s="725"/>
      <c r="B152" s="743" t="s">
        <v>737</v>
      </c>
      <c r="C152" s="774"/>
      <c r="D152" s="793">
        <f>SUM(D154,D173)</f>
        <v>951458</v>
      </c>
      <c r="E152" s="774"/>
      <c r="F152" s="793">
        <f>SUM(F154,F173)</f>
        <v>128190</v>
      </c>
      <c r="G152" s="793">
        <f>SUM(G154,G173)+1</f>
        <v>8799</v>
      </c>
      <c r="H152" s="793">
        <f t="shared" ref="H152:I152" si="23">SUM(H154,H173)</f>
        <v>-1965</v>
      </c>
      <c r="I152" s="793">
        <f t="shared" si="23"/>
        <v>816434</v>
      </c>
      <c r="J152" s="728"/>
    </row>
    <row r="153" spans="1:15" s="744" customFormat="1" ht="4.1500000000000004" customHeight="1">
      <c r="A153" s="742"/>
      <c r="B153" s="743"/>
      <c r="C153" s="743"/>
      <c r="D153" s="801"/>
      <c r="E153" s="743"/>
      <c r="F153" s="747"/>
      <c r="G153" s="747"/>
      <c r="H153" s="747"/>
      <c r="I153" s="747"/>
      <c r="J153" s="745"/>
      <c r="O153" s="746"/>
    </row>
    <row r="154" spans="1:15" s="724" customFormat="1" ht="9" customHeight="1">
      <c r="A154" s="725"/>
      <c r="B154" s="743"/>
      <c r="C154" s="775" t="s">
        <v>738</v>
      </c>
      <c r="D154" s="793">
        <f>SUM(D157:D171)-1</f>
        <v>139956</v>
      </c>
      <c r="E154" s="743"/>
      <c r="F154" s="793">
        <f>SUM(F157:F171)+2</f>
        <v>50026</v>
      </c>
      <c r="G154" s="793">
        <f t="shared" ref="G154:H154" si="24">SUM(G157:G171)</f>
        <v>2485</v>
      </c>
      <c r="H154" s="793">
        <f t="shared" si="24"/>
        <v>-1965</v>
      </c>
      <c r="I154" s="793">
        <f>SUM(I157:I171)-1</f>
        <v>89409</v>
      </c>
      <c r="J154" s="728"/>
    </row>
    <row r="155" spans="1:15" s="744" customFormat="1" ht="4.1500000000000004" customHeight="1">
      <c r="A155" s="742"/>
      <c r="B155" s="743"/>
      <c r="C155" s="743"/>
      <c r="D155" s="801"/>
      <c r="E155" s="743"/>
      <c r="F155" s="747"/>
      <c r="G155" s="747"/>
      <c r="H155" s="747"/>
      <c r="I155" s="747"/>
      <c r="J155" s="745"/>
      <c r="O155" s="746"/>
    </row>
    <row r="156" spans="1:15" s="724" customFormat="1" ht="9" customHeight="1">
      <c r="A156" s="725"/>
      <c r="B156" s="773" t="s">
        <v>647</v>
      </c>
      <c r="C156" s="774" t="s">
        <v>679</v>
      </c>
      <c r="D156" s="805"/>
      <c r="E156" s="774"/>
      <c r="F156" s="751"/>
      <c r="G156" s="751"/>
      <c r="H156" s="751"/>
      <c r="I156" s="751"/>
      <c r="J156" s="728"/>
    </row>
    <row r="157" spans="1:15" s="724" customFormat="1" ht="9" customHeight="1">
      <c r="A157" s="725"/>
      <c r="B157" s="773"/>
      <c r="C157" s="774" t="s">
        <v>730</v>
      </c>
      <c r="D157" s="806">
        <f>SUM(F157:I157)</f>
        <v>496</v>
      </c>
      <c r="E157" s="774"/>
      <c r="F157" s="751">
        <v>354</v>
      </c>
      <c r="G157" s="751">
        <v>17</v>
      </c>
      <c r="H157" s="751" t="s">
        <v>30</v>
      </c>
      <c r="I157" s="751">
        <v>125</v>
      </c>
      <c r="J157" s="728"/>
    </row>
    <row r="158" spans="1:15" s="744" customFormat="1" ht="9" customHeight="1">
      <c r="A158" s="742"/>
      <c r="B158" s="773" t="s">
        <v>648</v>
      </c>
      <c r="C158" s="774" t="s">
        <v>731</v>
      </c>
      <c r="D158" s="806"/>
      <c r="E158" s="774"/>
      <c r="F158" s="751"/>
      <c r="G158" s="751"/>
      <c r="H158" s="751"/>
      <c r="I158" s="751"/>
      <c r="J158" s="745"/>
      <c r="L158" s="747"/>
      <c r="M158" s="747"/>
      <c r="O158" s="746"/>
    </row>
    <row r="159" spans="1:15" s="744" customFormat="1" ht="9" customHeight="1">
      <c r="A159" s="742"/>
      <c r="B159" s="773"/>
      <c r="C159" s="774" t="s">
        <v>732</v>
      </c>
      <c r="D159" s="806">
        <f t="shared" ref="D159:D163" si="25">SUM(F159:I159)</f>
        <v>30529</v>
      </c>
      <c r="E159" s="774"/>
      <c r="F159" s="751">
        <v>10613</v>
      </c>
      <c r="G159" s="751">
        <v>880</v>
      </c>
      <c r="H159" s="751" t="s">
        <v>30</v>
      </c>
      <c r="I159" s="751">
        <v>19036</v>
      </c>
      <c r="J159" s="745"/>
      <c r="L159" s="747"/>
      <c r="M159" s="747"/>
      <c r="O159" s="746"/>
    </row>
    <row r="160" spans="1:15" s="744" customFormat="1" ht="9" customHeight="1">
      <c r="A160" s="742"/>
      <c r="B160" s="773" t="s">
        <v>649</v>
      </c>
      <c r="C160" s="774" t="s">
        <v>420</v>
      </c>
      <c r="D160" s="806">
        <f t="shared" si="25"/>
        <v>1987</v>
      </c>
      <c r="E160" s="774"/>
      <c r="F160" s="751">
        <v>1903</v>
      </c>
      <c r="G160" s="751">
        <v>31</v>
      </c>
      <c r="H160" s="751" t="s">
        <v>30</v>
      </c>
      <c r="I160" s="751">
        <v>53</v>
      </c>
      <c r="J160" s="745"/>
      <c r="L160" s="747"/>
      <c r="M160" s="747"/>
      <c r="O160" s="746"/>
    </row>
    <row r="161" spans="1:15" s="744" customFormat="1" ht="9" customHeight="1">
      <c r="A161" s="742"/>
      <c r="B161" s="773" t="s">
        <v>650</v>
      </c>
      <c r="C161" s="774" t="s">
        <v>651</v>
      </c>
      <c r="D161" s="806">
        <f t="shared" si="25"/>
        <v>775</v>
      </c>
      <c r="E161" s="774"/>
      <c r="F161" s="751">
        <v>974</v>
      </c>
      <c r="G161" s="751">
        <v>15</v>
      </c>
      <c r="H161" s="751" t="s">
        <v>30</v>
      </c>
      <c r="I161" s="751">
        <v>-214</v>
      </c>
      <c r="J161" s="745"/>
      <c r="L161" s="747"/>
      <c r="M161" s="747"/>
      <c r="O161" s="746"/>
    </row>
    <row r="162" spans="1:15" s="724" customFormat="1" ht="9.6" customHeight="1">
      <c r="A162" s="725"/>
      <c r="B162" s="748" t="s">
        <v>652</v>
      </c>
      <c r="C162" s="748" t="s">
        <v>733</v>
      </c>
      <c r="D162" s="806">
        <f t="shared" si="25"/>
        <v>27540</v>
      </c>
      <c r="E162" s="748"/>
      <c r="F162" s="751">
        <v>10396</v>
      </c>
      <c r="G162" s="751">
        <v>218</v>
      </c>
      <c r="H162" s="751">
        <v>-1965</v>
      </c>
      <c r="I162" s="751">
        <v>18891</v>
      </c>
      <c r="J162" s="728"/>
      <c r="O162" s="733"/>
    </row>
    <row r="163" spans="1:15" s="724" customFormat="1" ht="9.6" customHeight="1">
      <c r="A163" s="725"/>
      <c r="B163" s="748">
        <v>51</v>
      </c>
      <c r="C163" s="748" t="s">
        <v>424</v>
      </c>
      <c r="D163" s="806">
        <f t="shared" si="25"/>
        <v>2532</v>
      </c>
      <c r="E163" s="748"/>
      <c r="F163" s="810">
        <v>2038</v>
      </c>
      <c r="G163" s="810">
        <v>72</v>
      </c>
      <c r="H163" s="810" t="s">
        <v>30</v>
      </c>
      <c r="I163" s="751">
        <v>422</v>
      </c>
      <c r="J163" s="728"/>
      <c r="O163" s="733"/>
    </row>
    <row r="164" spans="1:15" s="744" customFormat="1" ht="9" customHeight="1">
      <c r="A164" s="770"/>
      <c r="B164" s="771" t="s">
        <v>734</v>
      </c>
      <c r="C164" s="772" t="s">
        <v>425</v>
      </c>
      <c r="D164" s="806">
        <f>SUM(F164:I164)+1</f>
        <v>46653</v>
      </c>
      <c r="E164" s="772"/>
      <c r="F164" s="751">
        <v>9108</v>
      </c>
      <c r="G164" s="751">
        <v>609</v>
      </c>
      <c r="H164" s="751" t="s">
        <v>30</v>
      </c>
      <c r="I164" s="751">
        <v>36935</v>
      </c>
      <c r="J164" s="745"/>
      <c r="O164" s="746"/>
    </row>
    <row r="165" spans="1:15" s="744" customFormat="1" ht="9" customHeight="1">
      <c r="A165" s="742"/>
      <c r="B165" s="771" t="s">
        <v>735</v>
      </c>
      <c r="C165" s="772" t="s">
        <v>726</v>
      </c>
      <c r="D165" s="806"/>
      <c r="E165" s="772"/>
      <c r="F165" s="751"/>
      <c r="G165" s="751"/>
      <c r="H165" s="751"/>
      <c r="I165" s="751"/>
      <c r="J165" s="745"/>
      <c r="L165" s="747"/>
      <c r="M165" s="747"/>
      <c r="O165" s="746"/>
    </row>
    <row r="166" spans="1:15" s="724" customFormat="1" ht="9" customHeight="1">
      <c r="A166" s="725"/>
      <c r="B166" s="773"/>
      <c r="C166" s="772" t="s">
        <v>653</v>
      </c>
      <c r="D166" s="806">
        <f t="shared" ref="D166" si="26">SUM(F166:I166)</f>
        <v>442</v>
      </c>
      <c r="E166" s="772"/>
      <c r="F166" s="751">
        <v>270</v>
      </c>
      <c r="G166" s="751">
        <v>12</v>
      </c>
      <c r="H166" s="751" t="s">
        <v>30</v>
      </c>
      <c r="I166" s="751">
        <v>160</v>
      </c>
      <c r="J166" s="728"/>
      <c r="O166" s="733"/>
    </row>
    <row r="167" spans="1:15" s="744" customFormat="1" ht="9" customHeight="1">
      <c r="A167" s="742"/>
      <c r="B167" s="773" t="s">
        <v>654</v>
      </c>
      <c r="C167" s="772" t="s">
        <v>427</v>
      </c>
      <c r="D167" s="806"/>
      <c r="E167" s="772"/>
      <c r="F167" s="751"/>
      <c r="G167" s="751"/>
      <c r="H167" s="751"/>
      <c r="I167" s="751"/>
      <c r="J167" s="745"/>
      <c r="L167" s="747"/>
      <c r="M167" s="747"/>
      <c r="O167" s="746"/>
    </row>
    <row r="168" spans="1:15" s="744" customFormat="1" ht="9" customHeight="1">
      <c r="A168" s="742"/>
      <c r="B168" s="773"/>
      <c r="C168" s="772" t="s">
        <v>655</v>
      </c>
      <c r="D168" s="806">
        <f t="shared" ref="D168" si="27">SUM(F168:I168)</f>
        <v>15921</v>
      </c>
      <c r="E168" s="772"/>
      <c r="F168" s="751">
        <v>9095</v>
      </c>
      <c r="G168" s="751">
        <v>569</v>
      </c>
      <c r="H168" s="751" t="s">
        <v>30</v>
      </c>
      <c r="I168" s="751">
        <v>6257</v>
      </c>
      <c r="J168" s="745"/>
      <c r="L168" s="747"/>
      <c r="M168" s="747"/>
      <c r="O168" s="746"/>
    </row>
    <row r="169" spans="1:15" s="724" customFormat="1" ht="9" customHeight="1">
      <c r="A169" s="725"/>
      <c r="B169" s="773">
        <v>62</v>
      </c>
      <c r="C169" s="772" t="s">
        <v>432</v>
      </c>
      <c r="D169" s="806">
        <f>SUM(F169:I169)+1</f>
        <v>5652</v>
      </c>
      <c r="E169" s="772"/>
      <c r="F169" s="751">
        <v>4692</v>
      </c>
      <c r="G169" s="751">
        <v>48</v>
      </c>
      <c r="H169" s="751" t="s">
        <v>30</v>
      </c>
      <c r="I169" s="751">
        <v>911</v>
      </c>
      <c r="J169" s="728"/>
      <c r="O169" s="733"/>
    </row>
    <row r="170" spans="1:15" s="724" customFormat="1" ht="9" customHeight="1">
      <c r="A170" s="725"/>
      <c r="B170" s="773">
        <v>71</v>
      </c>
      <c r="C170" s="772" t="s">
        <v>727</v>
      </c>
      <c r="D170" s="806"/>
      <c r="E170" s="772"/>
      <c r="F170" s="751"/>
      <c r="G170" s="751"/>
      <c r="H170" s="751"/>
      <c r="I170" s="751"/>
      <c r="J170" s="728"/>
      <c r="O170" s="733"/>
    </row>
    <row r="171" spans="1:15" s="724" customFormat="1" ht="9" customHeight="1">
      <c r="A171" s="725"/>
      <c r="B171" s="773"/>
      <c r="C171" s="772" t="s">
        <v>728</v>
      </c>
      <c r="D171" s="806">
        <f>SUM(F171:I171)+1</f>
        <v>7430</v>
      </c>
      <c r="E171" s="772"/>
      <c r="F171" s="751">
        <v>581</v>
      </c>
      <c r="G171" s="751">
        <v>14</v>
      </c>
      <c r="H171" s="751" t="s">
        <v>30</v>
      </c>
      <c r="I171" s="751">
        <v>6834</v>
      </c>
      <c r="J171" s="728"/>
      <c r="O171" s="733"/>
    </row>
    <row r="172" spans="1:15" s="744" customFormat="1" ht="4.1500000000000004" customHeight="1">
      <c r="A172" s="742"/>
      <c r="B172" s="743"/>
      <c r="C172" s="743"/>
      <c r="D172" s="801"/>
      <c r="E172" s="743"/>
      <c r="F172" s="747"/>
      <c r="G172" s="747"/>
      <c r="H172" s="747"/>
      <c r="I172" s="747"/>
      <c r="J172" s="745"/>
      <c r="O172" s="746"/>
    </row>
    <row r="173" spans="1:15" s="724" customFormat="1" ht="9" customHeight="1">
      <c r="A173" s="725"/>
      <c r="C173" s="795" t="s">
        <v>736</v>
      </c>
      <c r="D173" s="793">
        <f>SUM(F173:I173)</f>
        <v>811502</v>
      </c>
      <c r="E173" s="795"/>
      <c r="F173" s="793">
        <v>78164</v>
      </c>
      <c r="G173" s="793">
        <v>6313</v>
      </c>
      <c r="H173" s="793" t="s">
        <v>30</v>
      </c>
      <c r="I173" s="793">
        <v>727025</v>
      </c>
      <c r="J173" s="728"/>
      <c r="O173" s="733"/>
    </row>
    <row r="174" spans="1:15" s="724" customFormat="1" ht="9" customHeight="1">
      <c r="A174" s="725"/>
      <c r="C174" s="795"/>
      <c r="D174" s="811"/>
      <c r="E174" s="795"/>
      <c r="F174" s="793"/>
      <c r="G174" s="793"/>
      <c r="H174" s="793"/>
      <c r="I174" s="793"/>
      <c r="J174" s="728"/>
      <c r="O174" s="733"/>
    </row>
    <row r="175" spans="1:15" s="744" customFormat="1" ht="3.95" customHeight="1">
      <c r="A175" s="742"/>
      <c r="B175" s="773"/>
      <c r="C175" s="774"/>
      <c r="D175" s="805"/>
      <c r="E175" s="774"/>
      <c r="F175" s="751"/>
      <c r="G175" s="751"/>
      <c r="H175" s="751"/>
      <c r="I175" s="751"/>
      <c r="J175" s="745"/>
      <c r="L175" s="747"/>
      <c r="M175" s="747"/>
      <c r="O175" s="746"/>
    </row>
    <row r="176" spans="1:15" s="744" customFormat="1" ht="9" customHeight="1">
      <c r="A176" s="742"/>
      <c r="B176" s="775" t="s">
        <v>645</v>
      </c>
      <c r="D176" s="808"/>
      <c r="F176" s="751"/>
      <c r="G176" s="751"/>
      <c r="H176" s="751"/>
      <c r="I176" s="751"/>
      <c r="J176" s="745"/>
      <c r="L176" s="747"/>
      <c r="M176" s="747"/>
      <c r="O176" s="746"/>
    </row>
    <row r="177" spans="1:15" s="744" customFormat="1" ht="4.5" customHeight="1">
      <c r="A177" s="757"/>
      <c r="B177" s="776"/>
      <c r="C177" s="777"/>
      <c r="D177" s="809"/>
      <c r="E177" s="777"/>
      <c r="F177" s="763"/>
      <c r="G177" s="763"/>
      <c r="H177" s="763"/>
      <c r="I177" s="763"/>
      <c r="J177" s="760"/>
      <c r="L177" s="747"/>
      <c r="M177" s="747"/>
      <c r="O177" s="746"/>
    </row>
    <row r="178" spans="1:15" s="724" customFormat="1" ht="4.5" customHeight="1">
      <c r="A178" s="721"/>
      <c r="B178" s="722"/>
      <c r="C178" s="722"/>
      <c r="D178" s="796"/>
      <c r="E178" s="722"/>
      <c r="F178" s="722"/>
      <c r="G178" s="722"/>
      <c r="H178" s="722"/>
      <c r="I178" s="722"/>
      <c r="J178" s="723"/>
    </row>
    <row r="179" spans="1:15" s="724" customFormat="1" ht="11.1" customHeight="1">
      <c r="A179" s="725"/>
      <c r="B179" s="726" t="s">
        <v>658</v>
      </c>
      <c r="C179" s="726"/>
      <c r="D179" s="797"/>
      <c r="E179" s="726"/>
      <c r="F179" s="727"/>
      <c r="G179" s="727"/>
      <c r="H179" s="727"/>
      <c r="I179" s="853" t="s">
        <v>701</v>
      </c>
      <c r="J179" s="728"/>
    </row>
    <row r="180" spans="1:15" s="724" customFormat="1" ht="11.1" customHeight="1">
      <c r="A180" s="725"/>
      <c r="B180" s="726" t="s">
        <v>646</v>
      </c>
      <c r="C180" s="726"/>
      <c r="D180" s="797"/>
      <c r="E180" s="726"/>
      <c r="F180" s="727"/>
      <c r="G180" s="727"/>
      <c r="H180" s="727"/>
      <c r="I180" s="729"/>
      <c r="J180" s="728"/>
    </row>
    <row r="181" spans="1:15" s="724" customFormat="1" ht="11.1" customHeight="1">
      <c r="A181" s="725"/>
      <c r="B181" s="726" t="s">
        <v>723</v>
      </c>
      <c r="C181" s="726"/>
      <c r="D181" s="797"/>
      <c r="E181" s="726"/>
      <c r="F181" s="730"/>
      <c r="G181" s="730"/>
      <c r="H181" s="730"/>
      <c r="I181" s="730"/>
      <c r="J181" s="728"/>
    </row>
    <row r="182" spans="1:15" s="724" customFormat="1" ht="11.1" customHeight="1">
      <c r="A182" s="725"/>
      <c r="B182" s="731" t="s">
        <v>623</v>
      </c>
      <c r="C182" s="731"/>
      <c r="D182" s="798"/>
      <c r="E182" s="731"/>
      <c r="F182" s="730"/>
      <c r="G182" s="730"/>
      <c r="H182" s="730"/>
      <c r="I182" s="730"/>
      <c r="J182" s="728"/>
    </row>
    <row r="183" spans="1:15" s="724" customFormat="1" ht="3" customHeight="1">
      <c r="A183" s="725"/>
      <c r="B183" s="732"/>
      <c r="C183" s="732"/>
      <c r="D183" s="738"/>
      <c r="E183" s="732"/>
      <c r="F183" s="732"/>
      <c r="G183" s="732"/>
      <c r="H183" s="732"/>
      <c r="I183" s="732"/>
      <c r="J183" s="728"/>
    </row>
    <row r="184" spans="1:15" s="724" customFormat="1" ht="3" customHeight="1">
      <c r="A184" s="725"/>
      <c r="B184" s="733"/>
      <c r="C184" s="733"/>
      <c r="D184" s="727"/>
      <c r="E184" s="733"/>
      <c r="F184" s="733"/>
      <c r="G184" s="733"/>
      <c r="H184" s="733"/>
      <c r="I184" s="733"/>
      <c r="J184" s="728"/>
    </row>
    <row r="185" spans="1:15" s="724" customFormat="1" ht="8.4499999999999993" customHeight="1">
      <c r="A185" s="725"/>
      <c r="B185" s="938" t="s">
        <v>415</v>
      </c>
      <c r="C185" s="938"/>
      <c r="D185" s="799" t="s">
        <v>659</v>
      </c>
      <c r="E185" s="881"/>
      <c r="F185" s="782" t="s">
        <v>660</v>
      </c>
      <c r="G185" s="782"/>
      <c r="H185" s="782"/>
      <c r="I185" s="782"/>
      <c r="J185" s="800"/>
      <c r="K185" s="735"/>
      <c r="L185" s="735"/>
      <c r="M185" s="735"/>
      <c r="N185" s="736"/>
      <c r="O185" s="737"/>
    </row>
    <row r="186" spans="1:15" s="724" customFormat="1" ht="8.4499999999999993" customHeight="1">
      <c r="A186" s="725"/>
      <c r="B186" s="938"/>
      <c r="C186" s="938"/>
      <c r="D186" s="936" t="s">
        <v>668</v>
      </c>
      <c r="E186" s="881"/>
      <c r="F186" s="936" t="s">
        <v>669</v>
      </c>
      <c r="G186" s="936" t="s">
        <v>670</v>
      </c>
      <c r="H186" s="936" t="s">
        <v>671</v>
      </c>
      <c r="I186" s="936" t="s">
        <v>672</v>
      </c>
      <c r="J186" s="937"/>
      <c r="K186" s="735"/>
      <c r="L186" s="735"/>
      <c r="M186" s="735"/>
      <c r="N186" s="736"/>
      <c r="O186" s="737"/>
    </row>
    <row r="187" spans="1:15" s="724" customFormat="1" ht="8.4499999999999993" customHeight="1">
      <c r="A187" s="725"/>
      <c r="B187" s="938"/>
      <c r="C187" s="938"/>
      <c r="D187" s="934"/>
      <c r="E187" s="881"/>
      <c r="F187" s="934"/>
      <c r="G187" s="934"/>
      <c r="H187" s="934"/>
      <c r="I187" s="934"/>
      <c r="J187" s="937"/>
      <c r="K187" s="735"/>
      <c r="L187" s="735"/>
      <c r="M187" s="735"/>
      <c r="N187" s="736"/>
      <c r="O187" s="737"/>
    </row>
    <row r="188" spans="1:15" s="724" customFormat="1" ht="8.4499999999999993" customHeight="1">
      <c r="A188" s="725"/>
      <c r="B188" s="938"/>
      <c r="C188" s="938"/>
      <c r="D188" s="934"/>
      <c r="E188" s="881"/>
      <c r="F188" s="934"/>
      <c r="G188" s="934"/>
      <c r="H188" s="934"/>
      <c r="I188" s="934"/>
      <c r="J188" s="937"/>
      <c r="K188" s="735"/>
      <c r="L188" s="735"/>
      <c r="M188" s="735"/>
      <c r="N188" s="736"/>
      <c r="O188" s="737"/>
    </row>
    <row r="189" spans="1:15" s="724" customFormat="1" ht="8.4499999999999993" customHeight="1">
      <c r="A189" s="725"/>
      <c r="B189" s="938"/>
      <c r="C189" s="938"/>
      <c r="D189" s="934"/>
      <c r="E189" s="881"/>
      <c r="F189" s="934"/>
      <c r="G189" s="934"/>
      <c r="H189" s="934"/>
      <c r="I189" s="934"/>
      <c r="J189" s="937"/>
      <c r="K189" s="735"/>
      <c r="L189" s="735"/>
      <c r="M189" s="735"/>
      <c r="N189" s="736"/>
      <c r="O189" s="737"/>
    </row>
    <row r="190" spans="1:15" s="724" customFormat="1" ht="8.4499999999999993" customHeight="1">
      <c r="A190" s="725"/>
      <c r="B190" s="938"/>
      <c r="C190" s="938"/>
      <c r="D190" s="881"/>
      <c r="E190" s="881"/>
      <c r="F190" s="881"/>
      <c r="G190" s="934"/>
      <c r="H190" s="934"/>
      <c r="I190" s="934"/>
      <c r="J190" s="937"/>
      <c r="K190" s="735"/>
      <c r="L190" s="735"/>
      <c r="M190" s="735"/>
      <c r="N190" s="736"/>
      <c r="O190" s="737"/>
    </row>
    <row r="191" spans="1:15" s="724" customFormat="1" ht="3" customHeight="1">
      <c r="A191" s="725"/>
      <c r="B191" s="732"/>
      <c r="C191" s="732"/>
      <c r="D191" s="738"/>
      <c r="E191" s="732"/>
      <c r="F191" s="738"/>
      <c r="G191" s="738"/>
      <c r="H191" s="738"/>
      <c r="I191" s="738"/>
      <c r="J191" s="739"/>
      <c r="K191" s="740"/>
      <c r="L191" s="740"/>
      <c r="M191" s="740"/>
      <c r="N191" s="733"/>
    </row>
    <row r="192" spans="1:15" s="724" customFormat="1" ht="3" customHeight="1">
      <c r="A192" s="725"/>
      <c r="B192" s="733"/>
      <c r="C192" s="733"/>
      <c r="D192" s="727"/>
      <c r="E192" s="733"/>
      <c r="F192" s="793"/>
      <c r="G192" s="793"/>
      <c r="H192" s="793"/>
      <c r="I192" s="793"/>
      <c r="J192" s="741"/>
      <c r="K192" s="740"/>
      <c r="L192" s="740"/>
      <c r="M192" s="740"/>
      <c r="N192" s="733"/>
    </row>
    <row r="193" spans="1:15" s="744" customFormat="1" ht="9.6" customHeight="1">
      <c r="A193" s="742"/>
      <c r="B193" s="743">
        <v>2006</v>
      </c>
      <c r="C193" s="743"/>
      <c r="D193" s="801"/>
      <c r="E193" s="743"/>
      <c r="J193" s="745"/>
      <c r="O193" s="746"/>
    </row>
    <row r="194" spans="1:15" s="744" customFormat="1" ht="9.6" customHeight="1">
      <c r="A194" s="742"/>
      <c r="B194" s="743" t="s">
        <v>60</v>
      </c>
      <c r="C194" s="743"/>
      <c r="D194" s="747">
        <f>SUM(D196,D211)</f>
        <v>2018660</v>
      </c>
      <c r="E194" s="743"/>
      <c r="F194" s="747">
        <f>SUM(F196,F211)</f>
        <v>983237</v>
      </c>
      <c r="G194" s="747">
        <f t="shared" ref="G194:H194" si="28">SUM(G196,G211)</f>
        <v>16394</v>
      </c>
      <c r="H194" s="747">
        <f t="shared" si="28"/>
        <v>-2819</v>
      </c>
      <c r="I194" s="747">
        <f>SUM(I196,I211)-1</f>
        <v>1021848</v>
      </c>
      <c r="J194" s="745"/>
      <c r="O194" s="746"/>
    </row>
    <row r="195" spans="1:15" s="744" customFormat="1" ht="4.1500000000000004" customHeight="1">
      <c r="A195" s="742"/>
      <c r="B195" s="743"/>
      <c r="C195" s="743"/>
      <c r="D195" s="801"/>
      <c r="E195" s="743"/>
      <c r="F195" s="747"/>
      <c r="G195" s="747"/>
      <c r="H195" s="747"/>
      <c r="I195" s="747"/>
      <c r="J195" s="745"/>
      <c r="O195" s="746"/>
    </row>
    <row r="196" spans="1:15" s="744" customFormat="1" ht="9.6" customHeight="1">
      <c r="A196" s="742"/>
      <c r="B196" s="743" t="s">
        <v>725</v>
      </c>
      <c r="C196" s="743"/>
      <c r="D196" s="802">
        <f>SUM(D198:D209)+1</f>
        <v>851449</v>
      </c>
      <c r="E196" s="743"/>
      <c r="F196" s="747">
        <f>SUM(F198:F209)</f>
        <v>843388</v>
      </c>
      <c r="G196" s="747">
        <f>SUM(G198:G209)+1</f>
        <v>4510</v>
      </c>
      <c r="H196" s="803" t="s">
        <v>30</v>
      </c>
      <c r="I196" s="747">
        <f>SUM(I198:I209)-1</f>
        <v>3551</v>
      </c>
      <c r="J196" s="745"/>
      <c r="O196" s="746"/>
    </row>
    <row r="197" spans="1:15" s="744" customFormat="1" ht="4.1500000000000004" customHeight="1">
      <c r="A197" s="742"/>
      <c r="B197" s="743"/>
      <c r="C197" s="743"/>
      <c r="D197" s="801"/>
      <c r="E197" s="743"/>
      <c r="F197" s="747"/>
      <c r="G197" s="747"/>
      <c r="H197" s="747"/>
      <c r="I197" s="747"/>
      <c r="J197" s="745"/>
      <c r="O197" s="746"/>
    </row>
    <row r="198" spans="1:15" s="744" customFormat="1" ht="9" customHeight="1">
      <c r="A198" s="770"/>
      <c r="B198" s="771">
        <v>23</v>
      </c>
      <c r="C198" s="772" t="s">
        <v>419</v>
      </c>
      <c r="D198" s="804">
        <f>SUM(F198:I198)</f>
        <v>27</v>
      </c>
      <c r="E198" s="772"/>
      <c r="F198" s="751">
        <v>26</v>
      </c>
      <c r="G198" s="751" t="s">
        <v>30</v>
      </c>
      <c r="H198" s="751" t="s">
        <v>30</v>
      </c>
      <c r="I198" s="751">
        <v>1</v>
      </c>
      <c r="J198" s="745"/>
      <c r="O198" s="746"/>
    </row>
    <row r="199" spans="1:15" s="744" customFormat="1" ht="9" customHeight="1">
      <c r="A199" s="742"/>
      <c r="B199" s="771" t="s">
        <v>649</v>
      </c>
      <c r="C199" s="772" t="s">
        <v>420</v>
      </c>
      <c r="D199" s="804">
        <f t="shared" ref="D199:D200" si="29">SUM(F199:I199)</f>
        <v>262</v>
      </c>
      <c r="E199" s="772"/>
      <c r="F199" s="751">
        <v>83</v>
      </c>
      <c r="G199" s="751">
        <v>160</v>
      </c>
      <c r="H199" s="751" t="s">
        <v>30</v>
      </c>
      <c r="I199" s="751">
        <v>19</v>
      </c>
      <c r="J199" s="745"/>
      <c r="L199" s="747"/>
      <c r="M199" s="747"/>
      <c r="O199" s="746"/>
    </row>
    <row r="200" spans="1:15" s="724" customFormat="1" ht="9" customHeight="1">
      <c r="A200" s="725"/>
      <c r="B200" s="773">
        <v>51</v>
      </c>
      <c r="C200" s="772" t="s">
        <v>424</v>
      </c>
      <c r="D200" s="804">
        <f t="shared" si="29"/>
        <v>30</v>
      </c>
      <c r="E200" s="772"/>
      <c r="F200" s="751">
        <v>29</v>
      </c>
      <c r="G200" s="751">
        <v>1</v>
      </c>
      <c r="H200" s="751" t="s">
        <v>30</v>
      </c>
      <c r="I200" s="751" t="s">
        <v>30</v>
      </c>
      <c r="J200" s="728"/>
      <c r="O200" s="733"/>
    </row>
    <row r="201" spans="1:15" s="744" customFormat="1" ht="9" customHeight="1">
      <c r="A201" s="742"/>
      <c r="B201" s="773">
        <v>53</v>
      </c>
      <c r="C201" s="772" t="s">
        <v>726</v>
      </c>
      <c r="D201" s="804"/>
      <c r="E201" s="772"/>
      <c r="F201" s="751"/>
      <c r="G201" s="751"/>
      <c r="H201" s="751"/>
      <c r="I201" s="751"/>
      <c r="J201" s="745"/>
      <c r="L201" s="747"/>
      <c r="M201" s="747"/>
      <c r="O201" s="746"/>
    </row>
    <row r="202" spans="1:15" s="744" customFormat="1" ht="9" customHeight="1">
      <c r="A202" s="742"/>
      <c r="B202" s="773"/>
      <c r="C202" s="772" t="s">
        <v>653</v>
      </c>
      <c r="D202" s="804">
        <f t="shared" ref="D202" si="30">SUM(F202:I202)</f>
        <v>89</v>
      </c>
      <c r="E202" s="772"/>
      <c r="F202" s="751">
        <v>86</v>
      </c>
      <c r="G202" s="751">
        <v>3</v>
      </c>
      <c r="H202" s="751" t="s">
        <v>30</v>
      </c>
      <c r="I202" s="751" t="s">
        <v>30</v>
      </c>
      <c r="J202" s="745"/>
      <c r="L202" s="747"/>
      <c r="M202" s="747"/>
      <c r="O202" s="746"/>
    </row>
    <row r="203" spans="1:15" s="724" customFormat="1" ht="9" customHeight="1">
      <c r="A203" s="725"/>
      <c r="B203" s="773">
        <v>54</v>
      </c>
      <c r="C203" s="772" t="s">
        <v>427</v>
      </c>
      <c r="D203" s="804">
        <f>SUM(F203:I203)-1</f>
        <v>10228</v>
      </c>
      <c r="E203" s="772"/>
      <c r="F203" s="751">
        <v>9786</v>
      </c>
      <c r="G203" s="751">
        <v>131</v>
      </c>
      <c r="H203" s="751" t="s">
        <v>30</v>
      </c>
      <c r="I203" s="751">
        <v>312</v>
      </c>
      <c r="J203" s="728"/>
      <c r="O203" s="733"/>
    </row>
    <row r="204" spans="1:15" s="724" customFormat="1" ht="9" customHeight="1">
      <c r="A204" s="725"/>
      <c r="B204" s="773">
        <v>61</v>
      </c>
      <c r="C204" s="772" t="s">
        <v>431</v>
      </c>
      <c r="D204" s="804">
        <f>SUM(F204:I204)-1</f>
        <v>320972</v>
      </c>
      <c r="E204" s="772"/>
      <c r="F204" s="751">
        <v>320319</v>
      </c>
      <c r="G204" s="751">
        <v>380</v>
      </c>
      <c r="H204" s="751" t="s">
        <v>30</v>
      </c>
      <c r="I204" s="751">
        <v>274</v>
      </c>
      <c r="J204" s="728"/>
      <c r="O204" s="733"/>
    </row>
    <row r="205" spans="1:15" s="724" customFormat="1" ht="9" customHeight="1">
      <c r="A205" s="725"/>
      <c r="B205" s="773">
        <v>62</v>
      </c>
      <c r="C205" s="772" t="s">
        <v>432</v>
      </c>
      <c r="D205" s="804">
        <f>SUM(F205:I205)+1</f>
        <v>133038</v>
      </c>
      <c r="E205" s="772"/>
      <c r="F205" s="751">
        <v>132219</v>
      </c>
      <c r="G205" s="751">
        <v>516</v>
      </c>
      <c r="H205" s="751" t="s">
        <v>30</v>
      </c>
      <c r="I205" s="751">
        <v>302</v>
      </c>
      <c r="J205" s="728"/>
      <c r="O205" s="733"/>
    </row>
    <row r="206" spans="1:15" s="724" customFormat="1" ht="9" customHeight="1">
      <c r="A206" s="725"/>
      <c r="B206" s="773">
        <v>71</v>
      </c>
      <c r="C206" s="772" t="s">
        <v>727</v>
      </c>
      <c r="D206" s="804"/>
      <c r="E206" s="772"/>
      <c r="F206" s="751"/>
      <c r="G206" s="751"/>
      <c r="H206" s="751"/>
      <c r="I206" s="751"/>
      <c r="J206" s="728"/>
      <c r="O206" s="733"/>
    </row>
    <row r="207" spans="1:15" s="724" customFormat="1" ht="9" customHeight="1">
      <c r="A207" s="725"/>
      <c r="B207" s="773"/>
      <c r="C207" s="772" t="s">
        <v>728</v>
      </c>
      <c r="D207" s="804">
        <f t="shared" ref="D207" si="31">SUM(F207:I207)</f>
        <v>3633</v>
      </c>
      <c r="E207" s="772"/>
      <c r="F207" s="751">
        <v>3549</v>
      </c>
      <c r="G207" s="751">
        <v>55</v>
      </c>
      <c r="H207" s="751" t="s">
        <v>30</v>
      </c>
      <c r="I207" s="751">
        <v>29</v>
      </c>
      <c r="J207" s="728"/>
      <c r="O207" s="733"/>
    </row>
    <row r="208" spans="1:15" s="724" customFormat="1" ht="9" customHeight="1">
      <c r="A208" s="725"/>
      <c r="B208" s="773">
        <v>93</v>
      </c>
      <c r="C208" s="774" t="s">
        <v>656</v>
      </c>
      <c r="D208" s="804"/>
      <c r="E208" s="774"/>
      <c r="F208" s="751"/>
      <c r="G208" s="751"/>
      <c r="H208" s="751"/>
      <c r="I208" s="751"/>
      <c r="J208" s="728"/>
      <c r="O208" s="733"/>
    </row>
    <row r="209" spans="1:15" s="724" customFormat="1" ht="9" customHeight="1">
      <c r="A209" s="725"/>
      <c r="B209" s="773"/>
      <c r="C209" s="774" t="s">
        <v>657</v>
      </c>
      <c r="D209" s="804">
        <f t="shared" ref="D209" si="32">SUM(F209:I209)</f>
        <v>383169</v>
      </c>
      <c r="E209" s="774"/>
      <c r="F209" s="751">
        <v>377291</v>
      </c>
      <c r="G209" s="751">
        <v>3263</v>
      </c>
      <c r="H209" s="751" t="s">
        <v>30</v>
      </c>
      <c r="I209" s="751">
        <v>2615</v>
      </c>
      <c r="J209" s="728"/>
    </row>
    <row r="210" spans="1:15" s="724" customFormat="1" ht="9" customHeight="1">
      <c r="A210" s="725"/>
      <c r="B210" s="773"/>
      <c r="C210" s="774"/>
      <c r="D210" s="805"/>
      <c r="E210" s="774"/>
      <c r="F210" s="751"/>
      <c r="G210" s="751"/>
      <c r="H210" s="751"/>
      <c r="I210" s="751"/>
      <c r="J210" s="728"/>
    </row>
    <row r="211" spans="1:15" s="724" customFormat="1" ht="9" customHeight="1">
      <c r="A211" s="725"/>
      <c r="B211" s="743" t="s">
        <v>737</v>
      </c>
      <c r="C211" s="774"/>
      <c r="D211" s="793">
        <f>SUM(D213,D232)+1</f>
        <v>1167211</v>
      </c>
      <c r="E211" s="774"/>
      <c r="F211" s="793">
        <f>SUM(F213,F232)</f>
        <v>139849</v>
      </c>
      <c r="G211" s="793">
        <f t="shared" ref="G211:I211" si="33">SUM(G213,G232)</f>
        <v>11884</v>
      </c>
      <c r="H211" s="793">
        <f t="shared" si="33"/>
        <v>-2819</v>
      </c>
      <c r="I211" s="793">
        <f t="shared" si="33"/>
        <v>1018298</v>
      </c>
      <c r="J211" s="728"/>
    </row>
    <row r="212" spans="1:15" s="744" customFormat="1" ht="4.1500000000000004" customHeight="1">
      <c r="A212" s="742"/>
      <c r="B212" s="743"/>
      <c r="C212" s="743"/>
      <c r="D212" s="801"/>
      <c r="E212" s="743"/>
      <c r="F212" s="747"/>
      <c r="G212" s="747"/>
      <c r="H212" s="747"/>
      <c r="I212" s="747"/>
      <c r="J212" s="745"/>
      <c r="O212" s="746"/>
    </row>
    <row r="213" spans="1:15" s="724" customFormat="1" ht="9" customHeight="1">
      <c r="A213" s="725"/>
      <c r="B213" s="743"/>
      <c r="C213" s="775" t="s">
        <v>738</v>
      </c>
      <c r="D213" s="793">
        <f>SUM(D216:D230)-1</f>
        <v>156017</v>
      </c>
      <c r="E213" s="743"/>
      <c r="F213" s="793">
        <f>SUM(F216:F230)</f>
        <v>54717</v>
      </c>
      <c r="G213" s="793">
        <f t="shared" ref="G213:H213" si="34">SUM(G216:G230)</f>
        <v>2646</v>
      </c>
      <c r="H213" s="793">
        <f t="shared" si="34"/>
        <v>-2819</v>
      </c>
      <c r="I213" s="793">
        <f>SUM(I216:I230)+1</f>
        <v>101474</v>
      </c>
      <c r="J213" s="728"/>
    </row>
    <row r="214" spans="1:15" s="744" customFormat="1" ht="4.1500000000000004" customHeight="1">
      <c r="A214" s="742"/>
      <c r="B214" s="743"/>
      <c r="C214" s="743"/>
      <c r="D214" s="801"/>
      <c r="E214" s="743"/>
      <c r="F214" s="747"/>
      <c r="G214" s="747"/>
      <c r="H214" s="747"/>
      <c r="I214" s="747"/>
      <c r="J214" s="745"/>
      <c r="O214" s="746"/>
    </row>
    <row r="215" spans="1:15" s="724" customFormat="1" ht="9" customHeight="1">
      <c r="A215" s="725"/>
      <c r="B215" s="773" t="s">
        <v>647</v>
      </c>
      <c r="C215" s="774" t="s">
        <v>679</v>
      </c>
      <c r="D215" s="805"/>
      <c r="E215" s="774"/>
      <c r="F215" s="751"/>
      <c r="G215" s="751"/>
      <c r="H215" s="751"/>
      <c r="I215" s="751"/>
      <c r="J215" s="728"/>
    </row>
    <row r="216" spans="1:15" s="724" customFormat="1" ht="9" customHeight="1">
      <c r="A216" s="725"/>
      <c r="B216" s="773"/>
      <c r="C216" s="774" t="s">
        <v>730</v>
      </c>
      <c r="D216" s="806">
        <f>SUM(F216:I216)-1</f>
        <v>522</v>
      </c>
      <c r="E216" s="774"/>
      <c r="F216" s="751">
        <v>391</v>
      </c>
      <c r="G216" s="751">
        <v>22</v>
      </c>
      <c r="H216" s="751" t="s">
        <v>30</v>
      </c>
      <c r="I216" s="751">
        <v>110</v>
      </c>
      <c r="J216" s="728"/>
    </row>
    <row r="217" spans="1:15" s="744" customFormat="1" ht="9" customHeight="1">
      <c r="A217" s="742"/>
      <c r="B217" s="773" t="s">
        <v>648</v>
      </c>
      <c r="C217" s="774" t="s">
        <v>731</v>
      </c>
      <c r="D217" s="806"/>
      <c r="E217" s="774"/>
      <c r="F217" s="751"/>
      <c r="G217" s="751"/>
      <c r="H217" s="751"/>
      <c r="I217" s="751"/>
      <c r="J217" s="745"/>
      <c r="L217" s="747"/>
      <c r="M217" s="747"/>
      <c r="O217" s="746"/>
    </row>
    <row r="218" spans="1:15" s="744" customFormat="1" ht="9" customHeight="1">
      <c r="A218" s="742"/>
      <c r="B218" s="773"/>
      <c r="C218" s="774" t="s">
        <v>732</v>
      </c>
      <c r="D218" s="806">
        <f t="shared" ref="D218:D223" si="35">SUM(F218:I218)</f>
        <v>32794</v>
      </c>
      <c r="E218" s="774"/>
      <c r="F218" s="751">
        <v>11110</v>
      </c>
      <c r="G218" s="751">
        <v>922</v>
      </c>
      <c r="H218" s="751" t="s">
        <v>30</v>
      </c>
      <c r="I218" s="751">
        <v>20762</v>
      </c>
      <c r="J218" s="745"/>
      <c r="L218" s="747"/>
      <c r="M218" s="747"/>
      <c r="O218" s="746"/>
    </row>
    <row r="219" spans="1:15" s="744" customFormat="1" ht="9" customHeight="1">
      <c r="A219" s="742"/>
      <c r="B219" s="773" t="s">
        <v>649</v>
      </c>
      <c r="C219" s="774" t="s">
        <v>420</v>
      </c>
      <c r="D219" s="806">
        <f t="shared" si="35"/>
        <v>2728</v>
      </c>
      <c r="E219" s="774"/>
      <c r="F219" s="751">
        <v>1988</v>
      </c>
      <c r="G219" s="751">
        <v>33</v>
      </c>
      <c r="H219" s="751" t="s">
        <v>30</v>
      </c>
      <c r="I219" s="751">
        <v>707</v>
      </c>
      <c r="J219" s="745"/>
      <c r="L219" s="747"/>
      <c r="M219" s="747"/>
      <c r="O219" s="746"/>
    </row>
    <row r="220" spans="1:15" s="744" customFormat="1" ht="9" customHeight="1">
      <c r="A220" s="742"/>
      <c r="B220" s="773" t="s">
        <v>650</v>
      </c>
      <c r="C220" s="774" t="s">
        <v>651</v>
      </c>
      <c r="D220" s="806">
        <f t="shared" si="35"/>
        <v>1076</v>
      </c>
      <c r="E220" s="774"/>
      <c r="F220" s="751">
        <v>965</v>
      </c>
      <c r="G220" s="751">
        <v>13</v>
      </c>
      <c r="H220" s="751" t="s">
        <v>30</v>
      </c>
      <c r="I220" s="751">
        <v>98</v>
      </c>
      <c r="J220" s="745"/>
      <c r="L220" s="747"/>
      <c r="M220" s="747"/>
      <c r="O220" s="746"/>
    </row>
    <row r="221" spans="1:15" s="724" customFormat="1" ht="9.6" customHeight="1">
      <c r="A221" s="725"/>
      <c r="B221" s="748" t="s">
        <v>652</v>
      </c>
      <c r="C221" s="748" t="s">
        <v>733</v>
      </c>
      <c r="D221" s="806">
        <f t="shared" si="35"/>
        <v>29942</v>
      </c>
      <c r="E221" s="748"/>
      <c r="F221" s="751">
        <v>10930</v>
      </c>
      <c r="G221" s="751">
        <v>211</v>
      </c>
      <c r="H221" s="751">
        <v>-2819</v>
      </c>
      <c r="I221" s="751">
        <v>21620</v>
      </c>
      <c r="J221" s="728"/>
      <c r="O221" s="733"/>
    </row>
    <row r="222" spans="1:15" s="724" customFormat="1" ht="9.6" customHeight="1">
      <c r="A222" s="725"/>
      <c r="B222" s="748">
        <v>51</v>
      </c>
      <c r="C222" s="748" t="s">
        <v>424</v>
      </c>
      <c r="D222" s="806">
        <f>SUM(F222:I222)+1</f>
        <v>2891</v>
      </c>
      <c r="E222" s="748"/>
      <c r="F222" s="810">
        <v>2132</v>
      </c>
      <c r="G222" s="810">
        <v>69</v>
      </c>
      <c r="H222" s="810" t="s">
        <v>30</v>
      </c>
      <c r="I222" s="751">
        <v>689</v>
      </c>
      <c r="J222" s="728"/>
      <c r="O222" s="733"/>
    </row>
    <row r="223" spans="1:15" s="744" customFormat="1" ht="9" customHeight="1">
      <c r="A223" s="770"/>
      <c r="B223" s="771" t="s">
        <v>734</v>
      </c>
      <c r="C223" s="772" t="s">
        <v>425</v>
      </c>
      <c r="D223" s="806">
        <f t="shared" si="35"/>
        <v>45739</v>
      </c>
      <c r="E223" s="772"/>
      <c r="F223" s="751">
        <v>9369</v>
      </c>
      <c r="G223" s="751">
        <v>666</v>
      </c>
      <c r="H223" s="751" t="s">
        <v>30</v>
      </c>
      <c r="I223" s="751">
        <v>35704</v>
      </c>
      <c r="J223" s="745"/>
      <c r="O223" s="746"/>
    </row>
    <row r="224" spans="1:15" s="744" customFormat="1" ht="9" customHeight="1">
      <c r="A224" s="742"/>
      <c r="B224" s="771" t="s">
        <v>735</v>
      </c>
      <c r="C224" s="772" t="s">
        <v>726</v>
      </c>
      <c r="D224" s="806"/>
      <c r="E224" s="772"/>
      <c r="F224" s="751"/>
      <c r="G224" s="751"/>
      <c r="H224" s="751"/>
      <c r="I224" s="751"/>
      <c r="J224" s="745"/>
      <c r="L224" s="747"/>
      <c r="M224" s="747"/>
      <c r="O224" s="746"/>
    </row>
    <row r="225" spans="1:15" s="724" customFormat="1" ht="9" customHeight="1">
      <c r="A225" s="725"/>
      <c r="B225" s="773"/>
      <c r="C225" s="772" t="s">
        <v>653</v>
      </c>
      <c r="D225" s="806">
        <f t="shared" ref="D225" si="36">SUM(F225:I225)</f>
        <v>665</v>
      </c>
      <c r="E225" s="772"/>
      <c r="F225" s="751">
        <v>364</v>
      </c>
      <c r="G225" s="751">
        <v>16</v>
      </c>
      <c r="H225" s="751" t="s">
        <v>30</v>
      </c>
      <c r="I225" s="751">
        <v>285</v>
      </c>
      <c r="J225" s="728"/>
      <c r="O225" s="733"/>
    </row>
    <row r="226" spans="1:15" s="744" customFormat="1" ht="9" customHeight="1">
      <c r="A226" s="742"/>
      <c r="B226" s="773" t="s">
        <v>654</v>
      </c>
      <c r="C226" s="772" t="s">
        <v>427</v>
      </c>
      <c r="D226" s="806"/>
      <c r="E226" s="772"/>
      <c r="F226" s="751"/>
      <c r="G226" s="751"/>
      <c r="H226" s="751"/>
      <c r="I226" s="751"/>
      <c r="J226" s="745"/>
      <c r="L226" s="747"/>
      <c r="M226" s="747"/>
      <c r="O226" s="746"/>
    </row>
    <row r="227" spans="1:15" s="744" customFormat="1" ht="9" customHeight="1">
      <c r="A227" s="742"/>
      <c r="B227" s="773"/>
      <c r="C227" s="772" t="s">
        <v>655</v>
      </c>
      <c r="D227" s="806">
        <f>SUM(F227:I227)+1</f>
        <v>21438</v>
      </c>
      <c r="E227" s="772"/>
      <c r="F227" s="751">
        <v>11726</v>
      </c>
      <c r="G227" s="751">
        <v>630</v>
      </c>
      <c r="H227" s="751" t="s">
        <v>30</v>
      </c>
      <c r="I227" s="751">
        <v>9081</v>
      </c>
      <c r="J227" s="745"/>
      <c r="L227" s="747"/>
      <c r="M227" s="747"/>
      <c r="O227" s="746"/>
    </row>
    <row r="228" spans="1:15" s="724" customFormat="1" ht="9" customHeight="1">
      <c r="A228" s="725"/>
      <c r="B228" s="773">
        <v>62</v>
      </c>
      <c r="C228" s="772" t="s">
        <v>432</v>
      </c>
      <c r="D228" s="806">
        <f t="shared" ref="D228" si="37">SUM(F228:I228)</f>
        <v>9088</v>
      </c>
      <c r="E228" s="772"/>
      <c r="F228" s="751">
        <v>5022</v>
      </c>
      <c r="G228" s="751">
        <v>49</v>
      </c>
      <c r="H228" s="751" t="s">
        <v>30</v>
      </c>
      <c r="I228" s="751">
        <v>4017</v>
      </c>
      <c r="J228" s="728"/>
      <c r="O228" s="733"/>
    </row>
    <row r="229" spans="1:15" s="724" customFormat="1" ht="9" customHeight="1">
      <c r="A229" s="725"/>
      <c r="B229" s="773">
        <v>71</v>
      </c>
      <c r="C229" s="772" t="s">
        <v>727</v>
      </c>
      <c r="D229" s="806"/>
      <c r="E229" s="772"/>
      <c r="F229" s="751"/>
      <c r="G229" s="751"/>
      <c r="H229" s="751"/>
      <c r="I229" s="751"/>
      <c r="J229" s="728"/>
      <c r="O229" s="733"/>
    </row>
    <row r="230" spans="1:15" s="724" customFormat="1" ht="9" customHeight="1">
      <c r="A230" s="725"/>
      <c r="B230" s="773"/>
      <c r="C230" s="772" t="s">
        <v>728</v>
      </c>
      <c r="D230" s="806">
        <f t="shared" ref="D230" si="38">SUM(F230:I230)</f>
        <v>9135</v>
      </c>
      <c r="E230" s="772"/>
      <c r="F230" s="751">
        <v>720</v>
      </c>
      <c r="G230" s="751">
        <v>15</v>
      </c>
      <c r="H230" s="751" t="s">
        <v>30</v>
      </c>
      <c r="I230" s="751">
        <v>8400</v>
      </c>
      <c r="J230" s="728"/>
      <c r="O230" s="733"/>
    </row>
    <row r="231" spans="1:15" s="744" customFormat="1" ht="4.1500000000000004" customHeight="1">
      <c r="A231" s="742"/>
      <c r="B231" s="743"/>
      <c r="C231" s="743"/>
      <c r="D231" s="801"/>
      <c r="E231" s="743"/>
      <c r="F231" s="747"/>
      <c r="G231" s="747"/>
      <c r="H231" s="747"/>
      <c r="I231" s="747"/>
      <c r="J231" s="745"/>
      <c r="O231" s="746"/>
    </row>
    <row r="232" spans="1:15" s="724" customFormat="1" ht="9" customHeight="1">
      <c r="A232" s="725"/>
      <c r="C232" s="795" t="s">
        <v>736</v>
      </c>
      <c r="D232" s="793">
        <f>SUM(F232:I232)-1</f>
        <v>1011193</v>
      </c>
      <c r="E232" s="795"/>
      <c r="F232" s="793">
        <v>85132</v>
      </c>
      <c r="G232" s="793">
        <v>9238</v>
      </c>
      <c r="H232" s="793" t="s">
        <v>30</v>
      </c>
      <c r="I232" s="793">
        <v>916824</v>
      </c>
      <c r="J232" s="728"/>
      <c r="O232" s="733"/>
    </row>
    <row r="233" spans="1:15" s="724" customFormat="1" ht="9" customHeight="1">
      <c r="A233" s="725"/>
      <c r="C233" s="795"/>
      <c r="D233" s="811"/>
      <c r="E233" s="795"/>
      <c r="F233" s="793"/>
      <c r="G233" s="793"/>
      <c r="H233" s="793"/>
      <c r="I233" s="793"/>
      <c r="J233" s="728"/>
      <c r="O233" s="733"/>
    </row>
    <row r="234" spans="1:15" s="744" customFormat="1" ht="3.95" customHeight="1">
      <c r="A234" s="742"/>
      <c r="B234" s="773"/>
      <c r="C234" s="774"/>
      <c r="D234" s="805"/>
      <c r="E234" s="774"/>
      <c r="F234" s="751"/>
      <c r="G234" s="751"/>
      <c r="H234" s="751"/>
      <c r="I234" s="751"/>
      <c r="J234" s="745"/>
      <c r="L234" s="747"/>
      <c r="M234" s="747"/>
      <c r="O234" s="746"/>
    </row>
    <row r="235" spans="1:15" s="744" customFormat="1" ht="9" customHeight="1">
      <c r="A235" s="742"/>
      <c r="B235" s="775" t="s">
        <v>645</v>
      </c>
      <c r="D235" s="808"/>
      <c r="F235" s="751"/>
      <c r="G235" s="751"/>
      <c r="H235" s="751"/>
      <c r="I235" s="751"/>
      <c r="J235" s="745"/>
      <c r="L235" s="747"/>
      <c r="M235" s="747"/>
      <c r="O235" s="746"/>
    </row>
    <row r="236" spans="1:15" s="744" customFormat="1" ht="3" customHeight="1">
      <c r="A236" s="757"/>
      <c r="B236" s="776"/>
      <c r="C236" s="777"/>
      <c r="D236" s="809"/>
      <c r="E236" s="777"/>
      <c r="F236" s="763"/>
      <c r="G236" s="763"/>
      <c r="H236" s="763"/>
      <c r="I236" s="763"/>
      <c r="J236" s="760"/>
      <c r="L236" s="747"/>
      <c r="M236" s="747"/>
      <c r="O236" s="746"/>
    </row>
    <row r="237" spans="1:15" s="744" customFormat="1" ht="3" customHeight="1">
      <c r="A237" s="721"/>
      <c r="B237" s="722"/>
      <c r="C237" s="722"/>
      <c r="D237" s="796"/>
      <c r="E237" s="722"/>
      <c r="F237" s="722"/>
      <c r="G237" s="722"/>
      <c r="H237" s="722"/>
      <c r="I237" s="722"/>
      <c r="J237" s="723"/>
      <c r="L237" s="747"/>
      <c r="M237" s="747"/>
      <c r="O237" s="746"/>
    </row>
    <row r="238" spans="1:15" s="724" customFormat="1" ht="11.1" customHeight="1">
      <c r="A238" s="725"/>
      <c r="B238" s="726" t="s">
        <v>658</v>
      </c>
      <c r="C238" s="726"/>
      <c r="D238" s="797"/>
      <c r="E238" s="726"/>
      <c r="F238" s="727"/>
      <c r="G238" s="727"/>
      <c r="H238" s="727"/>
      <c r="I238" s="853" t="s">
        <v>701</v>
      </c>
      <c r="J238" s="728"/>
    </row>
    <row r="239" spans="1:15" s="724" customFormat="1" ht="11.1" customHeight="1">
      <c r="A239" s="725"/>
      <c r="B239" s="726" t="s">
        <v>646</v>
      </c>
      <c r="C239" s="726"/>
      <c r="D239" s="797"/>
      <c r="E239" s="726"/>
      <c r="F239" s="727"/>
      <c r="G239" s="727"/>
      <c r="H239" s="727"/>
      <c r="I239" s="729"/>
      <c r="J239" s="728"/>
    </row>
    <row r="240" spans="1:15" s="724" customFormat="1" ht="11.1" customHeight="1">
      <c r="A240" s="725"/>
      <c r="B240" s="726" t="s">
        <v>723</v>
      </c>
      <c r="C240" s="726"/>
      <c r="D240" s="797"/>
      <c r="E240" s="726"/>
      <c r="F240" s="730"/>
      <c r="G240" s="730"/>
      <c r="H240" s="730"/>
      <c r="I240" s="730"/>
      <c r="J240" s="728"/>
    </row>
    <row r="241" spans="1:15" s="724" customFormat="1" ht="11.1" customHeight="1">
      <c r="A241" s="725"/>
      <c r="B241" s="731" t="s">
        <v>623</v>
      </c>
      <c r="C241" s="731"/>
      <c r="D241" s="798"/>
      <c r="E241" s="731"/>
      <c r="F241" s="730"/>
      <c r="G241" s="730"/>
      <c r="H241" s="730"/>
      <c r="I241" s="730"/>
      <c r="J241" s="728"/>
    </row>
    <row r="242" spans="1:15" s="724" customFormat="1" ht="3" customHeight="1">
      <c r="A242" s="725"/>
      <c r="B242" s="732"/>
      <c r="C242" s="732"/>
      <c r="D242" s="738"/>
      <c r="E242" s="732"/>
      <c r="F242" s="732"/>
      <c r="G242" s="732"/>
      <c r="H242" s="732"/>
      <c r="I242" s="732"/>
      <c r="J242" s="728"/>
    </row>
    <row r="243" spans="1:15" s="724" customFormat="1" ht="3" customHeight="1">
      <c r="A243" s="725"/>
      <c r="B243" s="733"/>
      <c r="C243" s="733"/>
      <c r="D243" s="727"/>
      <c r="E243" s="733"/>
      <c r="F243" s="733"/>
      <c r="G243" s="733"/>
      <c r="H243" s="733"/>
      <c r="I243" s="733"/>
      <c r="J243" s="728"/>
    </row>
    <row r="244" spans="1:15" s="724" customFormat="1" ht="8.4499999999999993" customHeight="1">
      <c r="A244" s="725"/>
      <c r="B244" s="938" t="s">
        <v>415</v>
      </c>
      <c r="C244" s="938"/>
      <c r="D244" s="799" t="s">
        <v>659</v>
      </c>
      <c r="E244" s="881"/>
      <c r="F244" s="782" t="s">
        <v>660</v>
      </c>
      <c r="G244" s="782"/>
      <c r="H244" s="782"/>
      <c r="I244" s="782"/>
      <c r="J244" s="800"/>
      <c r="K244" s="735"/>
      <c r="L244" s="735"/>
      <c r="M244" s="735"/>
      <c r="N244" s="736"/>
      <c r="O244" s="737"/>
    </row>
    <row r="245" spans="1:15" s="724" customFormat="1" ht="8.4499999999999993" customHeight="1">
      <c r="A245" s="725"/>
      <c r="B245" s="938"/>
      <c r="C245" s="938"/>
      <c r="D245" s="936" t="s">
        <v>668</v>
      </c>
      <c r="E245" s="881"/>
      <c r="F245" s="936" t="s">
        <v>669</v>
      </c>
      <c r="G245" s="936" t="s">
        <v>670</v>
      </c>
      <c r="H245" s="936" t="s">
        <v>671</v>
      </c>
      <c r="I245" s="936" t="s">
        <v>672</v>
      </c>
      <c r="J245" s="937"/>
      <c r="K245" s="735"/>
      <c r="L245" s="735"/>
      <c r="M245" s="735"/>
      <c r="N245" s="736"/>
      <c r="O245" s="737"/>
    </row>
    <row r="246" spans="1:15" s="724" customFormat="1" ht="8.4499999999999993" customHeight="1">
      <c r="A246" s="725"/>
      <c r="B246" s="938"/>
      <c r="C246" s="938"/>
      <c r="D246" s="934"/>
      <c r="E246" s="881"/>
      <c r="F246" s="934"/>
      <c r="G246" s="934"/>
      <c r="H246" s="934"/>
      <c r="I246" s="934"/>
      <c r="J246" s="937"/>
      <c r="K246" s="735"/>
      <c r="L246" s="735"/>
      <c r="M246" s="735"/>
      <c r="N246" s="736"/>
      <c r="O246" s="737"/>
    </row>
    <row r="247" spans="1:15" s="724" customFormat="1" ht="8.4499999999999993" customHeight="1">
      <c r="A247" s="725"/>
      <c r="B247" s="938"/>
      <c r="C247" s="938"/>
      <c r="D247" s="934"/>
      <c r="E247" s="881"/>
      <c r="F247" s="934"/>
      <c r="G247" s="934"/>
      <c r="H247" s="934"/>
      <c r="I247" s="934"/>
      <c r="J247" s="937"/>
      <c r="K247" s="735"/>
      <c r="L247" s="735"/>
      <c r="M247" s="735"/>
      <c r="N247" s="736"/>
      <c r="O247" s="737"/>
    </row>
    <row r="248" spans="1:15" s="724" customFormat="1" ht="8.4499999999999993" customHeight="1">
      <c r="A248" s="725"/>
      <c r="B248" s="938"/>
      <c r="C248" s="938"/>
      <c r="D248" s="934"/>
      <c r="E248" s="881"/>
      <c r="F248" s="934"/>
      <c r="G248" s="934"/>
      <c r="H248" s="934"/>
      <c r="I248" s="934"/>
      <c r="J248" s="937"/>
      <c r="K248" s="735"/>
      <c r="L248" s="735"/>
      <c r="M248" s="735"/>
      <c r="N248" s="736"/>
      <c r="O248" s="737"/>
    </row>
    <row r="249" spans="1:15" s="724" customFormat="1" ht="8.4499999999999993" customHeight="1">
      <c r="A249" s="725"/>
      <c r="B249" s="938"/>
      <c r="C249" s="938"/>
      <c r="D249" s="881"/>
      <c r="E249" s="881"/>
      <c r="F249" s="881"/>
      <c r="G249" s="934"/>
      <c r="H249" s="934"/>
      <c r="I249" s="934"/>
      <c r="J249" s="937"/>
      <c r="K249" s="735"/>
      <c r="L249" s="735"/>
      <c r="M249" s="735"/>
      <c r="N249" s="736"/>
      <c r="O249" s="737"/>
    </row>
    <row r="250" spans="1:15" s="724" customFormat="1" ht="3" customHeight="1">
      <c r="A250" s="725"/>
      <c r="B250" s="732"/>
      <c r="C250" s="732"/>
      <c r="D250" s="738"/>
      <c r="E250" s="732"/>
      <c r="F250" s="738"/>
      <c r="G250" s="738"/>
      <c r="H250" s="738"/>
      <c r="I250" s="738"/>
      <c r="J250" s="739"/>
      <c r="K250" s="740"/>
      <c r="L250" s="740"/>
      <c r="M250" s="740"/>
      <c r="N250" s="733"/>
    </row>
    <row r="251" spans="1:15" s="724" customFormat="1" ht="3" customHeight="1">
      <c r="A251" s="725"/>
      <c r="B251" s="733"/>
      <c r="C251" s="733"/>
      <c r="D251" s="727"/>
      <c r="E251" s="733"/>
      <c r="F251" s="793"/>
      <c r="G251" s="793"/>
      <c r="H251" s="793"/>
      <c r="I251" s="793"/>
      <c r="J251" s="741"/>
      <c r="K251" s="740"/>
      <c r="L251" s="740"/>
      <c r="M251" s="740"/>
      <c r="N251" s="733"/>
    </row>
    <row r="252" spans="1:15" s="744" customFormat="1" ht="9.6" customHeight="1">
      <c r="A252" s="742"/>
      <c r="B252" s="743">
        <v>2007</v>
      </c>
      <c r="C252" s="743"/>
      <c r="D252" s="801"/>
      <c r="E252" s="743"/>
      <c r="J252" s="745"/>
      <c r="O252" s="746"/>
    </row>
    <row r="253" spans="1:15" s="744" customFormat="1" ht="9.6" customHeight="1">
      <c r="A253" s="742"/>
      <c r="B253" s="743" t="s">
        <v>60</v>
      </c>
      <c r="C253" s="743"/>
      <c r="D253" s="747">
        <f>SUM(D255,D270)</f>
        <v>2160690</v>
      </c>
      <c r="E253" s="743"/>
      <c r="F253" s="747">
        <f>SUM(F255,F270)-1</f>
        <v>1065171</v>
      </c>
      <c r="G253" s="747">
        <f>SUM(G255,G270)-1</f>
        <v>16725</v>
      </c>
      <c r="H253" s="747">
        <f t="shared" ref="H253" si="39">SUM(H255,H270)</f>
        <v>-3317</v>
      </c>
      <c r="I253" s="747">
        <f>SUM(I255,I270)+1</f>
        <v>1082110</v>
      </c>
      <c r="J253" s="745"/>
      <c r="O253" s="746"/>
    </row>
    <row r="254" spans="1:15" s="744" customFormat="1" ht="4.1500000000000004" customHeight="1">
      <c r="A254" s="742"/>
      <c r="B254" s="743"/>
      <c r="C254" s="743"/>
      <c r="D254" s="801"/>
      <c r="E254" s="743"/>
      <c r="F254" s="747"/>
      <c r="G254" s="747"/>
      <c r="H254" s="747"/>
      <c r="I254" s="747"/>
      <c r="J254" s="745"/>
      <c r="O254" s="746"/>
    </row>
    <row r="255" spans="1:15" s="744" customFormat="1" ht="9.6" customHeight="1">
      <c r="A255" s="742"/>
      <c r="B255" s="743" t="s">
        <v>725</v>
      </c>
      <c r="C255" s="743"/>
      <c r="D255" s="802">
        <f>SUM(D257:D268)</f>
        <v>925430</v>
      </c>
      <c r="E255" s="743"/>
      <c r="F255" s="747">
        <f>SUM(F257:F268)-2</f>
        <v>916225</v>
      </c>
      <c r="G255" s="747">
        <f t="shared" ref="G255" si="40">SUM(G257:G268)</f>
        <v>5098</v>
      </c>
      <c r="H255" s="803" t="s">
        <v>30</v>
      </c>
      <c r="I255" s="747">
        <f t="shared" ref="I255" si="41">SUM(I257:I268)</f>
        <v>4107</v>
      </c>
      <c r="J255" s="745"/>
      <c r="O255" s="746"/>
    </row>
    <row r="256" spans="1:15" s="744" customFormat="1" ht="4.1500000000000004" customHeight="1">
      <c r="A256" s="742"/>
      <c r="B256" s="743"/>
      <c r="C256" s="743"/>
      <c r="D256" s="801"/>
      <c r="E256" s="743"/>
      <c r="F256" s="747"/>
      <c r="G256" s="747"/>
      <c r="H256" s="747"/>
      <c r="I256" s="747"/>
      <c r="J256" s="745"/>
      <c r="O256" s="746"/>
    </row>
    <row r="257" spans="1:15" s="744" customFormat="1" ht="9" customHeight="1">
      <c r="A257" s="770"/>
      <c r="B257" s="771">
        <v>23</v>
      </c>
      <c r="C257" s="772" t="s">
        <v>419</v>
      </c>
      <c r="D257" s="804">
        <f>SUM(F257:I257)</f>
        <v>29</v>
      </c>
      <c r="E257" s="772"/>
      <c r="F257" s="751">
        <v>27</v>
      </c>
      <c r="G257" s="751">
        <v>1</v>
      </c>
      <c r="H257" s="751" t="s">
        <v>30</v>
      </c>
      <c r="I257" s="751">
        <v>1</v>
      </c>
      <c r="J257" s="745"/>
      <c r="O257" s="746"/>
    </row>
    <row r="258" spans="1:15" s="744" customFormat="1" ht="9" customHeight="1">
      <c r="A258" s="742"/>
      <c r="B258" s="771" t="s">
        <v>649</v>
      </c>
      <c r="C258" s="772" t="s">
        <v>420</v>
      </c>
      <c r="D258" s="804">
        <f t="shared" ref="D258:D259" si="42">SUM(F258:I258)</f>
        <v>106</v>
      </c>
      <c r="E258" s="772"/>
      <c r="F258" s="751">
        <v>92</v>
      </c>
      <c r="G258" s="751">
        <v>3</v>
      </c>
      <c r="H258" s="751" t="s">
        <v>30</v>
      </c>
      <c r="I258" s="751">
        <v>11</v>
      </c>
      <c r="J258" s="745"/>
      <c r="L258" s="747"/>
      <c r="M258" s="747"/>
      <c r="O258" s="746"/>
    </row>
    <row r="259" spans="1:15" s="724" customFormat="1" ht="9" customHeight="1">
      <c r="A259" s="725"/>
      <c r="B259" s="773">
        <v>51</v>
      </c>
      <c r="C259" s="772" t="s">
        <v>424</v>
      </c>
      <c r="D259" s="804">
        <f t="shared" si="42"/>
        <v>31</v>
      </c>
      <c r="E259" s="772"/>
      <c r="F259" s="751">
        <v>30</v>
      </c>
      <c r="G259" s="751">
        <v>1</v>
      </c>
      <c r="H259" s="751" t="s">
        <v>30</v>
      </c>
      <c r="I259" s="751" t="s">
        <v>30</v>
      </c>
      <c r="J259" s="728"/>
      <c r="O259" s="733"/>
    </row>
    <row r="260" spans="1:15" s="744" customFormat="1" ht="9" customHeight="1">
      <c r="A260" s="742"/>
      <c r="B260" s="773">
        <v>53</v>
      </c>
      <c r="C260" s="772" t="s">
        <v>726</v>
      </c>
      <c r="D260" s="804"/>
      <c r="E260" s="772"/>
      <c r="F260" s="751"/>
      <c r="G260" s="751"/>
      <c r="H260" s="751"/>
      <c r="I260" s="751"/>
      <c r="J260" s="745"/>
      <c r="L260" s="747"/>
      <c r="M260" s="747"/>
      <c r="O260" s="746"/>
    </row>
    <row r="261" spans="1:15" s="744" customFormat="1" ht="9" customHeight="1">
      <c r="A261" s="742"/>
      <c r="B261" s="773"/>
      <c r="C261" s="772" t="s">
        <v>653</v>
      </c>
      <c r="D261" s="804">
        <f>SUM(F261:I261)-1</f>
        <v>94</v>
      </c>
      <c r="E261" s="772"/>
      <c r="F261" s="751">
        <v>93</v>
      </c>
      <c r="G261" s="751">
        <v>2</v>
      </c>
      <c r="H261" s="751" t="s">
        <v>30</v>
      </c>
      <c r="I261" s="751" t="s">
        <v>30</v>
      </c>
      <c r="J261" s="745"/>
      <c r="L261" s="747"/>
      <c r="M261" s="747"/>
      <c r="O261" s="746"/>
    </row>
    <row r="262" spans="1:15" s="724" customFormat="1" ht="9" customHeight="1">
      <c r="A262" s="725"/>
      <c r="B262" s="773">
        <v>54</v>
      </c>
      <c r="C262" s="772" t="s">
        <v>427</v>
      </c>
      <c r="D262" s="804">
        <f t="shared" ref="D262:D264" si="43">SUM(F262:I262)</f>
        <v>10981</v>
      </c>
      <c r="E262" s="772"/>
      <c r="F262" s="751">
        <v>10511</v>
      </c>
      <c r="G262" s="751">
        <v>116</v>
      </c>
      <c r="H262" s="751" t="s">
        <v>30</v>
      </c>
      <c r="I262" s="751">
        <v>354</v>
      </c>
      <c r="J262" s="728"/>
      <c r="O262" s="733"/>
    </row>
    <row r="263" spans="1:15" s="724" customFormat="1" ht="9" customHeight="1">
      <c r="A263" s="725"/>
      <c r="B263" s="773">
        <v>61</v>
      </c>
      <c r="C263" s="772" t="s">
        <v>431</v>
      </c>
      <c r="D263" s="804">
        <f t="shared" si="43"/>
        <v>347244</v>
      </c>
      <c r="E263" s="772"/>
      <c r="F263" s="751">
        <v>346191</v>
      </c>
      <c r="G263" s="751">
        <v>817</v>
      </c>
      <c r="H263" s="751" t="s">
        <v>30</v>
      </c>
      <c r="I263" s="751">
        <v>236</v>
      </c>
      <c r="J263" s="728"/>
      <c r="O263" s="733"/>
    </row>
    <row r="264" spans="1:15" s="724" customFormat="1" ht="9" customHeight="1">
      <c r="A264" s="725"/>
      <c r="B264" s="773">
        <v>62</v>
      </c>
      <c r="C264" s="772" t="s">
        <v>432</v>
      </c>
      <c r="D264" s="804">
        <f t="shared" si="43"/>
        <v>143774</v>
      </c>
      <c r="E264" s="772"/>
      <c r="F264" s="751">
        <v>142798</v>
      </c>
      <c r="G264" s="751">
        <v>654</v>
      </c>
      <c r="H264" s="751" t="s">
        <v>30</v>
      </c>
      <c r="I264" s="751">
        <v>322</v>
      </c>
      <c r="J264" s="728"/>
      <c r="O264" s="733"/>
    </row>
    <row r="265" spans="1:15" s="724" customFormat="1" ht="9" customHeight="1">
      <c r="A265" s="725"/>
      <c r="B265" s="773">
        <v>71</v>
      </c>
      <c r="C265" s="772" t="s">
        <v>727</v>
      </c>
      <c r="D265" s="804"/>
      <c r="E265" s="772"/>
      <c r="F265" s="751"/>
      <c r="G265" s="751"/>
      <c r="H265" s="751"/>
      <c r="I265" s="751"/>
      <c r="J265" s="728"/>
      <c r="O265" s="733"/>
    </row>
    <row r="266" spans="1:15" s="724" customFormat="1" ht="9" customHeight="1">
      <c r="A266" s="725"/>
      <c r="B266" s="773"/>
      <c r="C266" s="772" t="s">
        <v>728</v>
      </c>
      <c r="D266" s="804">
        <f>SUM(F266:I266)-1</f>
        <v>4154</v>
      </c>
      <c r="E266" s="772"/>
      <c r="F266" s="751">
        <v>4067</v>
      </c>
      <c r="G266" s="751">
        <v>57</v>
      </c>
      <c r="H266" s="751" t="s">
        <v>30</v>
      </c>
      <c r="I266" s="751">
        <v>31</v>
      </c>
      <c r="J266" s="728"/>
      <c r="O266" s="733"/>
    </row>
    <row r="267" spans="1:15" s="724" customFormat="1" ht="9" customHeight="1">
      <c r="A267" s="725"/>
      <c r="B267" s="773">
        <v>93</v>
      </c>
      <c r="C267" s="774" t="s">
        <v>656</v>
      </c>
      <c r="D267" s="804"/>
      <c r="E267" s="774"/>
      <c r="F267" s="751"/>
      <c r="G267" s="751"/>
      <c r="H267" s="751"/>
      <c r="I267" s="751"/>
      <c r="J267" s="728"/>
      <c r="O267" s="733"/>
    </row>
    <row r="268" spans="1:15" s="724" customFormat="1" ht="9" customHeight="1">
      <c r="A268" s="725"/>
      <c r="B268" s="773"/>
      <c r="C268" s="774" t="s">
        <v>657</v>
      </c>
      <c r="D268" s="804">
        <f t="shared" ref="D268" si="44">SUM(F268:I268)</f>
        <v>419017</v>
      </c>
      <c r="E268" s="774"/>
      <c r="F268" s="751">
        <v>412418</v>
      </c>
      <c r="G268" s="751">
        <v>3447</v>
      </c>
      <c r="H268" s="751" t="s">
        <v>30</v>
      </c>
      <c r="I268" s="751">
        <v>3152</v>
      </c>
      <c r="J268" s="728"/>
    </row>
    <row r="269" spans="1:15" s="724" customFormat="1" ht="9" customHeight="1">
      <c r="A269" s="725"/>
      <c r="B269" s="773"/>
      <c r="C269" s="774"/>
      <c r="D269" s="805"/>
      <c r="E269" s="774"/>
      <c r="F269" s="751"/>
      <c r="G269" s="751"/>
      <c r="H269" s="751"/>
      <c r="I269" s="751"/>
      <c r="J269" s="728"/>
    </row>
    <row r="270" spans="1:15" s="724" customFormat="1" ht="9" customHeight="1">
      <c r="A270" s="725"/>
      <c r="B270" s="743" t="s">
        <v>737</v>
      </c>
      <c r="C270" s="774"/>
      <c r="D270" s="793">
        <f>SUM(D272,D291)</f>
        <v>1235260</v>
      </c>
      <c r="E270" s="774"/>
      <c r="F270" s="793">
        <f>SUM(F272,F291)</f>
        <v>148947</v>
      </c>
      <c r="G270" s="793">
        <f t="shared" ref="G270:I270" si="45">SUM(G272,G291)</f>
        <v>11628</v>
      </c>
      <c r="H270" s="793">
        <f t="shared" si="45"/>
        <v>-3317</v>
      </c>
      <c r="I270" s="793">
        <f t="shared" si="45"/>
        <v>1078002</v>
      </c>
      <c r="J270" s="728"/>
    </row>
    <row r="271" spans="1:15" s="744" customFormat="1" ht="4.1500000000000004" customHeight="1">
      <c r="A271" s="742"/>
      <c r="B271" s="743"/>
      <c r="C271" s="743"/>
      <c r="D271" s="801"/>
      <c r="E271" s="743"/>
      <c r="F271" s="747"/>
      <c r="G271" s="747"/>
      <c r="H271" s="747"/>
      <c r="I271" s="747"/>
      <c r="J271" s="745"/>
      <c r="O271" s="746"/>
    </row>
    <row r="272" spans="1:15" s="724" customFormat="1" ht="9" customHeight="1">
      <c r="A272" s="725"/>
      <c r="B272" s="743"/>
      <c r="C272" s="775" t="s">
        <v>738</v>
      </c>
      <c r="D272" s="793">
        <f>SUM(D275:D289)+1</f>
        <v>160994</v>
      </c>
      <c r="E272" s="743"/>
      <c r="F272" s="793">
        <f>SUM(F275:F289)-2</f>
        <v>56350</v>
      </c>
      <c r="G272" s="793">
        <f t="shared" ref="G272:I272" si="46">SUM(G275:G289)</f>
        <v>2336</v>
      </c>
      <c r="H272" s="793">
        <f t="shared" si="46"/>
        <v>-3317</v>
      </c>
      <c r="I272" s="793">
        <f t="shared" si="46"/>
        <v>105624</v>
      </c>
      <c r="J272" s="728"/>
    </row>
    <row r="273" spans="1:15" s="744" customFormat="1" ht="4.1500000000000004" customHeight="1">
      <c r="A273" s="742"/>
      <c r="B273" s="743"/>
      <c r="C273" s="743"/>
      <c r="D273" s="801"/>
      <c r="E273" s="743"/>
      <c r="F273" s="747"/>
      <c r="G273" s="747"/>
      <c r="H273" s="747"/>
      <c r="I273" s="747"/>
      <c r="J273" s="745"/>
      <c r="O273" s="746"/>
    </row>
    <row r="274" spans="1:15" s="724" customFormat="1" ht="9" customHeight="1">
      <c r="A274" s="725"/>
      <c r="B274" s="773" t="s">
        <v>647</v>
      </c>
      <c r="C274" s="774" t="s">
        <v>679</v>
      </c>
      <c r="D274" s="805"/>
      <c r="E274" s="774"/>
      <c r="F274" s="751"/>
      <c r="G274" s="751"/>
      <c r="H274" s="751"/>
      <c r="I274" s="751"/>
      <c r="J274" s="728"/>
    </row>
    <row r="275" spans="1:15" s="724" customFormat="1" ht="9" customHeight="1">
      <c r="A275" s="725"/>
      <c r="B275" s="773"/>
      <c r="C275" s="774" t="s">
        <v>730</v>
      </c>
      <c r="D275" s="806">
        <f>SUM(F275:I275)</f>
        <v>645</v>
      </c>
      <c r="E275" s="774"/>
      <c r="F275" s="751">
        <v>467</v>
      </c>
      <c r="G275" s="751">
        <v>22</v>
      </c>
      <c r="H275" s="751" t="s">
        <v>30</v>
      </c>
      <c r="I275" s="751">
        <v>156</v>
      </c>
      <c r="J275" s="728"/>
    </row>
    <row r="276" spans="1:15" s="744" customFormat="1" ht="9" customHeight="1">
      <c r="A276" s="742"/>
      <c r="B276" s="773" t="s">
        <v>648</v>
      </c>
      <c r="C276" s="774" t="s">
        <v>731</v>
      </c>
      <c r="D276" s="806"/>
      <c r="E276" s="774"/>
      <c r="F276" s="751"/>
      <c r="G276" s="751"/>
      <c r="H276" s="751"/>
      <c r="I276" s="751"/>
      <c r="J276" s="745"/>
      <c r="L276" s="747"/>
      <c r="M276" s="747"/>
      <c r="O276" s="746"/>
    </row>
    <row r="277" spans="1:15" s="744" customFormat="1" ht="9" customHeight="1">
      <c r="A277" s="742"/>
      <c r="B277" s="773"/>
      <c r="C277" s="774" t="s">
        <v>732</v>
      </c>
      <c r="D277" s="806">
        <f t="shared" ref="D277:D282" si="47">SUM(F277:I277)</f>
        <v>33410</v>
      </c>
      <c r="E277" s="774"/>
      <c r="F277" s="751">
        <v>11682</v>
      </c>
      <c r="G277" s="751">
        <v>986</v>
      </c>
      <c r="H277" s="751" t="s">
        <v>30</v>
      </c>
      <c r="I277" s="751">
        <v>20742</v>
      </c>
      <c r="J277" s="745"/>
      <c r="L277" s="747"/>
      <c r="M277" s="747"/>
      <c r="O277" s="746"/>
    </row>
    <row r="278" spans="1:15" s="744" customFormat="1" ht="9" customHeight="1">
      <c r="A278" s="742"/>
      <c r="B278" s="773" t="s">
        <v>649</v>
      </c>
      <c r="C278" s="774" t="s">
        <v>420</v>
      </c>
      <c r="D278" s="806">
        <f t="shared" si="47"/>
        <v>3763</v>
      </c>
      <c r="E278" s="774"/>
      <c r="F278" s="751">
        <v>2104</v>
      </c>
      <c r="G278" s="751">
        <v>36</v>
      </c>
      <c r="H278" s="751" t="s">
        <v>30</v>
      </c>
      <c r="I278" s="751">
        <v>1623</v>
      </c>
      <c r="J278" s="745"/>
      <c r="L278" s="747"/>
      <c r="M278" s="747"/>
      <c r="O278" s="746"/>
    </row>
    <row r="279" spans="1:15" s="744" customFormat="1" ht="9" customHeight="1">
      <c r="A279" s="742"/>
      <c r="B279" s="773" t="s">
        <v>650</v>
      </c>
      <c r="C279" s="774" t="s">
        <v>651</v>
      </c>
      <c r="D279" s="806">
        <f>SUM(F279:I279)-1</f>
        <v>1249</v>
      </c>
      <c r="E279" s="774"/>
      <c r="F279" s="751">
        <v>1042</v>
      </c>
      <c r="G279" s="751">
        <v>13</v>
      </c>
      <c r="H279" s="751" t="s">
        <v>30</v>
      </c>
      <c r="I279" s="751">
        <v>195</v>
      </c>
      <c r="J279" s="745"/>
      <c r="L279" s="747"/>
      <c r="M279" s="747"/>
      <c r="O279" s="746"/>
    </row>
    <row r="280" spans="1:15" s="724" customFormat="1" ht="9.6" customHeight="1">
      <c r="A280" s="725"/>
      <c r="B280" s="748" t="s">
        <v>652</v>
      </c>
      <c r="C280" s="748" t="s">
        <v>733</v>
      </c>
      <c r="D280" s="806">
        <f t="shared" si="47"/>
        <v>33244</v>
      </c>
      <c r="E280" s="748"/>
      <c r="F280" s="751">
        <v>11709</v>
      </c>
      <c r="G280" s="751">
        <v>270</v>
      </c>
      <c r="H280" s="751">
        <v>-3317</v>
      </c>
      <c r="I280" s="751">
        <v>24582</v>
      </c>
      <c r="J280" s="728"/>
      <c r="O280" s="733"/>
    </row>
    <row r="281" spans="1:15" s="724" customFormat="1" ht="9.6" customHeight="1">
      <c r="A281" s="725"/>
      <c r="B281" s="748">
        <v>51</v>
      </c>
      <c r="C281" s="748" t="s">
        <v>424</v>
      </c>
      <c r="D281" s="806">
        <f>SUM(F281:I281)-1</f>
        <v>3213</v>
      </c>
      <c r="E281" s="748"/>
      <c r="F281" s="810">
        <v>2236</v>
      </c>
      <c r="G281" s="810">
        <v>80</v>
      </c>
      <c r="H281" s="810" t="s">
        <v>30</v>
      </c>
      <c r="I281" s="751">
        <v>898</v>
      </c>
      <c r="J281" s="728"/>
      <c r="O281" s="733"/>
    </row>
    <row r="282" spans="1:15" s="744" customFormat="1" ht="9" customHeight="1">
      <c r="A282" s="770"/>
      <c r="B282" s="771" t="s">
        <v>734</v>
      </c>
      <c r="C282" s="772" t="s">
        <v>425</v>
      </c>
      <c r="D282" s="806">
        <f t="shared" si="47"/>
        <v>42424</v>
      </c>
      <c r="E282" s="772"/>
      <c r="F282" s="751">
        <v>9933</v>
      </c>
      <c r="G282" s="751">
        <v>680</v>
      </c>
      <c r="H282" s="751" t="s">
        <v>30</v>
      </c>
      <c r="I282" s="751">
        <v>31811</v>
      </c>
      <c r="J282" s="745"/>
      <c r="O282" s="746"/>
    </row>
    <row r="283" spans="1:15" s="744" customFormat="1" ht="9" customHeight="1">
      <c r="A283" s="742"/>
      <c r="B283" s="771" t="s">
        <v>735</v>
      </c>
      <c r="C283" s="772" t="s">
        <v>726</v>
      </c>
      <c r="D283" s="806"/>
      <c r="E283" s="772"/>
      <c r="F283" s="751"/>
      <c r="G283" s="751"/>
      <c r="H283" s="751"/>
      <c r="I283" s="751"/>
      <c r="J283" s="745"/>
      <c r="L283" s="747"/>
      <c r="M283" s="747"/>
      <c r="O283" s="746"/>
    </row>
    <row r="284" spans="1:15" s="724" customFormat="1" ht="9" customHeight="1">
      <c r="A284" s="725"/>
      <c r="B284" s="773"/>
      <c r="C284" s="772" t="s">
        <v>653</v>
      </c>
      <c r="D284" s="806">
        <f t="shared" ref="D284" si="48">SUM(F284:I284)</f>
        <v>354</v>
      </c>
      <c r="E284" s="772"/>
      <c r="F284" s="751">
        <v>313</v>
      </c>
      <c r="G284" s="751" t="s">
        <v>30</v>
      </c>
      <c r="H284" s="751" t="s">
        <v>30</v>
      </c>
      <c r="I284" s="751">
        <v>41</v>
      </c>
      <c r="J284" s="728"/>
      <c r="O284" s="733"/>
    </row>
    <row r="285" spans="1:15" s="744" customFormat="1" ht="9" customHeight="1">
      <c r="A285" s="742"/>
      <c r="B285" s="773" t="s">
        <v>654</v>
      </c>
      <c r="C285" s="772" t="s">
        <v>427</v>
      </c>
      <c r="D285" s="806"/>
      <c r="E285" s="772"/>
      <c r="F285" s="751"/>
      <c r="G285" s="751"/>
      <c r="H285" s="751"/>
      <c r="I285" s="751"/>
      <c r="J285" s="745"/>
      <c r="L285" s="747"/>
      <c r="M285" s="747"/>
      <c r="O285" s="746"/>
    </row>
    <row r="286" spans="1:15" s="744" customFormat="1" ht="9" customHeight="1">
      <c r="A286" s="742"/>
      <c r="B286" s="773"/>
      <c r="C286" s="772" t="s">
        <v>655</v>
      </c>
      <c r="D286" s="806">
        <f t="shared" ref="D286:D287" si="49">SUM(F286:I286)</f>
        <v>21705</v>
      </c>
      <c r="E286" s="772"/>
      <c r="F286" s="751">
        <v>10450</v>
      </c>
      <c r="G286" s="751">
        <v>173</v>
      </c>
      <c r="H286" s="751" t="s">
        <v>30</v>
      </c>
      <c r="I286" s="751">
        <v>11082</v>
      </c>
      <c r="J286" s="745"/>
      <c r="L286" s="747"/>
      <c r="M286" s="747"/>
      <c r="O286" s="746"/>
    </row>
    <row r="287" spans="1:15" s="724" customFormat="1" ht="9" customHeight="1">
      <c r="A287" s="725"/>
      <c r="B287" s="773">
        <v>62</v>
      </c>
      <c r="C287" s="772" t="s">
        <v>432</v>
      </c>
      <c r="D287" s="806">
        <f t="shared" si="49"/>
        <v>10389</v>
      </c>
      <c r="E287" s="772"/>
      <c r="F287" s="751">
        <v>5660</v>
      </c>
      <c r="G287" s="751">
        <v>60</v>
      </c>
      <c r="H287" s="751" t="s">
        <v>30</v>
      </c>
      <c r="I287" s="751">
        <v>4669</v>
      </c>
      <c r="J287" s="728"/>
      <c r="O287" s="733"/>
    </row>
    <row r="288" spans="1:15" s="724" customFormat="1" ht="9" customHeight="1">
      <c r="A288" s="725"/>
      <c r="B288" s="773">
        <v>71</v>
      </c>
      <c r="C288" s="772" t="s">
        <v>727</v>
      </c>
      <c r="D288" s="806"/>
      <c r="E288" s="772"/>
      <c r="F288" s="751"/>
      <c r="G288" s="751"/>
      <c r="H288" s="751"/>
      <c r="I288" s="751"/>
      <c r="J288" s="728"/>
      <c r="O288" s="733"/>
    </row>
    <row r="289" spans="1:15" s="724" customFormat="1" ht="9" customHeight="1">
      <c r="A289" s="725"/>
      <c r="B289" s="773"/>
      <c r="C289" s="772" t="s">
        <v>728</v>
      </c>
      <c r="D289" s="806">
        <f t="shared" ref="D289" si="50">SUM(F289:I289)</f>
        <v>10597</v>
      </c>
      <c r="E289" s="772"/>
      <c r="F289" s="751">
        <v>756</v>
      </c>
      <c r="G289" s="751">
        <v>16</v>
      </c>
      <c r="H289" s="751" t="s">
        <v>30</v>
      </c>
      <c r="I289" s="751">
        <v>9825</v>
      </c>
      <c r="J289" s="728"/>
      <c r="O289" s="733"/>
    </row>
    <row r="290" spans="1:15" s="744" customFormat="1" ht="4.1500000000000004" customHeight="1">
      <c r="A290" s="742"/>
      <c r="B290" s="743"/>
      <c r="C290" s="743"/>
      <c r="D290" s="801"/>
      <c r="E290" s="743"/>
      <c r="F290" s="747"/>
      <c r="G290" s="747"/>
      <c r="H290" s="747"/>
      <c r="I290" s="747"/>
      <c r="J290" s="745"/>
      <c r="O290" s="746"/>
    </row>
    <row r="291" spans="1:15" s="724" customFormat="1" ht="9" customHeight="1">
      <c r="A291" s="725"/>
      <c r="C291" s="795" t="s">
        <v>736</v>
      </c>
      <c r="D291" s="793">
        <f>SUM(F291:I291)-1</f>
        <v>1074266</v>
      </c>
      <c r="E291" s="795"/>
      <c r="F291" s="793">
        <v>92597</v>
      </c>
      <c r="G291" s="793">
        <v>9292</v>
      </c>
      <c r="H291" s="793" t="s">
        <v>30</v>
      </c>
      <c r="I291" s="793">
        <v>972378</v>
      </c>
      <c r="J291" s="728"/>
      <c r="O291" s="733"/>
    </row>
    <row r="292" spans="1:15" s="724" customFormat="1" ht="9" customHeight="1">
      <c r="A292" s="725"/>
      <c r="C292" s="795"/>
      <c r="D292" s="811"/>
      <c r="E292" s="795"/>
      <c r="F292" s="793"/>
      <c r="G292" s="793"/>
      <c r="H292" s="793"/>
      <c r="I292" s="793"/>
      <c r="J292" s="728"/>
      <c r="O292" s="733"/>
    </row>
    <row r="293" spans="1:15" s="744" customFormat="1" ht="3.95" customHeight="1">
      <c r="A293" s="742"/>
      <c r="B293" s="773"/>
      <c r="C293" s="774"/>
      <c r="D293" s="805"/>
      <c r="E293" s="774"/>
      <c r="F293" s="751"/>
      <c r="G293" s="751"/>
      <c r="H293" s="751"/>
      <c r="I293" s="751"/>
      <c r="J293" s="745"/>
      <c r="L293" s="747"/>
      <c r="M293" s="747"/>
      <c r="O293" s="746"/>
    </row>
    <row r="294" spans="1:15" s="744" customFormat="1" ht="9" customHeight="1">
      <c r="A294" s="742"/>
      <c r="B294" s="775" t="s">
        <v>645</v>
      </c>
      <c r="C294" s="746"/>
      <c r="D294" s="812"/>
      <c r="E294" s="746"/>
      <c r="F294" s="751"/>
      <c r="G294" s="751"/>
      <c r="H294" s="751"/>
      <c r="I294" s="751"/>
      <c r="J294" s="745"/>
      <c r="L294" s="747"/>
      <c r="M294" s="747"/>
      <c r="O294" s="746"/>
    </row>
    <row r="295" spans="1:15" s="744" customFormat="1" ht="3" customHeight="1">
      <c r="A295" s="766"/>
      <c r="B295" s="732"/>
      <c r="C295" s="732"/>
      <c r="D295" s="738"/>
      <c r="E295" s="732"/>
      <c r="F295" s="732"/>
      <c r="G295" s="732"/>
      <c r="H295" s="732"/>
      <c r="I295" s="732"/>
      <c r="J295" s="768"/>
      <c r="L295" s="747"/>
      <c r="M295" s="747"/>
      <c r="O295" s="746"/>
    </row>
    <row r="296" spans="1:15" s="744" customFormat="1" ht="3" customHeight="1">
      <c r="A296" s="721"/>
      <c r="B296" s="722"/>
      <c r="C296" s="722"/>
      <c r="D296" s="796"/>
      <c r="E296" s="722"/>
      <c r="F296" s="722"/>
      <c r="G296" s="722"/>
      <c r="H296" s="722"/>
      <c r="I296" s="722"/>
      <c r="J296" s="723"/>
      <c r="L296" s="747"/>
      <c r="M296" s="747"/>
      <c r="O296" s="746"/>
    </row>
    <row r="297" spans="1:15" s="724" customFormat="1" ht="11.1" customHeight="1">
      <c r="A297" s="725"/>
      <c r="B297" s="726" t="s">
        <v>658</v>
      </c>
      <c r="C297" s="726"/>
      <c r="D297" s="797"/>
      <c r="E297" s="726"/>
      <c r="F297" s="727"/>
      <c r="G297" s="727"/>
      <c r="H297" s="727"/>
      <c r="I297" s="853" t="s">
        <v>701</v>
      </c>
      <c r="J297" s="728"/>
    </row>
    <row r="298" spans="1:15" s="724" customFormat="1" ht="11.1" customHeight="1">
      <c r="A298" s="725"/>
      <c r="B298" s="726" t="s">
        <v>646</v>
      </c>
      <c r="C298" s="726"/>
      <c r="D298" s="797"/>
      <c r="E298" s="726"/>
      <c r="F298" s="727"/>
      <c r="G298" s="727"/>
      <c r="H298" s="727"/>
      <c r="I298" s="729"/>
      <c r="J298" s="728"/>
    </row>
    <row r="299" spans="1:15" s="724" customFormat="1" ht="11.1" customHeight="1">
      <c r="A299" s="725"/>
      <c r="B299" s="726" t="s">
        <v>723</v>
      </c>
      <c r="C299" s="726"/>
      <c r="D299" s="797"/>
      <c r="E299" s="726"/>
      <c r="F299" s="730"/>
      <c r="G299" s="730"/>
      <c r="H299" s="730"/>
      <c r="I299" s="730"/>
      <c r="J299" s="728"/>
    </row>
    <row r="300" spans="1:15" s="724" customFormat="1" ht="11.1" customHeight="1">
      <c r="A300" s="725"/>
      <c r="B300" s="731" t="s">
        <v>623</v>
      </c>
      <c r="C300" s="731"/>
      <c r="D300" s="798"/>
      <c r="E300" s="731"/>
      <c r="F300" s="730"/>
      <c r="G300" s="730"/>
      <c r="H300" s="730"/>
      <c r="I300" s="730"/>
      <c r="J300" s="728"/>
    </row>
    <row r="301" spans="1:15" s="724" customFormat="1" ht="3" customHeight="1">
      <c r="A301" s="725"/>
      <c r="B301" s="732"/>
      <c r="C301" s="732"/>
      <c r="D301" s="738"/>
      <c r="E301" s="732"/>
      <c r="F301" s="732"/>
      <c r="G301" s="732"/>
      <c r="H301" s="732"/>
      <c r="I301" s="732"/>
      <c r="J301" s="728"/>
    </row>
    <row r="302" spans="1:15" s="724" customFormat="1" ht="3" customHeight="1">
      <c r="A302" s="725"/>
      <c r="B302" s="733"/>
      <c r="C302" s="733"/>
      <c r="D302" s="727"/>
      <c r="E302" s="733"/>
      <c r="F302" s="733"/>
      <c r="G302" s="733"/>
      <c r="H302" s="733"/>
      <c r="I302" s="733"/>
      <c r="J302" s="728"/>
    </row>
    <row r="303" spans="1:15" s="724" customFormat="1" ht="8.4499999999999993" customHeight="1">
      <c r="A303" s="725"/>
      <c r="B303" s="938" t="s">
        <v>415</v>
      </c>
      <c r="C303" s="938"/>
      <c r="D303" s="799" t="s">
        <v>659</v>
      </c>
      <c r="E303" s="881"/>
      <c r="F303" s="782" t="s">
        <v>660</v>
      </c>
      <c r="G303" s="782"/>
      <c r="H303" s="782"/>
      <c r="I303" s="782"/>
      <c r="J303" s="800"/>
      <c r="K303" s="735"/>
      <c r="L303" s="735"/>
      <c r="M303" s="735"/>
      <c r="N303" s="736"/>
      <c r="O303" s="737"/>
    </row>
    <row r="304" spans="1:15" s="724" customFormat="1" ht="8.4499999999999993" customHeight="1">
      <c r="A304" s="725"/>
      <c r="B304" s="938"/>
      <c r="C304" s="938"/>
      <c r="D304" s="936" t="s">
        <v>668</v>
      </c>
      <c r="E304" s="881"/>
      <c r="F304" s="936" t="s">
        <v>669</v>
      </c>
      <c r="G304" s="936" t="s">
        <v>670</v>
      </c>
      <c r="H304" s="936" t="s">
        <v>671</v>
      </c>
      <c r="I304" s="936" t="s">
        <v>672</v>
      </c>
      <c r="J304" s="937"/>
      <c r="K304" s="735"/>
      <c r="L304" s="735"/>
      <c r="M304" s="735"/>
      <c r="N304" s="736"/>
      <c r="O304" s="737"/>
    </row>
    <row r="305" spans="1:15" s="724" customFormat="1" ht="8.4499999999999993" customHeight="1">
      <c r="A305" s="725"/>
      <c r="B305" s="938"/>
      <c r="C305" s="938"/>
      <c r="D305" s="934"/>
      <c r="E305" s="881"/>
      <c r="F305" s="934"/>
      <c r="G305" s="934"/>
      <c r="H305" s="934"/>
      <c r="I305" s="934"/>
      <c r="J305" s="937"/>
      <c r="K305" s="735"/>
      <c r="L305" s="735"/>
      <c r="M305" s="735"/>
      <c r="N305" s="736"/>
      <c r="O305" s="737"/>
    </row>
    <row r="306" spans="1:15" s="724" customFormat="1" ht="8.4499999999999993" customHeight="1">
      <c r="A306" s="725"/>
      <c r="B306" s="938"/>
      <c r="C306" s="938"/>
      <c r="D306" s="934"/>
      <c r="E306" s="881"/>
      <c r="F306" s="934"/>
      <c r="G306" s="934"/>
      <c r="H306" s="934"/>
      <c r="I306" s="934"/>
      <c r="J306" s="937"/>
      <c r="K306" s="735"/>
      <c r="L306" s="735"/>
      <c r="M306" s="735"/>
      <c r="N306" s="736"/>
      <c r="O306" s="737"/>
    </row>
    <row r="307" spans="1:15" s="724" customFormat="1" ht="8.4499999999999993" customHeight="1">
      <c r="A307" s="725"/>
      <c r="B307" s="938"/>
      <c r="C307" s="938"/>
      <c r="D307" s="934"/>
      <c r="E307" s="881"/>
      <c r="F307" s="934"/>
      <c r="G307" s="934"/>
      <c r="H307" s="934"/>
      <c r="I307" s="934"/>
      <c r="J307" s="937"/>
      <c r="K307" s="735"/>
      <c r="L307" s="735"/>
      <c r="M307" s="735"/>
      <c r="N307" s="736"/>
      <c r="O307" s="737"/>
    </row>
    <row r="308" spans="1:15" s="724" customFormat="1" ht="8.4499999999999993" customHeight="1">
      <c r="A308" s="725"/>
      <c r="B308" s="938"/>
      <c r="C308" s="938"/>
      <c r="D308" s="881"/>
      <c r="E308" s="881"/>
      <c r="F308" s="881"/>
      <c r="G308" s="934"/>
      <c r="H308" s="934"/>
      <c r="I308" s="934"/>
      <c r="J308" s="937"/>
      <c r="K308" s="735"/>
      <c r="L308" s="735"/>
      <c r="M308" s="735"/>
      <c r="N308" s="736"/>
      <c r="O308" s="737"/>
    </row>
    <row r="309" spans="1:15" s="724" customFormat="1" ht="3" customHeight="1">
      <c r="A309" s="725"/>
      <c r="B309" s="732"/>
      <c r="C309" s="732"/>
      <c r="D309" s="738"/>
      <c r="E309" s="732"/>
      <c r="F309" s="738"/>
      <c r="G309" s="738"/>
      <c r="H309" s="738"/>
      <c r="I309" s="738"/>
      <c r="J309" s="739"/>
      <c r="K309" s="740"/>
      <c r="L309" s="740"/>
      <c r="M309" s="740"/>
      <c r="N309" s="733"/>
    </row>
    <row r="310" spans="1:15" s="724" customFormat="1" ht="3" customHeight="1">
      <c r="A310" s="725"/>
      <c r="B310" s="733"/>
      <c r="C310" s="733"/>
      <c r="D310" s="727"/>
      <c r="E310" s="733"/>
      <c r="F310" s="793"/>
      <c r="G310" s="793"/>
      <c r="H310" s="793"/>
      <c r="I310" s="793"/>
      <c r="J310" s="741"/>
      <c r="K310" s="740"/>
      <c r="L310" s="740"/>
      <c r="M310" s="740"/>
      <c r="N310" s="733"/>
    </row>
    <row r="311" spans="1:15" s="744" customFormat="1" ht="9.6" customHeight="1">
      <c r="A311" s="742"/>
      <c r="B311" s="743">
        <v>2008</v>
      </c>
      <c r="C311" s="743"/>
      <c r="D311" s="801"/>
      <c r="E311" s="743"/>
      <c r="J311" s="745"/>
      <c r="O311" s="746"/>
    </row>
    <row r="312" spans="1:15" s="744" customFormat="1" ht="9.6" customHeight="1">
      <c r="A312" s="742"/>
      <c r="B312" s="743" t="s">
        <v>60</v>
      </c>
      <c r="C312" s="743"/>
      <c r="D312" s="747">
        <f>SUM(D314,D329)</f>
        <v>2467112</v>
      </c>
      <c r="E312" s="743"/>
      <c r="F312" s="747">
        <f>SUM(F314,F329)</f>
        <v>1174046</v>
      </c>
      <c r="G312" s="747">
        <f t="shared" ref="G312:I312" si="51">SUM(G314,G329)</f>
        <v>17468</v>
      </c>
      <c r="H312" s="747">
        <f t="shared" si="51"/>
        <v>-3953</v>
      </c>
      <c r="I312" s="747">
        <f t="shared" si="51"/>
        <v>1279551</v>
      </c>
      <c r="J312" s="745"/>
      <c r="O312" s="746"/>
    </row>
    <row r="313" spans="1:15" s="744" customFormat="1" ht="4.1500000000000004" customHeight="1">
      <c r="A313" s="742"/>
      <c r="B313" s="743"/>
      <c r="C313" s="743"/>
      <c r="D313" s="801"/>
      <c r="E313" s="743"/>
      <c r="F313" s="747"/>
      <c r="G313" s="747"/>
      <c r="H313" s="747"/>
      <c r="I313" s="747"/>
      <c r="J313" s="745"/>
      <c r="O313" s="746"/>
    </row>
    <row r="314" spans="1:15" s="744" customFormat="1" ht="9.6" customHeight="1">
      <c r="A314" s="742"/>
      <c r="B314" s="743" t="s">
        <v>725</v>
      </c>
      <c r="C314" s="743"/>
      <c r="D314" s="802">
        <f>SUM(D316:D327)+1</f>
        <v>1020526</v>
      </c>
      <c r="E314" s="743"/>
      <c r="F314" s="747">
        <f>SUM(F316:F327)-1</f>
        <v>1011008</v>
      </c>
      <c r="G314" s="747">
        <f t="shared" ref="G314" si="52">SUM(G316:G327)</f>
        <v>5688</v>
      </c>
      <c r="H314" s="803" t="s">
        <v>30</v>
      </c>
      <c r="I314" s="747">
        <f>SUM(I316:I327)-1</f>
        <v>3830</v>
      </c>
      <c r="J314" s="745"/>
      <c r="O314" s="746"/>
    </row>
    <row r="315" spans="1:15" s="744" customFormat="1" ht="4.1500000000000004" customHeight="1">
      <c r="A315" s="742"/>
      <c r="B315" s="743"/>
      <c r="C315" s="743"/>
      <c r="D315" s="801"/>
      <c r="E315" s="743"/>
      <c r="F315" s="747"/>
      <c r="G315" s="747"/>
      <c r="H315" s="747"/>
      <c r="I315" s="747"/>
      <c r="J315" s="745"/>
      <c r="O315" s="746"/>
    </row>
    <row r="316" spans="1:15" s="744" customFormat="1" ht="9" customHeight="1">
      <c r="A316" s="770"/>
      <c r="B316" s="771">
        <v>23</v>
      </c>
      <c r="C316" s="772" t="s">
        <v>419</v>
      </c>
      <c r="D316" s="804">
        <f>SUM(F316:I316)-1</f>
        <v>29</v>
      </c>
      <c r="E316" s="772"/>
      <c r="F316" s="751">
        <v>28</v>
      </c>
      <c r="G316" s="751">
        <v>1</v>
      </c>
      <c r="H316" s="751" t="s">
        <v>30</v>
      </c>
      <c r="I316" s="751">
        <v>1</v>
      </c>
      <c r="J316" s="745"/>
      <c r="O316" s="746"/>
    </row>
    <row r="317" spans="1:15" s="744" customFormat="1" ht="9" customHeight="1">
      <c r="A317" s="742"/>
      <c r="B317" s="771" t="s">
        <v>649</v>
      </c>
      <c r="C317" s="772" t="s">
        <v>420</v>
      </c>
      <c r="D317" s="804">
        <f t="shared" ref="D317" si="53">SUM(F317:I317)</f>
        <v>124</v>
      </c>
      <c r="E317" s="772"/>
      <c r="F317" s="751">
        <v>102</v>
      </c>
      <c r="G317" s="751">
        <v>5</v>
      </c>
      <c r="H317" s="751" t="s">
        <v>30</v>
      </c>
      <c r="I317" s="751">
        <v>17</v>
      </c>
      <c r="J317" s="745"/>
      <c r="L317" s="747"/>
      <c r="M317" s="747"/>
      <c r="O317" s="746"/>
    </row>
    <row r="318" spans="1:15" s="724" customFormat="1" ht="9" customHeight="1">
      <c r="A318" s="725"/>
      <c r="B318" s="773">
        <v>51</v>
      </c>
      <c r="C318" s="772" t="s">
        <v>424</v>
      </c>
      <c r="D318" s="804">
        <f>SUM(F318:I318)-1</f>
        <v>35</v>
      </c>
      <c r="E318" s="772"/>
      <c r="F318" s="751">
        <v>35</v>
      </c>
      <c r="G318" s="751">
        <v>1</v>
      </c>
      <c r="H318" s="751" t="s">
        <v>30</v>
      </c>
      <c r="I318" s="751" t="s">
        <v>30</v>
      </c>
      <c r="J318" s="728"/>
      <c r="O318" s="733"/>
    </row>
    <row r="319" spans="1:15" s="744" customFormat="1" ht="9" customHeight="1">
      <c r="A319" s="742"/>
      <c r="B319" s="773">
        <v>53</v>
      </c>
      <c r="C319" s="772" t="s">
        <v>726</v>
      </c>
      <c r="D319" s="804"/>
      <c r="E319" s="772"/>
      <c r="F319" s="751"/>
      <c r="G319" s="751"/>
      <c r="H319" s="751"/>
      <c r="I319" s="751"/>
      <c r="J319" s="745"/>
      <c r="L319" s="747"/>
      <c r="M319" s="747"/>
      <c r="O319" s="746"/>
    </row>
    <row r="320" spans="1:15" s="744" customFormat="1" ht="9" customHeight="1">
      <c r="A320" s="742"/>
      <c r="B320" s="773"/>
      <c r="C320" s="772" t="s">
        <v>653</v>
      </c>
      <c r="D320" s="804">
        <f t="shared" ref="D320:D323" si="54">SUM(F320:I320)</f>
        <v>112</v>
      </c>
      <c r="E320" s="772"/>
      <c r="F320" s="751">
        <v>110</v>
      </c>
      <c r="G320" s="751">
        <v>2</v>
      </c>
      <c r="H320" s="751" t="s">
        <v>30</v>
      </c>
      <c r="I320" s="751" t="s">
        <v>30</v>
      </c>
      <c r="J320" s="745"/>
      <c r="L320" s="747"/>
      <c r="M320" s="747"/>
      <c r="O320" s="746"/>
    </row>
    <row r="321" spans="1:15" s="724" customFormat="1" ht="9" customHeight="1">
      <c r="A321" s="725"/>
      <c r="B321" s="773">
        <v>54</v>
      </c>
      <c r="C321" s="772" t="s">
        <v>427</v>
      </c>
      <c r="D321" s="804">
        <f t="shared" si="54"/>
        <v>12017</v>
      </c>
      <c r="E321" s="772"/>
      <c r="F321" s="751">
        <v>11465</v>
      </c>
      <c r="G321" s="751">
        <v>128</v>
      </c>
      <c r="H321" s="751" t="s">
        <v>30</v>
      </c>
      <c r="I321" s="751">
        <v>424</v>
      </c>
      <c r="J321" s="728"/>
      <c r="O321" s="733"/>
    </row>
    <row r="322" spans="1:15" s="724" customFormat="1" ht="9" customHeight="1">
      <c r="A322" s="725"/>
      <c r="B322" s="773">
        <v>61</v>
      </c>
      <c r="C322" s="772" t="s">
        <v>431</v>
      </c>
      <c r="D322" s="804">
        <f>SUM(F322:I322)-1</f>
        <v>380697</v>
      </c>
      <c r="E322" s="772"/>
      <c r="F322" s="751">
        <v>379645</v>
      </c>
      <c r="G322" s="751">
        <v>708</v>
      </c>
      <c r="H322" s="751" t="s">
        <v>30</v>
      </c>
      <c r="I322" s="751">
        <v>345</v>
      </c>
      <c r="J322" s="728"/>
      <c r="O322" s="733"/>
    </row>
    <row r="323" spans="1:15" s="724" customFormat="1" ht="9" customHeight="1">
      <c r="A323" s="725"/>
      <c r="B323" s="773">
        <v>62</v>
      </c>
      <c r="C323" s="772" t="s">
        <v>432</v>
      </c>
      <c r="D323" s="804">
        <f t="shared" si="54"/>
        <v>165359</v>
      </c>
      <c r="E323" s="772"/>
      <c r="F323" s="751">
        <v>164162</v>
      </c>
      <c r="G323" s="751">
        <v>781</v>
      </c>
      <c r="H323" s="751" t="s">
        <v>30</v>
      </c>
      <c r="I323" s="751">
        <v>416</v>
      </c>
      <c r="J323" s="728"/>
      <c r="O323" s="733"/>
    </row>
    <row r="324" spans="1:15" s="724" customFormat="1" ht="9" customHeight="1">
      <c r="A324" s="725"/>
      <c r="B324" s="773">
        <v>71</v>
      </c>
      <c r="C324" s="772" t="s">
        <v>727</v>
      </c>
      <c r="D324" s="804"/>
      <c r="E324" s="772"/>
      <c r="F324" s="751"/>
      <c r="G324" s="751"/>
      <c r="H324" s="751"/>
      <c r="I324" s="751"/>
      <c r="J324" s="728"/>
      <c r="O324" s="733"/>
    </row>
    <row r="325" spans="1:15" s="724" customFormat="1" ht="9" customHeight="1">
      <c r="A325" s="725"/>
      <c r="B325" s="773"/>
      <c r="C325" s="772" t="s">
        <v>728</v>
      </c>
      <c r="D325" s="804">
        <f t="shared" ref="D325" si="55">SUM(F325:I325)</f>
        <v>4088</v>
      </c>
      <c r="E325" s="772"/>
      <c r="F325" s="751">
        <v>3984</v>
      </c>
      <c r="G325" s="751">
        <v>26</v>
      </c>
      <c r="H325" s="751" t="s">
        <v>30</v>
      </c>
      <c r="I325" s="751">
        <v>78</v>
      </c>
      <c r="J325" s="728"/>
      <c r="O325" s="733"/>
    </row>
    <row r="326" spans="1:15" s="724" customFormat="1" ht="9" customHeight="1">
      <c r="A326" s="725"/>
      <c r="B326" s="773">
        <v>93</v>
      </c>
      <c r="C326" s="774" t="s">
        <v>656</v>
      </c>
      <c r="D326" s="804"/>
      <c r="E326" s="774"/>
      <c r="F326" s="751"/>
      <c r="G326" s="751"/>
      <c r="H326" s="751"/>
      <c r="I326" s="751"/>
      <c r="J326" s="728"/>
      <c r="O326" s="733"/>
    </row>
    <row r="327" spans="1:15" s="724" customFormat="1" ht="9" customHeight="1">
      <c r="A327" s="725"/>
      <c r="B327" s="773"/>
      <c r="C327" s="774" t="s">
        <v>657</v>
      </c>
      <c r="D327" s="804">
        <f t="shared" ref="D327" si="56">SUM(F327:I327)</f>
        <v>458064</v>
      </c>
      <c r="E327" s="774"/>
      <c r="F327" s="751">
        <v>451478</v>
      </c>
      <c r="G327" s="751">
        <v>4036</v>
      </c>
      <c r="H327" s="751" t="s">
        <v>30</v>
      </c>
      <c r="I327" s="751">
        <v>2550</v>
      </c>
      <c r="J327" s="728"/>
    </row>
    <row r="328" spans="1:15" s="724" customFormat="1" ht="9" customHeight="1">
      <c r="A328" s="725"/>
      <c r="B328" s="773"/>
      <c r="C328" s="774"/>
      <c r="D328" s="805"/>
      <c r="E328" s="774"/>
      <c r="F328" s="751"/>
      <c r="G328" s="751"/>
      <c r="H328" s="751"/>
      <c r="I328" s="751"/>
      <c r="J328" s="728"/>
    </row>
    <row r="329" spans="1:15" s="724" customFormat="1" ht="9" customHeight="1">
      <c r="A329" s="725"/>
      <c r="B329" s="743" t="s">
        <v>737</v>
      </c>
      <c r="C329" s="774"/>
      <c r="D329" s="793">
        <f>SUM(D331,D350)</f>
        <v>1446586</v>
      </c>
      <c r="E329" s="774"/>
      <c r="F329" s="793">
        <f>SUM(F331,F350)</f>
        <v>163038</v>
      </c>
      <c r="G329" s="793">
        <f t="shared" ref="G329:I329" si="57">SUM(G331,G350)</f>
        <v>11780</v>
      </c>
      <c r="H329" s="793">
        <f t="shared" si="57"/>
        <v>-3953</v>
      </c>
      <c r="I329" s="793">
        <f t="shared" si="57"/>
        <v>1275721</v>
      </c>
      <c r="J329" s="728"/>
    </row>
    <row r="330" spans="1:15" s="744" customFormat="1" ht="4.1500000000000004" customHeight="1">
      <c r="A330" s="742"/>
      <c r="B330" s="743"/>
      <c r="C330" s="743"/>
      <c r="D330" s="801"/>
      <c r="E330" s="743"/>
      <c r="F330" s="747"/>
      <c r="G330" s="747"/>
      <c r="H330" s="747"/>
      <c r="I330" s="747"/>
      <c r="J330" s="745"/>
      <c r="O330" s="746"/>
    </row>
    <row r="331" spans="1:15" s="724" customFormat="1" ht="9" customHeight="1">
      <c r="A331" s="725"/>
      <c r="B331" s="743"/>
      <c r="C331" s="775" t="s">
        <v>738</v>
      </c>
      <c r="D331" s="793">
        <f>SUM(D334:D348)+1</f>
        <v>189215</v>
      </c>
      <c r="E331" s="743"/>
      <c r="F331" s="793">
        <f>SUM(F334:F348)+1</f>
        <v>61629</v>
      </c>
      <c r="G331" s="793">
        <f t="shared" ref="G331:H331" si="58">SUM(G334:G348)</f>
        <v>2951</v>
      </c>
      <c r="H331" s="793">
        <f t="shared" si="58"/>
        <v>-3953</v>
      </c>
      <c r="I331" s="793">
        <f>SUM(I334:I348)-2</f>
        <v>128588</v>
      </c>
      <c r="J331" s="728"/>
    </row>
    <row r="332" spans="1:15" s="744" customFormat="1" ht="4.1500000000000004" customHeight="1">
      <c r="A332" s="742"/>
      <c r="B332" s="743"/>
      <c r="C332" s="743"/>
      <c r="D332" s="801"/>
      <c r="E332" s="743"/>
      <c r="F332" s="747"/>
      <c r="G332" s="747"/>
      <c r="H332" s="747"/>
      <c r="I332" s="747"/>
      <c r="J332" s="745"/>
      <c r="O332" s="746"/>
    </row>
    <row r="333" spans="1:15" s="724" customFormat="1" ht="9" customHeight="1">
      <c r="A333" s="725"/>
      <c r="B333" s="773" t="s">
        <v>647</v>
      </c>
      <c r="C333" s="774" t="s">
        <v>679</v>
      </c>
      <c r="D333" s="805"/>
      <c r="E333" s="774"/>
      <c r="F333" s="751"/>
      <c r="G333" s="751"/>
      <c r="H333" s="751"/>
      <c r="I333" s="751"/>
      <c r="J333" s="728"/>
    </row>
    <row r="334" spans="1:15" s="724" customFormat="1" ht="9" customHeight="1">
      <c r="A334" s="725"/>
      <c r="B334" s="773"/>
      <c r="C334" s="774" t="s">
        <v>730</v>
      </c>
      <c r="D334" s="806">
        <f>SUM(F334:I334)</f>
        <v>758</v>
      </c>
      <c r="E334" s="774"/>
      <c r="F334" s="751">
        <v>495</v>
      </c>
      <c r="G334" s="751">
        <v>24</v>
      </c>
      <c r="H334" s="751" t="s">
        <v>30</v>
      </c>
      <c r="I334" s="751">
        <v>239</v>
      </c>
      <c r="J334" s="728"/>
    </row>
    <row r="335" spans="1:15" s="744" customFormat="1" ht="9" customHeight="1">
      <c r="A335" s="742"/>
      <c r="B335" s="773" t="s">
        <v>648</v>
      </c>
      <c r="C335" s="774" t="s">
        <v>731</v>
      </c>
      <c r="D335" s="806"/>
      <c r="E335" s="774"/>
      <c r="F335" s="751"/>
      <c r="G335" s="751"/>
      <c r="H335" s="751"/>
      <c r="I335" s="751"/>
      <c r="J335" s="745"/>
      <c r="L335" s="747"/>
      <c r="M335" s="747"/>
      <c r="O335" s="746"/>
    </row>
    <row r="336" spans="1:15" s="744" customFormat="1" ht="9" customHeight="1">
      <c r="A336" s="742"/>
      <c r="B336" s="773"/>
      <c r="C336" s="774" t="s">
        <v>732</v>
      </c>
      <c r="D336" s="806">
        <f t="shared" ref="D336:D340" si="59">SUM(F336:I336)</f>
        <v>35429</v>
      </c>
      <c r="E336" s="774"/>
      <c r="F336" s="751">
        <v>12293</v>
      </c>
      <c r="G336" s="751">
        <v>1038</v>
      </c>
      <c r="H336" s="751" t="s">
        <v>30</v>
      </c>
      <c r="I336" s="751">
        <v>22098</v>
      </c>
      <c r="J336" s="745"/>
      <c r="L336" s="747"/>
      <c r="M336" s="747"/>
      <c r="O336" s="746"/>
    </row>
    <row r="337" spans="1:15" s="744" customFormat="1" ht="9" customHeight="1">
      <c r="A337" s="742"/>
      <c r="B337" s="773" t="s">
        <v>649</v>
      </c>
      <c r="C337" s="774" t="s">
        <v>420</v>
      </c>
      <c r="D337" s="806">
        <f t="shared" si="59"/>
        <v>2976</v>
      </c>
      <c r="E337" s="774"/>
      <c r="F337" s="751">
        <v>2155</v>
      </c>
      <c r="G337" s="751">
        <v>27</v>
      </c>
      <c r="H337" s="751" t="s">
        <v>30</v>
      </c>
      <c r="I337" s="751">
        <v>794</v>
      </c>
      <c r="J337" s="745"/>
      <c r="L337" s="747"/>
      <c r="M337" s="747"/>
      <c r="O337" s="746"/>
    </row>
    <row r="338" spans="1:15" s="744" customFormat="1" ht="9" customHeight="1">
      <c r="A338" s="742"/>
      <c r="B338" s="773" t="s">
        <v>650</v>
      </c>
      <c r="C338" s="774" t="s">
        <v>651</v>
      </c>
      <c r="D338" s="806">
        <f t="shared" si="59"/>
        <v>1405</v>
      </c>
      <c r="E338" s="774"/>
      <c r="F338" s="751">
        <v>1210</v>
      </c>
      <c r="G338" s="751">
        <v>13</v>
      </c>
      <c r="H338" s="751" t="s">
        <v>30</v>
      </c>
      <c r="I338" s="751">
        <v>182</v>
      </c>
      <c r="J338" s="745"/>
      <c r="L338" s="747"/>
      <c r="M338" s="747"/>
      <c r="O338" s="746"/>
    </row>
    <row r="339" spans="1:15" s="724" customFormat="1" ht="9.6" customHeight="1">
      <c r="A339" s="725"/>
      <c r="B339" s="748" t="s">
        <v>652</v>
      </c>
      <c r="C339" s="748" t="s">
        <v>733</v>
      </c>
      <c r="D339" s="806">
        <f t="shared" si="59"/>
        <v>31782</v>
      </c>
      <c r="E339" s="748"/>
      <c r="F339" s="751">
        <v>12944</v>
      </c>
      <c r="G339" s="751">
        <v>283</v>
      </c>
      <c r="H339" s="751">
        <v>-3953</v>
      </c>
      <c r="I339" s="751">
        <v>22508</v>
      </c>
      <c r="J339" s="728"/>
      <c r="O339" s="733"/>
    </row>
    <row r="340" spans="1:15" s="724" customFormat="1" ht="9.6" customHeight="1">
      <c r="A340" s="725"/>
      <c r="B340" s="748">
        <v>51</v>
      </c>
      <c r="C340" s="748" t="s">
        <v>424</v>
      </c>
      <c r="D340" s="806">
        <f t="shared" si="59"/>
        <v>3120</v>
      </c>
      <c r="E340" s="748"/>
      <c r="F340" s="810">
        <v>2334</v>
      </c>
      <c r="G340" s="810">
        <v>82</v>
      </c>
      <c r="H340" s="810" t="s">
        <v>30</v>
      </c>
      <c r="I340" s="751">
        <v>704</v>
      </c>
      <c r="J340" s="728"/>
      <c r="O340" s="733"/>
    </row>
    <row r="341" spans="1:15" s="744" customFormat="1" ht="9" customHeight="1">
      <c r="A341" s="770"/>
      <c r="B341" s="771" t="s">
        <v>734</v>
      </c>
      <c r="C341" s="772" t="s">
        <v>425</v>
      </c>
      <c r="D341" s="806">
        <f>SUM(F341:I341)-1</f>
        <v>63990</v>
      </c>
      <c r="E341" s="772"/>
      <c r="F341" s="751">
        <v>10440</v>
      </c>
      <c r="G341" s="751">
        <v>834</v>
      </c>
      <c r="H341" s="751" t="s">
        <v>30</v>
      </c>
      <c r="I341" s="751">
        <v>52717</v>
      </c>
      <c r="J341" s="745"/>
      <c r="O341" s="746"/>
    </row>
    <row r="342" spans="1:15" s="744" customFormat="1" ht="9" customHeight="1">
      <c r="A342" s="742"/>
      <c r="B342" s="771" t="s">
        <v>735</v>
      </c>
      <c r="C342" s="772" t="s">
        <v>726</v>
      </c>
      <c r="D342" s="806"/>
      <c r="E342" s="772"/>
      <c r="F342" s="751"/>
      <c r="G342" s="751"/>
      <c r="H342" s="751"/>
      <c r="I342" s="751"/>
      <c r="J342" s="745"/>
      <c r="L342" s="747"/>
      <c r="M342" s="747"/>
      <c r="O342" s="746"/>
    </row>
    <row r="343" spans="1:15" s="724" customFormat="1" ht="9" customHeight="1">
      <c r="A343" s="725"/>
      <c r="B343" s="773"/>
      <c r="C343" s="772" t="s">
        <v>653</v>
      </c>
      <c r="D343" s="806">
        <f t="shared" ref="D343" si="60">SUM(F343:I343)</f>
        <v>833</v>
      </c>
      <c r="E343" s="772"/>
      <c r="F343" s="751">
        <v>400</v>
      </c>
      <c r="G343" s="751">
        <v>19</v>
      </c>
      <c r="H343" s="751" t="s">
        <v>30</v>
      </c>
      <c r="I343" s="751">
        <v>414</v>
      </c>
      <c r="J343" s="728"/>
      <c r="O343" s="733"/>
    </row>
    <row r="344" spans="1:15" s="744" customFormat="1" ht="9" customHeight="1">
      <c r="A344" s="742"/>
      <c r="B344" s="773" t="s">
        <v>654</v>
      </c>
      <c r="C344" s="772" t="s">
        <v>427</v>
      </c>
      <c r="D344" s="806"/>
      <c r="E344" s="772"/>
      <c r="F344" s="751"/>
      <c r="G344" s="751"/>
      <c r="H344" s="751"/>
      <c r="I344" s="751"/>
      <c r="J344" s="745"/>
      <c r="L344" s="747"/>
      <c r="M344" s="747"/>
      <c r="O344" s="746"/>
    </row>
    <row r="345" spans="1:15" s="744" customFormat="1" ht="9" customHeight="1">
      <c r="A345" s="742"/>
      <c r="B345" s="773"/>
      <c r="C345" s="772" t="s">
        <v>655</v>
      </c>
      <c r="D345" s="806">
        <f t="shared" ref="D345:D346" si="61">SUM(F345:I345)</f>
        <v>26443</v>
      </c>
      <c r="E345" s="772"/>
      <c r="F345" s="751">
        <v>12283</v>
      </c>
      <c r="G345" s="751">
        <v>175</v>
      </c>
      <c r="H345" s="751" t="s">
        <v>30</v>
      </c>
      <c r="I345" s="751">
        <v>13985</v>
      </c>
      <c r="J345" s="745"/>
      <c r="L345" s="747"/>
      <c r="M345" s="747"/>
      <c r="O345" s="746"/>
    </row>
    <row r="346" spans="1:15" s="724" customFormat="1" ht="9" customHeight="1">
      <c r="A346" s="725"/>
      <c r="B346" s="773">
        <v>62</v>
      </c>
      <c r="C346" s="772" t="s">
        <v>432</v>
      </c>
      <c r="D346" s="806">
        <f t="shared" si="61"/>
        <v>12074</v>
      </c>
      <c r="E346" s="772"/>
      <c r="F346" s="751">
        <v>6276</v>
      </c>
      <c r="G346" s="751">
        <v>64</v>
      </c>
      <c r="H346" s="751" t="s">
        <v>30</v>
      </c>
      <c r="I346" s="751">
        <v>5734</v>
      </c>
      <c r="J346" s="728"/>
      <c r="O346" s="733"/>
    </row>
    <row r="347" spans="1:15" s="724" customFormat="1" ht="9" customHeight="1">
      <c r="A347" s="725"/>
      <c r="B347" s="773">
        <v>71</v>
      </c>
      <c r="C347" s="772" t="s">
        <v>727</v>
      </c>
      <c r="D347" s="806"/>
      <c r="E347" s="772"/>
      <c r="F347" s="751"/>
      <c r="G347" s="751"/>
      <c r="H347" s="751"/>
      <c r="I347" s="751"/>
      <c r="J347" s="728"/>
      <c r="O347" s="733"/>
    </row>
    <row r="348" spans="1:15" s="724" customFormat="1" ht="9" customHeight="1">
      <c r="A348" s="725"/>
      <c r="B348" s="773"/>
      <c r="C348" s="772" t="s">
        <v>728</v>
      </c>
      <c r="D348" s="806">
        <f>SUM(F348:I348)-1</f>
        <v>10404</v>
      </c>
      <c r="E348" s="772"/>
      <c r="F348" s="751">
        <v>798</v>
      </c>
      <c r="G348" s="751">
        <v>392</v>
      </c>
      <c r="H348" s="751" t="s">
        <v>30</v>
      </c>
      <c r="I348" s="751">
        <v>9215</v>
      </c>
      <c r="J348" s="728"/>
      <c r="O348" s="733"/>
    </row>
    <row r="349" spans="1:15" s="744" customFormat="1" ht="4.1500000000000004" customHeight="1">
      <c r="A349" s="742"/>
      <c r="B349" s="743"/>
      <c r="C349" s="743"/>
      <c r="D349" s="801"/>
      <c r="E349" s="743"/>
      <c r="F349" s="747"/>
      <c r="G349" s="747"/>
      <c r="H349" s="747"/>
      <c r="I349" s="747"/>
      <c r="J349" s="745"/>
      <c r="O349" s="746"/>
    </row>
    <row r="350" spans="1:15" s="724" customFormat="1" ht="9" customHeight="1">
      <c r="A350" s="725"/>
      <c r="C350" s="795" t="s">
        <v>736</v>
      </c>
      <c r="D350" s="793">
        <f>SUM(F350:I350)</f>
        <v>1257371</v>
      </c>
      <c r="E350" s="795"/>
      <c r="F350" s="793">
        <v>101409</v>
      </c>
      <c r="G350" s="793">
        <v>8829</v>
      </c>
      <c r="H350" s="793" t="s">
        <v>30</v>
      </c>
      <c r="I350" s="793">
        <v>1147133</v>
      </c>
      <c r="J350" s="728"/>
      <c r="O350" s="733"/>
    </row>
    <row r="351" spans="1:15" s="724" customFormat="1" ht="9" customHeight="1">
      <c r="A351" s="725"/>
      <c r="C351" s="795"/>
      <c r="D351" s="811"/>
      <c r="E351" s="795"/>
      <c r="F351" s="793"/>
      <c r="G351" s="793"/>
      <c r="H351" s="793"/>
      <c r="I351" s="793"/>
      <c r="J351" s="728"/>
      <c r="O351" s="733"/>
    </row>
    <row r="352" spans="1:15" s="744" customFormat="1" ht="3.95" customHeight="1">
      <c r="A352" s="742"/>
      <c r="B352" s="773"/>
      <c r="C352" s="774"/>
      <c r="D352" s="805"/>
      <c r="E352" s="774"/>
      <c r="F352" s="751"/>
      <c r="G352" s="751"/>
      <c r="H352" s="751"/>
      <c r="I352" s="751"/>
      <c r="J352" s="745"/>
      <c r="L352" s="747"/>
      <c r="M352" s="747"/>
      <c r="O352" s="746"/>
    </row>
    <row r="353" spans="1:15" s="744" customFormat="1" ht="9" customHeight="1">
      <c r="A353" s="742"/>
      <c r="B353" s="775" t="s">
        <v>645</v>
      </c>
      <c r="C353" s="746"/>
      <c r="D353" s="812"/>
      <c r="E353" s="746"/>
      <c r="F353" s="751"/>
      <c r="G353" s="751"/>
      <c r="H353" s="751"/>
      <c r="I353" s="751"/>
      <c r="J353" s="745"/>
      <c r="L353" s="747"/>
      <c r="M353" s="747"/>
      <c r="O353" s="746"/>
    </row>
    <row r="354" spans="1:15" s="724" customFormat="1" ht="2.4500000000000002" customHeight="1">
      <c r="A354" s="766"/>
      <c r="B354" s="762"/>
      <c r="C354" s="762"/>
      <c r="D354" s="813"/>
      <c r="E354" s="762"/>
      <c r="F354" s="778"/>
      <c r="G354" s="778"/>
      <c r="H354" s="778"/>
      <c r="I354" s="778"/>
      <c r="J354" s="768"/>
      <c r="O354" s="733"/>
    </row>
    <row r="355" spans="1:15" s="744" customFormat="1" ht="3" customHeight="1">
      <c r="A355" s="721"/>
      <c r="B355" s="722"/>
      <c r="C355" s="722"/>
      <c r="D355" s="796"/>
      <c r="E355" s="722"/>
      <c r="F355" s="722"/>
      <c r="G355" s="722"/>
      <c r="H355" s="722"/>
      <c r="I355" s="722"/>
      <c r="J355" s="723"/>
      <c r="L355" s="747"/>
      <c r="M355" s="747"/>
      <c r="O355" s="746"/>
    </row>
    <row r="356" spans="1:15" s="724" customFormat="1" ht="11.1" customHeight="1">
      <c r="A356" s="725"/>
      <c r="B356" s="726" t="s">
        <v>658</v>
      </c>
      <c r="C356" s="726"/>
      <c r="D356" s="797"/>
      <c r="E356" s="726"/>
      <c r="F356" s="727"/>
      <c r="G356" s="727"/>
      <c r="H356" s="727"/>
      <c r="I356" s="853" t="s">
        <v>701</v>
      </c>
      <c r="J356" s="728"/>
    </row>
    <row r="357" spans="1:15" s="724" customFormat="1" ht="11.1" customHeight="1">
      <c r="A357" s="725"/>
      <c r="B357" s="726" t="s">
        <v>646</v>
      </c>
      <c r="C357" s="726"/>
      <c r="D357" s="797"/>
      <c r="E357" s="726"/>
      <c r="F357" s="727"/>
      <c r="G357" s="727"/>
      <c r="H357" s="727"/>
      <c r="I357" s="729"/>
      <c r="J357" s="728"/>
    </row>
    <row r="358" spans="1:15" s="724" customFormat="1" ht="11.1" customHeight="1">
      <c r="A358" s="725"/>
      <c r="B358" s="726" t="s">
        <v>723</v>
      </c>
      <c r="C358" s="726"/>
      <c r="D358" s="797"/>
      <c r="E358" s="726"/>
      <c r="F358" s="730"/>
      <c r="G358" s="730"/>
      <c r="H358" s="730"/>
      <c r="I358" s="730"/>
      <c r="J358" s="728"/>
    </row>
    <row r="359" spans="1:15" s="724" customFormat="1" ht="11.1" customHeight="1">
      <c r="A359" s="725"/>
      <c r="B359" s="731" t="s">
        <v>623</v>
      </c>
      <c r="C359" s="731"/>
      <c r="D359" s="798"/>
      <c r="E359" s="731"/>
      <c r="F359" s="730"/>
      <c r="G359" s="730"/>
      <c r="H359" s="730"/>
      <c r="I359" s="730"/>
      <c r="J359" s="728"/>
    </row>
    <row r="360" spans="1:15" s="724" customFormat="1" ht="3" customHeight="1">
      <c r="A360" s="725"/>
      <c r="B360" s="732"/>
      <c r="C360" s="732"/>
      <c r="D360" s="738"/>
      <c r="E360" s="732"/>
      <c r="F360" s="732"/>
      <c r="G360" s="732"/>
      <c r="H360" s="732"/>
      <c r="I360" s="732"/>
      <c r="J360" s="728"/>
    </row>
    <row r="361" spans="1:15" s="724" customFormat="1" ht="3" customHeight="1">
      <c r="A361" s="725"/>
      <c r="B361" s="733"/>
      <c r="C361" s="733"/>
      <c r="D361" s="727"/>
      <c r="E361" s="733"/>
      <c r="F361" s="733"/>
      <c r="G361" s="733"/>
      <c r="H361" s="733"/>
      <c r="I361" s="733"/>
      <c r="J361" s="728"/>
    </row>
    <row r="362" spans="1:15" s="724" customFormat="1" ht="8.4499999999999993" customHeight="1">
      <c r="A362" s="725"/>
      <c r="B362" s="938" t="s">
        <v>415</v>
      </c>
      <c r="C362" s="938"/>
      <c r="D362" s="799" t="s">
        <v>659</v>
      </c>
      <c r="E362" s="881"/>
      <c r="F362" s="782" t="s">
        <v>660</v>
      </c>
      <c r="G362" s="782"/>
      <c r="H362" s="782"/>
      <c r="I362" s="782"/>
      <c r="J362" s="800"/>
      <c r="K362" s="735"/>
      <c r="L362" s="735"/>
      <c r="M362" s="735"/>
      <c r="N362" s="736"/>
      <c r="O362" s="737"/>
    </row>
    <row r="363" spans="1:15" s="724" customFormat="1" ht="8.4499999999999993" customHeight="1">
      <c r="A363" s="725"/>
      <c r="B363" s="938"/>
      <c r="C363" s="938"/>
      <c r="D363" s="936" t="s">
        <v>668</v>
      </c>
      <c r="E363" s="881"/>
      <c r="F363" s="936" t="s">
        <v>669</v>
      </c>
      <c r="G363" s="936" t="s">
        <v>670</v>
      </c>
      <c r="H363" s="936" t="s">
        <v>671</v>
      </c>
      <c r="I363" s="936" t="s">
        <v>672</v>
      </c>
      <c r="J363" s="937"/>
      <c r="K363" s="735"/>
      <c r="L363" s="735"/>
      <c r="M363" s="735"/>
      <c r="N363" s="736"/>
      <c r="O363" s="737"/>
    </row>
    <row r="364" spans="1:15" s="724" customFormat="1" ht="8.4499999999999993" customHeight="1">
      <c r="A364" s="725"/>
      <c r="B364" s="938"/>
      <c r="C364" s="938"/>
      <c r="D364" s="934"/>
      <c r="E364" s="881"/>
      <c r="F364" s="934"/>
      <c r="G364" s="934"/>
      <c r="H364" s="934"/>
      <c r="I364" s="934"/>
      <c r="J364" s="937"/>
      <c r="K364" s="735"/>
      <c r="L364" s="735"/>
      <c r="M364" s="735"/>
      <c r="N364" s="736"/>
      <c r="O364" s="737"/>
    </row>
    <row r="365" spans="1:15" s="724" customFormat="1" ht="8.4499999999999993" customHeight="1">
      <c r="A365" s="725"/>
      <c r="B365" s="938"/>
      <c r="C365" s="938"/>
      <c r="D365" s="934"/>
      <c r="E365" s="881"/>
      <c r="F365" s="934"/>
      <c r="G365" s="934"/>
      <c r="H365" s="934"/>
      <c r="I365" s="934"/>
      <c r="J365" s="937"/>
      <c r="K365" s="735"/>
      <c r="L365" s="735"/>
      <c r="M365" s="735"/>
      <c r="N365" s="736"/>
      <c r="O365" s="737"/>
    </row>
    <row r="366" spans="1:15" s="724" customFormat="1" ht="8.4499999999999993" customHeight="1">
      <c r="A366" s="725"/>
      <c r="B366" s="938"/>
      <c r="C366" s="938"/>
      <c r="D366" s="934"/>
      <c r="E366" s="881"/>
      <c r="F366" s="934"/>
      <c r="G366" s="934"/>
      <c r="H366" s="934"/>
      <c r="I366" s="934"/>
      <c r="J366" s="937"/>
      <c r="K366" s="735"/>
      <c r="L366" s="735"/>
      <c r="M366" s="735"/>
      <c r="N366" s="736"/>
      <c r="O366" s="737"/>
    </row>
    <row r="367" spans="1:15" s="724" customFormat="1" ht="8.4499999999999993" customHeight="1">
      <c r="A367" s="725"/>
      <c r="B367" s="938"/>
      <c r="C367" s="938"/>
      <c r="D367" s="881"/>
      <c r="E367" s="881"/>
      <c r="F367" s="881"/>
      <c r="G367" s="934"/>
      <c r="H367" s="934"/>
      <c r="I367" s="934"/>
      <c r="J367" s="937"/>
      <c r="K367" s="735"/>
      <c r="L367" s="735"/>
      <c r="M367" s="735"/>
      <c r="N367" s="736"/>
      <c r="O367" s="737"/>
    </row>
    <row r="368" spans="1:15" s="724" customFormat="1" ht="3" customHeight="1">
      <c r="A368" s="725"/>
      <c r="B368" s="732"/>
      <c r="C368" s="732"/>
      <c r="D368" s="738"/>
      <c r="E368" s="732"/>
      <c r="F368" s="738"/>
      <c r="G368" s="738"/>
      <c r="H368" s="738"/>
      <c r="I368" s="738"/>
      <c r="J368" s="739"/>
      <c r="K368" s="740"/>
      <c r="L368" s="740"/>
      <c r="M368" s="740"/>
      <c r="N368" s="733"/>
    </row>
    <row r="369" spans="1:15" s="724" customFormat="1" ht="3" customHeight="1">
      <c r="A369" s="725"/>
      <c r="B369" s="733"/>
      <c r="C369" s="733"/>
      <c r="D369" s="727"/>
      <c r="E369" s="733"/>
      <c r="F369" s="793"/>
      <c r="G369" s="793"/>
      <c r="H369" s="793"/>
      <c r="I369" s="793"/>
      <c r="J369" s="741"/>
      <c r="K369" s="740"/>
      <c r="L369" s="740"/>
      <c r="M369" s="740"/>
      <c r="N369" s="733"/>
    </row>
    <row r="370" spans="1:15" s="744" customFormat="1" ht="9.6" customHeight="1">
      <c r="A370" s="742"/>
      <c r="B370" s="743">
        <v>2009</v>
      </c>
      <c r="C370" s="743"/>
      <c r="D370" s="801"/>
      <c r="E370" s="743"/>
      <c r="J370" s="745"/>
      <c r="O370" s="746"/>
    </row>
    <row r="371" spans="1:15" s="744" customFormat="1" ht="9.6" customHeight="1">
      <c r="A371" s="742"/>
      <c r="B371" s="743" t="s">
        <v>60</v>
      </c>
      <c r="C371" s="743"/>
      <c r="D371" s="747">
        <f>SUM(D373,D388)</f>
        <v>2224472</v>
      </c>
      <c r="E371" s="743"/>
      <c r="F371" s="747">
        <f>SUM(F373,F388)</f>
        <v>1264513</v>
      </c>
      <c r="G371" s="747">
        <f t="shared" ref="G371:I371" si="62">SUM(G373,G388)</f>
        <v>15580</v>
      </c>
      <c r="H371" s="747">
        <f t="shared" si="62"/>
        <v>-4309</v>
      </c>
      <c r="I371" s="747">
        <f t="shared" si="62"/>
        <v>948687</v>
      </c>
      <c r="J371" s="745"/>
      <c r="O371" s="746"/>
    </row>
    <row r="372" spans="1:15" s="744" customFormat="1" ht="4.1500000000000004" customHeight="1">
      <c r="A372" s="742"/>
      <c r="B372" s="743"/>
      <c r="C372" s="743"/>
      <c r="D372" s="801"/>
      <c r="E372" s="743"/>
      <c r="F372" s="747"/>
      <c r="G372" s="747"/>
      <c r="H372" s="747"/>
      <c r="I372" s="747"/>
      <c r="J372" s="745"/>
      <c r="O372" s="746"/>
    </row>
    <row r="373" spans="1:15" s="744" customFormat="1" ht="9.6" customHeight="1">
      <c r="A373" s="742"/>
      <c r="B373" s="743" t="s">
        <v>725</v>
      </c>
      <c r="C373" s="743"/>
      <c r="D373" s="802">
        <f>SUM(D375:D386)</f>
        <v>1104053</v>
      </c>
      <c r="E373" s="743"/>
      <c r="F373" s="747">
        <f>SUM(F375:F386)+1</f>
        <v>1093197</v>
      </c>
      <c r="G373" s="747">
        <f>SUM(G375:G386)+1</f>
        <v>6589</v>
      </c>
      <c r="H373" s="803" t="s">
        <v>30</v>
      </c>
      <c r="I373" s="747">
        <f t="shared" ref="I373" si="63">SUM(I375:I386)</f>
        <v>4267</v>
      </c>
      <c r="J373" s="745"/>
      <c r="O373" s="746"/>
    </row>
    <row r="374" spans="1:15" s="744" customFormat="1" ht="4.1500000000000004" customHeight="1">
      <c r="A374" s="742"/>
      <c r="B374" s="743"/>
      <c r="C374" s="743"/>
      <c r="D374" s="801"/>
      <c r="E374" s="743"/>
      <c r="F374" s="747"/>
      <c r="G374" s="747"/>
      <c r="H374" s="747"/>
      <c r="I374" s="747"/>
      <c r="J374" s="745"/>
      <c r="O374" s="746"/>
    </row>
    <row r="375" spans="1:15" s="744" customFormat="1" ht="9" customHeight="1">
      <c r="A375" s="770"/>
      <c r="B375" s="771">
        <v>23</v>
      </c>
      <c r="C375" s="772" t="s">
        <v>419</v>
      </c>
      <c r="D375" s="804">
        <f>SUM(F375:I375)+1</f>
        <v>30</v>
      </c>
      <c r="E375" s="772"/>
      <c r="F375" s="751">
        <v>28</v>
      </c>
      <c r="G375" s="751" t="s">
        <v>30</v>
      </c>
      <c r="H375" s="751" t="s">
        <v>30</v>
      </c>
      <c r="I375" s="751">
        <v>1</v>
      </c>
      <c r="J375" s="745"/>
      <c r="O375" s="746"/>
    </row>
    <row r="376" spans="1:15" s="744" customFormat="1" ht="9" customHeight="1">
      <c r="A376" s="742"/>
      <c r="B376" s="771" t="s">
        <v>649</v>
      </c>
      <c r="C376" s="772" t="s">
        <v>420</v>
      </c>
      <c r="D376" s="804">
        <f>SUM(F376:I376)-1</f>
        <v>125</v>
      </c>
      <c r="E376" s="772"/>
      <c r="F376" s="751">
        <v>103</v>
      </c>
      <c r="G376" s="751">
        <v>4</v>
      </c>
      <c r="H376" s="751" t="s">
        <v>30</v>
      </c>
      <c r="I376" s="751">
        <v>19</v>
      </c>
      <c r="J376" s="745"/>
      <c r="L376" s="747"/>
      <c r="M376" s="747"/>
      <c r="O376" s="746"/>
    </row>
    <row r="377" spans="1:15" s="724" customFormat="1" ht="9" customHeight="1">
      <c r="A377" s="725"/>
      <c r="B377" s="773">
        <v>51</v>
      </c>
      <c r="C377" s="772" t="s">
        <v>424</v>
      </c>
      <c r="D377" s="804">
        <f t="shared" ref="D377" si="64">SUM(F377:I377)</f>
        <v>38</v>
      </c>
      <c r="E377" s="772"/>
      <c r="F377" s="751">
        <v>37</v>
      </c>
      <c r="G377" s="751">
        <v>1</v>
      </c>
      <c r="H377" s="751" t="s">
        <v>30</v>
      </c>
      <c r="I377" s="751" t="s">
        <v>30</v>
      </c>
      <c r="J377" s="728"/>
      <c r="O377" s="733"/>
    </row>
    <row r="378" spans="1:15" s="744" customFormat="1" ht="9" customHeight="1">
      <c r="A378" s="742"/>
      <c r="B378" s="773">
        <v>53</v>
      </c>
      <c r="C378" s="772" t="s">
        <v>726</v>
      </c>
      <c r="D378" s="804"/>
      <c r="E378" s="772"/>
      <c r="F378" s="751"/>
      <c r="G378" s="751"/>
      <c r="H378" s="751"/>
      <c r="I378" s="751"/>
      <c r="J378" s="745"/>
      <c r="L378" s="747"/>
      <c r="M378" s="747"/>
      <c r="O378" s="746"/>
    </row>
    <row r="379" spans="1:15" s="744" customFormat="1" ht="9" customHeight="1">
      <c r="A379" s="742"/>
      <c r="B379" s="773"/>
      <c r="C379" s="772" t="s">
        <v>653</v>
      </c>
      <c r="D379" s="804">
        <f t="shared" ref="D379:D382" si="65">SUM(F379:I379)</f>
        <v>111</v>
      </c>
      <c r="E379" s="772"/>
      <c r="F379" s="751">
        <v>109</v>
      </c>
      <c r="G379" s="751">
        <v>2</v>
      </c>
      <c r="H379" s="751" t="s">
        <v>30</v>
      </c>
      <c r="I379" s="751" t="s">
        <v>30</v>
      </c>
      <c r="J379" s="745"/>
      <c r="L379" s="747"/>
      <c r="M379" s="747"/>
      <c r="O379" s="746"/>
    </row>
    <row r="380" spans="1:15" s="724" customFormat="1" ht="9" customHeight="1">
      <c r="A380" s="725"/>
      <c r="B380" s="773">
        <v>54</v>
      </c>
      <c r="C380" s="772" t="s">
        <v>427</v>
      </c>
      <c r="D380" s="804">
        <f>SUM(F380:I380)+1</f>
        <v>13037</v>
      </c>
      <c r="E380" s="772"/>
      <c r="F380" s="751">
        <v>12435</v>
      </c>
      <c r="G380" s="751">
        <v>122</v>
      </c>
      <c r="H380" s="751" t="s">
        <v>30</v>
      </c>
      <c r="I380" s="751">
        <v>479</v>
      </c>
      <c r="J380" s="728"/>
      <c r="O380" s="733"/>
    </row>
    <row r="381" spans="1:15" s="724" customFormat="1" ht="9" customHeight="1">
      <c r="A381" s="725"/>
      <c r="B381" s="773">
        <v>61</v>
      </c>
      <c r="C381" s="772" t="s">
        <v>431</v>
      </c>
      <c r="D381" s="804">
        <f>SUM(F381:I381)+1</f>
        <v>403024</v>
      </c>
      <c r="E381" s="772"/>
      <c r="F381" s="751">
        <v>401902</v>
      </c>
      <c r="G381" s="751">
        <v>863</v>
      </c>
      <c r="H381" s="751" t="s">
        <v>30</v>
      </c>
      <c r="I381" s="751">
        <v>258</v>
      </c>
      <c r="J381" s="728"/>
      <c r="O381" s="733"/>
    </row>
    <row r="382" spans="1:15" s="724" customFormat="1" ht="9" customHeight="1">
      <c r="A382" s="725"/>
      <c r="B382" s="773">
        <v>62</v>
      </c>
      <c r="C382" s="772" t="s">
        <v>432</v>
      </c>
      <c r="D382" s="804">
        <f t="shared" si="65"/>
        <v>179328</v>
      </c>
      <c r="E382" s="772"/>
      <c r="F382" s="751">
        <v>178193</v>
      </c>
      <c r="G382" s="751">
        <v>708</v>
      </c>
      <c r="H382" s="751" t="s">
        <v>30</v>
      </c>
      <c r="I382" s="751">
        <v>427</v>
      </c>
      <c r="J382" s="728"/>
      <c r="O382" s="733"/>
    </row>
    <row r="383" spans="1:15" s="724" customFormat="1" ht="9" customHeight="1">
      <c r="A383" s="725"/>
      <c r="B383" s="773">
        <v>71</v>
      </c>
      <c r="C383" s="772" t="s">
        <v>727</v>
      </c>
      <c r="D383" s="804"/>
      <c r="E383" s="772"/>
      <c r="F383" s="751"/>
      <c r="G383" s="751"/>
      <c r="H383" s="751"/>
      <c r="I383" s="751"/>
      <c r="J383" s="728"/>
      <c r="O383" s="733"/>
    </row>
    <row r="384" spans="1:15" s="724" customFormat="1" ht="9" customHeight="1">
      <c r="A384" s="725"/>
      <c r="B384" s="773"/>
      <c r="C384" s="772" t="s">
        <v>728</v>
      </c>
      <c r="D384" s="804">
        <f t="shared" ref="D384" si="66">SUM(F384:I384)</f>
        <v>4453</v>
      </c>
      <c r="E384" s="772"/>
      <c r="F384" s="751">
        <v>4328</v>
      </c>
      <c r="G384" s="751">
        <v>51</v>
      </c>
      <c r="H384" s="751" t="s">
        <v>30</v>
      </c>
      <c r="I384" s="751">
        <v>74</v>
      </c>
      <c r="J384" s="728"/>
      <c r="O384" s="733"/>
    </row>
    <row r="385" spans="1:15" s="724" customFormat="1" ht="9" customHeight="1">
      <c r="A385" s="725"/>
      <c r="B385" s="773">
        <v>93</v>
      </c>
      <c r="C385" s="774" t="s">
        <v>656</v>
      </c>
      <c r="D385" s="804"/>
      <c r="E385" s="774"/>
      <c r="F385" s="751"/>
      <c r="G385" s="751"/>
      <c r="H385" s="751"/>
      <c r="I385" s="751"/>
      <c r="J385" s="728"/>
      <c r="O385" s="733"/>
    </row>
    <row r="386" spans="1:15" s="724" customFormat="1" ht="9" customHeight="1">
      <c r="A386" s="725"/>
      <c r="B386" s="773"/>
      <c r="C386" s="774" t="s">
        <v>657</v>
      </c>
      <c r="D386" s="804">
        <f t="shared" ref="D386" si="67">SUM(F386:I386)</f>
        <v>503907</v>
      </c>
      <c r="E386" s="774"/>
      <c r="F386" s="751">
        <v>496061</v>
      </c>
      <c r="G386" s="751">
        <v>4837</v>
      </c>
      <c r="H386" s="751" t="s">
        <v>30</v>
      </c>
      <c r="I386" s="751">
        <v>3009</v>
      </c>
      <c r="J386" s="728"/>
    </row>
    <row r="387" spans="1:15" s="724" customFormat="1" ht="9" customHeight="1">
      <c r="A387" s="725"/>
      <c r="B387" s="773"/>
      <c r="C387" s="774"/>
      <c r="D387" s="805"/>
      <c r="E387" s="774"/>
      <c r="F387" s="751"/>
      <c r="G387" s="751"/>
      <c r="H387" s="751"/>
      <c r="I387" s="751"/>
      <c r="J387" s="728"/>
    </row>
    <row r="388" spans="1:15" s="724" customFormat="1" ht="9" customHeight="1">
      <c r="A388" s="725"/>
      <c r="B388" s="743" t="s">
        <v>737</v>
      </c>
      <c r="C388" s="774"/>
      <c r="D388" s="793">
        <f>SUM(D390,D409)</f>
        <v>1120419</v>
      </c>
      <c r="E388" s="774"/>
      <c r="F388" s="793">
        <f>SUM(F390,F409)</f>
        <v>171316</v>
      </c>
      <c r="G388" s="793">
        <f t="shared" ref="G388:I388" si="68">SUM(G390,G409)</f>
        <v>8991</v>
      </c>
      <c r="H388" s="793">
        <f t="shared" si="68"/>
        <v>-4309</v>
      </c>
      <c r="I388" s="793">
        <f t="shared" si="68"/>
        <v>944420</v>
      </c>
      <c r="J388" s="728"/>
    </row>
    <row r="389" spans="1:15" s="744" customFormat="1" ht="4.1500000000000004" customHeight="1">
      <c r="A389" s="742"/>
      <c r="B389" s="743"/>
      <c r="C389" s="743"/>
      <c r="D389" s="801"/>
      <c r="E389" s="743"/>
      <c r="F389" s="747"/>
      <c r="G389" s="747"/>
      <c r="H389" s="747"/>
      <c r="I389" s="747"/>
      <c r="J389" s="745"/>
      <c r="O389" s="746"/>
    </row>
    <row r="390" spans="1:15" s="724" customFormat="1" ht="9" customHeight="1">
      <c r="A390" s="725"/>
      <c r="B390" s="743"/>
      <c r="C390" s="775" t="s">
        <v>738</v>
      </c>
      <c r="D390" s="793">
        <f>SUM(D393:D407)</f>
        <v>182550</v>
      </c>
      <c r="E390" s="743"/>
      <c r="F390" s="793">
        <f>SUM(F393:F407)+2</f>
        <v>63647</v>
      </c>
      <c r="G390" s="793">
        <f>SUM(G393:G407)+2</f>
        <v>3152</v>
      </c>
      <c r="H390" s="793">
        <f t="shared" ref="H390" si="69">SUM(H393:H407)</f>
        <v>-4309</v>
      </c>
      <c r="I390" s="793">
        <f>SUM(I393:I407)-2</f>
        <v>120059</v>
      </c>
      <c r="J390" s="728"/>
    </row>
    <row r="391" spans="1:15" s="744" customFormat="1" ht="4.1500000000000004" customHeight="1">
      <c r="A391" s="742"/>
      <c r="B391" s="743"/>
      <c r="C391" s="743"/>
      <c r="D391" s="801"/>
      <c r="E391" s="743"/>
      <c r="F391" s="747"/>
      <c r="G391" s="747"/>
      <c r="H391" s="747"/>
      <c r="I391" s="747"/>
      <c r="J391" s="745"/>
      <c r="O391" s="746"/>
    </row>
    <row r="392" spans="1:15" s="724" customFormat="1" ht="9" customHeight="1">
      <c r="A392" s="725"/>
      <c r="B392" s="773" t="s">
        <v>647</v>
      </c>
      <c r="C392" s="774" t="s">
        <v>679</v>
      </c>
      <c r="D392" s="805"/>
      <c r="E392" s="774"/>
      <c r="F392" s="751"/>
      <c r="G392" s="751"/>
      <c r="H392" s="751"/>
      <c r="I392" s="751"/>
      <c r="J392" s="728"/>
    </row>
    <row r="393" spans="1:15" s="724" customFormat="1" ht="9" customHeight="1">
      <c r="A393" s="725"/>
      <c r="B393" s="773"/>
      <c r="C393" s="774" t="s">
        <v>730</v>
      </c>
      <c r="D393" s="806">
        <f>SUM(F393:I393)+1</f>
        <v>1131</v>
      </c>
      <c r="E393" s="774"/>
      <c r="F393" s="751">
        <v>585</v>
      </c>
      <c r="G393" s="751">
        <v>31</v>
      </c>
      <c r="H393" s="751" t="s">
        <v>30</v>
      </c>
      <c r="I393" s="751">
        <v>514</v>
      </c>
      <c r="J393" s="728"/>
    </row>
    <row r="394" spans="1:15" s="744" customFormat="1" ht="9" customHeight="1">
      <c r="A394" s="742"/>
      <c r="B394" s="773" t="s">
        <v>648</v>
      </c>
      <c r="C394" s="774" t="s">
        <v>731</v>
      </c>
      <c r="D394" s="806"/>
      <c r="E394" s="774"/>
      <c r="F394" s="751"/>
      <c r="G394" s="751"/>
      <c r="H394" s="751"/>
      <c r="I394" s="751"/>
      <c r="J394" s="745"/>
      <c r="L394" s="747"/>
      <c r="M394" s="747"/>
      <c r="O394" s="746"/>
    </row>
    <row r="395" spans="1:15" s="744" customFormat="1" ht="9" customHeight="1">
      <c r="A395" s="742"/>
      <c r="B395" s="773"/>
      <c r="C395" s="774" t="s">
        <v>732</v>
      </c>
      <c r="D395" s="806">
        <f t="shared" ref="D395:D400" si="70">SUM(F395:I395)</f>
        <v>40755</v>
      </c>
      <c r="E395" s="774"/>
      <c r="F395" s="751">
        <v>12895</v>
      </c>
      <c r="G395" s="751">
        <v>1208</v>
      </c>
      <c r="H395" s="751" t="s">
        <v>30</v>
      </c>
      <c r="I395" s="751">
        <v>26652</v>
      </c>
      <c r="J395" s="745"/>
      <c r="L395" s="747"/>
      <c r="M395" s="747"/>
      <c r="O395" s="746"/>
    </row>
    <row r="396" spans="1:15" s="744" customFormat="1" ht="9" customHeight="1">
      <c r="A396" s="742"/>
      <c r="B396" s="773" t="s">
        <v>649</v>
      </c>
      <c r="C396" s="774" t="s">
        <v>420</v>
      </c>
      <c r="D396" s="806">
        <f t="shared" si="70"/>
        <v>2892</v>
      </c>
      <c r="E396" s="774"/>
      <c r="F396" s="751">
        <v>2335</v>
      </c>
      <c r="G396" s="751">
        <v>39</v>
      </c>
      <c r="H396" s="751" t="s">
        <v>30</v>
      </c>
      <c r="I396" s="751">
        <v>518</v>
      </c>
      <c r="J396" s="745"/>
      <c r="L396" s="747"/>
      <c r="M396" s="747"/>
      <c r="O396" s="746"/>
    </row>
    <row r="397" spans="1:15" s="744" customFormat="1" ht="9" customHeight="1">
      <c r="A397" s="742"/>
      <c r="B397" s="773" t="s">
        <v>650</v>
      </c>
      <c r="C397" s="774" t="s">
        <v>651</v>
      </c>
      <c r="D397" s="806">
        <f t="shared" si="70"/>
        <v>1287</v>
      </c>
      <c r="E397" s="774"/>
      <c r="F397" s="751">
        <v>1260</v>
      </c>
      <c r="G397" s="751">
        <v>26</v>
      </c>
      <c r="H397" s="751" t="s">
        <v>30</v>
      </c>
      <c r="I397" s="751">
        <v>1</v>
      </c>
      <c r="J397" s="745"/>
      <c r="L397" s="747"/>
      <c r="M397" s="747"/>
      <c r="O397" s="746"/>
    </row>
    <row r="398" spans="1:15" s="724" customFormat="1" ht="9.6" customHeight="1">
      <c r="A398" s="725"/>
      <c r="B398" s="748" t="s">
        <v>652</v>
      </c>
      <c r="C398" s="748" t="s">
        <v>733</v>
      </c>
      <c r="D398" s="806">
        <f>SUM(F398:I398)+1</f>
        <v>32340</v>
      </c>
      <c r="E398" s="748"/>
      <c r="F398" s="806">
        <v>13943</v>
      </c>
      <c r="G398" s="806">
        <v>293</v>
      </c>
      <c r="H398" s="806">
        <v>-4309</v>
      </c>
      <c r="I398" s="751">
        <v>22412</v>
      </c>
      <c r="J398" s="728"/>
      <c r="O398" s="733"/>
    </row>
    <row r="399" spans="1:15" s="724" customFormat="1" ht="9.6" customHeight="1">
      <c r="A399" s="725"/>
      <c r="B399" s="748">
        <v>51</v>
      </c>
      <c r="C399" s="748" t="s">
        <v>424</v>
      </c>
      <c r="D399" s="806">
        <f t="shared" si="70"/>
        <v>3435</v>
      </c>
      <c r="E399" s="748"/>
      <c r="F399" s="810">
        <v>2541</v>
      </c>
      <c r="G399" s="810">
        <v>89</v>
      </c>
      <c r="H399" s="810" t="s">
        <v>30</v>
      </c>
      <c r="I399" s="751">
        <v>805</v>
      </c>
      <c r="J399" s="728"/>
      <c r="O399" s="733"/>
    </row>
    <row r="400" spans="1:15" s="744" customFormat="1" ht="9" customHeight="1">
      <c r="A400" s="770"/>
      <c r="B400" s="771" t="s">
        <v>734</v>
      </c>
      <c r="C400" s="772" t="s">
        <v>425</v>
      </c>
      <c r="D400" s="806">
        <f t="shared" si="70"/>
        <v>52067</v>
      </c>
      <c r="E400" s="772"/>
      <c r="F400" s="751">
        <v>10736</v>
      </c>
      <c r="G400" s="751">
        <v>783</v>
      </c>
      <c r="H400" s="751" t="s">
        <v>30</v>
      </c>
      <c r="I400" s="751">
        <v>40548</v>
      </c>
      <c r="J400" s="745"/>
      <c r="O400" s="746"/>
    </row>
    <row r="401" spans="1:15" s="744" customFormat="1" ht="9" customHeight="1">
      <c r="A401" s="742"/>
      <c r="B401" s="771" t="s">
        <v>735</v>
      </c>
      <c r="C401" s="772" t="s">
        <v>726</v>
      </c>
      <c r="D401" s="806"/>
      <c r="E401" s="772"/>
      <c r="F401" s="751"/>
      <c r="G401" s="751"/>
      <c r="H401" s="751"/>
      <c r="I401" s="751"/>
      <c r="J401" s="745"/>
      <c r="L401" s="747"/>
      <c r="M401" s="747"/>
      <c r="O401" s="746"/>
    </row>
    <row r="402" spans="1:15" s="724" customFormat="1" ht="9" customHeight="1">
      <c r="A402" s="725"/>
      <c r="B402" s="773"/>
      <c r="C402" s="772" t="s">
        <v>653</v>
      </c>
      <c r="D402" s="806">
        <f t="shared" ref="D402" si="71">SUM(F402:I402)</f>
        <v>953</v>
      </c>
      <c r="E402" s="772"/>
      <c r="F402" s="751">
        <v>463</v>
      </c>
      <c r="G402" s="751">
        <v>15</v>
      </c>
      <c r="H402" s="751" t="s">
        <v>30</v>
      </c>
      <c r="I402" s="751">
        <v>475</v>
      </c>
      <c r="J402" s="728"/>
      <c r="O402" s="733"/>
    </row>
    <row r="403" spans="1:15" s="744" customFormat="1" ht="9" customHeight="1">
      <c r="A403" s="742"/>
      <c r="B403" s="773" t="s">
        <v>654</v>
      </c>
      <c r="C403" s="772" t="s">
        <v>427</v>
      </c>
      <c r="D403" s="806"/>
      <c r="E403" s="772"/>
      <c r="F403" s="751"/>
      <c r="G403" s="751"/>
      <c r="H403" s="751"/>
      <c r="I403" s="751"/>
      <c r="J403" s="745"/>
      <c r="L403" s="747"/>
      <c r="M403" s="747"/>
      <c r="O403" s="746"/>
    </row>
    <row r="404" spans="1:15" s="744" customFormat="1" ht="9" customHeight="1">
      <c r="A404" s="742"/>
      <c r="B404" s="773"/>
      <c r="C404" s="772" t="s">
        <v>655</v>
      </c>
      <c r="D404" s="806">
        <f>SUM(F404:I404)+1</f>
        <v>25013</v>
      </c>
      <c r="E404" s="772"/>
      <c r="F404" s="751">
        <v>11172</v>
      </c>
      <c r="G404" s="751">
        <v>190</v>
      </c>
      <c r="H404" s="751" t="s">
        <v>30</v>
      </c>
      <c r="I404" s="751">
        <v>13650</v>
      </c>
      <c r="J404" s="745"/>
      <c r="L404" s="747"/>
      <c r="M404" s="747"/>
      <c r="O404" s="746"/>
    </row>
    <row r="405" spans="1:15" s="724" customFormat="1" ht="9" customHeight="1">
      <c r="A405" s="725"/>
      <c r="B405" s="773">
        <v>62</v>
      </c>
      <c r="C405" s="772" t="s">
        <v>432</v>
      </c>
      <c r="D405" s="806">
        <f t="shared" ref="D405" si="72">SUM(F405:I405)</f>
        <v>12232</v>
      </c>
      <c r="E405" s="772"/>
      <c r="F405" s="751">
        <v>6861</v>
      </c>
      <c r="G405" s="751">
        <v>81</v>
      </c>
      <c r="H405" s="751" t="s">
        <v>30</v>
      </c>
      <c r="I405" s="751">
        <v>5290</v>
      </c>
      <c r="J405" s="728"/>
      <c r="O405" s="733"/>
    </row>
    <row r="406" spans="1:15" s="724" customFormat="1" ht="9" customHeight="1">
      <c r="A406" s="725"/>
      <c r="B406" s="773">
        <v>71</v>
      </c>
      <c r="C406" s="772" t="s">
        <v>727</v>
      </c>
      <c r="D406" s="806"/>
      <c r="E406" s="772"/>
      <c r="F406" s="751"/>
      <c r="G406" s="751"/>
      <c r="H406" s="751"/>
      <c r="I406" s="751"/>
      <c r="J406" s="728"/>
      <c r="O406" s="733"/>
    </row>
    <row r="407" spans="1:15" s="724" customFormat="1" ht="9" customHeight="1">
      <c r="A407" s="725"/>
      <c r="B407" s="773"/>
      <c r="C407" s="772" t="s">
        <v>728</v>
      </c>
      <c r="D407" s="806">
        <f t="shared" ref="D407" si="73">SUM(F407:I407)</f>
        <v>10445</v>
      </c>
      <c r="E407" s="772"/>
      <c r="F407" s="751">
        <v>854</v>
      </c>
      <c r="G407" s="751">
        <v>395</v>
      </c>
      <c r="H407" s="751" t="s">
        <v>30</v>
      </c>
      <c r="I407" s="751">
        <v>9196</v>
      </c>
      <c r="J407" s="728"/>
      <c r="O407" s="733"/>
    </row>
    <row r="408" spans="1:15" s="744" customFormat="1" ht="4.1500000000000004" customHeight="1">
      <c r="A408" s="742"/>
      <c r="B408" s="743"/>
      <c r="C408" s="743"/>
      <c r="D408" s="801"/>
      <c r="E408" s="743"/>
      <c r="F408" s="747"/>
      <c r="G408" s="747"/>
      <c r="H408" s="747"/>
      <c r="I408" s="747"/>
      <c r="J408" s="745"/>
      <c r="O408" s="746"/>
    </row>
    <row r="409" spans="1:15" s="724" customFormat="1" ht="9" customHeight="1">
      <c r="A409" s="725"/>
      <c r="C409" s="795" t="s">
        <v>736</v>
      </c>
      <c r="D409" s="793">
        <f>SUM(F409:I409)</f>
        <v>937869</v>
      </c>
      <c r="E409" s="795"/>
      <c r="F409" s="793">
        <v>107669</v>
      </c>
      <c r="G409" s="793">
        <v>5839</v>
      </c>
      <c r="H409" s="793" t="s">
        <v>30</v>
      </c>
      <c r="I409" s="793">
        <v>824361</v>
      </c>
      <c r="J409" s="728"/>
      <c r="O409" s="733"/>
    </row>
    <row r="410" spans="1:15" s="724" customFormat="1" ht="9" customHeight="1">
      <c r="A410" s="725"/>
      <c r="C410" s="795"/>
      <c r="D410" s="811"/>
      <c r="E410" s="795"/>
      <c r="F410" s="793"/>
      <c r="G410" s="793"/>
      <c r="H410" s="793"/>
      <c r="I410" s="793"/>
      <c r="J410" s="728"/>
      <c r="O410" s="733"/>
    </row>
    <row r="411" spans="1:15" s="744" customFormat="1" ht="3.95" customHeight="1">
      <c r="A411" s="742"/>
      <c r="B411" s="773"/>
      <c r="C411" s="774"/>
      <c r="D411" s="805"/>
      <c r="E411" s="774"/>
      <c r="F411" s="751"/>
      <c r="G411" s="751"/>
      <c r="H411" s="751"/>
      <c r="I411" s="751"/>
      <c r="J411" s="745"/>
      <c r="L411" s="747"/>
      <c r="M411" s="747"/>
      <c r="O411" s="746"/>
    </row>
    <row r="412" spans="1:15" s="744" customFormat="1" ht="9" customHeight="1">
      <c r="A412" s="742"/>
      <c r="B412" s="775" t="s">
        <v>645</v>
      </c>
      <c r="C412" s="746"/>
      <c r="D412" s="812"/>
      <c r="E412" s="746"/>
      <c r="F412" s="751"/>
      <c r="G412" s="751"/>
      <c r="H412" s="751"/>
      <c r="I412" s="751"/>
      <c r="J412" s="745"/>
      <c r="L412" s="747"/>
      <c r="M412" s="747"/>
      <c r="O412" s="746"/>
    </row>
    <row r="413" spans="1:15" s="724" customFormat="1" ht="2.4500000000000002" customHeight="1">
      <c r="A413" s="766"/>
      <c r="B413" s="762"/>
      <c r="C413" s="762"/>
      <c r="D413" s="813"/>
      <c r="E413" s="762"/>
      <c r="F413" s="778"/>
      <c r="G413" s="778"/>
      <c r="H413" s="778"/>
      <c r="I413" s="778"/>
      <c r="J413" s="768"/>
      <c r="O413" s="733"/>
    </row>
    <row r="414" spans="1:15" s="744" customFormat="1" ht="3" customHeight="1">
      <c r="A414" s="721"/>
      <c r="B414" s="722"/>
      <c r="C414" s="722"/>
      <c r="D414" s="796"/>
      <c r="E414" s="722"/>
      <c r="F414" s="722"/>
      <c r="G414" s="722"/>
      <c r="H414" s="722"/>
      <c r="I414" s="722"/>
      <c r="J414" s="723"/>
      <c r="L414" s="747"/>
      <c r="M414" s="747"/>
      <c r="O414" s="746"/>
    </row>
    <row r="415" spans="1:15" s="724" customFormat="1" ht="11.1" customHeight="1">
      <c r="A415" s="725"/>
      <c r="B415" s="726" t="s">
        <v>658</v>
      </c>
      <c r="C415" s="726"/>
      <c r="D415" s="797"/>
      <c r="E415" s="726"/>
      <c r="F415" s="727"/>
      <c r="G415" s="727"/>
      <c r="H415" s="727"/>
      <c r="I415" s="853" t="s">
        <v>701</v>
      </c>
      <c r="J415" s="728"/>
    </row>
    <row r="416" spans="1:15" s="724" customFormat="1" ht="11.1" customHeight="1">
      <c r="A416" s="725"/>
      <c r="B416" s="726" t="s">
        <v>646</v>
      </c>
      <c r="C416" s="726"/>
      <c r="D416" s="797"/>
      <c r="E416" s="726"/>
      <c r="F416" s="727"/>
      <c r="G416" s="727"/>
      <c r="H416" s="727"/>
      <c r="I416" s="729"/>
      <c r="J416" s="728"/>
    </row>
    <row r="417" spans="1:15" s="724" customFormat="1" ht="11.1" customHeight="1">
      <c r="A417" s="725"/>
      <c r="B417" s="726" t="s">
        <v>723</v>
      </c>
      <c r="C417" s="726"/>
      <c r="D417" s="797"/>
      <c r="E417" s="726"/>
      <c r="F417" s="730"/>
      <c r="G417" s="730"/>
      <c r="H417" s="730"/>
      <c r="I417" s="730"/>
      <c r="J417" s="728"/>
    </row>
    <row r="418" spans="1:15" s="724" customFormat="1" ht="11.1" customHeight="1">
      <c r="A418" s="725"/>
      <c r="B418" s="731" t="s">
        <v>623</v>
      </c>
      <c r="C418" s="731"/>
      <c r="D418" s="798"/>
      <c r="E418" s="731"/>
      <c r="F418" s="730"/>
      <c r="G418" s="730"/>
      <c r="H418" s="730"/>
      <c r="I418" s="730"/>
      <c r="J418" s="728"/>
    </row>
    <row r="419" spans="1:15" s="724" customFormat="1" ht="3" customHeight="1">
      <c r="A419" s="725"/>
      <c r="B419" s="732"/>
      <c r="C419" s="732"/>
      <c r="D419" s="738"/>
      <c r="E419" s="732"/>
      <c r="F419" s="732"/>
      <c r="G419" s="732"/>
      <c r="H419" s="732"/>
      <c r="I419" s="732"/>
      <c r="J419" s="728"/>
    </row>
    <row r="420" spans="1:15" s="724" customFormat="1" ht="3" customHeight="1">
      <c r="A420" s="725"/>
      <c r="B420" s="733"/>
      <c r="C420" s="733"/>
      <c r="D420" s="727"/>
      <c r="E420" s="733"/>
      <c r="F420" s="733"/>
      <c r="G420" s="733"/>
      <c r="H420" s="733"/>
      <c r="I420" s="733"/>
      <c r="J420" s="728"/>
    </row>
    <row r="421" spans="1:15" s="724" customFormat="1" ht="8.4499999999999993" customHeight="1">
      <c r="A421" s="725"/>
      <c r="B421" s="938" t="s">
        <v>415</v>
      </c>
      <c r="C421" s="938"/>
      <c r="D421" s="799" t="s">
        <v>659</v>
      </c>
      <c r="E421" s="881"/>
      <c r="F421" s="782" t="s">
        <v>660</v>
      </c>
      <c r="G421" s="782"/>
      <c r="H421" s="782"/>
      <c r="I421" s="782"/>
      <c r="J421" s="800"/>
      <c r="K421" s="735"/>
      <c r="L421" s="735"/>
      <c r="M421" s="735"/>
      <c r="N421" s="736"/>
      <c r="O421" s="737"/>
    </row>
    <row r="422" spans="1:15" s="724" customFormat="1" ht="8.4499999999999993" customHeight="1">
      <c r="A422" s="725"/>
      <c r="B422" s="938"/>
      <c r="C422" s="938"/>
      <c r="D422" s="936" t="s">
        <v>668</v>
      </c>
      <c r="E422" s="881"/>
      <c r="F422" s="936" t="s">
        <v>669</v>
      </c>
      <c r="G422" s="936" t="s">
        <v>670</v>
      </c>
      <c r="H422" s="936" t="s">
        <v>671</v>
      </c>
      <c r="I422" s="936" t="s">
        <v>672</v>
      </c>
      <c r="J422" s="937"/>
      <c r="K422" s="735"/>
      <c r="L422" s="735"/>
      <c r="M422" s="735"/>
      <c r="N422" s="736"/>
      <c r="O422" s="737"/>
    </row>
    <row r="423" spans="1:15" s="724" customFormat="1" ht="8.4499999999999993" customHeight="1">
      <c r="A423" s="725"/>
      <c r="B423" s="938"/>
      <c r="C423" s="938"/>
      <c r="D423" s="934"/>
      <c r="E423" s="881"/>
      <c r="F423" s="934"/>
      <c r="G423" s="934"/>
      <c r="H423" s="934"/>
      <c r="I423" s="934"/>
      <c r="J423" s="937"/>
      <c r="K423" s="735"/>
      <c r="L423" s="735"/>
      <c r="M423" s="735"/>
      <c r="N423" s="736"/>
      <c r="O423" s="737"/>
    </row>
    <row r="424" spans="1:15" s="724" customFormat="1" ht="8.4499999999999993" customHeight="1">
      <c r="A424" s="725"/>
      <c r="B424" s="938"/>
      <c r="C424" s="938"/>
      <c r="D424" s="934"/>
      <c r="E424" s="881"/>
      <c r="F424" s="934"/>
      <c r="G424" s="934"/>
      <c r="H424" s="934"/>
      <c r="I424" s="934"/>
      <c r="J424" s="937"/>
      <c r="K424" s="735"/>
      <c r="L424" s="735"/>
      <c r="M424" s="735"/>
      <c r="N424" s="736"/>
      <c r="O424" s="737"/>
    </row>
    <row r="425" spans="1:15" s="724" customFormat="1" ht="8.4499999999999993" customHeight="1">
      <c r="A425" s="725"/>
      <c r="B425" s="938"/>
      <c r="C425" s="938"/>
      <c r="D425" s="934"/>
      <c r="E425" s="881"/>
      <c r="F425" s="934"/>
      <c r="G425" s="934"/>
      <c r="H425" s="934"/>
      <c r="I425" s="934"/>
      <c r="J425" s="937"/>
      <c r="K425" s="735"/>
      <c r="L425" s="735"/>
      <c r="M425" s="735"/>
      <c r="N425" s="736"/>
      <c r="O425" s="737"/>
    </row>
    <row r="426" spans="1:15" s="724" customFormat="1" ht="8.4499999999999993" customHeight="1">
      <c r="A426" s="725"/>
      <c r="B426" s="938"/>
      <c r="C426" s="938"/>
      <c r="D426" s="881"/>
      <c r="E426" s="881"/>
      <c r="F426" s="881"/>
      <c r="G426" s="934"/>
      <c r="H426" s="934"/>
      <c r="I426" s="934"/>
      <c r="J426" s="937"/>
      <c r="K426" s="735"/>
      <c r="L426" s="735"/>
      <c r="M426" s="735"/>
      <c r="N426" s="736"/>
      <c r="O426" s="737"/>
    </row>
    <row r="427" spans="1:15" s="724" customFormat="1" ht="3" customHeight="1">
      <c r="A427" s="725"/>
      <c r="B427" s="732"/>
      <c r="C427" s="732"/>
      <c r="D427" s="738"/>
      <c r="E427" s="732"/>
      <c r="F427" s="738"/>
      <c r="G427" s="738"/>
      <c r="H427" s="738"/>
      <c r="I427" s="738"/>
      <c r="J427" s="739"/>
      <c r="K427" s="740"/>
      <c r="L427" s="740"/>
      <c r="M427" s="740"/>
      <c r="N427" s="733"/>
    </row>
    <row r="428" spans="1:15" s="724" customFormat="1" ht="3" customHeight="1">
      <c r="A428" s="725"/>
      <c r="B428" s="733"/>
      <c r="C428" s="733"/>
      <c r="D428" s="727"/>
      <c r="E428" s="733"/>
      <c r="F428" s="793"/>
      <c r="G428" s="793"/>
      <c r="H428" s="793"/>
      <c r="I428" s="793"/>
      <c r="J428" s="741"/>
      <c r="K428" s="740"/>
      <c r="L428" s="740"/>
      <c r="M428" s="740"/>
      <c r="N428" s="733"/>
    </row>
    <row r="429" spans="1:15" s="744" customFormat="1" ht="9.6" customHeight="1">
      <c r="A429" s="742"/>
      <c r="B429" s="743">
        <v>2010</v>
      </c>
      <c r="C429" s="743"/>
      <c r="D429" s="801"/>
      <c r="E429" s="743"/>
      <c r="J429" s="745"/>
      <c r="O429" s="746"/>
    </row>
    <row r="430" spans="1:15" s="744" customFormat="1" ht="9.6" customHeight="1">
      <c r="A430" s="742"/>
      <c r="B430" s="743" t="s">
        <v>60</v>
      </c>
      <c r="C430" s="743"/>
      <c r="D430" s="747">
        <f>SUM(D432,D447)</f>
        <v>2497773.0900259996</v>
      </c>
      <c r="E430" s="743"/>
      <c r="F430" s="747">
        <f>SUM(F432,F447)</f>
        <v>1345879.602</v>
      </c>
      <c r="G430" s="747">
        <f t="shared" ref="G430:I430" si="74">SUM(G432,G447)</f>
        <v>17175.080026</v>
      </c>
      <c r="H430" s="747">
        <f t="shared" si="74"/>
        <v>-3745.5460000000003</v>
      </c>
      <c r="I430" s="747">
        <f t="shared" si="74"/>
        <v>1138463.9539999999</v>
      </c>
      <c r="J430" s="745"/>
      <c r="O430" s="746"/>
    </row>
    <row r="431" spans="1:15" s="744" customFormat="1" ht="4.1500000000000004" customHeight="1">
      <c r="A431" s="742"/>
      <c r="B431" s="743"/>
      <c r="C431" s="743"/>
      <c r="D431" s="801"/>
      <c r="E431" s="743"/>
      <c r="F431" s="747"/>
      <c r="G431" s="747"/>
      <c r="H431" s="747"/>
      <c r="I431" s="747"/>
      <c r="J431" s="745"/>
      <c r="O431" s="746"/>
    </row>
    <row r="432" spans="1:15" s="744" customFormat="1" ht="9.6" customHeight="1">
      <c r="A432" s="742"/>
      <c r="B432" s="743" t="s">
        <v>725</v>
      </c>
      <c r="C432" s="743"/>
      <c r="D432" s="802">
        <f>SUM(D434:D445)</f>
        <v>1188970.138026</v>
      </c>
      <c r="E432" s="743"/>
      <c r="F432" s="747">
        <f>SUM(F434:F445)</f>
        <v>1177566.5009999999</v>
      </c>
      <c r="G432" s="747">
        <f t="shared" ref="G432" si="75">SUM(G434:G445)</f>
        <v>7538.1720260000002</v>
      </c>
      <c r="H432" s="803" t="s">
        <v>30</v>
      </c>
      <c r="I432" s="747">
        <f t="shared" ref="I432" si="76">SUM(I434:I445)</f>
        <v>3865.4650000000356</v>
      </c>
      <c r="J432" s="745"/>
      <c r="O432" s="746"/>
    </row>
    <row r="433" spans="1:15" s="744" customFormat="1" ht="4.1500000000000004" customHeight="1">
      <c r="A433" s="742"/>
      <c r="B433" s="743"/>
      <c r="C433" s="743"/>
      <c r="D433" s="801"/>
      <c r="E433" s="743"/>
      <c r="F433" s="747"/>
      <c r="G433" s="747"/>
      <c r="H433" s="747"/>
      <c r="I433" s="747"/>
      <c r="J433" s="745"/>
      <c r="O433" s="746"/>
    </row>
    <row r="434" spans="1:15" s="744" customFormat="1" ht="9" customHeight="1">
      <c r="A434" s="770"/>
      <c r="B434" s="771">
        <v>23</v>
      </c>
      <c r="C434" s="772" t="s">
        <v>419</v>
      </c>
      <c r="D434" s="804">
        <f>SUM(F434:I434)</f>
        <v>30.04</v>
      </c>
      <c r="E434" s="772"/>
      <c r="F434" s="751">
        <v>28.332999999999998</v>
      </c>
      <c r="G434" s="751">
        <v>0.60799999999999998</v>
      </c>
      <c r="H434" s="751" t="s">
        <v>30</v>
      </c>
      <c r="I434" s="751">
        <v>1.0990000000000006</v>
      </c>
      <c r="J434" s="745"/>
      <c r="O434" s="746"/>
    </row>
    <row r="435" spans="1:15" s="744" customFormat="1" ht="9" customHeight="1">
      <c r="A435" s="742"/>
      <c r="B435" s="771" t="s">
        <v>649</v>
      </c>
      <c r="C435" s="772" t="s">
        <v>420</v>
      </c>
      <c r="D435" s="804">
        <f t="shared" ref="D435:D436" si="77">SUM(F435:I435)</f>
        <v>128.52500000000009</v>
      </c>
      <c r="E435" s="772"/>
      <c r="F435" s="751">
        <v>105.069</v>
      </c>
      <c r="G435" s="751">
        <v>8.0039999999999996</v>
      </c>
      <c r="H435" s="751" t="s">
        <v>30</v>
      </c>
      <c r="I435" s="751">
        <v>15.452000000000089</v>
      </c>
      <c r="J435" s="745"/>
      <c r="L435" s="747"/>
      <c r="M435" s="747"/>
      <c r="O435" s="746"/>
    </row>
    <row r="436" spans="1:15" s="724" customFormat="1" ht="9" customHeight="1">
      <c r="A436" s="725"/>
      <c r="B436" s="773">
        <v>51</v>
      </c>
      <c r="C436" s="772" t="s">
        <v>424</v>
      </c>
      <c r="D436" s="804">
        <f t="shared" si="77"/>
        <v>47.198</v>
      </c>
      <c r="E436" s="772"/>
      <c r="F436" s="751">
        <v>47.198</v>
      </c>
      <c r="G436" s="751" t="s">
        <v>30</v>
      </c>
      <c r="H436" s="751" t="s">
        <v>30</v>
      </c>
      <c r="I436" s="751" t="s">
        <v>30</v>
      </c>
      <c r="J436" s="728"/>
      <c r="O436" s="733"/>
    </row>
    <row r="437" spans="1:15" s="744" customFormat="1" ht="9" customHeight="1">
      <c r="A437" s="742"/>
      <c r="B437" s="773">
        <v>53</v>
      </c>
      <c r="C437" s="772" t="s">
        <v>726</v>
      </c>
      <c r="D437" s="804"/>
      <c r="E437" s="772"/>
      <c r="F437" s="751"/>
      <c r="G437" s="751"/>
      <c r="H437" s="751"/>
      <c r="I437" s="751"/>
      <c r="J437" s="745"/>
      <c r="L437" s="747"/>
      <c r="M437" s="747"/>
      <c r="O437" s="746"/>
    </row>
    <row r="438" spans="1:15" s="744" customFormat="1" ht="9" customHeight="1">
      <c r="A438" s="742"/>
      <c r="B438" s="773"/>
      <c r="C438" s="772" t="s">
        <v>653</v>
      </c>
      <c r="D438" s="804">
        <f t="shared" ref="D438:D441" si="78">SUM(F438:I438)</f>
        <v>109.378</v>
      </c>
      <c r="E438" s="772"/>
      <c r="F438" s="751">
        <v>107.46</v>
      </c>
      <c r="G438" s="751">
        <v>1.9179999999999999</v>
      </c>
      <c r="H438" s="751" t="s">
        <v>30</v>
      </c>
      <c r="I438" s="751" t="s">
        <v>30</v>
      </c>
      <c r="J438" s="745"/>
      <c r="L438" s="747"/>
      <c r="M438" s="747"/>
      <c r="O438" s="746"/>
    </row>
    <row r="439" spans="1:15" s="724" customFormat="1" ht="9" customHeight="1">
      <c r="A439" s="725"/>
      <c r="B439" s="773">
        <v>54</v>
      </c>
      <c r="C439" s="772" t="s">
        <v>427</v>
      </c>
      <c r="D439" s="804">
        <f t="shared" si="78"/>
        <v>15649.683999999999</v>
      </c>
      <c r="E439" s="772"/>
      <c r="F439" s="751">
        <v>15023.633</v>
      </c>
      <c r="G439" s="751">
        <v>137.221</v>
      </c>
      <c r="H439" s="751" t="s">
        <v>30</v>
      </c>
      <c r="I439" s="751">
        <v>488.82999999999947</v>
      </c>
      <c r="J439" s="728"/>
      <c r="O439" s="733"/>
    </row>
    <row r="440" spans="1:15" s="724" customFormat="1" ht="9" customHeight="1">
      <c r="A440" s="725"/>
      <c r="B440" s="773">
        <v>61</v>
      </c>
      <c r="C440" s="772" t="s">
        <v>431</v>
      </c>
      <c r="D440" s="804">
        <f t="shared" si="78"/>
        <v>428337.11700000003</v>
      </c>
      <c r="E440" s="772"/>
      <c r="F440" s="751">
        <v>427275.62</v>
      </c>
      <c r="G440" s="751">
        <v>861.87599999999998</v>
      </c>
      <c r="H440" s="751" t="s">
        <v>30</v>
      </c>
      <c r="I440" s="751">
        <v>199.62100000003215</v>
      </c>
      <c r="J440" s="728"/>
      <c r="O440" s="733"/>
    </row>
    <row r="441" spans="1:15" s="724" customFormat="1" ht="9" customHeight="1">
      <c r="A441" s="725"/>
      <c r="B441" s="773">
        <v>62</v>
      </c>
      <c r="C441" s="772" t="s">
        <v>432</v>
      </c>
      <c r="D441" s="804">
        <f t="shared" si="78"/>
        <v>197895.74599999998</v>
      </c>
      <c r="E441" s="772"/>
      <c r="F441" s="751">
        <v>196723.50399999999</v>
      </c>
      <c r="G441" s="751">
        <v>741.46600000000001</v>
      </c>
      <c r="H441" s="751" t="s">
        <v>30</v>
      </c>
      <c r="I441" s="751">
        <v>430.77599999999836</v>
      </c>
      <c r="J441" s="728"/>
      <c r="O441" s="733"/>
    </row>
    <row r="442" spans="1:15" s="724" customFormat="1" ht="9" customHeight="1">
      <c r="A442" s="725"/>
      <c r="B442" s="773">
        <v>71</v>
      </c>
      <c r="C442" s="772" t="s">
        <v>727</v>
      </c>
      <c r="D442" s="804"/>
      <c r="E442" s="772"/>
      <c r="F442" s="751"/>
      <c r="G442" s="751"/>
      <c r="H442" s="751"/>
      <c r="I442" s="751"/>
      <c r="J442" s="728"/>
      <c r="O442" s="733"/>
    </row>
    <row r="443" spans="1:15" s="724" customFormat="1" ht="9" customHeight="1">
      <c r="A443" s="725"/>
      <c r="B443" s="773"/>
      <c r="C443" s="772" t="s">
        <v>728</v>
      </c>
      <c r="D443" s="804">
        <f t="shared" ref="D443" si="79">SUM(F443:I443)</f>
        <v>5814.473</v>
      </c>
      <c r="E443" s="772"/>
      <c r="F443" s="751">
        <v>5686.4260000000004</v>
      </c>
      <c r="G443" s="751">
        <v>49.987000000000002</v>
      </c>
      <c r="H443" s="751" t="s">
        <v>30</v>
      </c>
      <c r="I443" s="751">
        <v>78.059999999999576</v>
      </c>
      <c r="J443" s="728"/>
      <c r="O443" s="733"/>
    </row>
    <row r="444" spans="1:15" s="724" customFormat="1" ht="9" customHeight="1">
      <c r="A444" s="725"/>
      <c r="B444" s="773">
        <v>93</v>
      </c>
      <c r="C444" s="774" t="s">
        <v>656</v>
      </c>
      <c r="D444" s="804"/>
      <c r="E444" s="774"/>
      <c r="F444" s="751"/>
      <c r="G444" s="751"/>
      <c r="H444" s="751"/>
      <c r="I444" s="751"/>
      <c r="J444" s="728"/>
      <c r="O444" s="733"/>
    </row>
    <row r="445" spans="1:15" s="724" customFormat="1" ht="9" customHeight="1">
      <c r="A445" s="725"/>
      <c r="B445" s="773"/>
      <c r="C445" s="774" t="s">
        <v>657</v>
      </c>
      <c r="D445" s="804">
        <f t="shared" ref="D445" si="80">SUM(F445:I445)</f>
        <v>540957.97702600004</v>
      </c>
      <c r="E445" s="774"/>
      <c r="F445" s="751">
        <v>532569.25800000003</v>
      </c>
      <c r="G445" s="751">
        <v>5737.0920260000003</v>
      </c>
      <c r="H445" s="751" t="s">
        <v>30</v>
      </c>
      <c r="I445" s="751">
        <v>2651.6270000000059</v>
      </c>
      <c r="J445" s="728"/>
    </row>
    <row r="446" spans="1:15" s="724" customFormat="1" ht="9" customHeight="1">
      <c r="A446" s="725"/>
      <c r="B446" s="773"/>
      <c r="C446" s="774"/>
      <c r="D446" s="805"/>
      <c r="E446" s="774"/>
      <c r="F446" s="751"/>
      <c r="G446" s="751"/>
      <c r="H446" s="751"/>
      <c r="I446" s="751"/>
      <c r="J446" s="728"/>
    </row>
    <row r="447" spans="1:15" s="724" customFormat="1" ht="9" customHeight="1">
      <c r="A447" s="725"/>
      <c r="B447" s="743" t="s">
        <v>737</v>
      </c>
      <c r="C447" s="774"/>
      <c r="D447" s="793">
        <f>SUM(D449,D468)</f>
        <v>1308802.9519999998</v>
      </c>
      <c r="E447" s="774"/>
      <c r="F447" s="793">
        <f>SUM(F449,F468)</f>
        <v>168313.10100000002</v>
      </c>
      <c r="G447" s="793">
        <f t="shared" ref="G447:I447" si="81">SUM(G449,G468)</f>
        <v>9636.9079999999994</v>
      </c>
      <c r="H447" s="793">
        <f t="shared" si="81"/>
        <v>-3745.5460000000003</v>
      </c>
      <c r="I447" s="793">
        <f t="shared" si="81"/>
        <v>1134598.4889999998</v>
      </c>
      <c r="J447" s="728"/>
    </row>
    <row r="448" spans="1:15" s="744" customFormat="1" ht="4.1500000000000004" customHeight="1">
      <c r="A448" s="742"/>
      <c r="B448" s="743"/>
      <c r="C448" s="743"/>
      <c r="D448" s="801"/>
      <c r="E448" s="743"/>
      <c r="F448" s="747"/>
      <c r="G448" s="747"/>
      <c r="H448" s="747"/>
      <c r="I448" s="747"/>
      <c r="J448" s="745"/>
      <c r="O448" s="746"/>
    </row>
    <row r="449" spans="1:15" s="724" customFormat="1" ht="9" customHeight="1">
      <c r="A449" s="725"/>
      <c r="B449" s="743"/>
      <c r="C449" s="775" t="s">
        <v>738</v>
      </c>
      <c r="D449" s="793">
        <f>SUM(D452:D466)</f>
        <v>202921.75399999999</v>
      </c>
      <c r="E449" s="743"/>
      <c r="F449" s="793">
        <f>SUM(F452:F466)</f>
        <v>67700.316000000006</v>
      </c>
      <c r="G449" s="793">
        <f t="shared" ref="G449:I449" si="82">SUM(G452:G466)</f>
        <v>3798.2280000000001</v>
      </c>
      <c r="H449" s="793">
        <f t="shared" si="82"/>
        <v>-3745.5460000000003</v>
      </c>
      <c r="I449" s="793">
        <f t="shared" si="82"/>
        <v>135168.75599999999</v>
      </c>
      <c r="J449" s="728"/>
    </row>
    <row r="450" spans="1:15" s="744" customFormat="1" ht="4.1500000000000004" customHeight="1">
      <c r="A450" s="742"/>
      <c r="B450" s="743"/>
      <c r="C450" s="743"/>
      <c r="D450" s="801"/>
      <c r="E450" s="743"/>
      <c r="F450" s="747"/>
      <c r="G450" s="747"/>
      <c r="H450" s="747"/>
      <c r="I450" s="747"/>
      <c r="J450" s="745"/>
      <c r="O450" s="746"/>
    </row>
    <row r="451" spans="1:15" s="724" customFormat="1" ht="9" customHeight="1">
      <c r="A451" s="725"/>
      <c r="B451" s="773" t="s">
        <v>647</v>
      </c>
      <c r="C451" s="774" t="s">
        <v>679</v>
      </c>
      <c r="D451" s="805"/>
      <c r="E451" s="774"/>
      <c r="F451" s="751"/>
      <c r="G451" s="751"/>
      <c r="H451" s="751"/>
      <c r="I451" s="751"/>
      <c r="J451" s="728"/>
    </row>
    <row r="452" spans="1:15" s="724" customFormat="1" ht="9" customHeight="1">
      <c r="A452" s="725"/>
      <c r="B452" s="773"/>
      <c r="C452" s="774" t="s">
        <v>730</v>
      </c>
      <c r="D452" s="806">
        <f>SUM(F452:I452)</f>
        <v>1098.231</v>
      </c>
      <c r="E452" s="774"/>
      <c r="F452" s="751">
        <v>637.36</v>
      </c>
      <c r="G452" s="751">
        <v>25.064</v>
      </c>
      <c r="H452" s="751" t="s">
        <v>30</v>
      </c>
      <c r="I452" s="751">
        <v>435.80699999999996</v>
      </c>
      <c r="J452" s="728"/>
    </row>
    <row r="453" spans="1:15" s="744" customFormat="1" ht="9" customHeight="1">
      <c r="A453" s="742"/>
      <c r="B453" s="773" t="s">
        <v>648</v>
      </c>
      <c r="C453" s="774" t="s">
        <v>731</v>
      </c>
      <c r="D453" s="806"/>
      <c r="E453" s="774"/>
      <c r="F453" s="751"/>
      <c r="G453" s="751"/>
      <c r="H453" s="751"/>
      <c r="I453" s="751"/>
      <c r="J453" s="745"/>
      <c r="L453" s="747"/>
      <c r="M453" s="747"/>
      <c r="O453" s="746"/>
    </row>
    <row r="454" spans="1:15" s="744" customFormat="1" ht="9" customHeight="1">
      <c r="A454" s="742"/>
      <c r="B454" s="773"/>
      <c r="C454" s="774" t="s">
        <v>732</v>
      </c>
      <c r="D454" s="806">
        <f t="shared" ref="D454:D459" si="83">SUM(F454:I454)</f>
        <v>43162.477999999996</v>
      </c>
      <c r="E454" s="774"/>
      <c r="F454" s="751">
        <v>13531.45</v>
      </c>
      <c r="G454" s="751">
        <v>1260.327</v>
      </c>
      <c r="H454" s="751" t="s">
        <v>30</v>
      </c>
      <c r="I454" s="751">
        <v>28370.700999999994</v>
      </c>
      <c r="J454" s="745"/>
      <c r="L454" s="747"/>
      <c r="M454" s="747"/>
      <c r="O454" s="746"/>
    </row>
    <row r="455" spans="1:15" s="744" customFormat="1" ht="9" customHeight="1">
      <c r="A455" s="742"/>
      <c r="B455" s="773" t="s">
        <v>649</v>
      </c>
      <c r="C455" s="774" t="s">
        <v>420</v>
      </c>
      <c r="D455" s="806">
        <f t="shared" si="83"/>
        <v>3315.5159999999996</v>
      </c>
      <c r="E455" s="774"/>
      <c r="F455" s="751">
        <v>2517.4209999999998</v>
      </c>
      <c r="G455" s="751">
        <v>49.929000000000002</v>
      </c>
      <c r="H455" s="751" t="s">
        <v>30</v>
      </c>
      <c r="I455" s="751">
        <v>748.16599999999983</v>
      </c>
      <c r="J455" s="745"/>
      <c r="L455" s="747"/>
      <c r="M455" s="747"/>
      <c r="O455" s="746"/>
    </row>
    <row r="456" spans="1:15" s="744" customFormat="1" ht="9" customHeight="1">
      <c r="A456" s="742"/>
      <c r="B456" s="773" t="s">
        <v>650</v>
      </c>
      <c r="C456" s="774" t="s">
        <v>651</v>
      </c>
      <c r="D456" s="806">
        <f t="shared" si="83"/>
        <v>1525.0959999999998</v>
      </c>
      <c r="E456" s="774"/>
      <c r="F456" s="751">
        <v>1310.33</v>
      </c>
      <c r="G456" s="751">
        <v>45.587000000000003</v>
      </c>
      <c r="H456" s="751" t="s">
        <v>30</v>
      </c>
      <c r="I456" s="751">
        <v>169.17899999999986</v>
      </c>
      <c r="J456" s="745"/>
      <c r="L456" s="747"/>
      <c r="M456" s="747"/>
      <c r="O456" s="746"/>
    </row>
    <row r="457" spans="1:15" s="724" customFormat="1" ht="9.6" customHeight="1">
      <c r="A457" s="725"/>
      <c r="B457" s="748" t="s">
        <v>652</v>
      </c>
      <c r="C457" s="748" t="s">
        <v>733</v>
      </c>
      <c r="D457" s="806">
        <f t="shared" si="83"/>
        <v>34455.012000000002</v>
      </c>
      <c r="E457" s="748"/>
      <c r="F457" s="751">
        <v>13955.213</v>
      </c>
      <c r="G457" s="751">
        <v>334.33499999999998</v>
      </c>
      <c r="H457" s="751">
        <v>-3667.3870000000002</v>
      </c>
      <c r="I457" s="751">
        <v>23832.851000000002</v>
      </c>
      <c r="J457" s="728"/>
      <c r="O457" s="733"/>
    </row>
    <row r="458" spans="1:15" s="724" customFormat="1" ht="9.6" customHeight="1">
      <c r="A458" s="725"/>
      <c r="B458" s="748">
        <v>51</v>
      </c>
      <c r="C458" s="748" t="s">
        <v>424</v>
      </c>
      <c r="D458" s="806">
        <f t="shared" si="83"/>
        <v>3512.0320000000002</v>
      </c>
      <c r="E458" s="748"/>
      <c r="F458" s="810">
        <v>2642.9369999999999</v>
      </c>
      <c r="G458" s="810">
        <v>92.762</v>
      </c>
      <c r="H458" s="810" t="s">
        <v>30</v>
      </c>
      <c r="I458" s="751">
        <v>776.33300000000031</v>
      </c>
      <c r="J458" s="728"/>
      <c r="O458" s="733"/>
    </row>
    <row r="459" spans="1:15" s="744" customFormat="1" ht="9" customHeight="1">
      <c r="A459" s="770"/>
      <c r="B459" s="771" t="s">
        <v>734</v>
      </c>
      <c r="C459" s="772" t="s">
        <v>425</v>
      </c>
      <c r="D459" s="806">
        <f t="shared" si="83"/>
        <v>63167.264999999999</v>
      </c>
      <c r="E459" s="772"/>
      <c r="F459" s="751">
        <v>11641.03</v>
      </c>
      <c r="G459" s="751">
        <v>979.15499999999997</v>
      </c>
      <c r="H459" s="751" t="s">
        <v>30</v>
      </c>
      <c r="I459" s="751">
        <v>50547.079999999994</v>
      </c>
      <c r="J459" s="745"/>
      <c r="O459" s="746"/>
    </row>
    <row r="460" spans="1:15" s="744" customFormat="1" ht="9" customHeight="1">
      <c r="A460" s="742"/>
      <c r="B460" s="771" t="s">
        <v>735</v>
      </c>
      <c r="C460" s="772" t="s">
        <v>726</v>
      </c>
      <c r="D460" s="806"/>
      <c r="E460" s="772"/>
      <c r="F460" s="751"/>
      <c r="G460" s="751"/>
      <c r="H460" s="751"/>
      <c r="I460" s="751"/>
      <c r="J460" s="745"/>
      <c r="L460" s="747"/>
      <c r="M460" s="747"/>
      <c r="O460" s="746"/>
    </row>
    <row r="461" spans="1:15" s="724" customFormat="1" ht="9" customHeight="1">
      <c r="A461" s="725"/>
      <c r="B461" s="773"/>
      <c r="C461" s="772" t="s">
        <v>653</v>
      </c>
      <c r="D461" s="806">
        <f t="shared" ref="D461" si="84">SUM(F461:I461)</f>
        <v>1054.3490000000002</v>
      </c>
      <c r="E461" s="772"/>
      <c r="F461" s="751">
        <v>533.90899999999999</v>
      </c>
      <c r="G461" s="751">
        <v>20.087</v>
      </c>
      <c r="H461" s="751" t="s">
        <v>30</v>
      </c>
      <c r="I461" s="751">
        <v>500.35300000000018</v>
      </c>
      <c r="J461" s="728"/>
      <c r="O461" s="733"/>
    </row>
    <row r="462" spans="1:15" s="744" customFormat="1" ht="9" customHeight="1">
      <c r="A462" s="742"/>
      <c r="B462" s="773" t="s">
        <v>654</v>
      </c>
      <c r="C462" s="772" t="s">
        <v>427</v>
      </c>
      <c r="D462" s="806"/>
      <c r="E462" s="772"/>
      <c r="F462" s="751"/>
      <c r="G462" s="751"/>
      <c r="H462" s="751"/>
      <c r="I462" s="751"/>
      <c r="J462" s="745"/>
      <c r="L462" s="747"/>
      <c r="M462" s="747"/>
      <c r="O462" s="746"/>
    </row>
    <row r="463" spans="1:15" s="744" customFormat="1" ht="9" customHeight="1">
      <c r="A463" s="742"/>
      <c r="B463" s="773"/>
      <c r="C463" s="772" t="s">
        <v>655</v>
      </c>
      <c r="D463" s="806">
        <f t="shared" ref="D463:D464" si="85">SUM(F463:I463)</f>
        <v>27793.726000000002</v>
      </c>
      <c r="E463" s="772"/>
      <c r="F463" s="751">
        <v>12771.522000000001</v>
      </c>
      <c r="G463" s="751">
        <v>280.15800000000002</v>
      </c>
      <c r="H463" s="751">
        <v>-78.159000000000006</v>
      </c>
      <c r="I463" s="751">
        <v>14820.205000000002</v>
      </c>
      <c r="J463" s="745"/>
      <c r="L463" s="747"/>
      <c r="M463" s="747"/>
      <c r="O463" s="746"/>
    </row>
    <row r="464" spans="1:15" s="724" customFormat="1" ht="9" customHeight="1">
      <c r="A464" s="725"/>
      <c r="B464" s="773">
        <v>62</v>
      </c>
      <c r="C464" s="772" t="s">
        <v>432</v>
      </c>
      <c r="D464" s="806">
        <f t="shared" si="85"/>
        <v>12457.082</v>
      </c>
      <c r="E464" s="772"/>
      <c r="F464" s="751">
        <v>7275.5690000000004</v>
      </c>
      <c r="G464" s="751">
        <v>82.149000000000001</v>
      </c>
      <c r="H464" s="751" t="s">
        <v>30</v>
      </c>
      <c r="I464" s="751">
        <v>5099.3639999999996</v>
      </c>
      <c r="J464" s="728"/>
      <c r="O464" s="733"/>
    </row>
    <row r="465" spans="1:15" s="724" customFormat="1" ht="9" customHeight="1">
      <c r="A465" s="725"/>
      <c r="B465" s="773">
        <v>71</v>
      </c>
      <c r="C465" s="772" t="s">
        <v>727</v>
      </c>
      <c r="D465" s="806"/>
      <c r="E465" s="772"/>
      <c r="F465" s="751"/>
      <c r="G465" s="751"/>
      <c r="H465" s="751"/>
      <c r="I465" s="751"/>
      <c r="J465" s="728"/>
      <c r="O465" s="733"/>
    </row>
    <row r="466" spans="1:15" s="724" customFormat="1" ht="9" customHeight="1">
      <c r="A466" s="725"/>
      <c r="B466" s="773"/>
      <c r="C466" s="772" t="s">
        <v>728</v>
      </c>
      <c r="D466" s="806">
        <f t="shared" ref="D466" si="86">SUM(F466:I466)</f>
        <v>11380.967000000001</v>
      </c>
      <c r="E466" s="772"/>
      <c r="F466" s="751">
        <v>883.57500000000005</v>
      </c>
      <c r="G466" s="751">
        <v>628.67499999999995</v>
      </c>
      <c r="H466" s="751" t="s">
        <v>30</v>
      </c>
      <c r="I466" s="751">
        <v>9868.7170000000006</v>
      </c>
      <c r="J466" s="728"/>
      <c r="O466" s="733"/>
    </row>
    <row r="467" spans="1:15" s="744" customFormat="1" ht="4.1500000000000004" customHeight="1">
      <c r="A467" s="742"/>
      <c r="B467" s="743"/>
      <c r="C467" s="743"/>
      <c r="D467" s="801"/>
      <c r="E467" s="743"/>
      <c r="F467" s="747"/>
      <c r="G467" s="747"/>
      <c r="H467" s="747"/>
      <c r="I467" s="747"/>
      <c r="J467" s="745"/>
      <c r="O467" s="746"/>
    </row>
    <row r="468" spans="1:15" s="724" customFormat="1" ht="9" customHeight="1">
      <c r="A468" s="725"/>
      <c r="C468" s="795" t="s">
        <v>736</v>
      </c>
      <c r="D468" s="793">
        <f>SUM(F468:I468)</f>
        <v>1105881.1979999999</v>
      </c>
      <c r="E468" s="795"/>
      <c r="F468" s="793">
        <v>100612.785</v>
      </c>
      <c r="G468" s="793">
        <v>5838.68</v>
      </c>
      <c r="H468" s="793" t="s">
        <v>30</v>
      </c>
      <c r="I468" s="793">
        <v>999429.73299999977</v>
      </c>
      <c r="J468" s="728"/>
      <c r="O468" s="733"/>
    </row>
    <row r="469" spans="1:15" s="724" customFormat="1" ht="9" customHeight="1">
      <c r="A469" s="725"/>
      <c r="C469" s="795"/>
      <c r="D469" s="811"/>
      <c r="E469" s="795"/>
      <c r="F469" s="793"/>
      <c r="G469" s="793"/>
      <c r="H469" s="793"/>
      <c r="I469" s="793"/>
      <c r="J469" s="728"/>
      <c r="O469" s="733"/>
    </row>
    <row r="470" spans="1:15" s="744" customFormat="1" ht="3.95" customHeight="1">
      <c r="A470" s="742"/>
      <c r="B470" s="773"/>
      <c r="C470" s="774"/>
      <c r="D470" s="805"/>
      <c r="E470" s="774"/>
      <c r="F470" s="751"/>
      <c r="G470" s="751"/>
      <c r="H470" s="751"/>
      <c r="I470" s="751"/>
      <c r="J470" s="745"/>
      <c r="L470" s="747"/>
      <c r="M470" s="747"/>
      <c r="O470" s="746"/>
    </row>
    <row r="471" spans="1:15" s="744" customFormat="1" ht="9" customHeight="1">
      <c r="A471" s="742"/>
      <c r="B471" s="775" t="s">
        <v>645</v>
      </c>
      <c r="C471" s="746"/>
      <c r="D471" s="812"/>
      <c r="E471" s="746"/>
      <c r="F471" s="751"/>
      <c r="G471" s="751"/>
      <c r="H471" s="751"/>
      <c r="I471" s="751"/>
      <c r="J471" s="745"/>
      <c r="L471" s="747"/>
      <c r="M471" s="747"/>
      <c r="O471" s="746"/>
    </row>
    <row r="472" spans="1:15" s="724" customFormat="1" ht="2.4500000000000002" customHeight="1">
      <c r="A472" s="766"/>
      <c r="B472" s="762"/>
      <c r="C472" s="762"/>
      <c r="D472" s="813"/>
      <c r="E472" s="762"/>
      <c r="F472" s="778"/>
      <c r="G472" s="778"/>
      <c r="H472" s="778"/>
      <c r="I472" s="778"/>
      <c r="J472" s="768"/>
      <c r="O472" s="733"/>
    </row>
    <row r="473" spans="1:15" s="744" customFormat="1" ht="3" customHeight="1">
      <c r="A473" s="721"/>
      <c r="B473" s="722"/>
      <c r="C473" s="722"/>
      <c r="D473" s="796"/>
      <c r="E473" s="722"/>
      <c r="F473" s="722"/>
      <c r="G473" s="722"/>
      <c r="H473" s="722"/>
      <c r="I473" s="722"/>
      <c r="J473" s="723"/>
      <c r="L473" s="747"/>
      <c r="M473" s="747"/>
      <c r="O473" s="746"/>
    </row>
    <row r="474" spans="1:15" s="724" customFormat="1" ht="11.1" customHeight="1">
      <c r="A474" s="725"/>
      <c r="B474" s="726" t="s">
        <v>658</v>
      </c>
      <c r="C474" s="726"/>
      <c r="D474" s="797"/>
      <c r="E474" s="726"/>
      <c r="F474" s="727"/>
      <c r="G474" s="727"/>
      <c r="H474" s="727"/>
      <c r="I474" s="853" t="s">
        <v>701</v>
      </c>
      <c r="J474" s="728"/>
    </row>
    <row r="475" spans="1:15" s="724" customFormat="1" ht="11.1" customHeight="1">
      <c r="A475" s="725"/>
      <c r="B475" s="726" t="s">
        <v>646</v>
      </c>
      <c r="C475" s="726"/>
      <c r="D475" s="797"/>
      <c r="E475" s="726"/>
      <c r="F475" s="727"/>
      <c r="G475" s="727"/>
      <c r="H475" s="727"/>
      <c r="I475" s="729"/>
      <c r="J475" s="728"/>
    </row>
    <row r="476" spans="1:15" s="724" customFormat="1" ht="11.1" customHeight="1">
      <c r="A476" s="725"/>
      <c r="B476" s="726" t="s">
        <v>723</v>
      </c>
      <c r="C476" s="726"/>
      <c r="D476" s="797"/>
      <c r="E476" s="726"/>
      <c r="F476" s="730"/>
      <c r="G476" s="730"/>
      <c r="H476" s="730"/>
      <c r="I476" s="730"/>
      <c r="J476" s="728"/>
    </row>
    <row r="477" spans="1:15" s="724" customFormat="1" ht="11.1" customHeight="1">
      <c r="A477" s="725"/>
      <c r="B477" s="731" t="s">
        <v>623</v>
      </c>
      <c r="C477" s="731"/>
      <c r="D477" s="798"/>
      <c r="E477" s="731"/>
      <c r="F477" s="730"/>
      <c r="G477" s="730"/>
      <c r="H477" s="730"/>
      <c r="I477" s="730"/>
      <c r="J477" s="728"/>
    </row>
    <row r="478" spans="1:15" s="724" customFormat="1" ht="3" customHeight="1">
      <c r="A478" s="725"/>
      <c r="B478" s="732"/>
      <c r="C478" s="732"/>
      <c r="D478" s="738"/>
      <c r="E478" s="732"/>
      <c r="F478" s="732"/>
      <c r="G478" s="732"/>
      <c r="H478" s="732"/>
      <c r="I478" s="732"/>
      <c r="J478" s="728"/>
    </row>
    <row r="479" spans="1:15" s="724" customFormat="1" ht="3" customHeight="1">
      <c r="A479" s="725"/>
      <c r="B479" s="733"/>
      <c r="C479" s="733"/>
      <c r="D479" s="727"/>
      <c r="E479" s="733"/>
      <c r="F479" s="733"/>
      <c r="G479" s="733"/>
      <c r="H479" s="733"/>
      <c r="I479" s="733"/>
      <c r="J479" s="728"/>
    </row>
    <row r="480" spans="1:15" s="724" customFormat="1" ht="8.4499999999999993" customHeight="1">
      <c r="A480" s="725"/>
      <c r="B480" s="938" t="s">
        <v>415</v>
      </c>
      <c r="C480" s="938"/>
      <c r="D480" s="799" t="s">
        <v>659</v>
      </c>
      <c r="E480" s="881"/>
      <c r="F480" s="782" t="s">
        <v>660</v>
      </c>
      <c r="G480" s="782"/>
      <c r="H480" s="782"/>
      <c r="I480" s="782"/>
      <c r="J480" s="800"/>
      <c r="K480" s="735"/>
      <c r="L480" s="735"/>
      <c r="M480" s="735"/>
      <c r="N480" s="736"/>
      <c r="O480" s="737"/>
    </row>
    <row r="481" spans="1:15" s="724" customFormat="1" ht="8.4499999999999993" customHeight="1">
      <c r="A481" s="725"/>
      <c r="B481" s="938"/>
      <c r="C481" s="938"/>
      <c r="D481" s="936" t="s">
        <v>668</v>
      </c>
      <c r="E481" s="881"/>
      <c r="F481" s="936" t="s">
        <v>669</v>
      </c>
      <c r="G481" s="936" t="s">
        <v>670</v>
      </c>
      <c r="H481" s="936" t="s">
        <v>671</v>
      </c>
      <c r="I481" s="936" t="s">
        <v>672</v>
      </c>
      <c r="J481" s="937"/>
      <c r="K481" s="735"/>
      <c r="L481" s="735"/>
      <c r="M481" s="735"/>
      <c r="N481" s="736"/>
      <c r="O481" s="737"/>
    </row>
    <row r="482" spans="1:15" s="724" customFormat="1" ht="8.4499999999999993" customHeight="1">
      <c r="A482" s="725"/>
      <c r="B482" s="938"/>
      <c r="C482" s="938"/>
      <c r="D482" s="934"/>
      <c r="E482" s="881"/>
      <c r="F482" s="934"/>
      <c r="G482" s="934"/>
      <c r="H482" s="934"/>
      <c r="I482" s="934"/>
      <c r="J482" s="937"/>
      <c r="K482" s="735"/>
      <c r="L482" s="735"/>
      <c r="M482" s="735"/>
      <c r="N482" s="736"/>
      <c r="O482" s="737"/>
    </row>
    <row r="483" spans="1:15" s="724" customFormat="1" ht="8.4499999999999993" customHeight="1">
      <c r="A483" s="725"/>
      <c r="B483" s="938"/>
      <c r="C483" s="938"/>
      <c r="D483" s="934"/>
      <c r="E483" s="881"/>
      <c r="F483" s="934"/>
      <c r="G483" s="934"/>
      <c r="H483" s="934"/>
      <c r="I483" s="934"/>
      <c r="J483" s="937"/>
      <c r="K483" s="735"/>
      <c r="L483" s="735"/>
      <c r="M483" s="735"/>
      <c r="N483" s="736"/>
      <c r="O483" s="737"/>
    </row>
    <row r="484" spans="1:15" s="724" customFormat="1" ht="8.4499999999999993" customHeight="1">
      <c r="A484" s="725"/>
      <c r="B484" s="938"/>
      <c r="C484" s="938"/>
      <c r="D484" s="934"/>
      <c r="E484" s="881"/>
      <c r="F484" s="934"/>
      <c r="G484" s="934"/>
      <c r="H484" s="934"/>
      <c r="I484" s="934"/>
      <c r="J484" s="937"/>
      <c r="K484" s="735"/>
      <c r="L484" s="735"/>
      <c r="M484" s="735"/>
      <c r="N484" s="736"/>
      <c r="O484" s="737"/>
    </row>
    <row r="485" spans="1:15" s="724" customFormat="1" ht="8.4499999999999993" customHeight="1">
      <c r="A485" s="725"/>
      <c r="B485" s="938"/>
      <c r="C485" s="938"/>
      <c r="D485" s="881"/>
      <c r="E485" s="881"/>
      <c r="F485" s="881"/>
      <c r="G485" s="934"/>
      <c r="H485" s="934"/>
      <c r="I485" s="934"/>
      <c r="J485" s="937"/>
      <c r="K485" s="735"/>
      <c r="L485" s="735"/>
      <c r="M485" s="735"/>
      <c r="N485" s="736"/>
      <c r="O485" s="737"/>
    </row>
    <row r="486" spans="1:15" s="724" customFormat="1" ht="3" customHeight="1">
      <c r="A486" s="725"/>
      <c r="B486" s="732"/>
      <c r="C486" s="732"/>
      <c r="D486" s="738"/>
      <c r="E486" s="732"/>
      <c r="F486" s="738"/>
      <c r="G486" s="738"/>
      <c r="H486" s="738"/>
      <c r="I486" s="738"/>
      <c r="J486" s="739"/>
      <c r="K486" s="740"/>
      <c r="L486" s="740"/>
      <c r="M486" s="740"/>
      <c r="N486" s="733"/>
    </row>
    <row r="487" spans="1:15" s="724" customFormat="1" ht="3" customHeight="1">
      <c r="A487" s="725"/>
      <c r="B487" s="733"/>
      <c r="C487" s="733"/>
      <c r="D487" s="727"/>
      <c r="E487" s="733"/>
      <c r="F487" s="793"/>
      <c r="G487" s="793"/>
      <c r="H487" s="793"/>
      <c r="I487" s="793"/>
      <c r="J487" s="741"/>
      <c r="K487" s="740"/>
      <c r="L487" s="740"/>
      <c r="M487" s="740"/>
      <c r="N487" s="733"/>
    </row>
    <row r="488" spans="1:15" s="744" customFormat="1" ht="9.6" customHeight="1">
      <c r="A488" s="742"/>
      <c r="B488" s="743">
        <v>2011</v>
      </c>
      <c r="C488" s="743"/>
      <c r="D488" s="801"/>
      <c r="E488" s="743"/>
      <c r="J488" s="745"/>
      <c r="O488" s="746"/>
    </row>
    <row r="489" spans="1:15" s="744" customFormat="1" ht="9.6" customHeight="1">
      <c r="A489" s="742"/>
      <c r="B489" s="743" t="s">
        <v>60</v>
      </c>
      <c r="C489" s="743"/>
      <c r="D489" s="747">
        <f>SUM(D491,D506)</f>
        <v>2852229.7860000003</v>
      </c>
      <c r="E489" s="743"/>
      <c r="F489" s="747">
        <f>SUM(F491,F506)</f>
        <v>1451021.9809999999</v>
      </c>
      <c r="G489" s="747">
        <f t="shared" ref="G489:I489" si="87">SUM(G491,G506)</f>
        <v>18022.578999999998</v>
      </c>
      <c r="H489" s="747">
        <f t="shared" si="87"/>
        <v>-4559.17</v>
      </c>
      <c r="I489" s="747">
        <f t="shared" si="87"/>
        <v>1387744.3959999999</v>
      </c>
      <c r="J489" s="745"/>
      <c r="O489" s="746"/>
    </row>
    <row r="490" spans="1:15" s="744" customFormat="1" ht="4.1500000000000004" customHeight="1">
      <c r="A490" s="742"/>
      <c r="B490" s="743"/>
      <c r="C490" s="743"/>
      <c r="D490" s="801"/>
      <c r="E490" s="743"/>
      <c r="F490" s="747"/>
      <c r="G490" s="747"/>
      <c r="H490" s="747"/>
      <c r="I490" s="747"/>
      <c r="J490" s="745"/>
      <c r="O490" s="746"/>
    </row>
    <row r="491" spans="1:15" s="744" customFormat="1" ht="9.6" customHeight="1">
      <c r="A491" s="742"/>
      <c r="B491" s="743" t="s">
        <v>725</v>
      </c>
      <c r="C491" s="743"/>
      <c r="D491" s="802">
        <f>SUM(D493:D504)</f>
        <v>1279815.3640000001</v>
      </c>
      <c r="E491" s="743"/>
      <c r="F491" s="747">
        <f>SUM(F493:F504)</f>
        <v>1264982.6359999999</v>
      </c>
      <c r="G491" s="747">
        <f t="shared" ref="G491" si="88">SUM(G493:G504)</f>
        <v>8282.4079999999994</v>
      </c>
      <c r="H491" s="803" t="s">
        <v>30</v>
      </c>
      <c r="I491" s="747">
        <f t="shared" ref="I491" si="89">SUM(I493:I504)</f>
        <v>6550.3200000000252</v>
      </c>
      <c r="J491" s="745"/>
      <c r="O491" s="746"/>
    </row>
    <row r="492" spans="1:15" s="744" customFormat="1" ht="4.1500000000000004" customHeight="1">
      <c r="A492" s="742"/>
      <c r="B492" s="743"/>
      <c r="C492" s="743"/>
      <c r="D492" s="801"/>
      <c r="E492" s="743"/>
      <c r="F492" s="747"/>
      <c r="G492" s="747"/>
      <c r="H492" s="747"/>
      <c r="I492" s="747"/>
      <c r="J492" s="745"/>
      <c r="O492" s="746"/>
    </row>
    <row r="493" spans="1:15" s="744" customFormat="1" ht="9" customHeight="1">
      <c r="A493" s="770"/>
      <c r="B493" s="771">
        <v>23</v>
      </c>
      <c r="C493" s="772" t="s">
        <v>419</v>
      </c>
      <c r="D493" s="804">
        <f>SUM(F493:I493)</f>
        <v>30.936999999999998</v>
      </c>
      <c r="E493" s="772"/>
      <c r="F493" s="751">
        <v>28.635999999999999</v>
      </c>
      <c r="G493" s="751">
        <v>1.482</v>
      </c>
      <c r="H493" s="751" t="s">
        <v>30</v>
      </c>
      <c r="I493" s="751">
        <v>0.8189999999999984</v>
      </c>
      <c r="J493" s="745"/>
      <c r="O493" s="746"/>
    </row>
    <row r="494" spans="1:15" s="744" customFormat="1" ht="9" customHeight="1">
      <c r="A494" s="742"/>
      <c r="B494" s="771" t="s">
        <v>649</v>
      </c>
      <c r="C494" s="772" t="s">
        <v>420</v>
      </c>
      <c r="D494" s="804">
        <f t="shared" ref="D494:D495" si="90">SUM(F494:I494)</f>
        <v>126.25600000000031</v>
      </c>
      <c r="E494" s="772"/>
      <c r="F494" s="751">
        <v>106.175</v>
      </c>
      <c r="G494" s="751">
        <v>4.82</v>
      </c>
      <c r="H494" s="751" t="s">
        <v>30</v>
      </c>
      <c r="I494" s="751">
        <v>15.261000000000315</v>
      </c>
      <c r="J494" s="745"/>
      <c r="L494" s="747"/>
      <c r="M494" s="747"/>
      <c r="O494" s="746"/>
    </row>
    <row r="495" spans="1:15" s="724" customFormat="1" ht="9" customHeight="1">
      <c r="A495" s="725"/>
      <c r="B495" s="773">
        <v>51</v>
      </c>
      <c r="C495" s="772" t="s">
        <v>424</v>
      </c>
      <c r="D495" s="804">
        <f t="shared" si="90"/>
        <v>49.360999999999997</v>
      </c>
      <c r="E495" s="772"/>
      <c r="F495" s="751">
        <v>49.360999999999997</v>
      </c>
      <c r="G495" s="751" t="s">
        <v>30</v>
      </c>
      <c r="H495" s="751" t="s">
        <v>30</v>
      </c>
      <c r="I495" s="751" t="s">
        <v>30</v>
      </c>
      <c r="J495" s="728"/>
      <c r="O495" s="733"/>
    </row>
    <row r="496" spans="1:15" s="744" customFormat="1" ht="9" customHeight="1">
      <c r="A496" s="742"/>
      <c r="B496" s="773">
        <v>53</v>
      </c>
      <c r="C496" s="772" t="s">
        <v>726</v>
      </c>
      <c r="D496" s="804"/>
      <c r="E496" s="772"/>
      <c r="F496" s="751"/>
      <c r="G496" s="751"/>
      <c r="H496" s="751"/>
      <c r="I496" s="751"/>
      <c r="J496" s="745"/>
      <c r="L496" s="747"/>
      <c r="M496" s="747"/>
      <c r="O496" s="746"/>
    </row>
    <row r="497" spans="1:15" s="744" customFormat="1" ht="9" customHeight="1">
      <c r="A497" s="742"/>
      <c r="B497" s="773"/>
      <c r="C497" s="772" t="s">
        <v>653</v>
      </c>
      <c r="D497" s="804">
        <f t="shared" ref="D497:D500" si="91">SUM(F497:I497)</f>
        <v>117.128</v>
      </c>
      <c r="E497" s="772"/>
      <c r="F497" s="751">
        <v>114.502</v>
      </c>
      <c r="G497" s="751">
        <v>2.6259999999999999</v>
      </c>
      <c r="H497" s="751" t="s">
        <v>30</v>
      </c>
      <c r="I497" s="751" t="s">
        <v>30</v>
      </c>
      <c r="J497" s="745"/>
      <c r="L497" s="747"/>
      <c r="M497" s="747"/>
      <c r="O497" s="746"/>
    </row>
    <row r="498" spans="1:15" s="724" customFormat="1" ht="9" customHeight="1">
      <c r="A498" s="725"/>
      <c r="B498" s="773">
        <v>54</v>
      </c>
      <c r="C498" s="772" t="s">
        <v>427</v>
      </c>
      <c r="D498" s="804">
        <f t="shared" si="91"/>
        <v>15807.878000000001</v>
      </c>
      <c r="E498" s="772"/>
      <c r="F498" s="751">
        <v>15253.672</v>
      </c>
      <c r="G498" s="751">
        <v>147.803</v>
      </c>
      <c r="H498" s="751" t="s">
        <v>30</v>
      </c>
      <c r="I498" s="751">
        <v>406.40300000000013</v>
      </c>
      <c r="J498" s="728"/>
      <c r="O498" s="733"/>
    </row>
    <row r="499" spans="1:15" s="724" customFormat="1" ht="9" customHeight="1">
      <c r="A499" s="725"/>
      <c r="B499" s="773">
        <v>61</v>
      </c>
      <c r="C499" s="772" t="s">
        <v>431</v>
      </c>
      <c r="D499" s="804">
        <f t="shared" si="91"/>
        <v>461220.73800000001</v>
      </c>
      <c r="E499" s="772"/>
      <c r="F499" s="751">
        <v>459932.609</v>
      </c>
      <c r="G499" s="751">
        <v>1067.308</v>
      </c>
      <c r="H499" s="751" t="s">
        <v>30</v>
      </c>
      <c r="I499" s="751">
        <v>220.82100000001537</v>
      </c>
      <c r="J499" s="728"/>
      <c r="O499" s="733"/>
    </row>
    <row r="500" spans="1:15" s="724" customFormat="1" ht="9" customHeight="1">
      <c r="A500" s="725"/>
      <c r="B500" s="773">
        <v>62</v>
      </c>
      <c r="C500" s="772" t="s">
        <v>432</v>
      </c>
      <c r="D500" s="804">
        <f t="shared" si="91"/>
        <v>218417.37300000002</v>
      </c>
      <c r="E500" s="772"/>
      <c r="F500" s="751">
        <v>217236.902</v>
      </c>
      <c r="G500" s="751">
        <v>775.048</v>
      </c>
      <c r="H500" s="751" t="s">
        <v>30</v>
      </c>
      <c r="I500" s="751">
        <v>405.42300000001956</v>
      </c>
      <c r="J500" s="728"/>
      <c r="O500" s="733"/>
    </row>
    <row r="501" spans="1:15" s="724" customFormat="1" ht="9" customHeight="1">
      <c r="A501" s="725"/>
      <c r="B501" s="773">
        <v>71</v>
      </c>
      <c r="C501" s="772" t="s">
        <v>727</v>
      </c>
      <c r="D501" s="804"/>
      <c r="E501" s="772"/>
      <c r="F501" s="751"/>
      <c r="G501" s="751"/>
      <c r="H501" s="751"/>
      <c r="I501" s="751"/>
      <c r="J501" s="728"/>
      <c r="O501" s="733"/>
    </row>
    <row r="502" spans="1:15" s="724" customFormat="1" ht="9" customHeight="1">
      <c r="A502" s="725"/>
      <c r="B502" s="773"/>
      <c r="C502" s="772" t="s">
        <v>728</v>
      </c>
      <c r="D502" s="804">
        <f t="shared" ref="D502" si="92">SUM(F502:I502)</f>
        <v>5771.6350000000002</v>
      </c>
      <c r="E502" s="772"/>
      <c r="F502" s="751">
        <v>5668.4340000000002</v>
      </c>
      <c r="G502" s="751">
        <v>31.457000000000001</v>
      </c>
      <c r="H502" s="751" t="s">
        <v>30</v>
      </c>
      <c r="I502" s="751">
        <v>71.744000000000028</v>
      </c>
      <c r="J502" s="728"/>
      <c r="O502" s="733"/>
    </row>
    <row r="503" spans="1:15" s="724" customFormat="1" ht="9" customHeight="1">
      <c r="A503" s="725"/>
      <c r="B503" s="773">
        <v>93</v>
      </c>
      <c r="C503" s="774" t="s">
        <v>656</v>
      </c>
      <c r="D503" s="804"/>
      <c r="E503" s="774"/>
      <c r="F503" s="751"/>
      <c r="G503" s="751"/>
      <c r="H503" s="751"/>
      <c r="I503" s="751"/>
      <c r="J503" s="728"/>
      <c r="O503" s="733"/>
    </row>
    <row r="504" spans="1:15" s="724" customFormat="1" ht="9" customHeight="1">
      <c r="A504" s="725"/>
      <c r="B504" s="773"/>
      <c r="C504" s="774" t="s">
        <v>657</v>
      </c>
      <c r="D504" s="804">
        <f t="shared" ref="D504" si="93">SUM(F504:I504)</f>
        <v>578274.05799999996</v>
      </c>
      <c r="E504" s="774"/>
      <c r="F504" s="751">
        <v>566592.34499999997</v>
      </c>
      <c r="G504" s="751">
        <v>6251.8639999999996</v>
      </c>
      <c r="H504" s="751" t="s">
        <v>30</v>
      </c>
      <c r="I504" s="751">
        <v>5429.8489999999892</v>
      </c>
      <c r="J504" s="728"/>
    </row>
    <row r="505" spans="1:15" s="724" customFormat="1" ht="9" customHeight="1">
      <c r="A505" s="725"/>
      <c r="B505" s="773"/>
      <c r="C505" s="774"/>
      <c r="D505" s="805"/>
      <c r="E505" s="774"/>
      <c r="F505" s="751"/>
      <c r="G505" s="751"/>
      <c r="H505" s="751"/>
      <c r="I505" s="751"/>
      <c r="J505" s="728"/>
    </row>
    <row r="506" spans="1:15" s="724" customFormat="1" ht="9" customHeight="1">
      <c r="A506" s="725"/>
      <c r="B506" s="743" t="s">
        <v>737</v>
      </c>
      <c r="C506" s="774"/>
      <c r="D506" s="793">
        <f>SUM(D508,D527)</f>
        <v>1572414.422</v>
      </c>
      <c r="E506" s="774"/>
      <c r="F506" s="793">
        <f>SUM(F508,F527)</f>
        <v>186039.34500000003</v>
      </c>
      <c r="G506" s="793">
        <f t="shared" ref="G506:I506" si="94">SUM(G508,G527)</f>
        <v>9740.1710000000003</v>
      </c>
      <c r="H506" s="793">
        <f t="shared" si="94"/>
        <v>-4559.17</v>
      </c>
      <c r="I506" s="793">
        <f t="shared" si="94"/>
        <v>1381194.0759999999</v>
      </c>
      <c r="J506" s="728"/>
    </row>
    <row r="507" spans="1:15" s="744" customFormat="1" ht="4.1500000000000004" customHeight="1">
      <c r="A507" s="742"/>
      <c r="B507" s="743"/>
      <c r="C507" s="743"/>
      <c r="D507" s="801"/>
      <c r="E507" s="743"/>
      <c r="F507" s="747"/>
      <c r="G507" s="747"/>
      <c r="H507" s="747"/>
      <c r="I507" s="747"/>
      <c r="J507" s="745"/>
      <c r="O507" s="746"/>
    </row>
    <row r="508" spans="1:15" s="724" customFormat="1" ht="9" customHeight="1">
      <c r="A508" s="725"/>
      <c r="B508" s="743"/>
      <c r="C508" s="775" t="s">
        <v>738</v>
      </c>
      <c r="D508" s="793">
        <f>SUM(D511:D525)</f>
        <v>221145.31600000002</v>
      </c>
      <c r="E508" s="743"/>
      <c r="F508" s="793">
        <f>SUM(F511:F525)</f>
        <v>71555.863000000012</v>
      </c>
      <c r="G508" s="793">
        <f t="shared" ref="G508:I508" si="95">SUM(G511:G525)</f>
        <v>3965.9530000000004</v>
      </c>
      <c r="H508" s="793">
        <f t="shared" si="95"/>
        <v>-4559.17</v>
      </c>
      <c r="I508" s="793">
        <f t="shared" si="95"/>
        <v>150182.67000000001</v>
      </c>
      <c r="J508" s="728"/>
    </row>
    <row r="509" spans="1:15" s="744" customFormat="1" ht="4.1500000000000004" customHeight="1">
      <c r="A509" s="742"/>
      <c r="B509" s="743"/>
      <c r="C509" s="743"/>
      <c r="D509" s="801"/>
      <c r="E509" s="743"/>
      <c r="F509" s="747"/>
      <c r="G509" s="747"/>
      <c r="H509" s="747"/>
      <c r="I509" s="747"/>
      <c r="J509" s="745"/>
      <c r="O509" s="746"/>
    </row>
    <row r="510" spans="1:15" s="724" customFormat="1" ht="9" customHeight="1">
      <c r="A510" s="725"/>
      <c r="B510" s="773" t="s">
        <v>647</v>
      </c>
      <c r="C510" s="774" t="s">
        <v>679</v>
      </c>
      <c r="D510" s="805"/>
      <c r="E510" s="774"/>
      <c r="F510" s="751"/>
      <c r="G510" s="751"/>
      <c r="H510" s="751"/>
      <c r="I510" s="751"/>
      <c r="J510" s="728"/>
    </row>
    <row r="511" spans="1:15" s="724" customFormat="1" ht="9" customHeight="1">
      <c r="A511" s="725"/>
      <c r="B511" s="773"/>
      <c r="C511" s="774" t="s">
        <v>730</v>
      </c>
      <c r="D511" s="806">
        <f>SUM(F511:I511)</f>
        <v>1101.6880000000001</v>
      </c>
      <c r="E511" s="774"/>
      <c r="F511" s="751">
        <v>674.14099999999996</v>
      </c>
      <c r="G511" s="751">
        <v>32.848999999999997</v>
      </c>
      <c r="H511" s="751" t="s">
        <v>30</v>
      </c>
      <c r="I511" s="751">
        <v>394.69800000000015</v>
      </c>
      <c r="J511" s="728"/>
    </row>
    <row r="512" spans="1:15" s="744" customFormat="1" ht="9" customHeight="1">
      <c r="A512" s="742"/>
      <c r="B512" s="773" t="s">
        <v>648</v>
      </c>
      <c r="C512" s="774" t="s">
        <v>731</v>
      </c>
      <c r="D512" s="806"/>
      <c r="E512" s="774"/>
      <c r="F512" s="751"/>
      <c r="G512" s="751"/>
      <c r="H512" s="751"/>
      <c r="I512" s="751"/>
      <c r="J512" s="745"/>
      <c r="L512" s="747"/>
      <c r="M512" s="747"/>
      <c r="O512" s="746"/>
    </row>
    <row r="513" spans="1:15" s="744" customFormat="1" ht="9" customHeight="1">
      <c r="A513" s="742"/>
      <c r="B513" s="773"/>
      <c r="C513" s="774" t="s">
        <v>732</v>
      </c>
      <c r="D513" s="806">
        <f t="shared" ref="D513:D518" si="96">SUM(F513:I513)</f>
        <v>51201.548000000003</v>
      </c>
      <c r="E513" s="774"/>
      <c r="F513" s="751">
        <v>14159.405000000001</v>
      </c>
      <c r="G513" s="751">
        <v>1489.866</v>
      </c>
      <c r="H513" s="751" t="s">
        <v>30</v>
      </c>
      <c r="I513" s="751">
        <v>35552.277000000002</v>
      </c>
      <c r="J513" s="745"/>
      <c r="L513" s="747"/>
      <c r="M513" s="747"/>
      <c r="O513" s="746"/>
    </row>
    <row r="514" spans="1:15" s="744" customFormat="1" ht="9" customHeight="1">
      <c r="A514" s="742"/>
      <c r="B514" s="773" t="s">
        <v>649</v>
      </c>
      <c r="C514" s="774" t="s">
        <v>420</v>
      </c>
      <c r="D514" s="806">
        <f t="shared" si="96"/>
        <v>3045.625</v>
      </c>
      <c r="E514" s="774"/>
      <c r="F514" s="751">
        <v>2687.431</v>
      </c>
      <c r="G514" s="751">
        <v>51.098999999999997</v>
      </c>
      <c r="H514" s="751" t="s">
        <v>30</v>
      </c>
      <c r="I514" s="751">
        <v>307.09499999999997</v>
      </c>
      <c r="J514" s="745"/>
      <c r="L514" s="747"/>
      <c r="M514" s="747"/>
      <c r="O514" s="746"/>
    </row>
    <row r="515" spans="1:15" s="744" customFormat="1" ht="9" customHeight="1">
      <c r="A515" s="742"/>
      <c r="B515" s="773" t="s">
        <v>650</v>
      </c>
      <c r="C515" s="774" t="s">
        <v>651</v>
      </c>
      <c r="D515" s="806">
        <f t="shared" si="96"/>
        <v>1408.375</v>
      </c>
      <c r="E515" s="774"/>
      <c r="F515" s="751">
        <v>1389.741</v>
      </c>
      <c r="G515" s="751">
        <v>44.698999999999998</v>
      </c>
      <c r="H515" s="751" t="s">
        <v>30</v>
      </c>
      <c r="I515" s="751">
        <v>-26.064999999999984</v>
      </c>
      <c r="J515" s="745"/>
      <c r="L515" s="747"/>
      <c r="M515" s="747"/>
      <c r="O515" s="746"/>
    </row>
    <row r="516" spans="1:15" s="724" customFormat="1" ht="9.6" customHeight="1">
      <c r="A516" s="725"/>
      <c r="B516" s="748" t="s">
        <v>652</v>
      </c>
      <c r="C516" s="748" t="s">
        <v>733</v>
      </c>
      <c r="D516" s="806">
        <f t="shared" si="96"/>
        <v>36684.393000000011</v>
      </c>
      <c r="E516" s="748"/>
      <c r="F516" s="751">
        <v>14844.829</v>
      </c>
      <c r="G516" s="751">
        <v>351.11799999999999</v>
      </c>
      <c r="H516" s="751">
        <v>-4489.0919999999996</v>
      </c>
      <c r="I516" s="751">
        <v>25977.538000000008</v>
      </c>
      <c r="J516" s="728"/>
      <c r="O516" s="733"/>
    </row>
    <row r="517" spans="1:15" s="724" customFormat="1" ht="9.6" customHeight="1">
      <c r="A517" s="725"/>
      <c r="B517" s="748">
        <v>51</v>
      </c>
      <c r="C517" s="748" t="s">
        <v>424</v>
      </c>
      <c r="D517" s="806">
        <f t="shared" si="96"/>
        <v>4135.1260000000002</v>
      </c>
      <c r="E517" s="748"/>
      <c r="F517" s="750">
        <v>2632.067</v>
      </c>
      <c r="G517" s="750">
        <v>85.138999999999996</v>
      </c>
      <c r="H517" s="810" t="s">
        <v>30</v>
      </c>
      <c r="I517" s="751">
        <v>1417.9200000000003</v>
      </c>
      <c r="J517" s="728"/>
      <c r="O517" s="733"/>
    </row>
    <row r="518" spans="1:15" s="744" customFormat="1" ht="9" customHeight="1">
      <c r="A518" s="770"/>
      <c r="B518" s="771" t="s">
        <v>734</v>
      </c>
      <c r="C518" s="772" t="s">
        <v>425</v>
      </c>
      <c r="D518" s="806">
        <f t="shared" si="96"/>
        <v>72222.368000000002</v>
      </c>
      <c r="E518" s="772"/>
      <c r="F518" s="751">
        <v>12040.415000000001</v>
      </c>
      <c r="G518" s="751">
        <v>910.31600000000003</v>
      </c>
      <c r="H518" s="751" t="s">
        <v>30</v>
      </c>
      <c r="I518" s="751">
        <v>59271.637000000002</v>
      </c>
      <c r="J518" s="745"/>
      <c r="O518" s="746"/>
    </row>
    <row r="519" spans="1:15" s="744" customFormat="1" ht="9" customHeight="1">
      <c r="A519" s="742"/>
      <c r="B519" s="771" t="s">
        <v>735</v>
      </c>
      <c r="C519" s="772" t="s">
        <v>726</v>
      </c>
      <c r="D519" s="806"/>
      <c r="E519" s="772"/>
      <c r="F519" s="751"/>
      <c r="G519" s="751"/>
      <c r="H519" s="751"/>
      <c r="I519" s="751"/>
      <c r="J519" s="745"/>
      <c r="L519" s="747"/>
      <c r="M519" s="747"/>
      <c r="O519" s="746"/>
    </row>
    <row r="520" spans="1:15" s="724" customFormat="1" ht="9" customHeight="1">
      <c r="A520" s="725"/>
      <c r="B520" s="773"/>
      <c r="C520" s="772" t="s">
        <v>653</v>
      </c>
      <c r="D520" s="806">
        <f t="shared" ref="D520" si="97">SUM(F520:I520)</f>
        <v>485.00799999999992</v>
      </c>
      <c r="E520" s="772"/>
      <c r="F520" s="751">
        <v>415.89800000000002</v>
      </c>
      <c r="G520" s="751">
        <v>13.101000000000001</v>
      </c>
      <c r="H520" s="751" t="s">
        <v>30</v>
      </c>
      <c r="I520" s="751">
        <v>56.008999999999901</v>
      </c>
      <c r="J520" s="728"/>
      <c r="O520" s="733"/>
    </row>
    <row r="521" spans="1:15" s="744" customFormat="1" ht="9" customHeight="1">
      <c r="A521" s="742"/>
      <c r="B521" s="773" t="s">
        <v>654</v>
      </c>
      <c r="C521" s="772" t="s">
        <v>427</v>
      </c>
      <c r="D521" s="806"/>
      <c r="E521" s="772"/>
      <c r="F521" s="751"/>
      <c r="G521" s="751"/>
      <c r="H521" s="751"/>
      <c r="I521" s="751"/>
      <c r="J521" s="745"/>
      <c r="L521" s="747"/>
      <c r="M521" s="747"/>
      <c r="O521" s="746"/>
    </row>
    <row r="522" spans="1:15" s="744" customFormat="1" ht="9" customHeight="1">
      <c r="A522" s="742"/>
      <c r="B522" s="773"/>
      <c r="C522" s="772" t="s">
        <v>655</v>
      </c>
      <c r="D522" s="806">
        <f t="shared" ref="D522:D523" si="98">SUM(F522:I522)</f>
        <v>28645.787999999997</v>
      </c>
      <c r="E522" s="772"/>
      <c r="F522" s="751">
        <v>14125.411</v>
      </c>
      <c r="G522" s="751">
        <v>305.67700000000002</v>
      </c>
      <c r="H522" s="751">
        <v>-70.078000000000003</v>
      </c>
      <c r="I522" s="751">
        <v>14284.777999999997</v>
      </c>
      <c r="J522" s="745"/>
      <c r="L522" s="747"/>
      <c r="M522" s="747"/>
      <c r="O522" s="746"/>
    </row>
    <row r="523" spans="1:15" s="724" customFormat="1" ht="9" customHeight="1">
      <c r="A523" s="725"/>
      <c r="B523" s="773">
        <v>62</v>
      </c>
      <c r="C523" s="772" t="s">
        <v>432</v>
      </c>
      <c r="D523" s="806">
        <f t="shared" si="98"/>
        <v>12243.433999999999</v>
      </c>
      <c r="E523" s="772"/>
      <c r="F523" s="751">
        <v>7676.277</v>
      </c>
      <c r="G523" s="751">
        <v>90.489000000000004</v>
      </c>
      <c r="H523" s="751" t="s">
        <v>30</v>
      </c>
      <c r="I523" s="751">
        <v>4476.6679999999997</v>
      </c>
      <c r="J523" s="728"/>
      <c r="O523" s="733"/>
    </row>
    <row r="524" spans="1:15" s="724" customFormat="1" ht="9" customHeight="1">
      <c r="A524" s="725"/>
      <c r="B524" s="773">
        <v>71</v>
      </c>
      <c r="C524" s="772" t="s">
        <v>727</v>
      </c>
      <c r="D524" s="806"/>
      <c r="E524" s="772"/>
      <c r="F524" s="751"/>
      <c r="G524" s="751"/>
      <c r="H524" s="751"/>
      <c r="I524" s="751"/>
      <c r="J524" s="728"/>
      <c r="O524" s="733"/>
    </row>
    <row r="525" spans="1:15" s="724" customFormat="1" ht="9" customHeight="1">
      <c r="A525" s="725"/>
      <c r="B525" s="773"/>
      <c r="C525" s="772" t="s">
        <v>728</v>
      </c>
      <c r="D525" s="806">
        <f t="shared" ref="D525" si="99">SUM(F525:I525)</f>
        <v>9971.9629999999997</v>
      </c>
      <c r="E525" s="772"/>
      <c r="F525" s="751">
        <v>910.24800000000005</v>
      </c>
      <c r="G525" s="751">
        <v>591.6</v>
      </c>
      <c r="H525" s="751" t="s">
        <v>30</v>
      </c>
      <c r="I525" s="751">
        <v>8470.1149999999998</v>
      </c>
      <c r="J525" s="728"/>
      <c r="O525" s="733"/>
    </row>
    <row r="526" spans="1:15" s="744" customFormat="1" ht="4.1500000000000004" customHeight="1">
      <c r="A526" s="742"/>
      <c r="B526" s="743"/>
      <c r="C526" s="743"/>
      <c r="D526" s="801"/>
      <c r="E526" s="743"/>
      <c r="F526" s="747"/>
      <c r="G526" s="747"/>
      <c r="H526" s="747"/>
      <c r="I526" s="747"/>
      <c r="J526" s="745"/>
      <c r="O526" s="746"/>
    </row>
    <row r="527" spans="1:15" s="724" customFormat="1" ht="9" customHeight="1">
      <c r="A527" s="725"/>
      <c r="C527" s="795" t="s">
        <v>736</v>
      </c>
      <c r="D527" s="793">
        <f>SUM(F527:I527)</f>
        <v>1351269.1059999999</v>
      </c>
      <c r="E527" s="795"/>
      <c r="F527" s="793">
        <v>114483.482</v>
      </c>
      <c r="G527" s="793">
        <v>5774.2179999999998</v>
      </c>
      <c r="H527" s="793" t="s">
        <v>30</v>
      </c>
      <c r="I527" s="793">
        <v>1231011.406</v>
      </c>
      <c r="J527" s="728"/>
      <c r="O527" s="733"/>
    </row>
    <row r="528" spans="1:15" s="724" customFormat="1" ht="9" customHeight="1">
      <c r="A528" s="725"/>
      <c r="C528" s="795"/>
      <c r="D528" s="811"/>
      <c r="E528" s="795"/>
      <c r="F528" s="793"/>
      <c r="G528" s="793"/>
      <c r="H528" s="793"/>
      <c r="I528" s="793"/>
      <c r="J528" s="728"/>
      <c r="O528" s="733"/>
    </row>
    <row r="529" spans="1:15" s="744" customFormat="1" ht="3.95" customHeight="1">
      <c r="A529" s="742"/>
      <c r="B529" s="773"/>
      <c r="C529" s="774"/>
      <c r="D529" s="805"/>
      <c r="E529" s="774"/>
      <c r="F529" s="751"/>
      <c r="G529" s="751"/>
      <c r="H529" s="751"/>
      <c r="I529" s="751"/>
      <c r="J529" s="745"/>
      <c r="L529" s="747"/>
      <c r="M529" s="747"/>
      <c r="O529" s="746"/>
    </row>
    <row r="530" spans="1:15" s="744" customFormat="1" ht="9" customHeight="1">
      <c r="A530" s="742"/>
      <c r="B530" s="775" t="s">
        <v>645</v>
      </c>
      <c r="C530" s="746"/>
      <c r="D530" s="812"/>
      <c r="E530" s="746"/>
      <c r="F530" s="751"/>
      <c r="G530" s="751"/>
      <c r="H530" s="751"/>
      <c r="I530" s="751"/>
      <c r="J530" s="745"/>
      <c r="L530" s="747"/>
      <c r="M530" s="747"/>
      <c r="O530" s="746"/>
    </row>
    <row r="531" spans="1:15" s="724" customFormat="1" ht="2.4500000000000002" customHeight="1">
      <c r="A531" s="766"/>
      <c r="B531" s="762"/>
      <c r="C531" s="762"/>
      <c r="D531" s="813"/>
      <c r="E531" s="762"/>
      <c r="F531" s="778"/>
      <c r="G531" s="778"/>
      <c r="H531" s="778"/>
      <c r="I531" s="778"/>
      <c r="J531" s="768"/>
      <c r="O531" s="733"/>
    </row>
    <row r="532" spans="1:15" s="744" customFormat="1" ht="3" customHeight="1">
      <c r="A532" s="721"/>
      <c r="B532" s="722"/>
      <c r="C532" s="722"/>
      <c r="D532" s="796"/>
      <c r="E532" s="722"/>
      <c r="F532" s="722"/>
      <c r="G532" s="722"/>
      <c r="H532" s="722"/>
      <c r="I532" s="722"/>
      <c r="J532" s="723"/>
      <c r="L532" s="747"/>
      <c r="M532" s="747"/>
      <c r="O532" s="746"/>
    </row>
    <row r="533" spans="1:15" s="724" customFormat="1" ht="11.1" customHeight="1">
      <c r="A533" s="725"/>
      <c r="B533" s="726" t="s">
        <v>658</v>
      </c>
      <c r="C533" s="726"/>
      <c r="D533" s="797"/>
      <c r="E533" s="726"/>
      <c r="F533" s="727"/>
      <c r="G533" s="727"/>
      <c r="H533" s="727"/>
      <c r="I533" s="853" t="s">
        <v>701</v>
      </c>
      <c r="J533" s="728"/>
    </row>
    <row r="534" spans="1:15" s="724" customFormat="1" ht="11.1" customHeight="1">
      <c r="A534" s="725"/>
      <c r="B534" s="726" t="s">
        <v>646</v>
      </c>
      <c r="C534" s="726"/>
      <c r="D534" s="797"/>
      <c r="E534" s="726"/>
      <c r="F534" s="727"/>
      <c r="G534" s="727"/>
      <c r="H534" s="727"/>
      <c r="I534" s="729"/>
      <c r="J534" s="728"/>
    </row>
    <row r="535" spans="1:15" s="724" customFormat="1" ht="11.1" customHeight="1">
      <c r="A535" s="725"/>
      <c r="B535" s="726" t="s">
        <v>723</v>
      </c>
      <c r="C535" s="726"/>
      <c r="D535" s="797"/>
      <c r="E535" s="726"/>
      <c r="F535" s="730"/>
      <c r="G535" s="730"/>
      <c r="H535" s="730"/>
      <c r="I535" s="730"/>
      <c r="J535" s="728"/>
    </row>
    <row r="536" spans="1:15" s="724" customFormat="1" ht="11.1" customHeight="1">
      <c r="A536" s="725"/>
      <c r="B536" s="731" t="s">
        <v>623</v>
      </c>
      <c r="C536" s="731"/>
      <c r="D536" s="798"/>
      <c r="E536" s="731"/>
      <c r="F536" s="730"/>
      <c r="G536" s="730"/>
      <c r="H536" s="730"/>
      <c r="I536" s="730"/>
      <c r="J536" s="728"/>
    </row>
    <row r="537" spans="1:15" s="724" customFormat="1" ht="3" customHeight="1">
      <c r="A537" s="725"/>
      <c r="B537" s="732"/>
      <c r="C537" s="732"/>
      <c r="D537" s="738"/>
      <c r="E537" s="732"/>
      <c r="F537" s="732"/>
      <c r="G537" s="732"/>
      <c r="H537" s="732"/>
      <c r="I537" s="732"/>
      <c r="J537" s="728"/>
    </row>
    <row r="538" spans="1:15" s="724" customFormat="1" ht="3" customHeight="1">
      <c r="A538" s="725"/>
      <c r="B538" s="733"/>
      <c r="C538" s="733"/>
      <c r="D538" s="727"/>
      <c r="E538" s="733"/>
      <c r="F538" s="733"/>
      <c r="G538" s="733"/>
      <c r="H538" s="733"/>
      <c r="I538" s="733"/>
      <c r="J538" s="728"/>
    </row>
    <row r="539" spans="1:15" s="724" customFormat="1" ht="8.4499999999999993" customHeight="1">
      <c r="A539" s="725"/>
      <c r="B539" s="938" t="s">
        <v>415</v>
      </c>
      <c r="C539" s="938"/>
      <c r="D539" s="799" t="s">
        <v>659</v>
      </c>
      <c r="E539" s="881"/>
      <c r="F539" s="782" t="s">
        <v>660</v>
      </c>
      <c r="G539" s="782"/>
      <c r="H539" s="782"/>
      <c r="I539" s="782"/>
      <c r="J539" s="800"/>
      <c r="K539" s="735"/>
      <c r="L539" s="735"/>
      <c r="M539" s="735"/>
      <c r="N539" s="736"/>
      <c r="O539" s="737"/>
    </row>
    <row r="540" spans="1:15" s="724" customFormat="1" ht="8.4499999999999993" customHeight="1">
      <c r="A540" s="725"/>
      <c r="B540" s="938"/>
      <c r="C540" s="938"/>
      <c r="D540" s="936" t="s">
        <v>668</v>
      </c>
      <c r="E540" s="881"/>
      <c r="F540" s="936" t="s">
        <v>669</v>
      </c>
      <c r="G540" s="936" t="s">
        <v>670</v>
      </c>
      <c r="H540" s="936" t="s">
        <v>671</v>
      </c>
      <c r="I540" s="936" t="s">
        <v>672</v>
      </c>
      <c r="J540" s="937"/>
      <c r="K540" s="735"/>
      <c r="L540" s="735"/>
      <c r="M540" s="735"/>
      <c r="N540" s="736"/>
      <c r="O540" s="737"/>
    </row>
    <row r="541" spans="1:15" s="724" customFormat="1" ht="8.4499999999999993" customHeight="1">
      <c r="A541" s="725"/>
      <c r="B541" s="938"/>
      <c r="C541" s="938"/>
      <c r="D541" s="934"/>
      <c r="E541" s="881"/>
      <c r="F541" s="934"/>
      <c r="G541" s="934"/>
      <c r="H541" s="934"/>
      <c r="I541" s="934"/>
      <c r="J541" s="937"/>
      <c r="K541" s="735"/>
      <c r="L541" s="735"/>
      <c r="M541" s="735"/>
      <c r="N541" s="736"/>
      <c r="O541" s="737"/>
    </row>
    <row r="542" spans="1:15" s="724" customFormat="1" ht="8.4499999999999993" customHeight="1">
      <c r="A542" s="725"/>
      <c r="B542" s="938"/>
      <c r="C542" s="938"/>
      <c r="D542" s="934"/>
      <c r="E542" s="881"/>
      <c r="F542" s="934"/>
      <c r="G542" s="934"/>
      <c r="H542" s="934"/>
      <c r="I542" s="934"/>
      <c r="J542" s="937"/>
      <c r="K542" s="735"/>
      <c r="L542" s="735"/>
      <c r="M542" s="735"/>
      <c r="N542" s="736"/>
      <c r="O542" s="737"/>
    </row>
    <row r="543" spans="1:15" s="724" customFormat="1" ht="8.4499999999999993" customHeight="1">
      <c r="A543" s="725"/>
      <c r="B543" s="938"/>
      <c r="C543" s="938"/>
      <c r="D543" s="934"/>
      <c r="E543" s="881"/>
      <c r="F543" s="934"/>
      <c r="G543" s="934"/>
      <c r="H543" s="934"/>
      <c r="I543" s="934"/>
      <c r="J543" s="937"/>
      <c r="K543" s="735"/>
      <c r="L543" s="735"/>
      <c r="M543" s="735"/>
      <c r="N543" s="736"/>
      <c r="O543" s="737"/>
    </row>
    <row r="544" spans="1:15" s="724" customFormat="1" ht="8.4499999999999993" customHeight="1">
      <c r="A544" s="725"/>
      <c r="B544" s="938"/>
      <c r="C544" s="938"/>
      <c r="D544" s="881"/>
      <c r="E544" s="881"/>
      <c r="F544" s="881"/>
      <c r="G544" s="934"/>
      <c r="H544" s="934"/>
      <c r="I544" s="934"/>
      <c r="J544" s="937"/>
      <c r="K544" s="735"/>
      <c r="L544" s="735"/>
      <c r="M544" s="735"/>
      <c r="N544" s="736"/>
      <c r="O544" s="737"/>
    </row>
    <row r="545" spans="1:15" s="724" customFormat="1" ht="3" customHeight="1">
      <c r="A545" s="725"/>
      <c r="B545" s="732"/>
      <c r="C545" s="732"/>
      <c r="D545" s="738"/>
      <c r="E545" s="732"/>
      <c r="F545" s="738"/>
      <c r="G545" s="738"/>
      <c r="H545" s="738"/>
      <c r="I545" s="738"/>
      <c r="J545" s="739"/>
      <c r="K545" s="740"/>
      <c r="L545" s="740"/>
      <c r="M545" s="740"/>
      <c r="N545" s="733"/>
    </row>
    <row r="546" spans="1:15" s="724" customFormat="1" ht="3" customHeight="1">
      <c r="A546" s="725"/>
      <c r="B546" s="733"/>
      <c r="C546" s="733"/>
      <c r="D546" s="727"/>
      <c r="E546" s="733"/>
      <c r="F546" s="793"/>
      <c r="G546" s="793"/>
      <c r="H546" s="793"/>
      <c r="I546" s="793"/>
      <c r="J546" s="741"/>
      <c r="K546" s="740"/>
      <c r="L546" s="740"/>
      <c r="M546" s="740"/>
      <c r="N546" s="733"/>
    </row>
    <row r="547" spans="1:15" s="744" customFormat="1" ht="9.6" customHeight="1">
      <c r="A547" s="742"/>
      <c r="B547" s="743" t="s">
        <v>81</v>
      </c>
      <c r="C547" s="743"/>
      <c r="D547" s="801"/>
      <c r="E547" s="743"/>
      <c r="J547" s="745"/>
      <c r="O547" s="746"/>
    </row>
    <row r="548" spans="1:15" s="744" customFormat="1" ht="9.6" customHeight="1">
      <c r="A548" s="742"/>
      <c r="B548" s="743" t="s">
        <v>60</v>
      </c>
      <c r="C548" s="743"/>
      <c r="D548" s="747">
        <f>SUM(D550,D565)</f>
        <v>3019151.102</v>
      </c>
      <c r="E548" s="743"/>
      <c r="F548" s="747">
        <f>SUM(F550,F565)</f>
        <v>1563852.7719999999</v>
      </c>
      <c r="G548" s="747">
        <f t="shared" ref="G548:I548" si="100">SUM(G550,G565)</f>
        <v>21173.533000000003</v>
      </c>
      <c r="H548" s="747">
        <f t="shared" si="100"/>
        <v>-4728.826</v>
      </c>
      <c r="I548" s="747">
        <f t="shared" si="100"/>
        <v>1438853.6229999999</v>
      </c>
      <c r="J548" s="745"/>
      <c r="O548" s="746"/>
    </row>
    <row r="549" spans="1:15" s="744" customFormat="1" ht="4.1500000000000004" customHeight="1">
      <c r="A549" s="742"/>
      <c r="B549" s="743"/>
      <c r="C549" s="743"/>
      <c r="D549" s="801"/>
      <c r="E549" s="743"/>
      <c r="F549" s="747"/>
      <c r="G549" s="747"/>
      <c r="H549" s="747"/>
      <c r="I549" s="747"/>
      <c r="J549" s="745"/>
      <c r="O549" s="746"/>
    </row>
    <row r="550" spans="1:15" s="744" customFormat="1" ht="9.6" customHeight="1">
      <c r="A550" s="742"/>
      <c r="B550" s="743" t="s">
        <v>725</v>
      </c>
      <c r="C550" s="743"/>
      <c r="D550" s="802">
        <f>SUM(D552:D563)</f>
        <v>1378227.7009999999</v>
      </c>
      <c r="E550" s="743"/>
      <c r="F550" s="747">
        <f>SUM(F552:F563)</f>
        <v>1361816.645</v>
      </c>
      <c r="G550" s="747">
        <f t="shared" ref="G550" si="101">SUM(G552:G563)</f>
        <v>9291.7970000000005</v>
      </c>
      <c r="H550" s="803" t="s">
        <v>30</v>
      </c>
      <c r="I550" s="747">
        <f t="shared" ref="I550" si="102">SUM(I552:I563)</f>
        <v>7119.2590000000318</v>
      </c>
      <c r="J550" s="745"/>
      <c r="O550" s="746"/>
    </row>
    <row r="551" spans="1:15" s="744" customFormat="1" ht="4.1500000000000004" customHeight="1">
      <c r="A551" s="742"/>
      <c r="B551" s="743"/>
      <c r="C551" s="743"/>
      <c r="D551" s="801"/>
      <c r="E551" s="743"/>
      <c r="F551" s="747"/>
      <c r="G551" s="747"/>
      <c r="H551" s="747"/>
      <c r="I551" s="747"/>
      <c r="J551" s="745"/>
      <c r="O551" s="746"/>
    </row>
    <row r="552" spans="1:15" s="744" customFormat="1" ht="9" customHeight="1">
      <c r="A552" s="770"/>
      <c r="B552" s="771">
        <v>23</v>
      </c>
      <c r="C552" s="772" t="s">
        <v>419</v>
      </c>
      <c r="D552" s="804">
        <f>SUM(F552:I552)</f>
        <v>32.406999999999996</v>
      </c>
      <c r="E552" s="772"/>
      <c r="F552" s="751">
        <v>31.062999999999999</v>
      </c>
      <c r="G552" s="751">
        <v>0.68899999999999995</v>
      </c>
      <c r="H552" s="751" t="s">
        <v>30</v>
      </c>
      <c r="I552" s="751">
        <v>0.6549999999999977</v>
      </c>
      <c r="J552" s="745"/>
      <c r="O552" s="746"/>
    </row>
    <row r="553" spans="1:15" s="744" customFormat="1" ht="9" customHeight="1">
      <c r="A553" s="742"/>
      <c r="B553" s="771" t="s">
        <v>649</v>
      </c>
      <c r="C553" s="772" t="s">
        <v>420</v>
      </c>
      <c r="D553" s="804">
        <f t="shared" ref="D553:D554" si="103">SUM(F553:I553)</f>
        <v>136.80999999999995</v>
      </c>
      <c r="E553" s="772"/>
      <c r="F553" s="751">
        <v>112.935</v>
      </c>
      <c r="G553" s="751">
        <v>4.2439999999999998</v>
      </c>
      <c r="H553" s="751" t="s">
        <v>30</v>
      </c>
      <c r="I553" s="751">
        <v>19.630999999999943</v>
      </c>
      <c r="J553" s="745"/>
      <c r="L553" s="747"/>
      <c r="M553" s="747"/>
      <c r="O553" s="746"/>
    </row>
    <row r="554" spans="1:15" s="724" customFormat="1" ht="9" customHeight="1">
      <c r="A554" s="725"/>
      <c r="B554" s="773">
        <v>51</v>
      </c>
      <c r="C554" s="772" t="s">
        <v>424</v>
      </c>
      <c r="D554" s="804">
        <f t="shared" si="103"/>
        <v>53.637</v>
      </c>
      <c r="E554" s="772"/>
      <c r="F554" s="751">
        <v>53.637</v>
      </c>
      <c r="G554" s="751" t="s">
        <v>30</v>
      </c>
      <c r="H554" s="751" t="s">
        <v>30</v>
      </c>
      <c r="I554" s="751" t="s">
        <v>30</v>
      </c>
      <c r="J554" s="728"/>
      <c r="O554" s="733"/>
    </row>
    <row r="555" spans="1:15" s="744" customFormat="1" ht="9" customHeight="1">
      <c r="A555" s="742"/>
      <c r="B555" s="773">
        <v>53</v>
      </c>
      <c r="C555" s="772" t="s">
        <v>726</v>
      </c>
      <c r="D555" s="804"/>
      <c r="E555" s="772"/>
      <c r="F555" s="751"/>
      <c r="G555" s="751"/>
      <c r="H555" s="751"/>
      <c r="I555" s="751"/>
      <c r="J555" s="745"/>
      <c r="L555" s="747"/>
      <c r="M555" s="747"/>
      <c r="O555" s="746"/>
    </row>
    <row r="556" spans="1:15" s="744" customFormat="1" ht="9" customHeight="1">
      <c r="A556" s="742"/>
      <c r="B556" s="773"/>
      <c r="C556" s="772" t="s">
        <v>653</v>
      </c>
      <c r="D556" s="804">
        <f t="shared" ref="D556:D559" si="104">SUM(F556:I556)</f>
        <v>113.777</v>
      </c>
      <c r="E556" s="772"/>
      <c r="F556" s="751">
        <v>111.328</v>
      </c>
      <c r="G556" s="751">
        <v>2.4489999999999998</v>
      </c>
      <c r="H556" s="751" t="s">
        <v>30</v>
      </c>
      <c r="I556" s="751" t="s">
        <v>30</v>
      </c>
      <c r="J556" s="745"/>
      <c r="L556" s="747"/>
      <c r="M556" s="747"/>
      <c r="O556" s="746"/>
    </row>
    <row r="557" spans="1:15" s="724" customFormat="1" ht="9" customHeight="1">
      <c r="A557" s="725"/>
      <c r="B557" s="773">
        <v>54</v>
      </c>
      <c r="C557" s="772" t="s">
        <v>427</v>
      </c>
      <c r="D557" s="804">
        <f t="shared" si="104"/>
        <v>15682.143</v>
      </c>
      <c r="E557" s="772"/>
      <c r="F557" s="751">
        <v>15053.505999999999</v>
      </c>
      <c r="G557" s="751">
        <v>174.892</v>
      </c>
      <c r="H557" s="751" t="s">
        <v>30</v>
      </c>
      <c r="I557" s="751">
        <v>453.74500000000063</v>
      </c>
      <c r="J557" s="728"/>
      <c r="O557" s="733"/>
    </row>
    <row r="558" spans="1:15" s="724" customFormat="1" ht="9" customHeight="1">
      <c r="A558" s="725"/>
      <c r="B558" s="773">
        <v>61</v>
      </c>
      <c r="C558" s="772" t="s">
        <v>431</v>
      </c>
      <c r="D558" s="804">
        <f t="shared" si="104"/>
        <v>495405.60999999993</v>
      </c>
      <c r="E558" s="772"/>
      <c r="F558" s="751">
        <v>494077.51299999998</v>
      </c>
      <c r="G558" s="751">
        <v>1040.787</v>
      </c>
      <c r="H558" s="751" t="s">
        <v>30</v>
      </c>
      <c r="I558" s="751">
        <v>287.30999999995061</v>
      </c>
      <c r="J558" s="728"/>
      <c r="O558" s="733"/>
    </row>
    <row r="559" spans="1:15" s="724" customFormat="1" ht="9" customHeight="1">
      <c r="A559" s="725"/>
      <c r="B559" s="773">
        <v>62</v>
      </c>
      <c r="C559" s="772" t="s">
        <v>432</v>
      </c>
      <c r="D559" s="804">
        <f t="shared" si="104"/>
        <v>231917.63199999998</v>
      </c>
      <c r="E559" s="772"/>
      <c r="F559" s="751">
        <v>230494.087</v>
      </c>
      <c r="G559" s="751">
        <v>888.24</v>
      </c>
      <c r="H559" s="751" t="s">
        <v>30</v>
      </c>
      <c r="I559" s="751">
        <v>535.30499999998369</v>
      </c>
      <c r="J559" s="728"/>
      <c r="O559" s="733"/>
    </row>
    <row r="560" spans="1:15" s="724" customFormat="1" ht="9" customHeight="1">
      <c r="A560" s="725"/>
      <c r="B560" s="773">
        <v>71</v>
      </c>
      <c r="C560" s="772" t="s">
        <v>727</v>
      </c>
      <c r="D560" s="804"/>
      <c r="E560" s="772"/>
      <c r="F560" s="751"/>
      <c r="G560" s="751"/>
      <c r="H560" s="751"/>
      <c r="I560" s="751"/>
      <c r="J560" s="728"/>
      <c r="O560" s="733"/>
    </row>
    <row r="561" spans="1:15" s="724" customFormat="1" ht="9" customHeight="1">
      <c r="A561" s="725"/>
      <c r="B561" s="773"/>
      <c r="C561" s="772" t="s">
        <v>728</v>
      </c>
      <c r="D561" s="804">
        <f t="shared" ref="D561" si="105">SUM(F561:I561)</f>
        <v>6203.4969999999994</v>
      </c>
      <c r="E561" s="772"/>
      <c r="F561" s="751">
        <v>6053.3680000000004</v>
      </c>
      <c r="G561" s="751">
        <v>77.314999999999998</v>
      </c>
      <c r="H561" s="751" t="s">
        <v>30</v>
      </c>
      <c r="I561" s="751">
        <v>72.813999999998998</v>
      </c>
      <c r="J561" s="728"/>
      <c r="O561" s="733"/>
    </row>
    <row r="562" spans="1:15" s="724" customFormat="1" ht="9" customHeight="1">
      <c r="A562" s="725"/>
      <c r="B562" s="773">
        <v>93</v>
      </c>
      <c r="C562" s="774" t="s">
        <v>656</v>
      </c>
      <c r="D562" s="804"/>
      <c r="E562" s="774"/>
      <c r="F562" s="751"/>
      <c r="G562" s="751"/>
      <c r="H562" s="751"/>
      <c r="I562" s="751"/>
      <c r="J562" s="728"/>
      <c r="O562" s="733"/>
    </row>
    <row r="563" spans="1:15" s="724" customFormat="1" ht="9" customHeight="1">
      <c r="A563" s="725"/>
      <c r="B563" s="773"/>
      <c r="C563" s="774" t="s">
        <v>657</v>
      </c>
      <c r="D563" s="804">
        <f t="shared" ref="D563" si="106">SUM(F563:I563)</f>
        <v>628682.18800000008</v>
      </c>
      <c r="E563" s="774"/>
      <c r="F563" s="751">
        <v>615829.20799999998</v>
      </c>
      <c r="G563" s="751">
        <v>7103.1809999999996</v>
      </c>
      <c r="H563" s="751" t="s">
        <v>30</v>
      </c>
      <c r="I563" s="751">
        <v>5749.7990000000982</v>
      </c>
      <c r="J563" s="728"/>
    </row>
    <row r="564" spans="1:15" s="724" customFormat="1" ht="9" customHeight="1">
      <c r="A564" s="725"/>
      <c r="B564" s="773"/>
      <c r="C564" s="774"/>
      <c r="D564" s="805"/>
      <c r="E564" s="774"/>
      <c r="F564" s="751"/>
      <c r="G564" s="751"/>
      <c r="H564" s="751"/>
      <c r="I564" s="751"/>
      <c r="J564" s="728"/>
    </row>
    <row r="565" spans="1:15" s="724" customFormat="1" ht="9" customHeight="1">
      <c r="A565" s="725"/>
      <c r="B565" s="743" t="s">
        <v>737</v>
      </c>
      <c r="C565" s="774"/>
      <c r="D565" s="793">
        <f>SUM(D567,D586)</f>
        <v>1640923.4010000001</v>
      </c>
      <c r="E565" s="774"/>
      <c r="F565" s="793">
        <f>SUM(F567,F586)</f>
        <v>202036.12699999998</v>
      </c>
      <c r="G565" s="793">
        <f t="shared" ref="G565:I565" si="107">SUM(G567,G586)</f>
        <v>11881.736000000001</v>
      </c>
      <c r="H565" s="793">
        <f t="shared" si="107"/>
        <v>-4728.826</v>
      </c>
      <c r="I565" s="793">
        <f t="shared" si="107"/>
        <v>1431734.3639999998</v>
      </c>
      <c r="J565" s="728"/>
    </row>
    <row r="566" spans="1:15" s="744" customFormat="1" ht="4.1500000000000004" customHeight="1">
      <c r="A566" s="742"/>
      <c r="B566" s="743"/>
      <c r="C566" s="743"/>
      <c r="D566" s="801"/>
      <c r="E566" s="743"/>
      <c r="F566" s="747"/>
      <c r="G566" s="747"/>
      <c r="H566" s="747"/>
      <c r="I566" s="747"/>
      <c r="J566" s="745"/>
      <c r="O566" s="746"/>
    </row>
    <row r="567" spans="1:15" s="724" customFormat="1" ht="9" customHeight="1">
      <c r="A567" s="725"/>
      <c r="B567" s="743"/>
      <c r="C567" s="775" t="s">
        <v>738</v>
      </c>
      <c r="D567" s="793">
        <f>SUM(D570:D584)</f>
        <v>232969.58699999997</v>
      </c>
      <c r="E567" s="743"/>
      <c r="F567" s="793">
        <f>SUM(F570:F584)</f>
        <v>74483.373999999996</v>
      </c>
      <c r="G567" s="793">
        <f t="shared" ref="G567:I567" si="108">SUM(G570:G584)</f>
        <v>4184.987000000001</v>
      </c>
      <c r="H567" s="793">
        <f t="shared" si="108"/>
        <v>-4728.826</v>
      </c>
      <c r="I567" s="793">
        <f t="shared" si="108"/>
        <v>159030.052</v>
      </c>
      <c r="J567" s="728"/>
    </row>
    <row r="568" spans="1:15" s="744" customFormat="1" ht="4.1500000000000004" customHeight="1">
      <c r="A568" s="742"/>
      <c r="B568" s="743"/>
      <c r="C568" s="743"/>
      <c r="D568" s="801"/>
      <c r="E568" s="743"/>
      <c r="F568" s="747"/>
      <c r="G568" s="747"/>
      <c r="H568" s="747"/>
      <c r="I568" s="747"/>
      <c r="J568" s="745"/>
      <c r="O568" s="746"/>
    </row>
    <row r="569" spans="1:15" s="724" customFormat="1" ht="9" customHeight="1">
      <c r="A569" s="725"/>
      <c r="B569" s="773" t="s">
        <v>647</v>
      </c>
      <c r="C569" s="774" t="s">
        <v>679</v>
      </c>
      <c r="D569" s="805"/>
      <c r="E569" s="774"/>
      <c r="F569" s="751"/>
      <c r="G569" s="751"/>
      <c r="H569" s="751"/>
      <c r="I569" s="751"/>
      <c r="J569" s="728"/>
    </row>
    <row r="570" spans="1:15" s="724" customFormat="1" ht="9" customHeight="1">
      <c r="A570" s="725"/>
      <c r="B570" s="773"/>
      <c r="C570" s="774" t="s">
        <v>730</v>
      </c>
      <c r="D570" s="806">
        <f>SUM(F570:I570)</f>
        <v>1094.799</v>
      </c>
      <c r="E570" s="774"/>
      <c r="F570" s="751">
        <v>707.12599999999998</v>
      </c>
      <c r="G570" s="751">
        <v>35.171999999999997</v>
      </c>
      <c r="H570" s="751" t="s">
        <v>30</v>
      </c>
      <c r="I570" s="751">
        <v>352.50099999999998</v>
      </c>
      <c r="J570" s="728"/>
    </row>
    <row r="571" spans="1:15" s="744" customFormat="1" ht="9" customHeight="1">
      <c r="A571" s="742"/>
      <c r="B571" s="773" t="s">
        <v>648</v>
      </c>
      <c r="C571" s="774" t="s">
        <v>731</v>
      </c>
      <c r="D571" s="806"/>
      <c r="E571" s="774"/>
      <c r="F571" s="751"/>
      <c r="G571" s="751"/>
      <c r="H571" s="751"/>
      <c r="I571" s="751"/>
      <c r="J571" s="745"/>
      <c r="L571" s="747"/>
      <c r="M571" s="747"/>
      <c r="O571" s="746"/>
    </row>
    <row r="572" spans="1:15" s="744" customFormat="1" ht="9" customHeight="1">
      <c r="A572" s="742"/>
      <c r="B572" s="773"/>
      <c r="C572" s="774" t="s">
        <v>732</v>
      </c>
      <c r="D572" s="806">
        <f t="shared" ref="D572:D577" si="109">SUM(F572:I572)</f>
        <v>55610.265999999996</v>
      </c>
      <c r="E572" s="774"/>
      <c r="F572" s="751">
        <v>14833.111000000001</v>
      </c>
      <c r="G572" s="751">
        <v>1630.6769999999999</v>
      </c>
      <c r="H572" s="751" t="s">
        <v>30</v>
      </c>
      <c r="I572" s="751">
        <v>39146.477999999996</v>
      </c>
      <c r="J572" s="745"/>
      <c r="L572" s="747"/>
      <c r="M572" s="747"/>
      <c r="O572" s="746"/>
    </row>
    <row r="573" spans="1:15" s="744" customFormat="1" ht="9" customHeight="1">
      <c r="A573" s="742"/>
      <c r="B573" s="773" t="s">
        <v>649</v>
      </c>
      <c r="C573" s="774" t="s">
        <v>420</v>
      </c>
      <c r="D573" s="806">
        <f t="shared" si="109"/>
        <v>3240.3629999999994</v>
      </c>
      <c r="E573" s="774"/>
      <c r="F573" s="751">
        <v>2861.143</v>
      </c>
      <c r="G573" s="751">
        <v>55.054000000000002</v>
      </c>
      <c r="H573" s="751" t="s">
        <v>30</v>
      </c>
      <c r="I573" s="751">
        <v>324.16599999999937</v>
      </c>
      <c r="J573" s="745"/>
      <c r="L573" s="747"/>
      <c r="M573" s="747"/>
      <c r="O573" s="746"/>
    </row>
    <row r="574" spans="1:15" s="744" customFormat="1" ht="9" customHeight="1">
      <c r="A574" s="742"/>
      <c r="B574" s="773" t="s">
        <v>650</v>
      </c>
      <c r="C574" s="774" t="s">
        <v>651</v>
      </c>
      <c r="D574" s="806">
        <f t="shared" si="109"/>
        <v>1542.8510000000001</v>
      </c>
      <c r="E574" s="774"/>
      <c r="F574" s="751">
        <v>1468.2860000000001</v>
      </c>
      <c r="G574" s="751">
        <v>35.69</v>
      </c>
      <c r="H574" s="751" t="s">
        <v>30</v>
      </c>
      <c r="I574" s="751">
        <v>38.875000000000057</v>
      </c>
      <c r="J574" s="745"/>
      <c r="L574" s="747"/>
      <c r="M574" s="747"/>
      <c r="O574" s="746"/>
    </row>
    <row r="575" spans="1:15" s="724" customFormat="1" ht="9.6" customHeight="1">
      <c r="A575" s="725"/>
      <c r="B575" s="748" t="s">
        <v>652</v>
      </c>
      <c r="C575" s="748" t="s">
        <v>733</v>
      </c>
      <c r="D575" s="806">
        <f t="shared" si="109"/>
        <v>37644.820999999996</v>
      </c>
      <c r="E575" s="748"/>
      <c r="F575" s="751">
        <v>15669.008</v>
      </c>
      <c r="G575" s="751">
        <v>402.70499999999998</v>
      </c>
      <c r="H575" s="751">
        <v>-4415.4769999999999</v>
      </c>
      <c r="I575" s="751">
        <v>25988.584999999999</v>
      </c>
      <c r="J575" s="728"/>
      <c r="O575" s="733"/>
    </row>
    <row r="576" spans="1:15" s="724" customFormat="1" ht="9.6" customHeight="1">
      <c r="A576" s="725"/>
      <c r="B576" s="748">
        <v>51</v>
      </c>
      <c r="C576" s="748" t="s">
        <v>424</v>
      </c>
      <c r="D576" s="806">
        <f t="shared" si="109"/>
        <v>4658.7150000000001</v>
      </c>
      <c r="E576" s="748"/>
      <c r="F576" s="810">
        <v>2582.6439999999998</v>
      </c>
      <c r="G576" s="810">
        <v>109.422</v>
      </c>
      <c r="H576" s="810" t="s">
        <v>30</v>
      </c>
      <c r="I576" s="751">
        <v>1966.6490000000003</v>
      </c>
      <c r="J576" s="728"/>
      <c r="O576" s="733"/>
    </row>
    <row r="577" spans="1:15" s="744" customFormat="1" ht="9" customHeight="1">
      <c r="A577" s="770"/>
      <c r="B577" s="771" t="s">
        <v>734</v>
      </c>
      <c r="C577" s="772" t="s">
        <v>425</v>
      </c>
      <c r="D577" s="806">
        <f t="shared" si="109"/>
        <v>68247.384999999995</v>
      </c>
      <c r="E577" s="772"/>
      <c r="F577" s="751">
        <v>11694.838</v>
      </c>
      <c r="G577" s="751">
        <v>870.22500000000002</v>
      </c>
      <c r="H577" s="751" t="s">
        <v>30</v>
      </c>
      <c r="I577" s="751">
        <v>55682.321999999993</v>
      </c>
      <c r="J577" s="745"/>
      <c r="O577" s="746"/>
    </row>
    <row r="578" spans="1:15" s="744" customFormat="1" ht="9" customHeight="1">
      <c r="A578" s="742"/>
      <c r="B578" s="771" t="s">
        <v>735</v>
      </c>
      <c r="C578" s="772" t="s">
        <v>726</v>
      </c>
      <c r="D578" s="806"/>
      <c r="E578" s="772"/>
      <c r="F578" s="751"/>
      <c r="G578" s="751"/>
      <c r="H578" s="751"/>
      <c r="I578" s="751"/>
      <c r="J578" s="745"/>
      <c r="L578" s="747"/>
      <c r="M578" s="747"/>
      <c r="O578" s="746"/>
    </row>
    <row r="579" spans="1:15" s="724" customFormat="1" ht="9" customHeight="1">
      <c r="A579" s="725"/>
      <c r="B579" s="773"/>
      <c r="C579" s="772" t="s">
        <v>653</v>
      </c>
      <c r="D579" s="806">
        <f t="shared" ref="D579" si="110">SUM(F579:I579)</f>
        <v>138.20699999999999</v>
      </c>
      <c r="E579" s="772"/>
      <c r="F579" s="751">
        <v>219.72800000000001</v>
      </c>
      <c r="G579" s="751">
        <v>4.4290000000000003</v>
      </c>
      <c r="H579" s="751" t="s">
        <v>30</v>
      </c>
      <c r="I579" s="751">
        <v>-85.950000000000017</v>
      </c>
      <c r="J579" s="728"/>
      <c r="O579" s="733"/>
    </row>
    <row r="580" spans="1:15" s="744" customFormat="1" ht="9" customHeight="1">
      <c r="A580" s="742"/>
      <c r="B580" s="773" t="s">
        <v>654</v>
      </c>
      <c r="C580" s="772" t="s">
        <v>427</v>
      </c>
      <c r="D580" s="806"/>
      <c r="E580" s="772"/>
      <c r="F580" s="751"/>
      <c r="G580" s="751"/>
      <c r="H580" s="751"/>
      <c r="I580" s="751"/>
      <c r="J580" s="745"/>
      <c r="L580" s="747"/>
      <c r="M580" s="747"/>
      <c r="O580" s="746"/>
    </row>
    <row r="581" spans="1:15" s="744" customFormat="1" ht="9" customHeight="1">
      <c r="A581" s="742"/>
      <c r="B581" s="773"/>
      <c r="C581" s="772" t="s">
        <v>655</v>
      </c>
      <c r="D581" s="806">
        <f t="shared" ref="D581:D582" si="111">SUM(F581:I581)</f>
        <v>35494.078999999998</v>
      </c>
      <c r="E581" s="772"/>
      <c r="F581" s="751">
        <v>15163.29</v>
      </c>
      <c r="G581" s="751">
        <v>325.02300000000002</v>
      </c>
      <c r="H581" s="751">
        <v>-313.34899999999999</v>
      </c>
      <c r="I581" s="751">
        <v>20319.115000000002</v>
      </c>
      <c r="J581" s="745"/>
      <c r="L581" s="747"/>
      <c r="M581" s="747"/>
      <c r="O581" s="746"/>
    </row>
    <row r="582" spans="1:15" s="724" customFormat="1" ht="9" customHeight="1">
      <c r="A582" s="725"/>
      <c r="B582" s="773">
        <v>62</v>
      </c>
      <c r="C582" s="772" t="s">
        <v>432</v>
      </c>
      <c r="D582" s="806">
        <f t="shared" si="111"/>
        <v>15076.329999999998</v>
      </c>
      <c r="E582" s="772"/>
      <c r="F582" s="751">
        <v>8365.4549999999999</v>
      </c>
      <c r="G582" s="751">
        <v>117.9</v>
      </c>
      <c r="H582" s="751" t="s">
        <v>30</v>
      </c>
      <c r="I582" s="751">
        <v>6592.9749999999985</v>
      </c>
      <c r="J582" s="728"/>
      <c r="O582" s="733"/>
    </row>
    <row r="583" spans="1:15" s="724" customFormat="1" ht="9" customHeight="1">
      <c r="A583" s="725"/>
      <c r="B583" s="773">
        <v>71</v>
      </c>
      <c r="C583" s="772" t="s">
        <v>727</v>
      </c>
      <c r="D583" s="806"/>
      <c r="E583" s="772"/>
      <c r="F583" s="751"/>
      <c r="G583" s="751"/>
      <c r="H583" s="751"/>
      <c r="I583" s="751"/>
      <c r="J583" s="728"/>
      <c r="O583" s="733"/>
    </row>
    <row r="584" spans="1:15" s="724" customFormat="1" ht="9" customHeight="1">
      <c r="A584" s="725"/>
      <c r="B584" s="773"/>
      <c r="C584" s="772" t="s">
        <v>728</v>
      </c>
      <c r="D584" s="806">
        <f t="shared" ref="D584" si="112">SUM(F584:I584)</f>
        <v>10221.770999999999</v>
      </c>
      <c r="E584" s="772"/>
      <c r="F584" s="751">
        <v>918.745</v>
      </c>
      <c r="G584" s="751">
        <v>598.69000000000005</v>
      </c>
      <c r="H584" s="751" t="s">
        <v>30</v>
      </c>
      <c r="I584" s="751">
        <v>8704.3359999999993</v>
      </c>
      <c r="J584" s="728"/>
      <c r="O584" s="733"/>
    </row>
    <row r="585" spans="1:15" s="744" customFormat="1" ht="4.1500000000000004" customHeight="1">
      <c r="A585" s="742"/>
      <c r="B585" s="743"/>
      <c r="C585" s="743"/>
      <c r="D585" s="801"/>
      <c r="E585" s="743"/>
      <c r="F585" s="747"/>
      <c r="G585" s="747"/>
      <c r="H585" s="747"/>
      <c r="I585" s="747"/>
      <c r="J585" s="745"/>
      <c r="O585" s="746"/>
    </row>
    <row r="586" spans="1:15" s="724" customFormat="1" ht="9" customHeight="1">
      <c r="A586" s="725"/>
      <c r="C586" s="795" t="s">
        <v>736</v>
      </c>
      <c r="D586" s="793">
        <f>SUM(F586:I586)</f>
        <v>1407953.814</v>
      </c>
      <c r="E586" s="795"/>
      <c r="F586" s="793">
        <v>127552.753</v>
      </c>
      <c r="G586" s="793">
        <v>7696.7489999999998</v>
      </c>
      <c r="H586" s="793" t="s">
        <v>30</v>
      </c>
      <c r="I586" s="793">
        <v>1272704.3119999999</v>
      </c>
      <c r="J586" s="728"/>
      <c r="O586" s="733"/>
    </row>
    <row r="587" spans="1:15" s="724" customFormat="1" ht="2.4500000000000002" customHeight="1">
      <c r="A587" s="725"/>
      <c r="B587" s="762"/>
      <c r="C587" s="762"/>
      <c r="D587" s="813"/>
      <c r="E587" s="762"/>
      <c r="F587" s="778"/>
      <c r="G587" s="778"/>
      <c r="H587" s="778"/>
      <c r="I587" s="778"/>
      <c r="J587" s="728"/>
      <c r="O587" s="733"/>
    </row>
    <row r="588" spans="1:15" s="724" customFormat="1" ht="2.4500000000000002" customHeight="1">
      <c r="A588" s="725"/>
      <c r="B588" s="764"/>
      <c r="C588" s="764"/>
      <c r="D588" s="814"/>
      <c r="E588" s="764"/>
      <c r="J588" s="728"/>
      <c r="O588" s="733"/>
    </row>
    <row r="589" spans="1:15" s="724" customFormat="1" ht="9" customHeight="1">
      <c r="A589" s="725"/>
      <c r="B589" s="765" t="s">
        <v>724</v>
      </c>
      <c r="C589" s="751"/>
      <c r="D589" s="751"/>
      <c r="E589" s="751"/>
      <c r="F589" s="751"/>
      <c r="G589" s="751"/>
      <c r="H589" s="751"/>
      <c r="J589" s="728"/>
    </row>
    <row r="590" spans="1:15" s="724" customFormat="1" ht="3.6" customHeight="1">
      <c r="A590" s="766"/>
      <c r="B590" s="767"/>
      <c r="C590" s="767"/>
      <c r="D590" s="815"/>
      <c r="E590" s="767"/>
      <c r="F590" s="763"/>
      <c r="G590" s="763"/>
      <c r="H590" s="763"/>
      <c r="I590" s="763"/>
      <c r="J590" s="768"/>
    </row>
    <row r="591" spans="1:15" hidden="1">
      <c r="K591" s="769" t="s">
        <v>16</v>
      </c>
    </row>
  </sheetData>
  <sheetProtection sheet="1" objects="1" scenarios="1"/>
  <mergeCells count="70">
    <mergeCell ref="J481:J485"/>
    <mergeCell ref="B539:C544"/>
    <mergeCell ref="D540:D543"/>
    <mergeCell ref="F540:F543"/>
    <mergeCell ref="G540:G544"/>
    <mergeCell ref="H540:H544"/>
    <mergeCell ref="I540:I544"/>
    <mergeCell ref="J540:J544"/>
    <mergeCell ref="B480:C485"/>
    <mergeCell ref="D481:D484"/>
    <mergeCell ref="F481:F484"/>
    <mergeCell ref="G481:G485"/>
    <mergeCell ref="H481:H485"/>
    <mergeCell ref="I481:I485"/>
    <mergeCell ref="J363:J367"/>
    <mergeCell ref="B421:C426"/>
    <mergeCell ref="D422:D425"/>
    <mergeCell ref="F422:F425"/>
    <mergeCell ref="G422:G426"/>
    <mergeCell ref="H422:H426"/>
    <mergeCell ref="I422:I426"/>
    <mergeCell ref="J422:J426"/>
    <mergeCell ref="B362:C367"/>
    <mergeCell ref="D363:D366"/>
    <mergeCell ref="F363:F366"/>
    <mergeCell ref="G363:G367"/>
    <mergeCell ref="H363:H367"/>
    <mergeCell ref="I363:I367"/>
    <mergeCell ref="J245:J249"/>
    <mergeCell ref="B303:C308"/>
    <mergeCell ref="D304:D307"/>
    <mergeCell ref="F304:F307"/>
    <mergeCell ref="G304:G308"/>
    <mergeCell ref="H304:H308"/>
    <mergeCell ref="I304:I308"/>
    <mergeCell ref="J304:J308"/>
    <mergeCell ref="B244:C249"/>
    <mergeCell ref="D245:D248"/>
    <mergeCell ref="F245:F248"/>
    <mergeCell ref="G245:G249"/>
    <mergeCell ref="H245:H249"/>
    <mergeCell ref="I245:I249"/>
    <mergeCell ref="J127:J131"/>
    <mergeCell ref="B185:C190"/>
    <mergeCell ref="D186:D189"/>
    <mergeCell ref="F186:F189"/>
    <mergeCell ref="G186:G190"/>
    <mergeCell ref="H186:H190"/>
    <mergeCell ref="I186:I190"/>
    <mergeCell ref="J186:J190"/>
    <mergeCell ref="B126:C131"/>
    <mergeCell ref="D127:D130"/>
    <mergeCell ref="F127:F130"/>
    <mergeCell ref="G127:G131"/>
    <mergeCell ref="H127:H131"/>
    <mergeCell ref="I127:I131"/>
    <mergeCell ref="J9:J13"/>
    <mergeCell ref="B67:C72"/>
    <mergeCell ref="D68:D71"/>
    <mergeCell ref="F68:F71"/>
    <mergeCell ref="G68:G72"/>
    <mergeCell ref="H68:H72"/>
    <mergeCell ref="I68:I72"/>
    <mergeCell ref="J68:J72"/>
    <mergeCell ref="B8:C13"/>
    <mergeCell ref="D9:D12"/>
    <mergeCell ref="F9:F12"/>
    <mergeCell ref="G9:G13"/>
    <mergeCell ref="H9:H13"/>
    <mergeCell ref="I9:I13"/>
  </mergeCells>
  <hyperlinks>
    <hyperlink ref="I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9" manualBreakCount="9">
    <brk id="59" max="6" man="1"/>
    <brk id="118" max="6" man="1"/>
    <brk id="177" max="6" man="1"/>
    <brk id="236" max="6" man="1"/>
    <brk id="295" max="6" man="1"/>
    <brk id="354" max="6" man="1"/>
    <brk id="413" max="6" man="1"/>
    <brk id="472" max="6" man="1"/>
    <brk id="531" max="6" man="1"/>
  </rowBreaks>
</worksheet>
</file>

<file path=xl/worksheets/sheet34.xml><?xml version="1.0" encoding="utf-8"?>
<worksheet xmlns="http://schemas.openxmlformats.org/spreadsheetml/2006/main" xmlns:r="http://schemas.openxmlformats.org/officeDocument/2006/relationships">
  <dimension ref="A1:T35"/>
  <sheetViews>
    <sheetView showGridLines="0" showRowColHeaders="0" zoomScale="140" zoomScaleNormal="140" workbookViewId="0"/>
  </sheetViews>
  <sheetFormatPr baseColWidth="10" defaultColWidth="0" defaultRowHeight="12.75" zeroHeight="1"/>
  <cols>
    <col min="1" max="1" width="0.7109375" style="769" customWidth="1"/>
    <col min="2" max="2" width="17.85546875" style="769" customWidth="1"/>
    <col min="3" max="3" width="4.140625" style="769" customWidth="1"/>
    <col min="4" max="12" width="4" style="769" customWidth="1"/>
    <col min="13" max="13" width="0.7109375" style="769" customWidth="1"/>
    <col min="14" max="14" width="0.85546875" style="769" customWidth="1"/>
    <col min="15" max="16384" width="10.7109375" style="769" hidden="1"/>
  </cols>
  <sheetData>
    <row r="1" spans="1:20" s="724" customFormat="1" ht="4.5" customHeight="1">
      <c r="A1" s="721"/>
      <c r="B1" s="722"/>
      <c r="C1" s="722"/>
      <c r="D1" s="722"/>
      <c r="E1" s="722"/>
      <c r="F1" s="722"/>
      <c r="G1" s="722"/>
      <c r="H1" s="722"/>
      <c r="I1" s="722"/>
      <c r="J1" s="722"/>
      <c r="K1" s="722"/>
      <c r="L1" s="722"/>
      <c r="M1" s="723"/>
    </row>
    <row r="2" spans="1:20" s="724" customFormat="1" ht="11.45" customHeight="1">
      <c r="A2" s="725"/>
      <c r="B2" s="726" t="s">
        <v>673</v>
      </c>
      <c r="C2" s="727"/>
      <c r="D2" s="727"/>
      <c r="E2" s="727"/>
      <c r="F2" s="727"/>
      <c r="G2" s="727"/>
      <c r="H2" s="783"/>
      <c r="I2" s="783"/>
      <c r="J2" s="783"/>
      <c r="K2" s="853"/>
      <c r="L2" s="841" t="s">
        <v>715</v>
      </c>
      <c r="M2" s="728"/>
    </row>
    <row r="3" spans="1:20" s="724" customFormat="1" ht="11.45" customHeight="1">
      <c r="A3" s="725"/>
      <c r="B3" s="726" t="s">
        <v>674</v>
      </c>
      <c r="C3" s="727"/>
      <c r="D3" s="727"/>
      <c r="E3" s="727"/>
      <c r="F3" s="727"/>
      <c r="G3" s="729"/>
      <c r="H3" s="729"/>
      <c r="I3" s="729"/>
      <c r="J3" s="729"/>
      <c r="K3" s="729"/>
      <c r="L3" s="729"/>
      <c r="M3" s="728"/>
    </row>
    <row r="4" spans="1:20" s="724" customFormat="1" ht="11.45" customHeight="1">
      <c r="A4" s="725"/>
      <c r="B4" s="726" t="s">
        <v>723</v>
      </c>
      <c r="C4" s="730"/>
      <c r="D4" s="730"/>
      <c r="E4" s="730"/>
      <c r="F4" s="730"/>
      <c r="G4" s="730"/>
      <c r="H4" s="730"/>
      <c r="I4" s="730"/>
      <c r="J4" s="730"/>
      <c r="K4" s="730"/>
      <c r="L4" s="730"/>
      <c r="M4" s="728"/>
    </row>
    <row r="5" spans="1:20" s="724" customFormat="1" ht="11.45" customHeight="1">
      <c r="A5" s="725"/>
      <c r="B5" s="731" t="s">
        <v>739</v>
      </c>
      <c r="C5" s="730"/>
      <c r="D5" s="730"/>
      <c r="E5" s="730"/>
      <c r="F5" s="730"/>
      <c r="G5" s="730"/>
      <c r="H5" s="730"/>
      <c r="I5" s="730"/>
      <c r="J5" s="730"/>
      <c r="K5" s="730"/>
      <c r="L5" s="730"/>
      <c r="M5" s="728"/>
    </row>
    <row r="6" spans="1:20" s="724" customFormat="1" ht="3" customHeight="1">
      <c r="A6" s="725"/>
      <c r="B6" s="732"/>
      <c r="C6" s="732"/>
      <c r="D6" s="732"/>
      <c r="E6" s="732"/>
      <c r="F6" s="732"/>
      <c r="G6" s="732"/>
      <c r="H6" s="732"/>
      <c r="I6" s="732"/>
      <c r="J6" s="732"/>
      <c r="K6" s="732"/>
      <c r="L6" s="732"/>
      <c r="M6" s="728"/>
    </row>
    <row r="7" spans="1:20" s="724" customFormat="1" ht="3" customHeight="1">
      <c r="A7" s="725"/>
      <c r="B7" s="733"/>
      <c r="C7" s="733"/>
      <c r="D7" s="733"/>
      <c r="E7" s="733"/>
      <c r="F7" s="733"/>
      <c r="G7" s="733"/>
      <c r="H7" s="733"/>
      <c r="I7" s="733"/>
      <c r="J7" s="733"/>
      <c r="K7" s="733"/>
      <c r="L7" s="733"/>
      <c r="M7" s="728"/>
    </row>
    <row r="8" spans="1:20" s="724" customFormat="1" ht="8.4499999999999993" customHeight="1">
      <c r="A8" s="725"/>
      <c r="B8" s="880" t="s">
        <v>675</v>
      </c>
      <c r="C8" s="881">
        <v>2003</v>
      </c>
      <c r="D8" s="881">
        <v>2004</v>
      </c>
      <c r="E8" s="881">
        <v>2005</v>
      </c>
      <c r="F8" s="881">
        <v>2006</v>
      </c>
      <c r="G8" s="784">
        <v>2007</v>
      </c>
      <c r="H8" s="881">
        <v>2008</v>
      </c>
      <c r="I8" s="785">
        <v>2009</v>
      </c>
      <c r="J8" s="785">
        <v>2010</v>
      </c>
      <c r="K8" s="740">
        <v>2011</v>
      </c>
      <c r="L8" s="740" t="s">
        <v>81</v>
      </c>
      <c r="M8" s="734"/>
      <c r="N8" s="735"/>
      <c r="O8" s="735"/>
      <c r="P8" s="735"/>
      <c r="Q8" s="735"/>
      <c r="R8" s="735"/>
      <c r="S8" s="736"/>
      <c r="T8" s="737"/>
    </row>
    <row r="9" spans="1:20" s="724" customFormat="1" ht="3" customHeight="1">
      <c r="A9" s="725"/>
      <c r="B9" s="732"/>
      <c r="C9" s="738"/>
      <c r="D9" s="738"/>
      <c r="E9" s="738"/>
      <c r="F9" s="738"/>
      <c r="G9" s="738"/>
      <c r="H9" s="738"/>
      <c r="I9" s="738"/>
      <c r="J9" s="738"/>
      <c r="K9" s="738"/>
      <c r="L9" s="738"/>
      <c r="M9" s="739"/>
      <c r="N9" s="740"/>
      <c r="O9" s="740"/>
      <c r="P9" s="740"/>
      <c r="Q9" s="740"/>
      <c r="R9" s="740"/>
      <c r="S9" s="733"/>
    </row>
    <row r="10" spans="1:20" s="724" customFormat="1" ht="3" customHeight="1">
      <c r="A10" s="725"/>
      <c r="B10" s="733"/>
      <c r="C10" s="793"/>
      <c r="D10" s="793"/>
      <c r="E10" s="793"/>
      <c r="F10" s="793"/>
      <c r="G10" s="793"/>
      <c r="H10" s="793"/>
      <c r="I10" s="793"/>
      <c r="J10" s="793"/>
      <c r="K10" s="786"/>
      <c r="L10" s="786"/>
      <c r="M10" s="741"/>
      <c r="N10" s="740"/>
      <c r="O10" s="740"/>
      <c r="P10" s="740"/>
      <c r="Q10" s="740"/>
      <c r="R10" s="740"/>
      <c r="S10" s="733"/>
    </row>
    <row r="11" spans="1:20" s="744" customFormat="1" ht="8.4499999999999993" customHeight="1">
      <c r="A11" s="742"/>
      <c r="B11" s="743" t="s">
        <v>628</v>
      </c>
      <c r="C11" s="787">
        <v>56.936462344993352</v>
      </c>
      <c r="D11" s="787">
        <v>65.928261443211383</v>
      </c>
      <c r="E11" s="787">
        <v>71.289435215284698</v>
      </c>
      <c r="F11" s="787">
        <v>81.057492314892045</v>
      </c>
      <c r="G11" s="787">
        <v>86.977545836980823</v>
      </c>
      <c r="H11" s="787">
        <v>99.999529609816051</v>
      </c>
      <c r="I11" s="787">
        <v>91.908165505423753</v>
      </c>
      <c r="J11" s="787">
        <v>101.42042644576306</v>
      </c>
      <c r="K11" s="787">
        <v>116.13808538802479</v>
      </c>
      <c r="L11" s="787">
        <v>121.25866404110511</v>
      </c>
      <c r="M11" s="745"/>
      <c r="O11" s="747"/>
      <c r="P11" s="747"/>
      <c r="T11" s="746"/>
    </row>
    <row r="12" spans="1:20" s="724" customFormat="1" ht="2.1" customHeight="1">
      <c r="A12" s="725"/>
      <c r="B12" s="748"/>
      <c r="C12" s="749"/>
      <c r="D12" s="749"/>
      <c r="E12" s="749"/>
      <c r="F12" s="749"/>
      <c r="G12" s="749"/>
      <c r="H12" s="749"/>
      <c r="I12" s="749"/>
      <c r="J12" s="749"/>
      <c r="K12" s="749"/>
      <c r="L12" s="749"/>
      <c r="M12" s="728"/>
      <c r="O12" s="750"/>
      <c r="P12" s="750"/>
      <c r="T12" s="733"/>
    </row>
    <row r="13" spans="1:20" s="724" customFormat="1" ht="8.4499999999999993" customHeight="1">
      <c r="A13" s="725"/>
      <c r="B13" s="748" t="s">
        <v>629</v>
      </c>
      <c r="C13" s="749">
        <v>72.866442160652866</v>
      </c>
      <c r="D13" s="749">
        <v>76.168565844746027</v>
      </c>
      <c r="E13" s="749">
        <v>80.492317726678181</v>
      </c>
      <c r="F13" s="749">
        <v>85.875032135594296</v>
      </c>
      <c r="G13" s="749">
        <v>92.018772613917463</v>
      </c>
      <c r="H13" s="749">
        <v>100.00000009798869</v>
      </c>
      <c r="I13" s="749">
        <v>106.62385168978521</v>
      </c>
      <c r="J13" s="749">
        <v>112.9796904988353</v>
      </c>
      <c r="K13" s="749">
        <v>121.18445241586156</v>
      </c>
      <c r="L13" s="749">
        <v>127.08736664120931</v>
      </c>
      <c r="M13" s="728"/>
      <c r="T13" s="733"/>
    </row>
    <row r="14" spans="1:20" s="744" customFormat="1" ht="8.4499999999999993" customHeight="1">
      <c r="A14" s="742"/>
      <c r="B14" s="752" t="s">
        <v>630</v>
      </c>
      <c r="C14" s="749">
        <v>87.742116261633569</v>
      </c>
      <c r="D14" s="749">
        <v>84.660913869952722</v>
      </c>
      <c r="E14" s="749">
        <v>83.98726835753304</v>
      </c>
      <c r="F14" s="749">
        <v>89.847157619855466</v>
      </c>
      <c r="G14" s="749">
        <v>93.020187807204678</v>
      </c>
      <c r="H14" s="749">
        <v>100.00000040734524</v>
      </c>
      <c r="I14" s="749">
        <v>107.81986167175488</v>
      </c>
      <c r="J14" s="749">
        <v>110.2939963222707</v>
      </c>
      <c r="K14" s="749">
        <v>119.93293542810474</v>
      </c>
      <c r="L14" s="749">
        <v>120.73544247340655</v>
      </c>
      <c r="M14" s="745"/>
      <c r="O14" s="747"/>
      <c r="P14" s="747"/>
      <c r="T14" s="746"/>
    </row>
    <row r="15" spans="1:20" s="744" customFormat="1" ht="8.4499999999999993" customHeight="1">
      <c r="A15" s="742"/>
      <c r="B15" s="753" t="s">
        <v>676</v>
      </c>
      <c r="C15" s="749"/>
      <c r="D15" s="749"/>
      <c r="E15" s="749"/>
      <c r="F15" s="749"/>
      <c r="G15" s="749"/>
      <c r="H15" s="749"/>
      <c r="I15" s="749"/>
      <c r="J15" s="749"/>
      <c r="K15" s="749"/>
      <c r="L15" s="749"/>
      <c r="M15" s="745"/>
      <c r="T15" s="746"/>
    </row>
    <row r="16" spans="1:20" s="744" customFormat="1" ht="8.4499999999999993" customHeight="1">
      <c r="A16" s="742"/>
      <c r="B16" s="753" t="s">
        <v>667</v>
      </c>
      <c r="C16" s="749">
        <v>89.554062829904879</v>
      </c>
      <c r="D16" s="749">
        <v>86.59551080581204</v>
      </c>
      <c r="E16" s="749">
        <v>84.940044238834673</v>
      </c>
      <c r="F16" s="749">
        <v>90.276341259580633</v>
      </c>
      <c r="G16" s="749">
        <v>93.013616772235324</v>
      </c>
      <c r="H16" s="749">
        <v>100.0000005299998</v>
      </c>
      <c r="I16" s="749">
        <v>108.01360458173876</v>
      </c>
      <c r="J16" s="749">
        <v>109.36138756166667</v>
      </c>
      <c r="K16" s="749">
        <v>119.41259351430425</v>
      </c>
      <c r="L16" s="749">
        <v>118.46158038941886</v>
      </c>
      <c r="M16" s="745"/>
      <c r="O16" s="747"/>
      <c r="P16" s="747"/>
      <c r="T16" s="746"/>
    </row>
    <row r="17" spans="1:20" s="724" customFormat="1" ht="8.4499999999999993" customHeight="1">
      <c r="A17" s="725"/>
      <c r="B17" s="753" t="s">
        <v>633</v>
      </c>
      <c r="C17" s="749">
        <v>81.823123891248486</v>
      </c>
      <c r="D17" s="749">
        <v>78.536829436148977</v>
      </c>
      <c r="E17" s="749">
        <v>80.923011455519017</v>
      </c>
      <c r="F17" s="749">
        <v>88.432827510478091</v>
      </c>
      <c r="G17" s="749">
        <v>93.042398953972409</v>
      </c>
      <c r="H17" s="749">
        <v>100</v>
      </c>
      <c r="I17" s="749">
        <v>107.13863162391802</v>
      </c>
      <c r="J17" s="749">
        <v>113.6604559222264</v>
      </c>
      <c r="K17" s="749">
        <v>121.73912930546165</v>
      </c>
      <c r="L17" s="749">
        <v>129.26556838157296</v>
      </c>
      <c r="M17" s="728"/>
      <c r="T17" s="733"/>
    </row>
    <row r="18" spans="1:20" s="724" customFormat="1" ht="8.4499999999999993" customHeight="1">
      <c r="A18" s="725"/>
      <c r="B18" s="754" t="s">
        <v>634</v>
      </c>
      <c r="C18" s="749">
        <v>64.532985283879441</v>
      </c>
      <c r="D18" s="749">
        <v>69.557940665789957</v>
      </c>
      <c r="E18" s="749">
        <v>75.784667658982357</v>
      </c>
      <c r="F18" s="749">
        <v>82.82231822738899</v>
      </c>
      <c r="G18" s="749">
        <v>90.633178534984665</v>
      </c>
      <c r="H18" s="749">
        <v>100</v>
      </c>
      <c r="I18" s="749">
        <v>106.39195367809661</v>
      </c>
      <c r="J18" s="749">
        <v>114.38555439162251</v>
      </c>
      <c r="K18" s="749">
        <v>122.86957078753711</v>
      </c>
      <c r="L18" s="749">
        <v>131.58000958119965</v>
      </c>
      <c r="M18" s="728"/>
      <c r="T18" s="733"/>
    </row>
    <row r="19" spans="1:20" s="724" customFormat="1" ht="8.4499999999999993" customHeight="1">
      <c r="A19" s="725"/>
      <c r="B19" s="755" t="s">
        <v>635</v>
      </c>
      <c r="C19" s="749">
        <v>64.184162267210738</v>
      </c>
      <c r="D19" s="749">
        <v>69.242640807249771</v>
      </c>
      <c r="E19" s="749">
        <v>75.116448110016606</v>
      </c>
      <c r="F19" s="749">
        <v>82.346514213443385</v>
      </c>
      <c r="G19" s="749">
        <v>90.312523345465905</v>
      </c>
      <c r="H19" s="749">
        <v>100</v>
      </c>
      <c r="I19" s="749">
        <v>106.21684994320304</v>
      </c>
      <c r="J19" s="749">
        <v>113.74127989124889</v>
      </c>
      <c r="K19" s="749">
        <v>121.6993812059732</v>
      </c>
      <c r="L19" s="749">
        <v>130.18900006262601</v>
      </c>
      <c r="M19" s="728"/>
      <c r="T19" s="733"/>
    </row>
    <row r="20" spans="1:20" s="724" customFormat="1" ht="8.4499999999999993" customHeight="1">
      <c r="A20" s="725"/>
      <c r="B20" s="755" t="s">
        <v>636</v>
      </c>
      <c r="C20" s="749">
        <v>68.651642664919635</v>
      </c>
      <c r="D20" s="749">
        <v>73.273379891975551</v>
      </c>
      <c r="E20" s="749">
        <v>83.731461921114075</v>
      </c>
      <c r="F20" s="749">
        <v>88.439838595890691</v>
      </c>
      <c r="G20" s="749">
        <v>94.412885739318455</v>
      </c>
      <c r="H20" s="749">
        <v>100</v>
      </c>
      <c r="I20" s="749">
        <v>108.4530085475847</v>
      </c>
      <c r="J20" s="749">
        <v>121.97097917707561</v>
      </c>
      <c r="K20" s="749">
        <v>136.61153249059006</v>
      </c>
      <c r="L20" s="749">
        <v>147.95796500099723</v>
      </c>
      <c r="M20" s="728"/>
      <c r="T20" s="733"/>
    </row>
    <row r="21" spans="1:20" s="724" customFormat="1" ht="8.4499999999999993" customHeight="1">
      <c r="A21" s="725"/>
      <c r="B21" s="754" t="s">
        <v>637</v>
      </c>
      <c r="C21" s="749">
        <v>69.863731274157843</v>
      </c>
      <c r="D21" s="749">
        <v>81.789382152977907</v>
      </c>
      <c r="E21" s="749">
        <v>89.117907757388821</v>
      </c>
      <c r="F21" s="749">
        <v>95.32259151071375</v>
      </c>
      <c r="G21" s="749">
        <v>99.030793225200782</v>
      </c>
      <c r="H21" s="749">
        <v>100</v>
      </c>
      <c r="I21" s="749">
        <v>107.42031641773058</v>
      </c>
      <c r="J21" s="749">
        <v>111.63369377408685</v>
      </c>
      <c r="K21" s="749">
        <v>113.12108453597789</v>
      </c>
      <c r="L21" s="749">
        <v>119.48795528221649</v>
      </c>
      <c r="M21" s="728"/>
      <c r="T21" s="733"/>
    </row>
    <row r="22" spans="1:20" s="724" customFormat="1" ht="8.4499999999999993" customHeight="1">
      <c r="A22" s="725"/>
      <c r="B22" s="755" t="s">
        <v>638</v>
      </c>
      <c r="C22" s="749">
        <v>69.863731274157843</v>
      </c>
      <c r="D22" s="749">
        <v>81.789382152977907</v>
      </c>
      <c r="E22" s="749">
        <v>89.117907757388821</v>
      </c>
      <c r="F22" s="749">
        <v>95.32259151071375</v>
      </c>
      <c r="G22" s="749">
        <v>99.030793225200782</v>
      </c>
      <c r="H22" s="749">
        <v>100</v>
      </c>
      <c r="I22" s="749">
        <v>107.42031641773058</v>
      </c>
      <c r="J22" s="749">
        <v>111.63369377408685</v>
      </c>
      <c r="K22" s="749">
        <v>113.12108453597789</v>
      </c>
      <c r="L22" s="749">
        <v>119.48795528221649</v>
      </c>
      <c r="M22" s="728"/>
      <c r="T22" s="733"/>
    </row>
    <row r="23" spans="1:20" s="724" customFormat="1" ht="8.4499999999999993" customHeight="1">
      <c r="A23" s="725"/>
      <c r="B23" s="754" t="s">
        <v>216</v>
      </c>
      <c r="C23" s="749">
        <v>83.684744995570355</v>
      </c>
      <c r="D23" s="749">
        <v>86.735778444569959</v>
      </c>
      <c r="E23" s="749">
        <v>90.04122642466919</v>
      </c>
      <c r="F23" s="749">
        <v>86.059254298140246</v>
      </c>
      <c r="G23" s="749">
        <v>91.890319282540659</v>
      </c>
      <c r="H23" s="749">
        <v>100</v>
      </c>
      <c r="I23" s="749">
        <v>104.84753616659177</v>
      </c>
      <c r="J23" s="749">
        <v>113.0283491096977</v>
      </c>
      <c r="K23" s="749">
        <v>121.31494013422754</v>
      </c>
      <c r="L23" s="749">
        <v>125.60736505297065</v>
      </c>
      <c r="M23" s="728"/>
    </row>
    <row r="24" spans="1:20" s="724" customFormat="1" ht="8.4499999999999993" customHeight="1">
      <c r="A24" s="725"/>
      <c r="B24" s="756" t="s">
        <v>639</v>
      </c>
      <c r="C24" s="749">
        <v>46.332671552905765</v>
      </c>
      <c r="D24" s="749">
        <v>59.231700822494417</v>
      </c>
      <c r="E24" s="749">
        <v>65.174350079258403</v>
      </c>
      <c r="F24" s="749">
        <v>77.87078299262204</v>
      </c>
      <c r="G24" s="749">
        <v>83.548422876782965</v>
      </c>
      <c r="H24" s="749">
        <v>99.999197696104801</v>
      </c>
      <c r="I24" s="749">
        <v>80.905150537572553</v>
      </c>
      <c r="J24" s="749">
        <v>92.795535376139597</v>
      </c>
      <c r="K24" s="749">
        <v>112.3308366676485</v>
      </c>
      <c r="L24" s="749">
        <v>116.76087008758907</v>
      </c>
      <c r="M24" s="728"/>
    </row>
    <row r="25" spans="1:20" s="724" customFormat="1" ht="8.4499999999999993" customHeight="1">
      <c r="A25" s="725"/>
      <c r="B25" s="754" t="s">
        <v>640</v>
      </c>
      <c r="C25" s="749">
        <v>42.92336360339425</v>
      </c>
      <c r="D25" s="749">
        <v>57.355040283948412</v>
      </c>
      <c r="E25" s="749">
        <v>62.694847894900576</v>
      </c>
      <c r="F25" s="749">
        <v>76.69235768533143</v>
      </c>
      <c r="G25" s="749">
        <v>82.736110978693418</v>
      </c>
      <c r="H25" s="749">
        <v>100</v>
      </c>
      <c r="I25" s="749">
        <v>78.381978980501941</v>
      </c>
      <c r="J25" s="749">
        <v>92.039284884074718</v>
      </c>
      <c r="K25" s="749">
        <v>111.52486497157936</v>
      </c>
      <c r="L25" s="749">
        <v>116.42770504779357</v>
      </c>
      <c r="M25" s="728"/>
      <c r="O25" s="747"/>
      <c r="P25" s="747"/>
    </row>
    <row r="26" spans="1:20" s="724" customFormat="1" ht="8.4499999999999993" customHeight="1">
      <c r="A26" s="725"/>
      <c r="B26" s="754" t="s">
        <v>641</v>
      </c>
      <c r="C26" s="749">
        <v>93.584505669462914</v>
      </c>
      <c r="D26" s="749">
        <v>85.020965595326743</v>
      </c>
      <c r="E26" s="749">
        <v>97.173482509336935</v>
      </c>
      <c r="F26" s="749">
        <v>91.819798912934175</v>
      </c>
      <c r="G26" s="749">
        <v>93.062841889722023</v>
      </c>
      <c r="H26" s="749">
        <v>99.991260558781534</v>
      </c>
      <c r="I26" s="749">
        <v>108.00113530500481</v>
      </c>
      <c r="J26" s="749">
        <v>99.436948151311682</v>
      </c>
      <c r="K26" s="749">
        <v>120.03605804450376</v>
      </c>
      <c r="L26" s="749">
        <v>119.894988229563</v>
      </c>
      <c r="M26" s="728"/>
    </row>
    <row r="27" spans="1:20" s="724" customFormat="1" ht="8.4499999999999993" customHeight="1">
      <c r="A27" s="725"/>
      <c r="B27" s="753" t="s">
        <v>642</v>
      </c>
      <c r="C27" s="749">
        <v>123.09158747337572</v>
      </c>
      <c r="D27" s="749">
        <v>93.41361448474143</v>
      </c>
      <c r="E27" s="749">
        <v>108.91231118013971</v>
      </c>
      <c r="F27" s="749">
        <v>92.340850895524511</v>
      </c>
      <c r="G27" s="749">
        <v>92.570315142971154</v>
      </c>
      <c r="H27" s="749">
        <v>100</v>
      </c>
      <c r="I27" s="749">
        <v>103.72231838001041</v>
      </c>
      <c r="J27" s="749">
        <v>84.389194701449043</v>
      </c>
      <c r="K27" s="749">
        <v>111.87410854694966</v>
      </c>
      <c r="L27" s="749">
        <v>104.11654133961885</v>
      </c>
      <c r="M27" s="728"/>
    </row>
    <row r="28" spans="1:20" s="724" customFormat="1" ht="8.4499999999999993" customHeight="1">
      <c r="A28" s="725"/>
      <c r="B28" s="753" t="s">
        <v>643</v>
      </c>
      <c r="C28" s="749">
        <v>76.110828257766201</v>
      </c>
      <c r="D28" s="749">
        <v>80.087692968902303</v>
      </c>
      <c r="E28" s="749">
        <v>89.08283290563277</v>
      </c>
      <c r="F28" s="749">
        <v>91.435918544331955</v>
      </c>
      <c r="G28" s="749">
        <v>93.383144747016956</v>
      </c>
      <c r="H28" s="749">
        <v>99.983133374195404</v>
      </c>
      <c r="I28" s="749">
        <v>111.17040484707874</v>
      </c>
      <c r="J28" s="749">
        <v>115.68280368502519</v>
      </c>
      <c r="K28" s="749">
        <v>127.78489106991256</v>
      </c>
      <c r="L28" s="749">
        <v>134.77847770764123</v>
      </c>
      <c r="M28" s="728"/>
    </row>
    <row r="29" spans="1:20" s="724" customFormat="1" ht="2.1" customHeight="1">
      <c r="A29" s="725"/>
      <c r="B29" s="753"/>
      <c r="C29" s="749"/>
      <c r="D29" s="749"/>
      <c r="E29" s="749"/>
      <c r="F29" s="749"/>
      <c r="G29" s="749"/>
      <c r="H29" s="749"/>
      <c r="I29" s="749"/>
      <c r="J29" s="749"/>
      <c r="K29" s="749"/>
      <c r="L29" s="749"/>
      <c r="M29" s="728"/>
    </row>
    <row r="30" spans="1:20" s="744" customFormat="1" ht="8.4499999999999993" customHeight="1">
      <c r="A30" s="742"/>
      <c r="B30" s="743" t="s">
        <v>644</v>
      </c>
      <c r="C30" s="787">
        <v>76.784962470084366</v>
      </c>
      <c r="D30" s="787">
        <v>82.466828714307994</v>
      </c>
      <c r="E30" s="787">
        <v>86.450955600338446</v>
      </c>
      <c r="F30" s="787">
        <v>90.816720180672831</v>
      </c>
      <c r="G30" s="787">
        <v>94.693411164602367</v>
      </c>
      <c r="H30" s="787">
        <v>100.00012249327483</v>
      </c>
      <c r="I30" s="787">
        <v>104.35181706297809</v>
      </c>
      <c r="J30" s="787">
        <v>107.60286092133657</v>
      </c>
      <c r="K30" s="787">
        <v>111.85088132563948</v>
      </c>
      <c r="L30" s="787">
        <v>115.69654510953265</v>
      </c>
      <c r="M30" s="745"/>
      <c r="O30" s="724"/>
      <c r="P30" s="724"/>
      <c r="T30" s="746"/>
    </row>
    <row r="31" spans="1:20" s="724" customFormat="1" ht="2.4500000000000002" customHeight="1">
      <c r="A31" s="725"/>
      <c r="B31" s="762"/>
      <c r="C31" s="763"/>
      <c r="D31" s="763"/>
      <c r="E31" s="763"/>
      <c r="F31" s="763"/>
      <c r="G31" s="763"/>
      <c r="H31" s="763"/>
      <c r="I31" s="763"/>
      <c r="J31" s="763"/>
      <c r="K31" s="763"/>
      <c r="L31" s="763"/>
      <c r="M31" s="728"/>
      <c r="T31" s="733"/>
    </row>
    <row r="32" spans="1:20" s="724" customFormat="1" ht="2.4500000000000002" customHeight="1">
      <c r="A32" s="725"/>
      <c r="B32" s="764"/>
      <c r="C32" s="751"/>
      <c r="D32" s="751"/>
      <c r="E32" s="751"/>
      <c r="F32" s="751"/>
      <c r="G32" s="751"/>
      <c r="H32" s="751"/>
      <c r="I32" s="751"/>
      <c r="J32" s="751"/>
      <c r="K32" s="751"/>
      <c r="L32" s="751"/>
      <c r="M32" s="728"/>
      <c r="T32" s="733"/>
    </row>
    <row r="33" spans="1:14" s="724" customFormat="1" ht="9" customHeight="1">
      <c r="A33" s="725"/>
      <c r="B33" s="765" t="s">
        <v>724</v>
      </c>
      <c r="C33" s="751"/>
      <c r="D33" s="751"/>
      <c r="E33" s="751"/>
      <c r="F33" s="751"/>
      <c r="G33" s="751"/>
      <c r="H33" s="751"/>
      <c r="I33" s="751"/>
      <c r="J33" s="751"/>
      <c r="K33" s="751"/>
      <c r="L33" s="751"/>
      <c r="M33" s="728"/>
    </row>
    <row r="34" spans="1:14" s="724" customFormat="1" ht="3.6" customHeight="1">
      <c r="A34" s="766"/>
      <c r="B34" s="767"/>
      <c r="C34" s="763"/>
      <c r="D34" s="763"/>
      <c r="E34" s="763"/>
      <c r="F34" s="763"/>
      <c r="G34" s="763"/>
      <c r="H34" s="763"/>
      <c r="I34" s="763"/>
      <c r="J34" s="763"/>
      <c r="K34" s="763"/>
      <c r="L34" s="763"/>
      <c r="M34" s="768"/>
    </row>
    <row r="35" spans="1:14" ht="17.25" hidden="1" customHeight="1">
      <c r="N35" s="769" t="s">
        <v>16</v>
      </c>
    </row>
  </sheetData>
  <sheetProtection sheet="1" objects="1" scenarios="1"/>
  <hyperlinks>
    <hyperlink ref="L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35.xml><?xml version="1.0" encoding="utf-8"?>
<worksheet xmlns="http://schemas.openxmlformats.org/spreadsheetml/2006/main" xmlns:r="http://schemas.openxmlformats.org/officeDocument/2006/relationships">
  <dimension ref="A1:W54"/>
  <sheetViews>
    <sheetView showGridLines="0" showRowColHeaders="0" zoomScale="140" zoomScaleNormal="140" workbookViewId="0"/>
  </sheetViews>
  <sheetFormatPr baseColWidth="10" defaultColWidth="0" defaultRowHeight="12.75" zeroHeight="1"/>
  <cols>
    <col min="1" max="1" width="0.7109375" style="769" customWidth="1"/>
    <col min="2" max="2" width="3.7109375" style="769" customWidth="1"/>
    <col min="3" max="3" width="22.7109375" style="769" customWidth="1"/>
    <col min="4" max="4" width="7.140625" style="816" customWidth="1"/>
    <col min="5" max="5" width="6" style="769" customWidth="1"/>
    <col min="6" max="8" width="6.140625" style="769" customWidth="1"/>
    <col min="9" max="10" width="0.7109375" style="769" customWidth="1"/>
    <col min="11" max="11" width="3.7109375" style="769" customWidth="1"/>
    <col min="12" max="12" width="22.85546875" style="769" customWidth="1"/>
    <col min="13" max="13" width="5.28515625" style="816" customWidth="1"/>
    <col min="14" max="14" width="6.42578125" style="769" customWidth="1"/>
    <col min="15" max="17" width="6.5703125" style="769" customWidth="1"/>
    <col min="18" max="18" width="0.7109375" style="769" customWidth="1"/>
    <col min="19" max="19" width="0.85546875" style="769" customWidth="1"/>
    <col min="20" max="16384" width="10.7109375" style="769" hidden="1"/>
  </cols>
  <sheetData>
    <row r="1" spans="1:23" s="744" customFormat="1" ht="3" customHeight="1">
      <c r="A1" s="721"/>
      <c r="B1" s="722"/>
      <c r="C1" s="722"/>
      <c r="D1" s="796"/>
      <c r="E1" s="722"/>
      <c r="F1" s="722"/>
      <c r="G1" s="722"/>
      <c r="H1" s="722"/>
      <c r="I1" s="723"/>
      <c r="J1" s="721"/>
      <c r="K1" s="722"/>
      <c r="L1" s="722"/>
      <c r="M1" s="796"/>
      <c r="N1" s="722"/>
      <c r="O1" s="722"/>
      <c r="P1" s="722"/>
      <c r="Q1" s="722"/>
      <c r="R1" s="723"/>
      <c r="T1" s="747"/>
      <c r="U1" s="747"/>
      <c r="W1" s="746"/>
    </row>
    <row r="2" spans="1:23" s="724" customFormat="1" ht="11.1" customHeight="1">
      <c r="A2" s="725"/>
      <c r="B2" s="726" t="s">
        <v>673</v>
      </c>
      <c r="C2" s="726"/>
      <c r="D2" s="797"/>
      <c r="E2" s="727"/>
      <c r="F2" s="727"/>
      <c r="G2" s="727"/>
      <c r="H2" s="841" t="s">
        <v>716</v>
      </c>
      <c r="I2" s="728"/>
      <c r="J2" s="725"/>
      <c r="K2" s="726" t="s">
        <v>673</v>
      </c>
      <c r="L2" s="726"/>
      <c r="M2" s="797"/>
      <c r="N2" s="727"/>
      <c r="O2" s="727"/>
      <c r="P2" s="727"/>
      <c r="Q2" s="841" t="s">
        <v>716</v>
      </c>
      <c r="R2" s="728"/>
      <c r="T2" s="726"/>
    </row>
    <row r="3" spans="1:23" s="724" customFormat="1" ht="11.1" customHeight="1">
      <c r="A3" s="725"/>
      <c r="B3" s="726" t="s">
        <v>678</v>
      </c>
      <c r="C3" s="726"/>
      <c r="D3" s="797"/>
      <c r="E3" s="727"/>
      <c r="F3" s="727"/>
      <c r="G3" s="727"/>
      <c r="H3" s="729" t="s">
        <v>2</v>
      </c>
      <c r="I3" s="728"/>
      <c r="J3" s="725"/>
      <c r="K3" s="726" t="s">
        <v>678</v>
      </c>
      <c r="L3" s="726"/>
      <c r="M3" s="797"/>
      <c r="N3" s="727"/>
      <c r="O3" s="727"/>
      <c r="P3" s="727"/>
      <c r="Q3" s="729" t="s">
        <v>69</v>
      </c>
      <c r="R3" s="728"/>
      <c r="T3" s="726"/>
    </row>
    <row r="4" spans="1:23" s="724" customFormat="1" ht="11.1" customHeight="1">
      <c r="A4" s="725"/>
      <c r="B4" s="726" t="s">
        <v>723</v>
      </c>
      <c r="C4" s="726"/>
      <c r="D4" s="797"/>
      <c r="E4" s="730"/>
      <c r="F4" s="730"/>
      <c r="G4" s="730"/>
      <c r="H4" s="730"/>
      <c r="I4" s="728"/>
      <c r="J4" s="725"/>
      <c r="K4" s="726" t="s">
        <v>723</v>
      </c>
      <c r="L4" s="726"/>
      <c r="M4" s="797"/>
      <c r="N4" s="730"/>
      <c r="O4" s="730"/>
      <c r="P4" s="730"/>
      <c r="Q4" s="730"/>
      <c r="R4" s="728"/>
      <c r="T4" s="726"/>
    </row>
    <row r="5" spans="1:23" s="724" customFormat="1" ht="11.1" customHeight="1">
      <c r="A5" s="725"/>
      <c r="B5" s="731" t="s">
        <v>739</v>
      </c>
      <c r="C5" s="731"/>
      <c r="D5" s="798"/>
      <c r="E5" s="730"/>
      <c r="F5" s="730"/>
      <c r="G5" s="730"/>
      <c r="H5" s="730"/>
      <c r="I5" s="728"/>
      <c r="J5" s="725"/>
      <c r="K5" s="731" t="s">
        <v>739</v>
      </c>
      <c r="L5" s="731"/>
      <c r="M5" s="798"/>
      <c r="N5" s="730"/>
      <c r="O5" s="730"/>
      <c r="P5" s="730"/>
      <c r="Q5" s="730"/>
      <c r="R5" s="728"/>
      <c r="T5" s="731"/>
    </row>
    <row r="6" spans="1:23" s="724" customFormat="1" ht="3" customHeight="1">
      <c r="A6" s="725"/>
      <c r="B6" s="732"/>
      <c r="C6" s="732"/>
      <c r="D6" s="738"/>
      <c r="E6" s="732"/>
      <c r="F6" s="732"/>
      <c r="G6" s="732"/>
      <c r="H6" s="732"/>
      <c r="I6" s="728"/>
      <c r="J6" s="725"/>
      <c r="K6" s="732"/>
      <c r="L6" s="732"/>
      <c r="M6" s="738"/>
      <c r="N6" s="732"/>
      <c r="O6" s="732"/>
      <c r="P6" s="732"/>
      <c r="Q6" s="732"/>
      <c r="R6" s="728"/>
    </row>
    <row r="7" spans="1:23" s="724" customFormat="1" ht="3" customHeight="1">
      <c r="A7" s="725"/>
      <c r="B7" s="733"/>
      <c r="C7" s="733"/>
      <c r="D7" s="727"/>
      <c r="E7" s="733"/>
      <c r="F7" s="733"/>
      <c r="G7" s="733"/>
      <c r="H7" s="733"/>
      <c r="I7" s="728"/>
      <c r="J7" s="725"/>
      <c r="K7" s="733"/>
      <c r="L7" s="733"/>
      <c r="M7" s="727"/>
      <c r="N7" s="733"/>
      <c r="O7" s="733"/>
      <c r="P7" s="733"/>
      <c r="Q7" s="733"/>
      <c r="R7" s="728"/>
    </row>
    <row r="8" spans="1:23" s="724" customFormat="1" ht="8.4499999999999993" customHeight="1">
      <c r="A8" s="725"/>
      <c r="B8" s="882" t="s">
        <v>415</v>
      </c>
      <c r="C8" s="882"/>
      <c r="D8" s="881">
        <v>2003</v>
      </c>
      <c r="E8" s="817">
        <v>2004</v>
      </c>
      <c r="F8" s="817">
        <v>2005</v>
      </c>
      <c r="G8" s="817">
        <v>2006</v>
      </c>
      <c r="H8" s="817">
        <v>2007</v>
      </c>
      <c r="I8" s="800"/>
      <c r="J8" s="725"/>
      <c r="K8" s="882" t="s">
        <v>415</v>
      </c>
      <c r="L8" s="882"/>
      <c r="M8" s="881">
        <v>2008</v>
      </c>
      <c r="N8" s="817">
        <v>2009</v>
      </c>
      <c r="O8" s="817">
        <v>2010</v>
      </c>
      <c r="P8" s="817">
        <v>2011</v>
      </c>
      <c r="Q8" s="788" t="s">
        <v>81</v>
      </c>
      <c r="R8" s="800"/>
      <c r="S8" s="735"/>
      <c r="T8" s="735"/>
      <c r="U8" s="735"/>
      <c r="V8" s="736"/>
      <c r="W8" s="737"/>
    </row>
    <row r="9" spans="1:23" s="724" customFormat="1" ht="3" customHeight="1">
      <c r="A9" s="725"/>
      <c r="B9" s="732"/>
      <c r="C9" s="732"/>
      <c r="D9" s="738"/>
      <c r="E9" s="738"/>
      <c r="F9" s="738"/>
      <c r="G9" s="738"/>
      <c r="H9" s="738"/>
      <c r="I9" s="739"/>
      <c r="J9" s="725"/>
      <c r="K9" s="732"/>
      <c r="L9" s="732"/>
      <c r="M9" s="738"/>
      <c r="N9" s="738"/>
      <c r="O9" s="738"/>
      <c r="P9" s="738"/>
      <c r="Q9" s="738"/>
      <c r="R9" s="739"/>
      <c r="S9" s="740"/>
      <c r="T9" s="740"/>
      <c r="U9" s="740"/>
      <c r="V9" s="733"/>
    </row>
    <row r="10" spans="1:23" s="724" customFormat="1" ht="3" customHeight="1">
      <c r="A10" s="725"/>
      <c r="B10" s="733"/>
      <c r="C10" s="733"/>
      <c r="D10" s="727"/>
      <c r="E10" s="793"/>
      <c r="F10" s="793"/>
      <c r="G10" s="793"/>
      <c r="H10" s="793"/>
      <c r="I10" s="741"/>
      <c r="J10" s="725"/>
      <c r="K10" s="733"/>
      <c r="L10" s="733"/>
      <c r="M10" s="727"/>
      <c r="N10" s="793"/>
      <c r="O10" s="793"/>
      <c r="P10" s="793"/>
      <c r="Q10" s="793"/>
      <c r="R10" s="741"/>
      <c r="S10" s="740"/>
      <c r="T10" s="740"/>
      <c r="U10" s="740"/>
      <c r="V10" s="733"/>
    </row>
    <row r="11" spans="1:23" s="744" customFormat="1" ht="9.6" customHeight="1">
      <c r="A11" s="742"/>
      <c r="B11" s="743" t="s">
        <v>60</v>
      </c>
      <c r="C11" s="743"/>
      <c r="D11" s="818">
        <v>56.936462344993345</v>
      </c>
      <c r="E11" s="818">
        <v>65.928261461837906</v>
      </c>
      <c r="F11" s="818">
        <v>71.289435215284698</v>
      </c>
      <c r="G11" s="818">
        <v>81.057492314892031</v>
      </c>
      <c r="H11" s="818">
        <v>86.977545836980838</v>
      </c>
      <c r="I11" s="745"/>
      <c r="J11" s="742"/>
      <c r="K11" s="743" t="s">
        <v>60</v>
      </c>
      <c r="L11" s="743"/>
      <c r="M11" s="818">
        <v>99.999529609816022</v>
      </c>
      <c r="N11" s="818">
        <v>91.908165505423739</v>
      </c>
      <c r="O11" s="818">
        <v>101.42042644681877</v>
      </c>
      <c r="P11" s="818">
        <v>116.13808538802486</v>
      </c>
      <c r="Q11" s="818">
        <v>121.25866404110512</v>
      </c>
      <c r="R11" s="745"/>
      <c r="W11" s="746"/>
    </row>
    <row r="12" spans="1:23" s="744" customFormat="1" ht="4.1500000000000004" customHeight="1">
      <c r="A12" s="742"/>
      <c r="B12" s="743"/>
      <c r="C12" s="743"/>
      <c r="D12" s="819"/>
      <c r="E12" s="818"/>
      <c r="F12" s="818"/>
      <c r="G12" s="818"/>
      <c r="H12" s="818"/>
      <c r="I12" s="745"/>
      <c r="J12" s="742"/>
      <c r="K12" s="743"/>
      <c r="L12" s="743"/>
      <c r="M12" s="819"/>
      <c r="N12" s="818"/>
      <c r="O12" s="818"/>
      <c r="P12" s="818"/>
      <c r="Q12" s="818"/>
      <c r="R12" s="745"/>
      <c r="W12" s="746"/>
    </row>
    <row r="13" spans="1:23" s="744" customFormat="1" ht="9.6" customHeight="1">
      <c r="A13" s="742"/>
      <c r="B13" s="743" t="s">
        <v>725</v>
      </c>
      <c r="C13" s="743"/>
      <c r="D13" s="819">
        <v>72.866442160652866</v>
      </c>
      <c r="E13" s="818">
        <v>76.168565891856034</v>
      </c>
      <c r="F13" s="818">
        <v>80.492317726678181</v>
      </c>
      <c r="G13" s="820">
        <v>85.87503213559431</v>
      </c>
      <c r="H13" s="818">
        <v>92.018772613917463</v>
      </c>
      <c r="I13" s="745"/>
      <c r="J13" s="742"/>
      <c r="K13" s="743" t="s">
        <v>725</v>
      </c>
      <c r="L13" s="743"/>
      <c r="M13" s="819">
        <v>100.00000009798866</v>
      </c>
      <c r="N13" s="818">
        <v>106.62385168978518</v>
      </c>
      <c r="O13" s="818">
        <v>112.9796905013059</v>
      </c>
      <c r="P13" s="820">
        <v>121.1844524158616</v>
      </c>
      <c r="Q13" s="818">
        <v>127.08736664120931</v>
      </c>
      <c r="R13" s="745"/>
      <c r="W13" s="746"/>
    </row>
    <row r="14" spans="1:23" s="744" customFormat="1" ht="4.1500000000000004" customHeight="1">
      <c r="A14" s="742"/>
      <c r="B14" s="743"/>
      <c r="C14" s="743"/>
      <c r="D14" s="819"/>
      <c r="E14" s="818"/>
      <c r="F14" s="818"/>
      <c r="G14" s="818"/>
      <c r="H14" s="818"/>
      <c r="I14" s="745"/>
      <c r="J14" s="742"/>
      <c r="K14" s="743"/>
      <c r="L14" s="743"/>
      <c r="M14" s="819"/>
      <c r="N14" s="818"/>
      <c r="O14" s="818"/>
      <c r="P14" s="818"/>
      <c r="Q14" s="818"/>
      <c r="R14" s="745"/>
      <c r="W14" s="746"/>
    </row>
    <row r="15" spans="1:23" s="744" customFormat="1" ht="9" customHeight="1">
      <c r="A15" s="770"/>
      <c r="B15" s="771">
        <v>23</v>
      </c>
      <c r="C15" s="772" t="s">
        <v>419</v>
      </c>
      <c r="D15" s="821">
        <v>81.243997695114928</v>
      </c>
      <c r="E15" s="749">
        <v>87.148871557733457</v>
      </c>
      <c r="F15" s="749">
        <v>86.869074177356396</v>
      </c>
      <c r="G15" s="749">
        <v>94.785276073619642</v>
      </c>
      <c r="H15" s="749">
        <v>99.857083100948145</v>
      </c>
      <c r="I15" s="745"/>
      <c r="J15" s="770"/>
      <c r="K15" s="771">
        <v>23</v>
      </c>
      <c r="L15" s="772" t="s">
        <v>419</v>
      </c>
      <c r="M15" s="821">
        <v>99.999999999999986</v>
      </c>
      <c r="N15" s="749">
        <v>104.15487611291323</v>
      </c>
      <c r="O15" s="749">
        <v>107.87130135018673</v>
      </c>
      <c r="P15" s="749">
        <v>108.82963379885319</v>
      </c>
      <c r="Q15" s="749">
        <v>112.96360847741215</v>
      </c>
      <c r="R15" s="745"/>
      <c r="W15" s="746"/>
    </row>
    <row r="16" spans="1:23" s="744" customFormat="1" ht="9" customHeight="1">
      <c r="A16" s="742"/>
      <c r="B16" s="771" t="s">
        <v>649</v>
      </c>
      <c r="C16" s="772" t="s">
        <v>420</v>
      </c>
      <c r="D16" s="821">
        <v>99.630396215257349</v>
      </c>
      <c r="E16" s="749">
        <v>155.51437770976787</v>
      </c>
      <c r="F16" s="749">
        <v>151.56382210698729</v>
      </c>
      <c r="G16" s="749">
        <v>207.29780693414449</v>
      </c>
      <c r="H16" s="749">
        <v>87.438370669401948</v>
      </c>
      <c r="I16" s="745"/>
      <c r="J16" s="742"/>
      <c r="K16" s="771" t="s">
        <v>649</v>
      </c>
      <c r="L16" s="772" t="s">
        <v>420</v>
      </c>
      <c r="M16" s="821">
        <v>99.999999999999943</v>
      </c>
      <c r="N16" s="749">
        <v>100.39047497119442</v>
      </c>
      <c r="O16" s="749">
        <v>103.24951799485869</v>
      </c>
      <c r="P16" s="749">
        <v>101.02419664575623</v>
      </c>
      <c r="Q16" s="749">
        <v>111.01103537812395</v>
      </c>
      <c r="R16" s="745"/>
      <c r="T16" s="747"/>
      <c r="U16" s="747"/>
      <c r="W16" s="746"/>
    </row>
    <row r="17" spans="1:23" s="724" customFormat="1" ht="9" customHeight="1">
      <c r="A17" s="725"/>
      <c r="B17" s="773">
        <v>51</v>
      </c>
      <c r="C17" s="772" t="s">
        <v>424</v>
      </c>
      <c r="D17" s="821">
        <v>78.986694370080315</v>
      </c>
      <c r="E17" s="749">
        <v>82.330735509011205</v>
      </c>
      <c r="F17" s="749">
        <v>70.813280039154904</v>
      </c>
      <c r="G17" s="749">
        <v>89.038994749572296</v>
      </c>
      <c r="H17" s="749">
        <v>88.453847268511808</v>
      </c>
      <c r="I17" s="728"/>
      <c r="J17" s="725"/>
      <c r="K17" s="773">
        <v>51</v>
      </c>
      <c r="L17" s="772" t="s">
        <v>424</v>
      </c>
      <c r="M17" s="821">
        <v>100</v>
      </c>
      <c r="N17" s="749">
        <v>106.46215386348908</v>
      </c>
      <c r="O17" s="749">
        <v>137.19750760759311</v>
      </c>
      <c r="P17" s="749">
        <v>139.95809976785003</v>
      </c>
      <c r="Q17" s="749">
        <v>145.03180935949968</v>
      </c>
      <c r="R17" s="728"/>
      <c r="W17" s="733"/>
    </row>
    <row r="18" spans="1:23" s="744" customFormat="1" ht="9" customHeight="1">
      <c r="A18" s="742"/>
      <c r="B18" s="773">
        <v>53</v>
      </c>
      <c r="C18" s="772" t="s">
        <v>726</v>
      </c>
      <c r="D18" s="821"/>
      <c r="E18" s="749"/>
      <c r="F18" s="749"/>
      <c r="G18" s="749"/>
      <c r="H18" s="749"/>
      <c r="I18" s="745"/>
      <c r="J18" s="742"/>
      <c r="K18" s="773">
        <v>53</v>
      </c>
      <c r="L18" s="772" t="s">
        <v>726</v>
      </c>
      <c r="M18" s="821"/>
      <c r="N18" s="749"/>
      <c r="O18" s="749"/>
      <c r="P18" s="749"/>
      <c r="Q18" s="749"/>
      <c r="R18" s="745"/>
      <c r="T18" s="747"/>
      <c r="U18" s="747"/>
      <c r="W18" s="746"/>
    </row>
    <row r="19" spans="1:23" s="744" customFormat="1" ht="9" customHeight="1">
      <c r="A19" s="742"/>
      <c r="B19" s="773"/>
      <c r="C19" s="772" t="s">
        <v>653</v>
      </c>
      <c r="D19" s="821">
        <v>84.327074137802057</v>
      </c>
      <c r="E19" s="749">
        <v>87.540606525292048</v>
      </c>
      <c r="F19" s="749">
        <v>84.99552570457584</v>
      </c>
      <c r="G19" s="749">
        <v>87.557766115767208</v>
      </c>
      <c r="H19" s="749">
        <v>99.049393633148071</v>
      </c>
      <c r="I19" s="745"/>
      <c r="J19" s="742"/>
      <c r="K19" s="773"/>
      <c r="L19" s="772" t="s">
        <v>653</v>
      </c>
      <c r="M19" s="821">
        <v>100.00000000000003</v>
      </c>
      <c r="N19" s="749">
        <v>98.619278501845997</v>
      </c>
      <c r="O19" s="749">
        <v>108.03512341593988</v>
      </c>
      <c r="P19" s="749">
        <v>116.203023929521</v>
      </c>
      <c r="Q19" s="749">
        <v>118.93646379962786</v>
      </c>
      <c r="R19" s="745"/>
      <c r="T19" s="747"/>
      <c r="U19" s="747"/>
      <c r="W19" s="746"/>
    </row>
    <row r="20" spans="1:23" s="724" customFormat="1" ht="9" customHeight="1">
      <c r="A20" s="725"/>
      <c r="B20" s="773">
        <v>54</v>
      </c>
      <c r="C20" s="772" t="s">
        <v>427</v>
      </c>
      <c r="D20" s="821">
        <v>79.177127146705288</v>
      </c>
      <c r="E20" s="749">
        <v>76.796827621557512</v>
      </c>
      <c r="F20" s="749">
        <v>81.933988032888351</v>
      </c>
      <c r="G20" s="749">
        <v>85.70942920841253</v>
      </c>
      <c r="H20" s="749">
        <v>88.69067286184854</v>
      </c>
      <c r="I20" s="728"/>
      <c r="J20" s="725"/>
      <c r="K20" s="773">
        <v>54</v>
      </c>
      <c r="L20" s="772" t="s">
        <v>427</v>
      </c>
      <c r="M20" s="821">
        <v>100</v>
      </c>
      <c r="N20" s="749">
        <v>108.90722323995676</v>
      </c>
      <c r="O20" s="749">
        <v>112.69925937448126</v>
      </c>
      <c r="P20" s="749">
        <v>122.02900727849051</v>
      </c>
      <c r="Q20" s="749">
        <v>127.08420820096529</v>
      </c>
      <c r="R20" s="728"/>
      <c r="W20" s="733"/>
    </row>
    <row r="21" spans="1:23" s="724" customFormat="1" ht="9" customHeight="1">
      <c r="A21" s="725"/>
      <c r="B21" s="773">
        <v>61</v>
      </c>
      <c r="C21" s="772" t="s">
        <v>431</v>
      </c>
      <c r="D21" s="821">
        <v>71.52880556865216</v>
      </c>
      <c r="E21" s="749">
        <v>73.669510441694825</v>
      </c>
      <c r="F21" s="749">
        <v>79.749940633699865</v>
      </c>
      <c r="G21" s="749">
        <v>87.105412466208676</v>
      </c>
      <c r="H21" s="749">
        <v>92.475452890530207</v>
      </c>
      <c r="I21" s="728"/>
      <c r="J21" s="725"/>
      <c r="K21" s="773">
        <v>61</v>
      </c>
      <c r="L21" s="772" t="s">
        <v>431</v>
      </c>
      <c r="M21" s="821">
        <v>100.0000002626759</v>
      </c>
      <c r="N21" s="749">
        <v>105.56185785405461</v>
      </c>
      <c r="O21" s="749">
        <v>111.90533012875873</v>
      </c>
      <c r="P21" s="749">
        <v>118.33891166826191</v>
      </c>
      <c r="Q21" s="749">
        <v>124.24207892172257</v>
      </c>
      <c r="R21" s="728"/>
      <c r="W21" s="733"/>
    </row>
    <row r="22" spans="1:23" s="724" customFormat="1" ht="9" customHeight="1">
      <c r="A22" s="725"/>
      <c r="B22" s="773">
        <v>62</v>
      </c>
      <c r="C22" s="772" t="s">
        <v>432</v>
      </c>
      <c r="D22" s="821">
        <v>78.85964200764576</v>
      </c>
      <c r="E22" s="749">
        <v>82.532346617090781</v>
      </c>
      <c r="F22" s="749">
        <v>83.883863404829469</v>
      </c>
      <c r="G22" s="749">
        <v>81.745278737134456</v>
      </c>
      <c r="H22" s="749">
        <v>87.4587009421478</v>
      </c>
      <c r="I22" s="728"/>
      <c r="J22" s="725"/>
      <c r="K22" s="773">
        <v>62</v>
      </c>
      <c r="L22" s="772" t="s">
        <v>432</v>
      </c>
      <c r="M22" s="821">
        <v>100</v>
      </c>
      <c r="N22" s="749">
        <v>105.37888389705492</v>
      </c>
      <c r="O22" s="749">
        <v>115.21685801275687</v>
      </c>
      <c r="P22" s="749">
        <v>123.71938908758415</v>
      </c>
      <c r="Q22" s="749">
        <v>129.89721010967287</v>
      </c>
      <c r="R22" s="728"/>
      <c r="W22" s="733"/>
    </row>
    <row r="23" spans="1:23" s="724" customFormat="1" ht="9" customHeight="1">
      <c r="A23" s="725"/>
      <c r="B23" s="773">
        <v>71</v>
      </c>
      <c r="C23" s="772" t="s">
        <v>727</v>
      </c>
      <c r="D23" s="821"/>
      <c r="E23" s="749"/>
      <c r="F23" s="749"/>
      <c r="G23" s="749"/>
      <c r="H23" s="749"/>
      <c r="I23" s="728"/>
      <c r="J23" s="725"/>
      <c r="K23" s="773">
        <v>71</v>
      </c>
      <c r="L23" s="772" t="s">
        <v>727</v>
      </c>
      <c r="M23" s="821"/>
      <c r="N23" s="749"/>
      <c r="O23" s="749"/>
      <c r="P23" s="749"/>
      <c r="Q23" s="749"/>
      <c r="R23" s="728"/>
      <c r="W23" s="733"/>
    </row>
    <row r="24" spans="1:23" s="724" customFormat="1" ht="9" customHeight="1">
      <c r="A24" s="725"/>
      <c r="B24" s="773"/>
      <c r="C24" s="772" t="s">
        <v>728</v>
      </c>
      <c r="D24" s="821">
        <v>77.282667926912197</v>
      </c>
      <c r="E24" s="749">
        <v>73.712058417541201</v>
      </c>
      <c r="F24" s="749">
        <v>77.830273670144635</v>
      </c>
      <c r="G24" s="749">
        <v>86.594962292156353</v>
      </c>
      <c r="H24" s="749">
        <v>103.20148310700286</v>
      </c>
      <c r="I24" s="728"/>
      <c r="J24" s="725"/>
      <c r="K24" s="773"/>
      <c r="L24" s="772" t="s">
        <v>728</v>
      </c>
      <c r="M24" s="821">
        <v>99.999999999999986</v>
      </c>
      <c r="N24" s="749">
        <v>114.83473435876913</v>
      </c>
      <c r="O24" s="749">
        <v>118.57337287904706</v>
      </c>
      <c r="P24" s="749">
        <v>129.58842072647752</v>
      </c>
      <c r="Q24" s="749">
        <v>135.38389049863676</v>
      </c>
      <c r="R24" s="728"/>
      <c r="W24" s="733"/>
    </row>
    <row r="25" spans="1:23" s="724" customFormat="1" ht="9" customHeight="1">
      <c r="A25" s="725"/>
      <c r="B25" s="773">
        <v>93</v>
      </c>
      <c r="C25" s="774" t="s">
        <v>656</v>
      </c>
      <c r="D25" s="821"/>
      <c r="E25" s="749"/>
      <c r="F25" s="749"/>
      <c r="G25" s="749"/>
      <c r="H25" s="749"/>
      <c r="I25" s="728"/>
      <c r="J25" s="725"/>
      <c r="K25" s="773">
        <v>93</v>
      </c>
      <c r="L25" s="774" t="s">
        <v>656</v>
      </c>
      <c r="M25" s="821"/>
      <c r="N25" s="749"/>
      <c r="O25" s="749"/>
      <c r="P25" s="749"/>
      <c r="Q25" s="749"/>
      <c r="R25" s="728"/>
      <c r="W25" s="733"/>
    </row>
    <row r="26" spans="1:23" s="724" customFormat="1" ht="9" customHeight="1">
      <c r="A26" s="725"/>
      <c r="B26" s="773"/>
      <c r="C26" s="774" t="s">
        <v>657</v>
      </c>
      <c r="D26" s="821">
        <v>71.693746488657183</v>
      </c>
      <c r="E26" s="749">
        <v>76.055985397773711</v>
      </c>
      <c r="F26" s="749">
        <v>79.916132558588131</v>
      </c>
      <c r="G26" s="749">
        <v>86.329746185482378</v>
      </c>
      <c r="H26" s="749">
        <v>93.29710011091386</v>
      </c>
      <c r="I26" s="728"/>
      <c r="J26" s="725"/>
      <c r="K26" s="773"/>
      <c r="L26" s="774" t="s">
        <v>657</v>
      </c>
      <c r="M26" s="821">
        <v>100</v>
      </c>
      <c r="N26" s="749">
        <v>107.82188726439858</v>
      </c>
      <c r="O26" s="749">
        <v>112.98900293822844</v>
      </c>
      <c r="P26" s="749">
        <v>122.48893939650239</v>
      </c>
      <c r="Q26" s="749">
        <v>128.30657325667164</v>
      </c>
      <c r="R26" s="728"/>
    </row>
    <row r="27" spans="1:23" s="724" customFormat="1" ht="9" customHeight="1">
      <c r="A27" s="725"/>
      <c r="B27" s="773"/>
      <c r="C27" s="774"/>
      <c r="D27" s="805"/>
      <c r="E27" s="751"/>
      <c r="F27" s="751"/>
      <c r="G27" s="751"/>
      <c r="H27" s="751"/>
      <c r="I27" s="728"/>
      <c r="J27" s="725"/>
      <c r="K27" s="773"/>
      <c r="L27" s="774"/>
      <c r="M27" s="805"/>
      <c r="N27" s="751"/>
      <c r="O27" s="751"/>
      <c r="P27" s="751"/>
      <c r="Q27" s="751"/>
      <c r="R27" s="728"/>
    </row>
    <row r="28" spans="1:23" s="724" customFormat="1" ht="9" customHeight="1">
      <c r="A28" s="725"/>
      <c r="B28" s="743" t="s">
        <v>737</v>
      </c>
      <c r="C28" s="774"/>
      <c r="D28" s="787">
        <v>46.332671552905751</v>
      </c>
      <c r="E28" s="787">
        <v>59.231700822494425</v>
      </c>
      <c r="F28" s="787">
        <v>65.174350079258403</v>
      </c>
      <c r="G28" s="787">
        <v>77.870782992622026</v>
      </c>
      <c r="H28" s="787">
        <v>83.548422876782979</v>
      </c>
      <c r="I28" s="728"/>
      <c r="J28" s="725"/>
      <c r="K28" s="743" t="s">
        <v>737</v>
      </c>
      <c r="L28" s="774"/>
      <c r="M28" s="787">
        <v>99.999197696104801</v>
      </c>
      <c r="N28" s="787">
        <v>80.905150537572553</v>
      </c>
      <c r="O28" s="787">
        <v>92.795535376139554</v>
      </c>
      <c r="P28" s="787">
        <v>112.33083666764851</v>
      </c>
      <c r="Q28" s="787">
        <v>116.76087008758908</v>
      </c>
      <c r="R28" s="728"/>
    </row>
    <row r="29" spans="1:23" s="744" customFormat="1" ht="4.1500000000000004" customHeight="1">
      <c r="A29" s="742"/>
      <c r="B29" s="743"/>
      <c r="C29" s="743"/>
      <c r="D29" s="819"/>
      <c r="E29" s="818"/>
      <c r="F29" s="818"/>
      <c r="G29" s="818"/>
      <c r="H29" s="818"/>
      <c r="I29" s="745"/>
      <c r="J29" s="742"/>
      <c r="K29" s="743"/>
      <c r="L29" s="743"/>
      <c r="M29" s="819"/>
      <c r="N29" s="818"/>
      <c r="O29" s="818"/>
      <c r="P29" s="818"/>
      <c r="Q29" s="818"/>
      <c r="R29" s="745"/>
      <c r="W29" s="746"/>
    </row>
    <row r="30" spans="1:23" s="724" customFormat="1" ht="9" customHeight="1">
      <c r="A30" s="725"/>
      <c r="B30" s="743"/>
      <c r="C30" s="775" t="s">
        <v>738</v>
      </c>
      <c r="D30" s="787">
        <v>91.54313567109638</v>
      </c>
      <c r="E30" s="787">
        <v>85.890857789744089</v>
      </c>
      <c r="F30" s="787">
        <v>95.785995581213868</v>
      </c>
      <c r="G30" s="787">
        <v>93.070620462685639</v>
      </c>
      <c r="H30" s="787">
        <v>95.619224054855607</v>
      </c>
      <c r="I30" s="728"/>
      <c r="J30" s="725"/>
      <c r="K30" s="743"/>
      <c r="L30" s="775" t="s">
        <v>738</v>
      </c>
      <c r="M30" s="787">
        <v>99.993866556792128</v>
      </c>
      <c r="N30" s="787">
        <v>106.38655827992713</v>
      </c>
      <c r="O30" s="787">
        <v>101.75505954210917</v>
      </c>
      <c r="P30" s="787">
        <v>117.19841578246582</v>
      </c>
      <c r="Q30" s="787">
        <v>118.92389864886775</v>
      </c>
      <c r="R30" s="728"/>
    </row>
    <row r="31" spans="1:23" s="744" customFormat="1" ht="4.1500000000000004" customHeight="1">
      <c r="A31" s="742"/>
      <c r="B31" s="743"/>
      <c r="C31" s="743"/>
      <c r="D31" s="819"/>
      <c r="E31" s="818"/>
      <c r="F31" s="818"/>
      <c r="G31" s="818"/>
      <c r="H31" s="818"/>
      <c r="I31" s="745"/>
      <c r="J31" s="742"/>
      <c r="K31" s="743"/>
      <c r="L31" s="743"/>
      <c r="M31" s="819"/>
      <c r="N31" s="818"/>
      <c r="O31" s="818"/>
      <c r="P31" s="818"/>
      <c r="Q31" s="818"/>
      <c r="R31" s="745"/>
      <c r="W31" s="746"/>
    </row>
    <row r="32" spans="1:23" s="724" customFormat="1" ht="9" customHeight="1">
      <c r="A32" s="725"/>
      <c r="B32" s="773" t="s">
        <v>647</v>
      </c>
      <c r="C32" s="774" t="s">
        <v>679</v>
      </c>
      <c r="D32" s="822"/>
      <c r="E32" s="749"/>
      <c r="F32" s="749"/>
      <c r="G32" s="749"/>
      <c r="H32" s="749"/>
      <c r="I32" s="728"/>
      <c r="J32" s="725"/>
      <c r="K32" s="773" t="s">
        <v>647</v>
      </c>
      <c r="L32" s="774" t="s">
        <v>679</v>
      </c>
      <c r="M32" s="822"/>
      <c r="N32" s="749"/>
      <c r="O32" s="749"/>
      <c r="P32" s="749"/>
      <c r="Q32" s="749"/>
      <c r="R32" s="728"/>
    </row>
    <row r="33" spans="1:23" s="724" customFormat="1" ht="9" customHeight="1">
      <c r="A33" s="725"/>
      <c r="B33" s="773"/>
      <c r="C33" s="774" t="s">
        <v>730</v>
      </c>
      <c r="D33" s="822">
        <v>87.684287417247162</v>
      </c>
      <c r="E33" s="749">
        <v>88.867683885154406</v>
      </c>
      <c r="F33" s="749">
        <v>87.903887731079294</v>
      </c>
      <c r="G33" s="749">
        <v>92.553286938266837</v>
      </c>
      <c r="H33" s="749">
        <v>113.76270586347445</v>
      </c>
      <c r="I33" s="728"/>
      <c r="J33" s="725"/>
      <c r="K33" s="773"/>
      <c r="L33" s="774" t="s">
        <v>730</v>
      </c>
      <c r="M33" s="822">
        <v>100</v>
      </c>
      <c r="N33" s="749">
        <v>185.92682968622739</v>
      </c>
      <c r="O33" s="749">
        <v>170.54988504716164</v>
      </c>
      <c r="P33" s="749">
        <v>142.71252759174516</v>
      </c>
      <c r="Q33" s="749">
        <v>152.73380489737156</v>
      </c>
      <c r="R33" s="728"/>
    </row>
    <row r="34" spans="1:23" s="744" customFormat="1" ht="9" customHeight="1">
      <c r="A34" s="742"/>
      <c r="B34" s="773" t="s">
        <v>648</v>
      </c>
      <c r="C34" s="774" t="s">
        <v>731</v>
      </c>
      <c r="D34" s="822"/>
      <c r="E34" s="749"/>
      <c r="F34" s="749"/>
      <c r="G34" s="749"/>
      <c r="H34" s="749"/>
      <c r="I34" s="745"/>
      <c r="J34" s="742"/>
      <c r="K34" s="773" t="s">
        <v>648</v>
      </c>
      <c r="L34" s="774" t="s">
        <v>731</v>
      </c>
      <c r="M34" s="822"/>
      <c r="N34" s="749"/>
      <c r="O34" s="749"/>
      <c r="P34" s="749"/>
      <c r="Q34" s="749"/>
      <c r="R34" s="745"/>
      <c r="T34" s="747"/>
      <c r="U34" s="747"/>
      <c r="W34" s="746"/>
    </row>
    <row r="35" spans="1:23" s="744" customFormat="1" ht="9" customHeight="1">
      <c r="A35" s="742"/>
      <c r="B35" s="773"/>
      <c r="C35" s="774" t="s">
        <v>732</v>
      </c>
      <c r="D35" s="822">
        <v>77.15949037070618</v>
      </c>
      <c r="E35" s="749">
        <v>80.200400309705415</v>
      </c>
      <c r="F35" s="749">
        <v>93.209045316600211</v>
      </c>
      <c r="G35" s="749">
        <v>94.492225590765528</v>
      </c>
      <c r="H35" s="749">
        <v>93.86054549446709</v>
      </c>
      <c r="I35" s="745"/>
      <c r="J35" s="742"/>
      <c r="K35" s="773"/>
      <c r="L35" s="774" t="s">
        <v>732</v>
      </c>
      <c r="M35" s="822">
        <v>100.00000000000003</v>
      </c>
      <c r="N35" s="749">
        <v>117.81188491855652</v>
      </c>
      <c r="O35" s="749">
        <v>122.25848046436656</v>
      </c>
      <c r="P35" s="749">
        <v>143.63174581236123</v>
      </c>
      <c r="Q35" s="749">
        <v>152.98823158985846</v>
      </c>
      <c r="R35" s="745"/>
      <c r="T35" s="747"/>
      <c r="U35" s="747"/>
      <c r="W35" s="746"/>
    </row>
    <row r="36" spans="1:23" s="744" customFormat="1" ht="9" customHeight="1">
      <c r="A36" s="742"/>
      <c r="B36" s="773" t="s">
        <v>649</v>
      </c>
      <c r="C36" s="774" t="s">
        <v>420</v>
      </c>
      <c r="D36" s="822">
        <v>79.612255852265534</v>
      </c>
      <c r="E36" s="749">
        <v>85.12978748481973</v>
      </c>
      <c r="F36" s="749">
        <v>84.020515255382051</v>
      </c>
      <c r="G36" s="749">
        <v>88.482760434457319</v>
      </c>
      <c r="H36" s="749">
        <v>93.11497189567703</v>
      </c>
      <c r="I36" s="745"/>
      <c r="J36" s="742"/>
      <c r="K36" s="773" t="s">
        <v>649</v>
      </c>
      <c r="L36" s="774" t="s">
        <v>420</v>
      </c>
      <c r="M36" s="822">
        <v>99.999999999999986</v>
      </c>
      <c r="N36" s="749">
        <v>100.96511888914878</v>
      </c>
      <c r="O36" s="749">
        <v>102.56829397468704</v>
      </c>
      <c r="P36" s="749">
        <v>111.01801767977311</v>
      </c>
      <c r="Q36" s="749">
        <v>118.38464708521421</v>
      </c>
      <c r="R36" s="745"/>
      <c r="T36" s="747"/>
      <c r="U36" s="747"/>
      <c r="W36" s="746"/>
    </row>
    <row r="37" spans="1:23" s="744" customFormat="1" ht="9" customHeight="1">
      <c r="A37" s="742"/>
      <c r="B37" s="773" t="s">
        <v>650</v>
      </c>
      <c r="C37" s="774" t="s">
        <v>651</v>
      </c>
      <c r="D37" s="822">
        <v>72.649125721723749</v>
      </c>
      <c r="E37" s="749">
        <v>79.502445143607133</v>
      </c>
      <c r="F37" s="749">
        <v>82.62207676157638</v>
      </c>
      <c r="G37" s="749">
        <v>87.004451062037376</v>
      </c>
      <c r="H37" s="749">
        <v>90.45478330902192</v>
      </c>
      <c r="I37" s="745"/>
      <c r="J37" s="742"/>
      <c r="K37" s="773" t="s">
        <v>650</v>
      </c>
      <c r="L37" s="774" t="s">
        <v>651</v>
      </c>
      <c r="M37" s="822">
        <v>100</v>
      </c>
      <c r="N37" s="749">
        <v>104.24269520656952</v>
      </c>
      <c r="O37" s="749">
        <v>108.19999999999999</v>
      </c>
      <c r="P37" s="749">
        <v>113.29999999999998</v>
      </c>
      <c r="Q37" s="749">
        <v>118.10000000000001</v>
      </c>
      <c r="R37" s="745"/>
      <c r="T37" s="747"/>
      <c r="U37" s="747"/>
      <c r="W37" s="746"/>
    </row>
    <row r="38" spans="1:23" s="724" customFormat="1" ht="9.6" customHeight="1">
      <c r="A38" s="725"/>
      <c r="B38" s="748" t="s">
        <v>652</v>
      </c>
      <c r="C38" s="748" t="s">
        <v>733</v>
      </c>
      <c r="D38" s="822">
        <v>85.067604108934489</v>
      </c>
      <c r="E38" s="749">
        <v>88.144162958422442</v>
      </c>
      <c r="F38" s="749">
        <v>92.47926616088381</v>
      </c>
      <c r="G38" s="749">
        <v>96.135661265324529</v>
      </c>
      <c r="H38" s="749">
        <v>103.95572295469344</v>
      </c>
      <c r="I38" s="728"/>
      <c r="J38" s="725"/>
      <c r="K38" s="748" t="s">
        <v>652</v>
      </c>
      <c r="L38" s="748" t="s">
        <v>733</v>
      </c>
      <c r="M38" s="822">
        <v>100</v>
      </c>
      <c r="N38" s="749">
        <v>101.08206991692357</v>
      </c>
      <c r="O38" s="749">
        <v>108.43492842825144</v>
      </c>
      <c r="P38" s="749">
        <v>108.37313530721346</v>
      </c>
      <c r="Q38" s="749">
        <v>113.61685034786331</v>
      </c>
      <c r="R38" s="728"/>
      <c r="W38" s="733"/>
    </row>
    <row r="39" spans="1:23" s="724" customFormat="1" ht="9.6" customHeight="1">
      <c r="A39" s="725"/>
      <c r="B39" s="748">
        <v>51</v>
      </c>
      <c r="C39" s="748" t="s">
        <v>424</v>
      </c>
      <c r="D39" s="822">
        <v>89.73083033608458</v>
      </c>
      <c r="E39" s="823">
        <v>93.466873004250544</v>
      </c>
      <c r="F39" s="823">
        <v>97.080380536804796</v>
      </c>
      <c r="G39" s="823">
        <v>98.666856560978587</v>
      </c>
      <c r="H39" s="749">
        <v>99.0751540443582</v>
      </c>
      <c r="I39" s="728"/>
      <c r="J39" s="725"/>
      <c r="K39" s="748">
        <v>51</v>
      </c>
      <c r="L39" s="748" t="s">
        <v>424</v>
      </c>
      <c r="M39" s="822">
        <v>100.00000000000003</v>
      </c>
      <c r="N39" s="823">
        <v>102.52865034248381</v>
      </c>
      <c r="O39" s="823">
        <v>107.20122801535219</v>
      </c>
      <c r="P39" s="823">
        <v>109.08682330234724</v>
      </c>
      <c r="Q39" s="749">
        <v>109.73896438338475</v>
      </c>
      <c r="R39" s="728"/>
      <c r="W39" s="733"/>
    </row>
    <row r="40" spans="1:23" s="744" customFormat="1" ht="9" customHeight="1">
      <c r="A40" s="770"/>
      <c r="B40" s="771" t="s">
        <v>734</v>
      </c>
      <c r="C40" s="772" t="s">
        <v>425</v>
      </c>
      <c r="D40" s="822">
        <v>123.09158747337572</v>
      </c>
      <c r="E40" s="749">
        <v>93.413614484741416</v>
      </c>
      <c r="F40" s="749">
        <v>108.91231118013971</v>
      </c>
      <c r="G40" s="749">
        <v>92.340850895524511</v>
      </c>
      <c r="H40" s="749">
        <v>92.57031514297114</v>
      </c>
      <c r="I40" s="745"/>
      <c r="J40" s="770"/>
      <c r="K40" s="771" t="s">
        <v>734</v>
      </c>
      <c r="L40" s="772" t="s">
        <v>425</v>
      </c>
      <c r="M40" s="822">
        <v>100</v>
      </c>
      <c r="N40" s="749">
        <v>103.72231838001041</v>
      </c>
      <c r="O40" s="749">
        <v>84.389194701449028</v>
      </c>
      <c r="P40" s="749">
        <v>111.87410854694966</v>
      </c>
      <c r="Q40" s="749">
        <v>104.11654133961885</v>
      </c>
      <c r="R40" s="745"/>
      <c r="W40" s="746"/>
    </row>
    <row r="41" spans="1:23" s="744" customFormat="1" ht="9" customHeight="1">
      <c r="A41" s="742"/>
      <c r="B41" s="771" t="s">
        <v>735</v>
      </c>
      <c r="C41" s="772" t="s">
        <v>726</v>
      </c>
      <c r="D41" s="822"/>
      <c r="E41" s="749"/>
      <c r="F41" s="749"/>
      <c r="G41" s="749"/>
      <c r="H41" s="749"/>
      <c r="I41" s="745"/>
      <c r="J41" s="742"/>
      <c r="K41" s="771" t="s">
        <v>735</v>
      </c>
      <c r="L41" s="772" t="s">
        <v>726</v>
      </c>
      <c r="M41" s="822"/>
      <c r="N41" s="749"/>
      <c r="O41" s="749"/>
      <c r="P41" s="749"/>
      <c r="Q41" s="749"/>
      <c r="R41" s="745"/>
      <c r="T41" s="747"/>
      <c r="U41" s="747"/>
      <c r="W41" s="746"/>
    </row>
    <row r="42" spans="1:23" s="724" customFormat="1" ht="9" customHeight="1">
      <c r="A42" s="725"/>
      <c r="B42" s="773"/>
      <c r="C42" s="772" t="s">
        <v>653</v>
      </c>
      <c r="D42" s="822">
        <v>77.497032684508454</v>
      </c>
      <c r="E42" s="749">
        <v>85.240171207952059</v>
      </c>
      <c r="F42" s="749">
        <v>89.000585953014308</v>
      </c>
      <c r="G42" s="749">
        <v>93.025240739314512</v>
      </c>
      <c r="H42" s="749">
        <v>96.087464172572865</v>
      </c>
      <c r="I42" s="728"/>
      <c r="J42" s="725"/>
      <c r="K42" s="773"/>
      <c r="L42" s="772" t="s">
        <v>653</v>
      </c>
      <c r="M42" s="822">
        <v>100</v>
      </c>
      <c r="N42" s="749">
        <v>102.43482355702957</v>
      </c>
      <c r="O42" s="749">
        <v>107.06155566048314</v>
      </c>
      <c r="P42" s="749">
        <v>108.9084212079844</v>
      </c>
      <c r="Q42" s="749">
        <v>112.45121397043675</v>
      </c>
      <c r="R42" s="728"/>
      <c r="W42" s="733"/>
    </row>
    <row r="43" spans="1:23" s="744" customFormat="1" ht="9" customHeight="1">
      <c r="A43" s="742"/>
      <c r="B43" s="773" t="s">
        <v>654</v>
      </c>
      <c r="C43" s="772" t="s">
        <v>427</v>
      </c>
      <c r="D43" s="822"/>
      <c r="E43" s="749"/>
      <c r="F43" s="749"/>
      <c r="G43" s="749"/>
      <c r="H43" s="749"/>
      <c r="I43" s="745"/>
      <c r="J43" s="742"/>
      <c r="K43" s="773" t="s">
        <v>654</v>
      </c>
      <c r="L43" s="772" t="s">
        <v>427</v>
      </c>
      <c r="M43" s="822"/>
      <c r="N43" s="749"/>
      <c r="O43" s="749"/>
      <c r="P43" s="749"/>
      <c r="Q43" s="749"/>
      <c r="R43" s="745"/>
      <c r="T43" s="747"/>
      <c r="U43" s="747"/>
      <c r="W43" s="746"/>
    </row>
    <row r="44" spans="1:23" s="744" customFormat="1" ht="9" customHeight="1">
      <c r="A44" s="742"/>
      <c r="B44" s="773"/>
      <c r="C44" s="772" t="s">
        <v>655</v>
      </c>
      <c r="D44" s="822">
        <v>81.524465077567271</v>
      </c>
      <c r="E44" s="749">
        <v>82.150728093504895</v>
      </c>
      <c r="F44" s="749">
        <v>86.992914973662451</v>
      </c>
      <c r="G44" s="749">
        <v>90.842695983474556</v>
      </c>
      <c r="H44" s="749">
        <v>93.493899557471337</v>
      </c>
      <c r="I44" s="745"/>
      <c r="J44" s="742"/>
      <c r="K44" s="773"/>
      <c r="L44" s="772" t="s">
        <v>655</v>
      </c>
      <c r="M44" s="822">
        <v>99.956286384138153</v>
      </c>
      <c r="N44" s="749">
        <v>104.41974876005537</v>
      </c>
      <c r="O44" s="749">
        <v>107.52909776283941</v>
      </c>
      <c r="P44" s="749">
        <v>111.96972708163773</v>
      </c>
      <c r="Q44" s="749">
        <v>121.37456207463906</v>
      </c>
      <c r="R44" s="745"/>
      <c r="T44" s="747"/>
      <c r="U44" s="747"/>
      <c r="W44" s="746"/>
    </row>
    <row r="45" spans="1:23" s="724" customFormat="1" ht="9" customHeight="1">
      <c r="A45" s="725"/>
      <c r="B45" s="773">
        <v>62</v>
      </c>
      <c r="C45" s="772" t="s">
        <v>432</v>
      </c>
      <c r="D45" s="822">
        <v>83.141781431984811</v>
      </c>
      <c r="E45" s="749">
        <v>86.62184657758138</v>
      </c>
      <c r="F45" s="749">
        <v>90.205605871589626</v>
      </c>
      <c r="G45" s="749">
        <v>94.092906030983031</v>
      </c>
      <c r="H45" s="749">
        <v>96.816735998326976</v>
      </c>
      <c r="I45" s="728"/>
      <c r="J45" s="725"/>
      <c r="K45" s="773">
        <v>62</v>
      </c>
      <c r="L45" s="772" t="s">
        <v>432</v>
      </c>
      <c r="M45" s="822">
        <v>100</v>
      </c>
      <c r="N45" s="749">
        <v>102.16956178780872</v>
      </c>
      <c r="O45" s="749">
        <v>105.46776087584146</v>
      </c>
      <c r="P45" s="749">
        <v>107.64913026050201</v>
      </c>
      <c r="Q45" s="749">
        <v>111.7786345110685</v>
      </c>
      <c r="R45" s="728"/>
      <c r="W45" s="733"/>
    </row>
    <row r="46" spans="1:23" s="724" customFormat="1" ht="9" customHeight="1">
      <c r="A46" s="725"/>
      <c r="B46" s="773">
        <v>71</v>
      </c>
      <c r="C46" s="772" t="s">
        <v>727</v>
      </c>
      <c r="D46" s="822"/>
      <c r="E46" s="749"/>
      <c r="F46" s="749"/>
      <c r="G46" s="749"/>
      <c r="H46" s="749"/>
      <c r="I46" s="728"/>
      <c r="J46" s="725"/>
      <c r="K46" s="773">
        <v>71</v>
      </c>
      <c r="L46" s="772" t="s">
        <v>727</v>
      </c>
      <c r="M46" s="822"/>
      <c r="N46" s="749"/>
      <c r="O46" s="749"/>
      <c r="P46" s="749"/>
      <c r="Q46" s="749"/>
      <c r="R46" s="728"/>
      <c r="W46" s="733"/>
    </row>
    <row r="47" spans="1:23" s="724" customFormat="1" ht="9" customHeight="1">
      <c r="A47" s="725"/>
      <c r="B47" s="773"/>
      <c r="C47" s="772" t="s">
        <v>728</v>
      </c>
      <c r="D47" s="822">
        <v>69.499755037258453</v>
      </c>
      <c r="E47" s="749">
        <v>74.999904011636986</v>
      </c>
      <c r="F47" s="749">
        <v>80.699848766025355</v>
      </c>
      <c r="G47" s="749">
        <v>87.299991289824064</v>
      </c>
      <c r="H47" s="749">
        <v>92.800031746895556</v>
      </c>
      <c r="I47" s="728"/>
      <c r="J47" s="725"/>
      <c r="K47" s="773"/>
      <c r="L47" s="772" t="s">
        <v>728</v>
      </c>
      <c r="M47" s="822">
        <v>99.999597124594146</v>
      </c>
      <c r="N47" s="749">
        <v>105.59996417581689</v>
      </c>
      <c r="O47" s="749">
        <v>110.66036528341469</v>
      </c>
      <c r="P47" s="749">
        <v>114.79124898812343</v>
      </c>
      <c r="Q47" s="749">
        <v>113.48832655037373</v>
      </c>
      <c r="R47" s="728"/>
      <c r="W47" s="733"/>
    </row>
    <row r="48" spans="1:23" s="744" customFormat="1" ht="4.1500000000000004" customHeight="1">
      <c r="A48" s="742"/>
      <c r="B48" s="743"/>
      <c r="C48" s="743"/>
      <c r="D48" s="819"/>
      <c r="E48" s="818"/>
      <c r="F48" s="818"/>
      <c r="G48" s="818"/>
      <c r="H48" s="818"/>
      <c r="I48" s="745"/>
      <c r="J48" s="742"/>
      <c r="K48" s="743"/>
      <c r="L48" s="743"/>
      <c r="M48" s="819"/>
      <c r="N48" s="818"/>
      <c r="O48" s="818"/>
      <c r="P48" s="818"/>
      <c r="Q48" s="818"/>
      <c r="R48" s="745"/>
      <c r="W48" s="746"/>
    </row>
    <row r="49" spans="1:23" s="724" customFormat="1" ht="9" customHeight="1">
      <c r="A49" s="725"/>
      <c r="C49" s="795" t="s">
        <v>736</v>
      </c>
      <c r="D49" s="787">
        <v>41.667136636942274</v>
      </c>
      <c r="E49" s="787">
        <v>56.424415307361308</v>
      </c>
      <c r="F49" s="787">
        <v>61.769780350669599</v>
      </c>
      <c r="G49" s="787">
        <v>75.956825742395353</v>
      </c>
      <c r="H49" s="787">
        <v>81.997156030854981</v>
      </c>
      <c r="I49" s="728"/>
      <c r="J49" s="725"/>
      <c r="L49" s="795" t="s">
        <v>736</v>
      </c>
      <c r="M49" s="787">
        <v>99.999999999999972</v>
      </c>
      <c r="N49" s="787">
        <v>77.301327031543508</v>
      </c>
      <c r="O49" s="787">
        <v>91.320115874290536</v>
      </c>
      <c r="P49" s="787">
        <v>111.57246135091283</v>
      </c>
      <c r="Q49" s="787">
        <v>116.41052487726817</v>
      </c>
      <c r="R49" s="728"/>
      <c r="W49" s="733"/>
    </row>
    <row r="50" spans="1:23" s="724" customFormat="1" ht="2.4500000000000002" customHeight="1">
      <c r="A50" s="766"/>
      <c r="B50" s="762"/>
      <c r="C50" s="762"/>
      <c r="D50" s="813"/>
      <c r="E50" s="778"/>
      <c r="F50" s="778"/>
      <c r="G50" s="778"/>
      <c r="H50" s="778"/>
      <c r="I50" s="768"/>
      <c r="J50" s="725"/>
      <c r="K50" s="762"/>
      <c r="L50" s="762"/>
      <c r="M50" s="813"/>
      <c r="N50" s="778"/>
      <c r="O50" s="778"/>
      <c r="P50" s="778"/>
      <c r="Q50" s="778"/>
      <c r="R50" s="728"/>
      <c r="W50" s="733"/>
    </row>
    <row r="51" spans="1:23" s="724" customFormat="1" ht="2.4500000000000002" customHeight="1">
      <c r="A51" s="722"/>
      <c r="B51" s="764"/>
      <c r="C51" s="764"/>
      <c r="D51" s="814"/>
      <c r="I51" s="722"/>
      <c r="J51" s="725"/>
      <c r="K51" s="764"/>
      <c r="L51" s="764"/>
      <c r="M51" s="814"/>
      <c r="R51" s="728"/>
      <c r="W51" s="733"/>
    </row>
    <row r="52" spans="1:23" s="724" customFormat="1" ht="9" customHeight="1">
      <c r="A52" s="733"/>
      <c r="B52" s="765"/>
      <c r="C52" s="751"/>
      <c r="D52" s="751"/>
      <c r="E52" s="751"/>
      <c r="F52" s="751"/>
      <c r="G52" s="751"/>
      <c r="H52" s="733"/>
      <c r="I52" s="733"/>
      <c r="J52" s="725"/>
      <c r="K52" s="765" t="s">
        <v>724</v>
      </c>
      <c r="L52" s="751"/>
      <c r="M52" s="751"/>
      <c r="N52" s="751"/>
      <c r="O52" s="751"/>
      <c r="P52" s="751"/>
      <c r="R52" s="728"/>
    </row>
    <row r="53" spans="1:23" s="724" customFormat="1" ht="3.6" customHeight="1">
      <c r="A53" s="733"/>
      <c r="B53" s="824"/>
      <c r="C53" s="824"/>
      <c r="D53" s="825"/>
      <c r="E53" s="751"/>
      <c r="F53" s="751"/>
      <c r="G53" s="751"/>
      <c r="H53" s="751"/>
      <c r="I53" s="733"/>
      <c r="J53" s="766"/>
      <c r="K53" s="767"/>
      <c r="L53" s="767"/>
      <c r="M53" s="815"/>
      <c r="N53" s="763"/>
      <c r="O53" s="763"/>
      <c r="P53" s="763"/>
      <c r="Q53" s="763"/>
      <c r="R53" s="768"/>
    </row>
    <row r="54" spans="1:23" hidden="1">
      <c r="S54" s="769" t="s">
        <v>16</v>
      </c>
    </row>
  </sheetData>
  <sheetProtection sheet="1" objects="1" scenarios="1"/>
  <hyperlinks>
    <hyperlink ref="Q2" location="Índice!A1" display="Índice!A1"/>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colBreaks count="1" manualBreakCount="1">
    <brk id="9" max="58" man="1"/>
  </colBreaks>
</worksheet>
</file>

<file path=xl/worksheets/sheet36.xml><?xml version="1.0" encoding="utf-8"?>
<worksheet xmlns="http://schemas.openxmlformats.org/spreadsheetml/2006/main" xmlns:r="http://schemas.openxmlformats.org/officeDocument/2006/relationships">
  <dimension ref="A1:J69"/>
  <sheetViews>
    <sheetView showGridLines="0" showRowColHeaders="0" zoomScale="140" zoomScaleNormal="140" workbookViewId="0"/>
  </sheetViews>
  <sheetFormatPr baseColWidth="10" defaultColWidth="0" defaultRowHeight="12.75" zeroHeight="1"/>
  <cols>
    <col min="1" max="1" width="0.7109375" style="769" customWidth="1"/>
    <col min="2" max="2" width="21.28515625" style="769" customWidth="1"/>
    <col min="3" max="4" width="7.5703125" style="769" customWidth="1"/>
    <col min="5" max="5" width="7.28515625" style="769" customWidth="1"/>
    <col min="6" max="7" width="7.140625" style="769" customWidth="1"/>
    <col min="8" max="8" width="0.7109375" style="769" customWidth="1"/>
    <col min="9" max="9" width="0.85546875" style="769" customWidth="1"/>
    <col min="10" max="10" width="0" style="769" hidden="1" customWidth="1"/>
    <col min="11" max="16384" width="10.7109375" style="769" hidden="1"/>
  </cols>
  <sheetData>
    <row r="1" spans="1:10" s="724" customFormat="1" ht="4.5" customHeight="1">
      <c r="A1" s="721"/>
      <c r="B1" s="722"/>
      <c r="C1" s="722"/>
      <c r="D1" s="722"/>
      <c r="E1" s="722"/>
      <c r="F1" s="722"/>
      <c r="G1" s="722"/>
      <c r="H1" s="723"/>
    </row>
    <row r="2" spans="1:10" s="724" customFormat="1" ht="11.1" customHeight="1">
      <c r="A2" s="725"/>
      <c r="B2" s="726" t="s">
        <v>680</v>
      </c>
      <c r="C2" s="727"/>
      <c r="D2" s="727"/>
      <c r="E2" s="727"/>
      <c r="F2" s="727"/>
      <c r="G2" s="841" t="s">
        <v>717</v>
      </c>
      <c r="H2" s="728"/>
      <c r="J2" s="726"/>
    </row>
    <row r="3" spans="1:10" s="724" customFormat="1" ht="11.1" customHeight="1">
      <c r="A3" s="725"/>
      <c r="B3" s="726" t="s">
        <v>682</v>
      </c>
      <c r="C3" s="727"/>
      <c r="D3" s="727"/>
      <c r="E3" s="727"/>
      <c r="F3" s="727"/>
      <c r="G3" s="727" t="s">
        <v>2</v>
      </c>
      <c r="H3" s="728"/>
      <c r="J3" s="726"/>
    </row>
    <row r="4" spans="1:10" s="724" customFormat="1" ht="11.1" customHeight="1">
      <c r="A4" s="725"/>
      <c r="B4" s="726" t="s">
        <v>683</v>
      </c>
      <c r="C4" s="727"/>
      <c r="D4" s="727"/>
      <c r="E4" s="727"/>
      <c r="F4" s="727"/>
      <c r="G4" s="727"/>
      <c r="H4" s="728"/>
      <c r="J4" s="726"/>
    </row>
    <row r="5" spans="1:10" s="724" customFormat="1" ht="11.1" customHeight="1">
      <c r="A5" s="725"/>
      <c r="B5" s="726" t="s">
        <v>723</v>
      </c>
      <c r="C5" s="730"/>
      <c r="D5" s="730"/>
      <c r="E5" s="730"/>
      <c r="F5" s="730"/>
      <c r="G5" s="730"/>
      <c r="H5" s="728"/>
      <c r="J5" s="726"/>
    </row>
    <row r="6" spans="1:10" s="724" customFormat="1" ht="11.1" customHeight="1">
      <c r="A6" s="725"/>
      <c r="B6" s="731" t="s">
        <v>623</v>
      </c>
      <c r="C6" s="730"/>
      <c r="D6" s="730"/>
      <c r="E6" s="730"/>
      <c r="F6" s="730"/>
      <c r="G6" s="730"/>
      <c r="H6" s="728"/>
      <c r="J6" s="731"/>
    </row>
    <row r="7" spans="1:10" s="724" customFormat="1" ht="3" customHeight="1">
      <c r="A7" s="725"/>
      <c r="B7" s="732"/>
      <c r="C7" s="732"/>
      <c r="D7" s="732"/>
      <c r="E7" s="732"/>
      <c r="F7" s="732"/>
      <c r="G7" s="732"/>
      <c r="H7" s="728"/>
    </row>
    <row r="8" spans="1:10" s="724" customFormat="1" ht="3" customHeight="1">
      <c r="A8" s="725"/>
      <c r="B8" s="733"/>
      <c r="C8" s="733"/>
      <c r="D8" s="733"/>
      <c r="E8" s="733"/>
      <c r="F8" s="733"/>
      <c r="G8" s="733"/>
      <c r="H8" s="728"/>
    </row>
    <row r="9" spans="1:10" s="724" customFormat="1" ht="8.4499999999999993" customHeight="1">
      <c r="A9" s="725"/>
      <c r="B9" s="880" t="s">
        <v>684</v>
      </c>
      <c r="C9" s="881">
        <v>2003</v>
      </c>
      <c r="D9" s="881">
        <v>2004</v>
      </c>
      <c r="E9" s="881">
        <v>2005</v>
      </c>
      <c r="F9" s="881">
        <v>2006</v>
      </c>
      <c r="G9" s="881">
        <v>2007</v>
      </c>
      <c r="H9" s="734"/>
    </row>
    <row r="10" spans="1:10" s="724" customFormat="1" ht="3" customHeight="1">
      <c r="A10" s="725"/>
      <c r="B10" s="732"/>
      <c r="C10" s="738"/>
      <c r="D10" s="738"/>
      <c r="E10" s="738"/>
      <c r="F10" s="738"/>
      <c r="G10" s="738"/>
      <c r="H10" s="739"/>
    </row>
    <row r="11" spans="1:10" s="724" customFormat="1" ht="3" customHeight="1">
      <c r="A11" s="725"/>
      <c r="B11" s="733"/>
      <c r="C11" s="793"/>
      <c r="D11" s="793"/>
      <c r="E11" s="793"/>
      <c r="F11" s="793"/>
      <c r="G11" s="793"/>
      <c r="H11" s="741"/>
    </row>
    <row r="12" spans="1:10" s="744" customFormat="1" ht="9" customHeight="1">
      <c r="A12" s="742"/>
      <c r="B12" s="761" t="s">
        <v>685</v>
      </c>
      <c r="C12" s="793">
        <f>SUM(C14+C23)</f>
        <v>1113161.575</v>
      </c>
      <c r="D12" s="793">
        <f>SUM(D14+D23)</f>
        <v>1306325.0819999999</v>
      </c>
      <c r="E12" s="793">
        <f>SUM(E14+E23)</f>
        <v>1403267.4859999998</v>
      </c>
      <c r="F12" s="793">
        <f>SUM(F14+F23)</f>
        <v>1615844.0099999998</v>
      </c>
      <c r="G12" s="793">
        <f>SUM(G14+G23)</f>
        <v>1770418.6959999998</v>
      </c>
      <c r="H12" s="745"/>
    </row>
    <row r="13" spans="1:10" s="744" customFormat="1" ht="3" customHeight="1">
      <c r="A13" s="742"/>
      <c r="B13" s="761"/>
      <c r="C13" s="793"/>
      <c r="D13" s="793"/>
      <c r="E13" s="793"/>
      <c r="F13" s="793"/>
      <c r="G13" s="793"/>
      <c r="H13" s="745"/>
    </row>
    <row r="14" spans="1:10" s="744" customFormat="1" ht="9" customHeight="1">
      <c r="A14" s="742"/>
      <c r="B14" s="761" t="s">
        <v>628</v>
      </c>
      <c r="C14" s="793">
        <f>SUM(C16:C21)</f>
        <v>277762.43200000003</v>
      </c>
      <c r="D14" s="793">
        <f>SUM(D16:D21)</f>
        <v>327934.07699999993</v>
      </c>
      <c r="E14" s="793">
        <f>SUM(E16:E21)</f>
        <v>363468.92</v>
      </c>
      <c r="F14" s="793">
        <f>SUM(F16:F21)</f>
        <v>402681.261</v>
      </c>
      <c r="G14" s="793">
        <f>SUM(G16:G21)</f>
        <v>457549.913</v>
      </c>
      <c r="H14" s="745"/>
    </row>
    <row r="15" spans="1:10" s="724" customFormat="1" ht="3" customHeight="1">
      <c r="A15" s="725"/>
      <c r="B15" s="756"/>
      <c r="C15" s="751"/>
      <c r="D15" s="751"/>
      <c r="E15" s="751"/>
      <c r="F15" s="751"/>
      <c r="G15" s="751"/>
      <c r="H15" s="728"/>
    </row>
    <row r="16" spans="1:10" s="724" customFormat="1" ht="9" customHeight="1">
      <c r="A16" s="725"/>
      <c r="B16" s="756" t="s">
        <v>686</v>
      </c>
      <c r="C16" s="751">
        <v>59088.851000000002</v>
      </c>
      <c r="D16" s="751">
        <v>71272.362999999998</v>
      </c>
      <c r="E16" s="751">
        <v>74496.733999999997</v>
      </c>
      <c r="F16" s="751">
        <v>80689.278000000006</v>
      </c>
      <c r="G16" s="751">
        <v>95895.14</v>
      </c>
      <c r="H16" s="728"/>
    </row>
    <row r="17" spans="1:8" s="744" customFormat="1" ht="9" customHeight="1">
      <c r="A17" s="742"/>
      <c r="B17" s="756" t="s">
        <v>687</v>
      </c>
      <c r="C17" s="751">
        <v>45142.612999999998</v>
      </c>
      <c r="D17" s="751">
        <v>53470.574999999997</v>
      </c>
      <c r="E17" s="751">
        <v>58883.243000000002</v>
      </c>
      <c r="F17" s="751">
        <v>71227.179000000004</v>
      </c>
      <c r="G17" s="751">
        <v>71656.834000000003</v>
      </c>
      <c r="H17" s="745"/>
    </row>
    <row r="18" spans="1:8" s="744" customFormat="1" ht="9" customHeight="1">
      <c r="A18" s="742"/>
      <c r="B18" s="756" t="s">
        <v>688</v>
      </c>
      <c r="C18" s="751"/>
      <c r="D18" s="751"/>
      <c r="E18" s="751"/>
      <c r="F18" s="751"/>
      <c r="G18" s="751"/>
      <c r="H18" s="745"/>
    </row>
    <row r="19" spans="1:8" s="744" customFormat="1" ht="9" customHeight="1">
      <c r="A19" s="742"/>
      <c r="B19" s="756" t="s">
        <v>689</v>
      </c>
      <c r="C19" s="751">
        <v>158541.285</v>
      </c>
      <c r="D19" s="751">
        <v>186111.29399999999</v>
      </c>
      <c r="E19" s="751">
        <v>209059.17499999999</v>
      </c>
      <c r="F19" s="751">
        <v>229646.11499999999</v>
      </c>
      <c r="G19" s="751">
        <v>269125.55900000001</v>
      </c>
      <c r="H19" s="745"/>
    </row>
    <row r="20" spans="1:8" s="744" customFormat="1" ht="9" customHeight="1">
      <c r="A20" s="742"/>
      <c r="B20" s="756" t="s">
        <v>690</v>
      </c>
      <c r="C20" s="751"/>
      <c r="D20" s="751"/>
      <c r="E20" s="751"/>
      <c r="F20" s="751"/>
      <c r="G20" s="751"/>
      <c r="H20" s="745"/>
    </row>
    <row r="21" spans="1:8" s="724" customFormat="1" ht="9" customHeight="1">
      <c r="A21" s="725"/>
      <c r="B21" s="756" t="s">
        <v>691</v>
      </c>
      <c r="C21" s="751">
        <v>14989.683000000001</v>
      </c>
      <c r="D21" s="751">
        <v>17079.845000000001</v>
      </c>
      <c r="E21" s="751">
        <v>21029.768</v>
      </c>
      <c r="F21" s="751">
        <v>21118.688999999998</v>
      </c>
      <c r="G21" s="751">
        <v>20872.38</v>
      </c>
      <c r="H21" s="728"/>
    </row>
    <row r="22" spans="1:8" s="724" customFormat="1" ht="5.0999999999999996" customHeight="1">
      <c r="A22" s="725"/>
      <c r="B22" s="756"/>
      <c r="C22" s="751"/>
      <c r="D22" s="751"/>
      <c r="E22" s="751"/>
      <c r="F22" s="751"/>
      <c r="G22" s="751"/>
      <c r="H22" s="728"/>
    </row>
    <row r="23" spans="1:8" s="744" customFormat="1" ht="9" customHeight="1">
      <c r="A23" s="742"/>
      <c r="B23" s="761" t="s">
        <v>644</v>
      </c>
      <c r="C23" s="793">
        <f>SUM(C25:C29)</f>
        <v>835399.14299999992</v>
      </c>
      <c r="D23" s="793">
        <f>SUM(D25:D29)</f>
        <v>978391.00500000012</v>
      </c>
      <c r="E23" s="793">
        <f>SUM(E25:E29)</f>
        <v>1039798.5659999999</v>
      </c>
      <c r="F23" s="793">
        <f>SUM(F25:F29)</f>
        <v>1213162.7489999998</v>
      </c>
      <c r="G23" s="793">
        <f>SUM(G25:G29)</f>
        <v>1312868.7829999998</v>
      </c>
      <c r="H23" s="745"/>
    </row>
    <row r="24" spans="1:8" s="744" customFormat="1" ht="3" customHeight="1">
      <c r="A24" s="742"/>
      <c r="B24" s="761"/>
      <c r="C24" s="793"/>
      <c r="D24" s="793"/>
      <c r="E24" s="793"/>
      <c r="F24" s="793"/>
      <c r="G24" s="793"/>
      <c r="H24" s="745"/>
    </row>
    <row r="25" spans="1:8" s="744" customFormat="1" ht="9" customHeight="1">
      <c r="A25" s="742"/>
      <c r="B25" s="756" t="s">
        <v>687</v>
      </c>
      <c r="C25" s="751">
        <v>694712.21499999997</v>
      </c>
      <c r="D25" s="751">
        <v>814490.71100000001</v>
      </c>
      <c r="E25" s="751">
        <v>865177.78099999996</v>
      </c>
      <c r="F25" s="751">
        <v>1020431.5379999999</v>
      </c>
      <c r="G25" s="751">
        <v>1099973.0689999999</v>
      </c>
      <c r="H25" s="745"/>
    </row>
    <row r="26" spans="1:8" s="744" customFormat="1" ht="9" customHeight="1">
      <c r="A26" s="742"/>
      <c r="B26" s="756" t="s">
        <v>688</v>
      </c>
      <c r="C26" s="751"/>
      <c r="D26" s="751"/>
      <c r="E26" s="751"/>
      <c r="F26" s="751"/>
      <c r="G26" s="751"/>
      <c r="H26" s="745"/>
    </row>
    <row r="27" spans="1:8" s="744" customFormat="1" ht="9" customHeight="1">
      <c r="A27" s="742"/>
      <c r="B27" s="756" t="s">
        <v>689</v>
      </c>
      <c r="C27" s="751">
        <v>62734.7</v>
      </c>
      <c r="D27" s="751">
        <v>70553.206999999995</v>
      </c>
      <c r="E27" s="751">
        <v>77925.247000000003</v>
      </c>
      <c r="F27" s="751">
        <v>86047.528000000006</v>
      </c>
      <c r="G27" s="751">
        <v>97496.983999999997</v>
      </c>
      <c r="H27" s="745"/>
    </row>
    <row r="28" spans="1:8" s="744" customFormat="1" ht="9" customHeight="1">
      <c r="A28" s="742"/>
      <c r="B28" s="756" t="s">
        <v>690</v>
      </c>
      <c r="C28" s="751"/>
      <c r="D28" s="751"/>
      <c r="E28" s="751"/>
      <c r="F28" s="751"/>
      <c r="G28" s="751"/>
      <c r="H28" s="745"/>
    </row>
    <row r="29" spans="1:8" s="724" customFormat="1" ht="9" customHeight="1">
      <c r="A29" s="725"/>
      <c r="B29" s="756" t="s">
        <v>691</v>
      </c>
      <c r="C29" s="751">
        <v>77952.228000000003</v>
      </c>
      <c r="D29" s="751">
        <v>93347.087</v>
      </c>
      <c r="E29" s="751">
        <v>96695.538</v>
      </c>
      <c r="F29" s="751">
        <v>106683.683</v>
      </c>
      <c r="G29" s="751">
        <v>115398.73</v>
      </c>
      <c r="H29" s="728"/>
    </row>
    <row r="30" spans="1:8" s="724" customFormat="1" ht="13.5" customHeight="1">
      <c r="A30" s="725"/>
      <c r="B30" s="756"/>
      <c r="C30" s="751"/>
      <c r="D30" s="751"/>
      <c r="E30" s="751"/>
      <c r="F30" s="751"/>
      <c r="G30" s="751"/>
      <c r="H30" s="728"/>
    </row>
    <row r="31" spans="1:8" s="724" customFormat="1" ht="9" customHeight="1">
      <c r="A31" s="725"/>
      <c r="B31" s="756"/>
      <c r="C31" s="751"/>
      <c r="D31" s="751"/>
      <c r="E31" s="751"/>
      <c r="F31" s="751"/>
      <c r="G31" s="751"/>
      <c r="H31" s="728"/>
    </row>
    <row r="32" spans="1:8" s="724" customFormat="1" ht="12" customHeight="1">
      <c r="A32" s="725"/>
      <c r="B32" s="764"/>
      <c r="C32" s="751"/>
      <c r="D32" s="751"/>
      <c r="E32" s="751"/>
      <c r="F32" s="751"/>
      <c r="G32" s="751"/>
      <c r="H32" s="728"/>
    </row>
    <row r="33" spans="1:8" s="724" customFormat="1" ht="9" customHeight="1">
      <c r="A33" s="725"/>
      <c r="B33" s="764"/>
      <c r="C33" s="751"/>
      <c r="D33" s="751"/>
      <c r="E33" s="751"/>
      <c r="F33" s="751"/>
      <c r="G33" s="751"/>
      <c r="H33" s="728"/>
    </row>
    <row r="34" spans="1:8" s="724" customFormat="1" ht="9" customHeight="1">
      <c r="A34" s="725"/>
      <c r="B34" s="733"/>
      <c r="C34" s="733"/>
      <c r="D34" s="733"/>
      <c r="E34" s="733"/>
      <c r="F34" s="733"/>
      <c r="G34" s="733"/>
      <c r="H34" s="728"/>
    </row>
    <row r="35" spans="1:8" s="724" customFormat="1" ht="9" customHeight="1">
      <c r="A35" s="725"/>
      <c r="B35" s="733"/>
      <c r="C35" s="733"/>
      <c r="D35" s="733"/>
      <c r="E35" s="733"/>
      <c r="F35" s="733"/>
      <c r="G35" s="733"/>
      <c r="H35" s="728"/>
    </row>
    <row r="36" spans="1:8" s="724" customFormat="1" ht="9" customHeight="1">
      <c r="A36" s="725"/>
      <c r="B36" s="733"/>
      <c r="C36" s="733"/>
      <c r="D36" s="733"/>
      <c r="E36" s="733"/>
      <c r="F36" s="733"/>
      <c r="G36" s="733"/>
      <c r="H36" s="728"/>
    </row>
    <row r="37" spans="1:8" s="724" customFormat="1" ht="9" customHeight="1">
      <c r="A37" s="725"/>
      <c r="B37" s="733"/>
      <c r="C37" s="733"/>
      <c r="D37" s="733"/>
      <c r="E37" s="733"/>
      <c r="F37" s="733"/>
      <c r="G37" s="733"/>
      <c r="H37" s="728"/>
    </row>
    <row r="38" spans="1:8" s="724" customFormat="1" ht="9" customHeight="1">
      <c r="A38" s="725"/>
      <c r="B38" s="733"/>
      <c r="C38" s="733"/>
      <c r="D38" s="733"/>
      <c r="E38" s="733"/>
      <c r="F38" s="733"/>
      <c r="G38" s="733"/>
      <c r="H38" s="728"/>
    </row>
    <row r="39" spans="1:8" s="724" customFormat="1" ht="9" customHeight="1">
      <c r="A39" s="725"/>
      <c r="B39" s="733"/>
      <c r="C39" s="733"/>
      <c r="D39" s="733"/>
      <c r="E39" s="733"/>
      <c r="F39" s="733"/>
      <c r="G39" s="733"/>
      <c r="H39" s="728"/>
    </row>
    <row r="40" spans="1:8" s="724" customFormat="1" ht="9" customHeight="1">
      <c r="A40" s="725"/>
      <c r="B40" s="726"/>
      <c r="C40" s="727"/>
      <c r="D40" s="783"/>
      <c r="E40" s="783"/>
      <c r="F40" s="783"/>
      <c r="G40" s="853" t="s">
        <v>717</v>
      </c>
      <c r="H40" s="728"/>
    </row>
    <row r="41" spans="1:8" s="724" customFormat="1" ht="9" customHeight="1">
      <c r="A41" s="725"/>
      <c r="B41" s="726"/>
      <c r="C41" s="729"/>
      <c r="D41" s="729"/>
      <c r="E41" s="729"/>
      <c r="F41" s="729"/>
      <c r="G41" s="729" t="s">
        <v>69</v>
      </c>
      <c r="H41" s="728"/>
    </row>
    <row r="42" spans="1:8" s="724" customFormat="1" ht="3" customHeight="1">
      <c r="A42" s="725"/>
      <c r="B42" s="732"/>
      <c r="C42" s="732"/>
      <c r="D42" s="732"/>
      <c r="E42" s="732"/>
      <c r="F42" s="732"/>
      <c r="G42" s="732"/>
      <c r="H42" s="728"/>
    </row>
    <row r="43" spans="1:8" s="724" customFormat="1" ht="3" customHeight="1">
      <c r="A43" s="725"/>
      <c r="B43" s="733"/>
      <c r="C43" s="733"/>
      <c r="D43" s="733"/>
      <c r="E43" s="733"/>
      <c r="F43" s="733"/>
      <c r="G43" s="733"/>
      <c r="H43" s="728"/>
    </row>
    <row r="44" spans="1:8" s="724" customFormat="1" ht="9" customHeight="1">
      <c r="A44" s="725"/>
      <c r="B44" s="880" t="s">
        <v>684</v>
      </c>
      <c r="C44" s="881">
        <v>2008</v>
      </c>
      <c r="D44" s="881">
        <v>2009</v>
      </c>
      <c r="E44" s="881">
        <v>2010</v>
      </c>
      <c r="F44" s="881">
        <v>2011</v>
      </c>
      <c r="G44" s="788" t="s">
        <v>81</v>
      </c>
      <c r="H44" s="734"/>
    </row>
    <row r="45" spans="1:8" s="724" customFormat="1" ht="3" customHeight="1">
      <c r="A45" s="725"/>
      <c r="B45" s="732"/>
      <c r="C45" s="738"/>
      <c r="D45" s="738"/>
      <c r="E45" s="738"/>
      <c r="F45" s="738"/>
      <c r="G45" s="738"/>
      <c r="H45" s="739"/>
    </row>
    <row r="46" spans="1:8" s="724" customFormat="1" ht="3" customHeight="1">
      <c r="A46" s="725"/>
      <c r="B46" s="733"/>
      <c r="C46" s="793"/>
      <c r="D46" s="793"/>
      <c r="E46" s="793"/>
      <c r="F46" s="793"/>
      <c r="G46" s="793"/>
      <c r="H46" s="741"/>
    </row>
    <row r="47" spans="1:8" s="724" customFormat="1" ht="9" customHeight="1">
      <c r="A47" s="725"/>
      <c r="B47" s="761" t="s">
        <v>685</v>
      </c>
      <c r="C47" s="793">
        <f>SUM(C49+C58)</f>
        <v>2007384.0489999996</v>
      </c>
      <c r="D47" s="793">
        <f>SUM(D49+D58)</f>
        <v>1951874.2570000002</v>
      </c>
      <c r="E47" s="793">
        <f>SUM(E49+E58)</f>
        <v>2031152.0959999999</v>
      </c>
      <c r="F47" s="793">
        <f t="shared" ref="F47:G47" si="0">SUM(F49+F58)</f>
        <v>2238773.1609999998</v>
      </c>
      <c r="G47" s="793">
        <f t="shared" si="0"/>
        <v>2391797.9179999996</v>
      </c>
      <c r="H47" s="745"/>
    </row>
    <row r="48" spans="1:8" s="724" customFormat="1" ht="3" customHeight="1">
      <c r="A48" s="725"/>
      <c r="B48" s="761"/>
      <c r="C48" s="793"/>
      <c r="D48" s="793"/>
      <c r="E48" s="793"/>
      <c r="F48" s="793"/>
      <c r="G48" s="793"/>
      <c r="H48" s="745"/>
    </row>
    <row r="49" spans="1:8" s="724" customFormat="1" ht="9" customHeight="1">
      <c r="A49" s="725"/>
      <c r="B49" s="761" t="s">
        <v>628</v>
      </c>
      <c r="C49" s="793">
        <f>SUM(C51:C56)</f>
        <v>587907.47999999986</v>
      </c>
      <c r="D49" s="793">
        <f>SUM(D51:D56)</f>
        <v>638558.745</v>
      </c>
      <c r="E49" s="793">
        <f>SUM(E51:E56)</f>
        <v>652570.478</v>
      </c>
      <c r="F49" s="793">
        <f t="shared" ref="F49:G49" si="1">SUM(F51:F56)</f>
        <v>646451.16</v>
      </c>
      <c r="G49" s="793">
        <f t="shared" si="1"/>
        <v>627647.41700000002</v>
      </c>
      <c r="H49" s="745"/>
    </row>
    <row r="50" spans="1:8" s="724" customFormat="1" ht="3" customHeight="1">
      <c r="A50" s="725"/>
      <c r="B50" s="756"/>
      <c r="C50" s="751"/>
      <c r="D50" s="751"/>
      <c r="E50" s="751"/>
      <c r="H50" s="728"/>
    </row>
    <row r="51" spans="1:8" s="724" customFormat="1" ht="9" customHeight="1">
      <c r="A51" s="725"/>
      <c r="B51" s="756" t="s">
        <v>686</v>
      </c>
      <c r="C51" s="751">
        <v>126246.065</v>
      </c>
      <c r="D51" s="751">
        <v>135277.87599999999</v>
      </c>
      <c r="E51" s="751">
        <v>141973.53200000001</v>
      </c>
      <c r="F51" s="751">
        <v>147960.951</v>
      </c>
      <c r="G51" s="751">
        <v>159306.20300000001</v>
      </c>
      <c r="H51" s="728"/>
    </row>
    <row r="52" spans="1:8" s="724" customFormat="1" ht="9" customHeight="1">
      <c r="A52" s="725"/>
      <c r="B52" s="756" t="s">
        <v>687</v>
      </c>
      <c r="C52" s="751">
        <v>88177.827000000005</v>
      </c>
      <c r="D52" s="751">
        <v>90724.740999999995</v>
      </c>
      <c r="E52" s="751">
        <v>88649.395000000004</v>
      </c>
      <c r="F52" s="751">
        <v>93442.203999999998</v>
      </c>
      <c r="G52" s="751">
        <v>73044.447</v>
      </c>
      <c r="H52" s="745"/>
    </row>
    <row r="53" spans="1:8" s="724" customFormat="1" ht="9" customHeight="1">
      <c r="A53" s="725"/>
      <c r="B53" s="756" t="s">
        <v>688</v>
      </c>
      <c r="C53" s="751"/>
      <c r="D53" s="751"/>
      <c r="E53" s="751"/>
      <c r="F53" s="751"/>
      <c r="G53" s="751"/>
      <c r="H53" s="745"/>
    </row>
    <row r="54" spans="1:8" s="724" customFormat="1" ht="9" customHeight="1">
      <c r="A54" s="725"/>
      <c r="B54" s="756" t="s">
        <v>689</v>
      </c>
      <c r="C54" s="751">
        <v>345930.36599999998</v>
      </c>
      <c r="D54" s="751">
        <v>378611.853</v>
      </c>
      <c r="E54" s="751">
        <v>388836.13500000001</v>
      </c>
      <c r="F54" s="751">
        <v>370385.10800000001</v>
      </c>
      <c r="G54" s="751">
        <v>376178.94900000002</v>
      </c>
      <c r="H54" s="745"/>
    </row>
    <row r="55" spans="1:8" s="724" customFormat="1" ht="9" customHeight="1">
      <c r="A55" s="725"/>
      <c r="B55" s="756" t="s">
        <v>690</v>
      </c>
      <c r="C55" s="751"/>
      <c r="D55" s="751"/>
      <c r="E55" s="751"/>
      <c r="F55" s="751"/>
      <c r="G55" s="751"/>
      <c r="H55" s="745"/>
    </row>
    <row r="56" spans="1:8" s="724" customFormat="1" ht="9" customHeight="1">
      <c r="A56" s="725"/>
      <c r="B56" s="756" t="s">
        <v>691</v>
      </c>
      <c r="C56" s="751">
        <v>27553.222000000002</v>
      </c>
      <c r="D56" s="751">
        <v>33944.275000000001</v>
      </c>
      <c r="E56" s="751">
        <v>33111.415999999997</v>
      </c>
      <c r="F56" s="751">
        <v>34662.896999999997</v>
      </c>
      <c r="G56" s="751">
        <v>19117.817999999999</v>
      </c>
      <c r="H56" s="728"/>
    </row>
    <row r="57" spans="1:8" s="724" customFormat="1" ht="3" customHeight="1">
      <c r="A57" s="725"/>
      <c r="B57" s="756"/>
      <c r="C57" s="751"/>
      <c r="D57" s="751"/>
      <c r="E57" s="751"/>
      <c r="F57" s="751"/>
      <c r="G57" s="751"/>
      <c r="H57" s="728"/>
    </row>
    <row r="58" spans="1:8" s="724" customFormat="1" ht="9" customHeight="1">
      <c r="A58" s="725"/>
      <c r="B58" s="761" t="s">
        <v>644</v>
      </c>
      <c r="C58" s="793">
        <f>SUM(C60:C64)</f>
        <v>1419476.5689999999</v>
      </c>
      <c r="D58" s="793">
        <f>SUM(D60:D64)</f>
        <v>1313315.5120000001</v>
      </c>
      <c r="E58" s="793">
        <f>SUM(E60:E64)</f>
        <v>1378581.618</v>
      </c>
      <c r="F58" s="793">
        <f t="shared" ref="F58:G58" si="2">SUM(F60:F64)</f>
        <v>1592322.0009999999</v>
      </c>
      <c r="G58" s="793">
        <f t="shared" si="2"/>
        <v>1764150.5009999997</v>
      </c>
      <c r="H58" s="745"/>
    </row>
    <row r="59" spans="1:8" s="724" customFormat="1" ht="3" customHeight="1">
      <c r="A59" s="725"/>
      <c r="B59" s="761"/>
      <c r="C59" s="793"/>
      <c r="D59" s="793"/>
      <c r="E59" s="793"/>
      <c r="F59" s="793"/>
      <c r="G59" s="793"/>
      <c r="H59" s="745"/>
    </row>
    <row r="60" spans="1:8" s="724" customFormat="1" ht="9" customHeight="1">
      <c r="A60" s="725"/>
      <c r="B60" s="756" t="s">
        <v>687</v>
      </c>
      <c r="C60" s="751">
        <v>1185608.1059999999</v>
      </c>
      <c r="D60" s="751">
        <v>1066065.6610000001</v>
      </c>
      <c r="E60" s="751">
        <v>1103827.03</v>
      </c>
      <c r="F60" s="751">
        <v>1233758.281</v>
      </c>
      <c r="G60" s="751">
        <v>1349189.1059999999</v>
      </c>
      <c r="H60" s="745"/>
    </row>
    <row r="61" spans="1:8" s="724" customFormat="1" ht="9" customHeight="1">
      <c r="A61" s="725"/>
      <c r="B61" s="756" t="s">
        <v>688</v>
      </c>
      <c r="C61" s="751"/>
      <c r="D61" s="751"/>
      <c r="E61" s="751"/>
      <c r="F61" s="751"/>
      <c r="G61" s="751"/>
      <c r="H61" s="745"/>
    </row>
    <row r="62" spans="1:8" s="724" customFormat="1" ht="9" customHeight="1">
      <c r="A62" s="725"/>
      <c r="B62" s="756" t="s">
        <v>689</v>
      </c>
      <c r="C62" s="751">
        <v>130600.64</v>
      </c>
      <c r="D62" s="751">
        <v>134565.209</v>
      </c>
      <c r="E62" s="751">
        <v>152643.606</v>
      </c>
      <c r="F62" s="751">
        <v>219515.74799999999</v>
      </c>
      <c r="G62" s="751">
        <v>244386.94399999999</v>
      </c>
      <c r="H62" s="745"/>
    </row>
    <row r="63" spans="1:8" s="724" customFormat="1" ht="9" customHeight="1">
      <c r="A63" s="725"/>
      <c r="B63" s="756" t="s">
        <v>690</v>
      </c>
      <c r="C63" s="751"/>
      <c r="D63" s="751"/>
      <c r="E63" s="751"/>
      <c r="F63" s="751"/>
      <c r="G63" s="751"/>
      <c r="H63" s="745"/>
    </row>
    <row r="64" spans="1:8" s="724" customFormat="1" ht="9" customHeight="1">
      <c r="A64" s="725"/>
      <c r="B64" s="756" t="s">
        <v>691</v>
      </c>
      <c r="C64" s="751">
        <v>103267.823</v>
      </c>
      <c r="D64" s="751">
        <v>112684.64200000001</v>
      </c>
      <c r="E64" s="751">
        <v>122110.982</v>
      </c>
      <c r="F64" s="751">
        <v>139047.97200000001</v>
      </c>
      <c r="G64" s="751">
        <v>170574.451</v>
      </c>
      <c r="H64" s="728"/>
    </row>
    <row r="65" spans="1:8" s="724" customFormat="1" ht="3.6" customHeight="1">
      <c r="A65" s="766"/>
      <c r="B65" s="762"/>
      <c r="C65" s="763"/>
      <c r="D65" s="763"/>
      <c r="E65" s="763"/>
      <c r="F65" s="763"/>
      <c r="G65" s="763"/>
      <c r="H65" s="728"/>
    </row>
    <row r="66" spans="1:8" ht="3" customHeight="1">
      <c r="A66" s="789"/>
      <c r="B66" s="764"/>
      <c r="C66" s="751"/>
      <c r="D66" s="751"/>
      <c r="E66" s="751"/>
      <c r="F66" s="751"/>
      <c r="G66" s="751"/>
      <c r="H66" s="728"/>
    </row>
    <row r="67" spans="1:8" ht="9" customHeight="1">
      <c r="A67" s="789"/>
      <c r="B67" s="765" t="s">
        <v>724</v>
      </c>
      <c r="C67" s="751"/>
      <c r="D67" s="751"/>
      <c r="E67" s="751"/>
      <c r="F67" s="751"/>
      <c r="G67" s="790"/>
      <c r="H67" s="728"/>
    </row>
    <row r="68" spans="1:8" ht="3" customHeight="1">
      <c r="A68" s="791"/>
      <c r="B68" s="767"/>
      <c r="C68" s="763"/>
      <c r="D68" s="763"/>
      <c r="E68" s="763"/>
      <c r="F68" s="763"/>
      <c r="G68" s="763"/>
      <c r="H68" s="768"/>
    </row>
    <row r="69" spans="1:8" ht="3" hidden="1" customHeight="1"/>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37.xml><?xml version="1.0" encoding="utf-8"?>
<worksheet xmlns="http://schemas.openxmlformats.org/spreadsheetml/2006/main" xmlns:r="http://schemas.openxmlformats.org/officeDocument/2006/relationships">
  <dimension ref="A1:O68"/>
  <sheetViews>
    <sheetView showGridLines="0" showRowColHeaders="0" zoomScale="140" zoomScaleNormal="140" workbookViewId="0"/>
  </sheetViews>
  <sheetFormatPr baseColWidth="10" defaultColWidth="0" defaultRowHeight="12.75" zeroHeight="1"/>
  <cols>
    <col min="1" max="1" width="0.7109375" style="769" customWidth="1"/>
    <col min="2" max="2" width="17.140625" style="769" customWidth="1"/>
    <col min="3" max="3" width="7.5703125" style="769" customWidth="1"/>
    <col min="4" max="7" width="8.28515625" style="769" customWidth="1"/>
    <col min="8" max="8" width="0.7109375" style="769" customWidth="1"/>
    <col min="9" max="9" width="0.85546875" style="769" customWidth="1"/>
    <col min="10" max="16384" width="10.7109375" style="769" hidden="1"/>
  </cols>
  <sheetData>
    <row r="1" spans="1:15" s="724" customFormat="1" ht="4.5" customHeight="1">
      <c r="A1" s="721"/>
      <c r="B1" s="722"/>
      <c r="C1" s="722"/>
      <c r="D1" s="722"/>
      <c r="E1" s="722"/>
      <c r="F1" s="722"/>
      <c r="G1" s="722"/>
      <c r="H1" s="723"/>
    </row>
    <row r="2" spans="1:15" s="724" customFormat="1" ht="11.1" customHeight="1">
      <c r="A2" s="725"/>
      <c r="B2" s="726" t="s">
        <v>680</v>
      </c>
      <c r="C2" s="727"/>
      <c r="D2" s="783"/>
      <c r="E2" s="783"/>
      <c r="F2" s="783"/>
      <c r="G2" s="841" t="s">
        <v>718</v>
      </c>
      <c r="H2" s="728"/>
      <c r="J2" s="726"/>
    </row>
    <row r="3" spans="1:15" s="724" customFormat="1" ht="11.1" customHeight="1">
      <c r="A3" s="725"/>
      <c r="B3" s="726" t="s">
        <v>693</v>
      </c>
      <c r="C3" s="729"/>
      <c r="D3" s="729"/>
      <c r="E3" s="729"/>
      <c r="F3" s="729"/>
      <c r="G3" s="729" t="s">
        <v>2</v>
      </c>
      <c r="H3" s="728"/>
      <c r="J3" s="726"/>
    </row>
    <row r="4" spans="1:15" s="724" customFormat="1" ht="11.1" customHeight="1">
      <c r="A4" s="725"/>
      <c r="B4" s="726" t="s">
        <v>694</v>
      </c>
      <c r="C4" s="729"/>
      <c r="D4" s="729"/>
      <c r="E4" s="729"/>
      <c r="F4" s="729"/>
      <c r="G4" s="729"/>
      <c r="H4" s="728"/>
      <c r="J4" s="726"/>
    </row>
    <row r="5" spans="1:15" s="724" customFormat="1" ht="11.1" customHeight="1">
      <c r="A5" s="725"/>
      <c r="B5" s="726" t="s">
        <v>723</v>
      </c>
      <c r="C5" s="730"/>
      <c r="D5" s="730"/>
      <c r="E5" s="730"/>
      <c r="F5" s="730"/>
      <c r="G5" s="730"/>
      <c r="H5" s="728"/>
      <c r="J5" s="726"/>
    </row>
    <row r="6" spans="1:15" s="724" customFormat="1" ht="11.1" customHeight="1">
      <c r="A6" s="725"/>
      <c r="B6" s="731" t="s">
        <v>623</v>
      </c>
      <c r="C6" s="730"/>
      <c r="D6" s="730"/>
      <c r="E6" s="730"/>
      <c r="F6" s="730"/>
      <c r="G6" s="730"/>
      <c r="H6" s="728"/>
      <c r="J6" s="731"/>
    </row>
    <row r="7" spans="1:15" s="724" customFormat="1" ht="3" customHeight="1">
      <c r="A7" s="725"/>
      <c r="B7" s="732"/>
      <c r="C7" s="732"/>
      <c r="D7" s="732"/>
      <c r="E7" s="732"/>
      <c r="F7" s="732"/>
      <c r="G7" s="732"/>
      <c r="H7" s="728"/>
    </row>
    <row r="8" spans="1:15" s="724" customFormat="1" ht="3" customHeight="1">
      <c r="A8" s="725"/>
      <c r="B8" s="733"/>
      <c r="C8" s="733"/>
      <c r="D8" s="733"/>
      <c r="E8" s="733"/>
      <c r="F8" s="733"/>
      <c r="G8" s="733"/>
      <c r="H8" s="728"/>
    </row>
    <row r="9" spans="1:15" s="724" customFormat="1" ht="8.4499999999999993" customHeight="1">
      <c r="A9" s="725"/>
      <c r="B9" s="880" t="s">
        <v>675</v>
      </c>
      <c r="C9" s="881">
        <v>2003</v>
      </c>
      <c r="D9" s="881">
        <v>2004</v>
      </c>
      <c r="E9" s="881">
        <v>2005</v>
      </c>
      <c r="F9" s="881">
        <v>2006</v>
      </c>
      <c r="G9" s="881">
        <v>2007</v>
      </c>
      <c r="H9" s="734"/>
      <c r="I9" s="735"/>
      <c r="J9" s="735"/>
      <c r="K9" s="735"/>
      <c r="L9" s="735"/>
      <c r="M9" s="735"/>
      <c r="N9" s="736"/>
      <c r="O9" s="737"/>
    </row>
    <row r="10" spans="1:15" s="724" customFormat="1" ht="3" customHeight="1">
      <c r="A10" s="725"/>
      <c r="B10" s="732"/>
      <c r="C10" s="738"/>
      <c r="D10" s="738"/>
      <c r="E10" s="738"/>
      <c r="F10" s="738"/>
      <c r="G10" s="738"/>
      <c r="H10" s="739"/>
      <c r="I10" s="740"/>
      <c r="J10" s="740"/>
      <c r="K10" s="740"/>
      <c r="L10" s="740"/>
      <c r="M10" s="740"/>
      <c r="N10" s="733"/>
    </row>
    <row r="11" spans="1:15" s="724" customFormat="1" ht="3" customHeight="1">
      <c r="A11" s="725"/>
      <c r="B11" s="733"/>
      <c r="C11" s="793"/>
      <c r="D11" s="793"/>
      <c r="E11" s="793"/>
      <c r="F11" s="793"/>
      <c r="G11" s="793"/>
      <c r="H11" s="741"/>
      <c r="I11" s="740"/>
      <c r="J11" s="740"/>
      <c r="K11" s="740"/>
      <c r="L11" s="740"/>
      <c r="M11" s="740"/>
      <c r="N11" s="733"/>
    </row>
    <row r="12" spans="1:15" s="744" customFormat="1" ht="9" customHeight="1">
      <c r="A12" s="742"/>
      <c r="B12" s="743" t="s">
        <v>60</v>
      </c>
      <c r="C12" s="793">
        <f t="shared" ref="C12:G12" si="0">SUM(C14+C27)</f>
        <v>277762.43200000003</v>
      </c>
      <c r="D12" s="793">
        <f t="shared" si="0"/>
        <v>327934.07699999999</v>
      </c>
      <c r="E12" s="793">
        <f t="shared" si="0"/>
        <v>363468.92</v>
      </c>
      <c r="F12" s="793">
        <f t="shared" si="0"/>
        <v>402681.26100000006</v>
      </c>
      <c r="G12" s="793">
        <f t="shared" si="0"/>
        <v>457549.91399999999</v>
      </c>
      <c r="H12" s="745"/>
      <c r="J12" s="747"/>
      <c r="K12" s="747"/>
      <c r="O12" s="746"/>
    </row>
    <row r="13" spans="1:15" s="724" customFormat="1" ht="9" customHeight="1">
      <c r="A13" s="725"/>
      <c r="B13" s="748"/>
      <c r="C13" s="751"/>
      <c r="D13" s="751"/>
      <c r="E13" s="751"/>
      <c r="F13" s="751"/>
      <c r="G13" s="751"/>
      <c r="H13" s="728"/>
      <c r="J13" s="750"/>
      <c r="K13" s="750"/>
      <c r="O13" s="733"/>
    </row>
    <row r="14" spans="1:15" s="724" customFormat="1" ht="9" customHeight="1">
      <c r="A14" s="725"/>
      <c r="B14" s="743" t="s">
        <v>629</v>
      </c>
      <c r="C14" s="793">
        <f t="shared" ref="C14:G14" si="1">SUM(C15+C20+C23+C25)</f>
        <v>110623.732</v>
      </c>
      <c r="D14" s="793">
        <f t="shared" si="1"/>
        <v>124890.592</v>
      </c>
      <c r="E14" s="793">
        <f t="shared" si="1"/>
        <v>161189.997</v>
      </c>
      <c r="F14" s="793">
        <f t="shared" si="1"/>
        <v>188834.54500000004</v>
      </c>
      <c r="G14" s="793">
        <f t="shared" si="1"/>
        <v>197907.17500000002</v>
      </c>
      <c r="H14" s="728"/>
      <c r="O14" s="733"/>
    </row>
    <row r="15" spans="1:15" s="744" customFormat="1" ht="9" customHeight="1">
      <c r="A15" s="742"/>
      <c r="B15" s="752" t="s">
        <v>630</v>
      </c>
      <c r="C15" s="751">
        <f t="shared" ref="C15:G15" si="2">SUM(C16:C19)</f>
        <v>19348.996999999999</v>
      </c>
      <c r="D15" s="751">
        <f t="shared" si="2"/>
        <v>18073.904999999999</v>
      </c>
      <c r="E15" s="751">
        <f t="shared" si="2"/>
        <v>28686.505000000001</v>
      </c>
      <c r="F15" s="751">
        <f t="shared" si="2"/>
        <v>32895.277000000002</v>
      </c>
      <c r="G15" s="751">
        <f t="shared" si="2"/>
        <v>31445.034</v>
      </c>
      <c r="H15" s="745"/>
      <c r="J15" s="747"/>
      <c r="K15" s="747"/>
      <c r="O15" s="746"/>
    </row>
    <row r="16" spans="1:15" s="744" customFormat="1" ht="9" customHeight="1">
      <c r="A16" s="742"/>
      <c r="B16" s="753" t="s">
        <v>695</v>
      </c>
      <c r="C16" s="751"/>
      <c r="D16" s="751"/>
      <c r="E16" s="751"/>
      <c r="F16" s="751"/>
      <c r="G16" s="751"/>
      <c r="H16" s="745"/>
      <c r="O16" s="746"/>
    </row>
    <row r="17" spans="1:15" s="744" customFormat="1" ht="9" customHeight="1">
      <c r="A17" s="742"/>
      <c r="B17" s="753" t="s">
        <v>667</v>
      </c>
      <c r="C17" s="751">
        <v>17602.111000000001</v>
      </c>
      <c r="D17" s="751">
        <v>16331.22</v>
      </c>
      <c r="E17" s="751">
        <v>24578.038</v>
      </c>
      <c r="F17" s="751">
        <v>27691.763999999999</v>
      </c>
      <c r="G17" s="751">
        <v>28116.772000000001</v>
      </c>
      <c r="H17" s="745"/>
      <c r="J17" s="747"/>
      <c r="K17" s="747"/>
      <c r="O17" s="746"/>
    </row>
    <row r="18" spans="1:15" s="724" customFormat="1" ht="9" customHeight="1">
      <c r="A18" s="725"/>
      <c r="B18" s="753" t="s">
        <v>696</v>
      </c>
      <c r="H18" s="728"/>
      <c r="O18" s="733"/>
    </row>
    <row r="19" spans="1:15" s="724" customFormat="1" ht="9" customHeight="1">
      <c r="A19" s="725"/>
      <c r="B19" s="753" t="s">
        <v>697</v>
      </c>
      <c r="C19" s="751">
        <v>1746.886</v>
      </c>
      <c r="D19" s="751">
        <v>1742.6849999999999</v>
      </c>
      <c r="E19" s="751">
        <v>4108.4669999999996</v>
      </c>
      <c r="F19" s="751">
        <v>5203.5129999999999</v>
      </c>
      <c r="G19" s="751">
        <v>3328.2620000000002</v>
      </c>
      <c r="H19" s="728"/>
      <c r="O19" s="733"/>
    </row>
    <row r="20" spans="1:15" s="724" customFormat="1" ht="9" customHeight="1">
      <c r="A20" s="725"/>
      <c r="B20" s="754" t="s">
        <v>698</v>
      </c>
      <c r="C20" s="751">
        <f t="shared" ref="C20:G20" si="3">SUM(C21:C22)</f>
        <v>53694.853000000003</v>
      </c>
      <c r="D20" s="751">
        <f t="shared" si="3"/>
        <v>65489.720999999998</v>
      </c>
      <c r="E20" s="751">
        <f t="shared" si="3"/>
        <v>84282.79</v>
      </c>
      <c r="F20" s="751">
        <f t="shared" si="3"/>
        <v>100708.7</v>
      </c>
      <c r="G20" s="751">
        <f t="shared" si="3"/>
        <v>122115.6</v>
      </c>
      <c r="H20" s="728"/>
      <c r="O20" s="733"/>
    </row>
    <row r="21" spans="1:15" s="724" customFormat="1" ht="9" customHeight="1">
      <c r="A21" s="725"/>
      <c r="B21" s="755" t="s">
        <v>635</v>
      </c>
      <c r="C21" s="751">
        <v>48206.959000000003</v>
      </c>
      <c r="D21" s="751">
        <v>58750.256999999998</v>
      </c>
      <c r="E21" s="751">
        <v>76545.885999999999</v>
      </c>
      <c r="F21" s="751">
        <v>94835.595000000001</v>
      </c>
      <c r="G21" s="751">
        <v>115194.6</v>
      </c>
      <c r="H21" s="728"/>
      <c r="O21" s="733"/>
    </row>
    <row r="22" spans="1:15" s="724" customFormat="1" ht="9" customHeight="1">
      <c r="A22" s="725"/>
      <c r="B22" s="755" t="s">
        <v>636</v>
      </c>
      <c r="C22" s="751">
        <v>5487.8940000000002</v>
      </c>
      <c r="D22" s="751">
        <v>6739.4639999999999</v>
      </c>
      <c r="E22" s="751">
        <v>7736.9040000000005</v>
      </c>
      <c r="F22" s="751">
        <v>5873.1049999999996</v>
      </c>
      <c r="G22" s="751">
        <v>6921</v>
      </c>
      <c r="H22" s="728"/>
      <c r="O22" s="733"/>
    </row>
    <row r="23" spans="1:15" s="724" customFormat="1" ht="9" customHeight="1">
      <c r="A23" s="725"/>
      <c r="B23" s="754" t="s">
        <v>699</v>
      </c>
      <c r="C23" s="751">
        <f t="shared" ref="C23:G23" si="4">SUM(C24)</f>
        <v>36509.713000000003</v>
      </c>
      <c r="D23" s="751">
        <f t="shared" si="4"/>
        <v>39822.192000000003</v>
      </c>
      <c r="E23" s="751">
        <f t="shared" si="4"/>
        <v>42542.874000000003</v>
      </c>
      <c r="F23" s="751">
        <f t="shared" si="4"/>
        <v>50455.357000000004</v>
      </c>
      <c r="G23" s="751">
        <f t="shared" si="4"/>
        <v>39446.135999999999</v>
      </c>
      <c r="H23" s="728"/>
      <c r="O23" s="733"/>
    </row>
    <row r="24" spans="1:15" s="724" customFormat="1" ht="9" customHeight="1">
      <c r="A24" s="725"/>
      <c r="B24" s="755" t="s">
        <v>638</v>
      </c>
      <c r="C24" s="751">
        <v>36509.713000000003</v>
      </c>
      <c r="D24" s="751">
        <v>39822.192000000003</v>
      </c>
      <c r="E24" s="751">
        <v>42542.874000000003</v>
      </c>
      <c r="F24" s="751">
        <v>50455.357000000004</v>
      </c>
      <c r="G24" s="751">
        <v>39446.135999999999</v>
      </c>
      <c r="H24" s="728"/>
      <c r="O24" s="733"/>
    </row>
    <row r="25" spans="1:15" s="724" customFormat="1" ht="9" customHeight="1">
      <c r="A25" s="725"/>
      <c r="B25" s="754" t="s">
        <v>216</v>
      </c>
      <c r="C25" s="751">
        <v>1070.1690000000001</v>
      </c>
      <c r="D25" s="751">
        <v>1504.7739999999999</v>
      </c>
      <c r="E25" s="751">
        <v>5677.8280000000004</v>
      </c>
      <c r="F25" s="751">
        <v>4775.2110000000002</v>
      </c>
      <c r="G25" s="751">
        <v>4900.4049999999997</v>
      </c>
      <c r="H25" s="728"/>
    </row>
    <row r="26" spans="1:15" s="724" customFormat="1" ht="9" customHeight="1">
      <c r="A26" s="725"/>
      <c r="B26" s="754"/>
      <c r="C26" s="751"/>
      <c r="D26" s="751"/>
      <c r="E26" s="751"/>
      <c r="F26" s="751"/>
      <c r="G26" s="751"/>
      <c r="H26" s="728"/>
    </row>
    <row r="27" spans="1:15" s="724" customFormat="1" ht="9" customHeight="1">
      <c r="A27" s="725"/>
      <c r="B27" s="761" t="s">
        <v>700</v>
      </c>
      <c r="C27" s="793">
        <f t="shared" ref="C27:G27" si="5">SUM(C28+C29)</f>
        <v>167138.70000000001</v>
      </c>
      <c r="D27" s="793">
        <f t="shared" si="5"/>
        <v>203043.48499999999</v>
      </c>
      <c r="E27" s="793">
        <f t="shared" si="5"/>
        <v>202278.92299999998</v>
      </c>
      <c r="F27" s="793">
        <f t="shared" si="5"/>
        <v>213846.71599999999</v>
      </c>
      <c r="G27" s="793">
        <f t="shared" si="5"/>
        <v>259642.739</v>
      </c>
      <c r="H27" s="728"/>
    </row>
    <row r="28" spans="1:15" s="724" customFormat="1" ht="9" customHeight="1">
      <c r="A28" s="725"/>
      <c r="B28" s="754" t="s">
        <v>640</v>
      </c>
      <c r="C28" s="751">
        <v>161610.99400000001</v>
      </c>
      <c r="D28" s="751">
        <v>196688.20199999999</v>
      </c>
      <c r="E28" s="751">
        <v>200869.66099999999</v>
      </c>
      <c r="F28" s="751">
        <v>206358.965</v>
      </c>
      <c r="G28" s="751">
        <v>248016.84599999999</v>
      </c>
      <c r="H28" s="728"/>
    </row>
    <row r="29" spans="1:15" s="724" customFormat="1" ht="9" customHeight="1">
      <c r="A29" s="725"/>
      <c r="B29" s="754" t="s">
        <v>641</v>
      </c>
      <c r="C29" s="751">
        <f t="shared" ref="C29:G29" si="6">SUM(C30:C31)</f>
        <v>5527.7060000000001</v>
      </c>
      <c r="D29" s="751">
        <f t="shared" si="6"/>
        <v>6355.2829999999994</v>
      </c>
      <c r="E29" s="751">
        <f t="shared" si="6"/>
        <v>1409.2620000000002</v>
      </c>
      <c r="F29" s="751">
        <f t="shared" si="6"/>
        <v>7487.7510000000002</v>
      </c>
      <c r="G29" s="751">
        <f t="shared" si="6"/>
        <v>11625.893</v>
      </c>
      <c r="H29" s="728"/>
    </row>
    <row r="30" spans="1:15" s="724" customFormat="1" ht="9" customHeight="1">
      <c r="A30" s="725"/>
      <c r="B30" s="753" t="s">
        <v>642</v>
      </c>
      <c r="C30" s="751">
        <v>460.80500000000001</v>
      </c>
      <c r="D30" s="751">
        <v>107.084</v>
      </c>
      <c r="E30" s="751">
        <v>20.122</v>
      </c>
      <c r="F30" s="751">
        <v>575.88900000000001</v>
      </c>
      <c r="G30" s="751">
        <v>63.856000000000002</v>
      </c>
      <c r="H30" s="728"/>
    </row>
    <row r="31" spans="1:15" s="724" customFormat="1" ht="9" customHeight="1">
      <c r="A31" s="725"/>
      <c r="B31" s="753" t="s">
        <v>643</v>
      </c>
      <c r="C31" s="751">
        <v>5066.9009999999998</v>
      </c>
      <c r="D31" s="751">
        <v>6248.1989999999996</v>
      </c>
      <c r="E31" s="751">
        <v>1389.14</v>
      </c>
      <c r="F31" s="751">
        <v>6911.8620000000001</v>
      </c>
      <c r="G31" s="751">
        <v>11562.037</v>
      </c>
      <c r="H31" s="728"/>
    </row>
    <row r="32" spans="1:15" s="724" customFormat="1" ht="9" customHeight="1">
      <c r="A32" s="725"/>
      <c r="B32" s="753"/>
      <c r="C32" s="751"/>
      <c r="D32" s="751"/>
      <c r="E32" s="751"/>
      <c r="F32" s="751"/>
      <c r="G32" s="751"/>
      <c r="H32" s="728"/>
    </row>
    <row r="33" spans="1:15" s="724" customFormat="1" ht="9" customHeight="1">
      <c r="A33" s="725"/>
      <c r="B33" s="753"/>
      <c r="C33" s="751"/>
      <c r="D33" s="751"/>
      <c r="E33" s="751"/>
      <c r="F33" s="751"/>
      <c r="G33" s="751"/>
      <c r="H33" s="728"/>
    </row>
    <row r="34" spans="1:15" s="724" customFormat="1" ht="9" customHeight="1">
      <c r="A34" s="725"/>
      <c r="B34" s="753"/>
      <c r="C34" s="751"/>
      <c r="D34" s="751"/>
      <c r="E34" s="751"/>
      <c r="F34" s="751"/>
      <c r="G34" s="751"/>
      <c r="H34" s="728"/>
    </row>
    <row r="35" spans="1:15" s="724" customFormat="1" ht="9" customHeight="1">
      <c r="A35" s="725"/>
      <c r="B35" s="753"/>
      <c r="C35" s="751"/>
      <c r="D35" s="751"/>
      <c r="E35" s="751"/>
      <c r="F35" s="751"/>
      <c r="G35" s="751"/>
      <c r="H35" s="728"/>
    </row>
    <row r="36" spans="1:15" s="724" customFormat="1" ht="9" customHeight="1">
      <c r="A36" s="725"/>
      <c r="B36" s="753"/>
      <c r="C36" s="751"/>
      <c r="D36" s="751"/>
      <c r="E36" s="751"/>
      <c r="F36" s="751"/>
      <c r="G36" s="751"/>
      <c r="H36" s="728"/>
    </row>
    <row r="37" spans="1:15" s="724" customFormat="1" ht="9" customHeight="1">
      <c r="A37" s="725"/>
      <c r="B37" s="753"/>
      <c r="C37" s="751"/>
      <c r="D37" s="751"/>
      <c r="E37" s="751"/>
      <c r="F37" s="751"/>
      <c r="G37" s="853" t="s">
        <v>718</v>
      </c>
      <c r="H37" s="728"/>
    </row>
    <row r="38" spans="1:15" s="724" customFormat="1" ht="9" customHeight="1">
      <c r="A38" s="725"/>
      <c r="B38" s="753"/>
      <c r="C38" s="751"/>
      <c r="D38" s="751"/>
      <c r="E38" s="751"/>
      <c r="F38" s="751"/>
      <c r="G38" s="729" t="s">
        <v>69</v>
      </c>
      <c r="H38" s="728"/>
    </row>
    <row r="39" spans="1:15" s="724" customFormat="1" ht="3" customHeight="1">
      <c r="A39" s="725"/>
      <c r="B39" s="732"/>
      <c r="C39" s="732"/>
      <c r="D39" s="732"/>
      <c r="E39" s="732"/>
      <c r="F39" s="732"/>
      <c r="G39" s="732"/>
      <c r="H39" s="728"/>
    </row>
    <row r="40" spans="1:15" s="724" customFormat="1" ht="3" customHeight="1">
      <c r="A40" s="725"/>
      <c r="B40" s="733"/>
      <c r="C40" s="733"/>
      <c r="D40" s="733"/>
      <c r="E40" s="733"/>
      <c r="F40" s="733"/>
      <c r="G40" s="733"/>
      <c r="H40" s="728"/>
    </row>
    <row r="41" spans="1:15" s="724" customFormat="1" ht="8.4499999999999993" customHeight="1">
      <c r="A41" s="725"/>
      <c r="B41" s="880" t="s">
        <v>675</v>
      </c>
      <c r="C41" s="881">
        <v>2008</v>
      </c>
      <c r="D41" s="881">
        <v>2009</v>
      </c>
      <c r="E41" s="881">
        <v>2010</v>
      </c>
      <c r="F41" s="881">
        <v>2011</v>
      </c>
      <c r="G41" s="881" t="s">
        <v>81</v>
      </c>
      <c r="H41" s="734"/>
      <c r="I41" s="735"/>
      <c r="J41" s="735"/>
      <c r="K41" s="735"/>
      <c r="L41" s="735"/>
      <c r="M41" s="735"/>
      <c r="N41" s="736"/>
      <c r="O41" s="737"/>
    </row>
    <row r="42" spans="1:15" s="724" customFormat="1" ht="3" customHeight="1">
      <c r="A42" s="725"/>
      <c r="B42" s="732"/>
      <c r="C42" s="738"/>
      <c r="D42" s="738"/>
      <c r="E42" s="738"/>
      <c r="F42" s="738"/>
      <c r="G42" s="738"/>
      <c r="H42" s="739"/>
      <c r="I42" s="740"/>
      <c r="J42" s="740"/>
      <c r="K42" s="740"/>
      <c r="L42" s="740"/>
      <c r="M42" s="740"/>
      <c r="N42" s="733"/>
    </row>
    <row r="43" spans="1:15" s="724" customFormat="1" ht="3" customHeight="1">
      <c r="A43" s="725"/>
      <c r="B43" s="733"/>
      <c r="C43" s="793"/>
      <c r="D43" s="793"/>
      <c r="E43" s="793"/>
      <c r="F43" s="793"/>
      <c r="G43" s="793"/>
      <c r="H43" s="741"/>
      <c r="I43" s="740"/>
      <c r="J43" s="740"/>
      <c r="K43" s="740"/>
      <c r="L43" s="740"/>
      <c r="M43" s="740"/>
      <c r="N43" s="733"/>
    </row>
    <row r="44" spans="1:15" s="744" customFormat="1" ht="9" customHeight="1">
      <c r="A44" s="742"/>
      <c r="B44" s="743" t="s">
        <v>60</v>
      </c>
      <c r="C44" s="793">
        <f t="shared" ref="C44:G44" si="7">SUM(C46+C59)</f>
        <v>587907.48</v>
      </c>
      <c r="D44" s="793">
        <f t="shared" si="7"/>
        <v>638558.74400000006</v>
      </c>
      <c r="E44" s="793">
        <f t="shared" si="7"/>
        <v>652570.48</v>
      </c>
      <c r="F44" s="793">
        <f t="shared" si="7"/>
        <v>646451.16200000001</v>
      </c>
      <c r="G44" s="793">
        <f t="shared" si="7"/>
        <v>627647.41800000006</v>
      </c>
      <c r="H44" s="745"/>
      <c r="J44" s="747"/>
      <c r="K44" s="747"/>
      <c r="O44" s="746"/>
    </row>
    <row r="45" spans="1:15" s="724" customFormat="1" ht="9" customHeight="1">
      <c r="A45" s="725"/>
      <c r="B45" s="748"/>
      <c r="C45" s="751"/>
      <c r="D45" s="751"/>
      <c r="E45" s="751"/>
      <c r="F45" s="751"/>
      <c r="G45" s="751"/>
      <c r="H45" s="728"/>
      <c r="J45" s="750"/>
      <c r="K45" s="750"/>
      <c r="O45" s="733"/>
    </row>
    <row r="46" spans="1:15" s="724" customFormat="1" ht="9" customHeight="1">
      <c r="A46" s="725"/>
      <c r="B46" s="743" t="s">
        <v>629</v>
      </c>
      <c r="C46" s="793">
        <f t="shared" ref="C46:G46" si="8">SUM(C47+C52+C55+C57)</f>
        <v>281006.71600000001</v>
      </c>
      <c r="D46" s="793">
        <f t="shared" si="8"/>
        <v>329278.83800000005</v>
      </c>
      <c r="E46" s="793">
        <f t="shared" si="8"/>
        <v>354711.01199999999</v>
      </c>
      <c r="F46" s="793">
        <f t="shared" si="8"/>
        <v>340655.06699999998</v>
      </c>
      <c r="G46" s="793">
        <f t="shared" si="8"/>
        <v>308114.86700000003</v>
      </c>
      <c r="H46" s="728"/>
      <c r="O46" s="733"/>
    </row>
    <row r="47" spans="1:15" s="744" customFormat="1" ht="9" customHeight="1">
      <c r="A47" s="742"/>
      <c r="B47" s="752" t="s">
        <v>630</v>
      </c>
      <c r="C47" s="751">
        <f t="shared" ref="C47:G47" si="9">SUM(C48:C51)</f>
        <v>47204.255000000005</v>
      </c>
      <c r="D47" s="751">
        <f t="shared" si="9"/>
        <v>69717.027000000002</v>
      </c>
      <c r="E47" s="751">
        <f t="shared" si="9"/>
        <v>96678.103999999992</v>
      </c>
      <c r="F47" s="751">
        <f t="shared" si="9"/>
        <v>85240.898000000001</v>
      </c>
      <c r="G47" s="751">
        <f t="shared" si="9"/>
        <v>89372.225999999995</v>
      </c>
      <c r="H47" s="745"/>
      <c r="J47" s="747"/>
      <c r="K47" s="747"/>
      <c r="O47" s="746"/>
    </row>
    <row r="48" spans="1:15" s="744" customFormat="1" ht="9" customHeight="1">
      <c r="A48" s="742"/>
      <c r="B48" s="753" t="s">
        <v>695</v>
      </c>
      <c r="C48" s="751"/>
      <c r="D48" s="751"/>
      <c r="E48" s="751"/>
      <c r="F48" s="751"/>
      <c r="G48" s="751"/>
      <c r="H48" s="745"/>
      <c r="O48" s="746"/>
    </row>
    <row r="49" spans="1:15" s="744" customFormat="1" ht="9" customHeight="1">
      <c r="A49" s="742"/>
      <c r="B49" s="753" t="s">
        <v>667</v>
      </c>
      <c r="C49" s="751">
        <v>42078.902000000002</v>
      </c>
      <c r="D49" s="751">
        <v>65058.084999999999</v>
      </c>
      <c r="E49" s="751">
        <v>91355.45</v>
      </c>
      <c r="F49" s="751">
        <v>79550.398000000001</v>
      </c>
      <c r="G49" s="751">
        <v>82978.316999999995</v>
      </c>
      <c r="H49" s="745"/>
      <c r="J49" s="747"/>
      <c r="K49" s="747"/>
      <c r="O49" s="746"/>
    </row>
    <row r="50" spans="1:15" s="724" customFormat="1" ht="9" customHeight="1">
      <c r="A50" s="725"/>
      <c r="B50" s="753" t="s">
        <v>696</v>
      </c>
      <c r="H50" s="728"/>
      <c r="O50" s="733"/>
    </row>
    <row r="51" spans="1:15" s="724" customFormat="1" ht="9" customHeight="1">
      <c r="A51" s="725"/>
      <c r="B51" s="753" t="s">
        <v>697</v>
      </c>
      <c r="C51" s="751">
        <v>5125.3530000000001</v>
      </c>
      <c r="D51" s="751">
        <v>4658.942</v>
      </c>
      <c r="E51" s="751">
        <v>5322.6540000000005</v>
      </c>
      <c r="F51" s="751">
        <v>5690.5</v>
      </c>
      <c r="G51" s="751">
        <v>6393.9089999999997</v>
      </c>
      <c r="H51" s="728"/>
      <c r="O51" s="733"/>
    </row>
    <row r="52" spans="1:15" s="724" customFormat="1" ht="9" customHeight="1">
      <c r="A52" s="725"/>
      <c r="B52" s="754" t="s">
        <v>698</v>
      </c>
      <c r="C52" s="751">
        <f t="shared" ref="C52:G52" si="10">SUM(C53:C54)</f>
        <v>159675.32200000001</v>
      </c>
      <c r="D52" s="751">
        <f t="shared" si="10"/>
        <v>167472.215</v>
      </c>
      <c r="E52" s="751">
        <f t="shared" si="10"/>
        <v>172611.66999999998</v>
      </c>
      <c r="F52" s="751">
        <f t="shared" si="10"/>
        <v>174794.37800000003</v>
      </c>
      <c r="G52" s="751">
        <f t="shared" si="10"/>
        <v>144428.70699999999</v>
      </c>
      <c r="H52" s="728"/>
      <c r="O52" s="733"/>
    </row>
    <row r="53" spans="1:15" s="724" customFormat="1" ht="9" customHeight="1">
      <c r="A53" s="725"/>
      <c r="B53" s="755" t="s">
        <v>635</v>
      </c>
      <c r="C53" s="751">
        <v>148461.024</v>
      </c>
      <c r="D53" s="751">
        <v>155100.68700000001</v>
      </c>
      <c r="E53" s="751">
        <v>160905.50899999999</v>
      </c>
      <c r="F53" s="751">
        <v>163781.23800000001</v>
      </c>
      <c r="G53" s="751">
        <v>136147.4</v>
      </c>
      <c r="H53" s="728"/>
      <c r="O53" s="733"/>
    </row>
    <row r="54" spans="1:15" s="724" customFormat="1" ht="9" customHeight="1">
      <c r="A54" s="725"/>
      <c r="B54" s="755" t="s">
        <v>636</v>
      </c>
      <c r="C54" s="751">
        <v>11214.298000000001</v>
      </c>
      <c r="D54" s="751">
        <v>12371.528</v>
      </c>
      <c r="E54" s="751">
        <v>11706.161</v>
      </c>
      <c r="F54" s="751">
        <v>11013.14</v>
      </c>
      <c r="G54" s="751">
        <v>8281.3070000000007</v>
      </c>
      <c r="H54" s="728"/>
      <c r="O54" s="733"/>
    </row>
    <row r="55" spans="1:15" s="724" customFormat="1" ht="9" customHeight="1">
      <c r="A55" s="725"/>
      <c r="B55" s="754" t="s">
        <v>699</v>
      </c>
      <c r="C55" s="751">
        <f t="shared" ref="C55:G55" si="11">SUM(C56)</f>
        <v>69387.232999999993</v>
      </c>
      <c r="D55" s="751">
        <f t="shared" si="11"/>
        <v>84743.016000000003</v>
      </c>
      <c r="E55" s="751">
        <f t="shared" si="11"/>
        <v>77986.264999999999</v>
      </c>
      <c r="F55" s="751">
        <f t="shared" si="11"/>
        <v>73167.854000000007</v>
      </c>
      <c r="G55" s="751">
        <f t="shared" si="11"/>
        <v>65928.903000000006</v>
      </c>
      <c r="H55" s="728"/>
      <c r="O55" s="733"/>
    </row>
    <row r="56" spans="1:15" s="724" customFormat="1" ht="9" customHeight="1">
      <c r="A56" s="725"/>
      <c r="B56" s="755" t="s">
        <v>638</v>
      </c>
      <c r="C56" s="751">
        <v>69387.232999999993</v>
      </c>
      <c r="D56" s="751">
        <v>84743.016000000003</v>
      </c>
      <c r="E56" s="751">
        <v>77986.264999999999</v>
      </c>
      <c r="F56" s="751">
        <v>73167.854000000007</v>
      </c>
      <c r="G56" s="751">
        <v>65928.903000000006</v>
      </c>
      <c r="H56" s="728"/>
      <c r="O56" s="733"/>
    </row>
    <row r="57" spans="1:15" s="724" customFormat="1" ht="9" customHeight="1">
      <c r="A57" s="725"/>
      <c r="B57" s="754" t="s">
        <v>216</v>
      </c>
      <c r="C57" s="751">
        <v>4739.9059999999999</v>
      </c>
      <c r="D57" s="751">
        <v>7346.58</v>
      </c>
      <c r="E57" s="751">
        <v>7434.973</v>
      </c>
      <c r="F57" s="751">
        <v>7451.9369999999999</v>
      </c>
      <c r="G57" s="751">
        <v>8385.0310000000009</v>
      </c>
      <c r="H57" s="728"/>
    </row>
    <row r="58" spans="1:15" s="724" customFormat="1" ht="9" customHeight="1">
      <c r="A58" s="725"/>
      <c r="B58" s="754"/>
      <c r="C58" s="751"/>
      <c r="D58" s="751"/>
      <c r="E58" s="751"/>
      <c r="F58" s="751"/>
      <c r="G58" s="751"/>
      <c r="H58" s="728"/>
    </row>
    <row r="59" spans="1:15" s="724" customFormat="1" ht="9" customHeight="1">
      <c r="A59" s="725"/>
      <c r="B59" s="761" t="s">
        <v>700</v>
      </c>
      <c r="C59" s="793">
        <f t="shared" ref="C59:G59" si="12">SUM(C60+C61)</f>
        <v>306900.76400000002</v>
      </c>
      <c r="D59" s="793">
        <f t="shared" si="12"/>
        <v>309279.90600000002</v>
      </c>
      <c r="E59" s="793">
        <f t="shared" si="12"/>
        <v>297859.46800000005</v>
      </c>
      <c r="F59" s="793">
        <f t="shared" si="12"/>
        <v>305796.09500000003</v>
      </c>
      <c r="G59" s="793">
        <f t="shared" si="12"/>
        <v>319532.55099999998</v>
      </c>
      <c r="H59" s="728"/>
    </row>
    <row r="60" spans="1:15" s="724" customFormat="1" ht="9" customHeight="1">
      <c r="A60" s="725"/>
      <c r="B60" s="754" t="s">
        <v>640</v>
      </c>
      <c r="C60" s="751">
        <v>291626.26500000001</v>
      </c>
      <c r="D60" s="751">
        <v>293142.174</v>
      </c>
      <c r="E60" s="751">
        <v>280833.54100000003</v>
      </c>
      <c r="F60" s="751">
        <v>287123.44400000002</v>
      </c>
      <c r="G60" s="751">
        <v>299101.701</v>
      </c>
      <c r="H60" s="728"/>
    </row>
    <row r="61" spans="1:15" s="724" customFormat="1" ht="9" customHeight="1">
      <c r="A61" s="725"/>
      <c r="B61" s="754" t="s">
        <v>641</v>
      </c>
      <c r="C61" s="751">
        <f t="shared" ref="C61:G61" si="13">SUM(C62:C63)</f>
        <v>15274.499</v>
      </c>
      <c r="D61" s="751">
        <f t="shared" si="13"/>
        <v>16137.732</v>
      </c>
      <c r="E61" s="751">
        <f t="shared" si="13"/>
        <v>17025.927</v>
      </c>
      <c r="F61" s="751">
        <f t="shared" si="13"/>
        <v>18672.651000000002</v>
      </c>
      <c r="G61" s="751">
        <f t="shared" si="13"/>
        <v>20430.850000000002</v>
      </c>
      <c r="H61" s="728"/>
    </row>
    <row r="62" spans="1:15" s="724" customFormat="1" ht="9" customHeight="1">
      <c r="A62" s="725"/>
      <c r="B62" s="753" t="s">
        <v>642</v>
      </c>
      <c r="C62" s="751">
        <v>90.975999999999999</v>
      </c>
      <c r="D62" s="751">
        <v>144.46799999999999</v>
      </c>
      <c r="E62" s="751">
        <v>200.31899999999999</v>
      </c>
      <c r="F62" s="751">
        <v>158.79300000000001</v>
      </c>
      <c r="G62" s="751">
        <v>363.62799999999999</v>
      </c>
      <c r="H62" s="728"/>
    </row>
    <row r="63" spans="1:15" s="724" customFormat="1" ht="9" customHeight="1">
      <c r="A63" s="725"/>
      <c r="B63" s="753" t="s">
        <v>643</v>
      </c>
      <c r="C63" s="751">
        <v>15183.522999999999</v>
      </c>
      <c r="D63" s="751">
        <v>15993.263999999999</v>
      </c>
      <c r="E63" s="751">
        <v>16825.608</v>
      </c>
      <c r="F63" s="751">
        <v>18513.858</v>
      </c>
      <c r="G63" s="751">
        <v>20067.222000000002</v>
      </c>
      <c r="H63" s="728"/>
    </row>
    <row r="64" spans="1:15" s="724" customFormat="1" ht="2.4500000000000002" customHeight="1">
      <c r="A64" s="725"/>
      <c r="B64" s="762"/>
      <c r="C64" s="763"/>
      <c r="D64" s="763"/>
      <c r="E64" s="763"/>
      <c r="F64" s="763"/>
      <c r="G64" s="763"/>
      <c r="H64" s="728"/>
      <c r="O64" s="733"/>
    </row>
    <row r="65" spans="1:15" s="724" customFormat="1" ht="2.4500000000000002" customHeight="1">
      <c r="A65" s="725"/>
      <c r="B65" s="764"/>
      <c r="C65" s="751"/>
      <c r="D65" s="751"/>
      <c r="E65" s="751"/>
      <c r="F65" s="751"/>
      <c r="G65" s="751"/>
      <c r="H65" s="728"/>
      <c r="O65" s="733"/>
    </row>
    <row r="66" spans="1:15" s="724" customFormat="1" ht="9" customHeight="1">
      <c r="A66" s="725"/>
      <c r="B66" s="765" t="s">
        <v>724</v>
      </c>
      <c r="C66" s="751"/>
      <c r="D66" s="751"/>
      <c r="E66" s="751"/>
      <c r="F66" s="751"/>
      <c r="G66" s="751"/>
      <c r="H66" s="728"/>
    </row>
    <row r="67" spans="1:15" s="724" customFormat="1" ht="3.6" customHeight="1">
      <c r="A67" s="766"/>
      <c r="B67" s="767"/>
      <c r="C67" s="763"/>
      <c r="D67" s="763"/>
      <c r="E67" s="763"/>
      <c r="F67" s="763"/>
      <c r="G67" s="763"/>
      <c r="H67" s="768"/>
    </row>
    <row r="68" spans="1:15" hidden="1">
      <c r="I68" s="769" t="s">
        <v>16</v>
      </c>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38.xml><?xml version="1.0" encoding="utf-8"?>
<worksheet xmlns="http://schemas.openxmlformats.org/spreadsheetml/2006/main" xmlns:r="http://schemas.openxmlformats.org/officeDocument/2006/relationships">
  <dimension ref="A1:I68"/>
  <sheetViews>
    <sheetView showGridLines="0" showRowColHeaders="0" zoomScale="140" zoomScaleNormal="140" workbookViewId="0"/>
  </sheetViews>
  <sheetFormatPr baseColWidth="10" defaultColWidth="0" defaultRowHeight="12.75" zeroHeight="1"/>
  <cols>
    <col min="1" max="1" width="0.7109375" style="769" customWidth="1"/>
    <col min="2" max="2" width="23" style="769" customWidth="1"/>
    <col min="3" max="3" width="8.140625" style="769" customWidth="1"/>
    <col min="4" max="4" width="6.5703125" style="769" customWidth="1"/>
    <col min="5" max="5" width="7" style="769" customWidth="1"/>
    <col min="6" max="6" width="6.85546875" style="769" customWidth="1"/>
    <col min="7" max="7" width="6.28515625" style="769" customWidth="1"/>
    <col min="8" max="8" width="0.7109375" style="769" customWidth="1"/>
    <col min="9" max="9" width="0.85546875" style="769" customWidth="1"/>
    <col min="10" max="16384" width="10.7109375" style="769" hidden="1"/>
  </cols>
  <sheetData>
    <row r="1" spans="1:8" s="724" customFormat="1" ht="4.5" customHeight="1">
      <c r="A1" s="721"/>
      <c r="B1" s="722"/>
      <c r="C1" s="722"/>
      <c r="D1" s="722"/>
      <c r="E1" s="722"/>
      <c r="F1" s="722"/>
      <c r="G1" s="722"/>
      <c r="H1" s="723"/>
    </row>
    <row r="2" spans="1:8" s="724" customFormat="1" ht="11.1" customHeight="1">
      <c r="A2" s="725"/>
      <c r="B2" s="726" t="s">
        <v>680</v>
      </c>
      <c r="C2" s="727"/>
      <c r="D2" s="727"/>
      <c r="E2" s="727"/>
      <c r="F2" s="727"/>
      <c r="G2" s="841" t="s">
        <v>719</v>
      </c>
      <c r="H2" s="728"/>
    </row>
    <row r="3" spans="1:8" s="724" customFormat="1" ht="11.1" customHeight="1">
      <c r="A3" s="725"/>
      <c r="B3" s="726" t="s">
        <v>693</v>
      </c>
      <c r="C3" s="727"/>
      <c r="D3" s="727"/>
      <c r="E3" s="727"/>
      <c r="F3" s="727"/>
      <c r="G3" s="727" t="s">
        <v>2</v>
      </c>
      <c r="H3" s="728"/>
    </row>
    <row r="4" spans="1:8" s="724" customFormat="1" ht="11.1" customHeight="1">
      <c r="A4" s="725"/>
      <c r="B4" s="726" t="s">
        <v>702</v>
      </c>
      <c r="C4" s="727"/>
      <c r="D4" s="727"/>
      <c r="E4" s="727"/>
      <c r="F4" s="727"/>
      <c r="G4" s="727"/>
      <c r="H4" s="728"/>
    </row>
    <row r="5" spans="1:8" s="724" customFormat="1" ht="11.1" customHeight="1">
      <c r="A5" s="725"/>
      <c r="B5" s="726" t="s">
        <v>723</v>
      </c>
      <c r="C5" s="730"/>
      <c r="D5" s="730"/>
      <c r="E5" s="730"/>
      <c r="F5" s="730"/>
      <c r="G5" s="730"/>
      <c r="H5" s="728"/>
    </row>
    <row r="6" spans="1:8" s="724" customFormat="1" ht="11.1" customHeight="1">
      <c r="A6" s="725"/>
      <c r="B6" s="731" t="s">
        <v>623</v>
      </c>
      <c r="C6" s="730"/>
      <c r="D6" s="730"/>
      <c r="E6" s="730"/>
      <c r="F6" s="730"/>
      <c r="G6" s="730"/>
      <c r="H6" s="728"/>
    </row>
    <row r="7" spans="1:8" s="724" customFormat="1" ht="3" customHeight="1">
      <c r="A7" s="725"/>
      <c r="B7" s="732"/>
      <c r="C7" s="732"/>
      <c r="D7" s="732"/>
      <c r="E7" s="732"/>
      <c r="F7" s="732"/>
      <c r="G7" s="732"/>
      <c r="H7" s="728"/>
    </row>
    <row r="8" spans="1:8" s="724" customFormat="1" ht="3" customHeight="1">
      <c r="A8" s="725"/>
      <c r="B8" s="733"/>
      <c r="C8" s="733"/>
      <c r="D8" s="733"/>
      <c r="E8" s="733"/>
      <c r="F8" s="733"/>
      <c r="G8" s="733"/>
      <c r="H8" s="728"/>
    </row>
    <row r="9" spans="1:8" s="724" customFormat="1" ht="8.4499999999999993" customHeight="1">
      <c r="A9" s="725"/>
      <c r="B9" s="880" t="s">
        <v>703</v>
      </c>
      <c r="C9" s="881">
        <v>2003</v>
      </c>
      <c r="D9" s="881">
        <v>2004</v>
      </c>
      <c r="E9" s="881">
        <v>2005</v>
      </c>
      <c r="F9" s="881">
        <v>2006</v>
      </c>
      <c r="G9" s="881">
        <v>2007</v>
      </c>
      <c r="H9" s="734"/>
    </row>
    <row r="10" spans="1:8" s="724" customFormat="1" ht="3" customHeight="1">
      <c r="A10" s="725"/>
      <c r="B10" s="732"/>
      <c r="C10" s="738"/>
      <c r="D10" s="738"/>
      <c r="E10" s="738"/>
      <c r="F10" s="738"/>
      <c r="G10" s="738"/>
      <c r="H10" s="739"/>
    </row>
    <row r="11" spans="1:8" s="724" customFormat="1" ht="3" customHeight="1">
      <c r="A11" s="725"/>
      <c r="B11" s="733"/>
      <c r="C11" s="793"/>
      <c r="D11" s="793"/>
      <c r="E11" s="793"/>
      <c r="F11" s="793"/>
      <c r="G11" s="793"/>
      <c r="H11" s="741"/>
    </row>
    <row r="12" spans="1:8" s="744" customFormat="1" ht="9" customHeight="1">
      <c r="A12" s="742"/>
      <c r="B12" s="743" t="s">
        <v>60</v>
      </c>
      <c r="C12" s="793">
        <f>SUM(C14:C25)</f>
        <v>277762.43200000003</v>
      </c>
      <c r="D12" s="793">
        <f>SUM(D14:D25)</f>
        <v>327934.07699999993</v>
      </c>
      <c r="E12" s="793">
        <f>SUM(E14:E25)</f>
        <v>363468.92000000004</v>
      </c>
      <c r="F12" s="793">
        <f>SUM(F14:F25)</f>
        <v>402681.26100000012</v>
      </c>
      <c r="G12" s="793">
        <f>SUM(G14:G31)</f>
        <v>457549.913</v>
      </c>
      <c r="H12" s="745"/>
    </row>
    <row r="13" spans="1:8" s="724" customFormat="1" ht="3" customHeight="1">
      <c r="A13" s="725"/>
      <c r="B13" s="748"/>
      <c r="C13" s="751"/>
      <c r="D13" s="751"/>
      <c r="E13" s="751"/>
      <c r="F13" s="751"/>
      <c r="G13" s="751"/>
      <c r="H13" s="728"/>
    </row>
    <row r="14" spans="1:8" s="724" customFormat="1" ht="9" customHeight="1">
      <c r="A14" s="725"/>
      <c r="B14" s="748" t="s">
        <v>704</v>
      </c>
      <c r="C14" s="751">
        <v>59088.851000000002</v>
      </c>
      <c r="D14" s="751">
        <v>71272.362999999998</v>
      </c>
      <c r="E14" s="751">
        <v>74496.733999999997</v>
      </c>
      <c r="F14" s="751">
        <v>80689.278000000006</v>
      </c>
      <c r="G14" s="751">
        <v>95895.14</v>
      </c>
      <c r="H14" s="728"/>
    </row>
    <row r="15" spans="1:8" s="744" customFormat="1" ht="9" customHeight="1">
      <c r="A15" s="742"/>
      <c r="B15" s="748" t="s">
        <v>705</v>
      </c>
      <c r="C15" s="751">
        <v>576.94399999999996</v>
      </c>
      <c r="D15" s="751">
        <v>520.346</v>
      </c>
      <c r="E15" s="751">
        <v>243.51300000000001</v>
      </c>
      <c r="F15" s="751">
        <v>906.58900000000006</v>
      </c>
      <c r="G15" s="751">
        <v>2297.1680000000001</v>
      </c>
      <c r="H15" s="745"/>
    </row>
    <row r="16" spans="1:8" s="744" customFormat="1" ht="9" customHeight="1">
      <c r="A16" s="742"/>
      <c r="B16" s="748" t="s">
        <v>706</v>
      </c>
      <c r="C16" s="751">
        <v>44565.669000000002</v>
      </c>
      <c r="D16" s="751">
        <v>52950.228999999999</v>
      </c>
      <c r="E16" s="751">
        <v>58639.73</v>
      </c>
      <c r="F16" s="751">
        <v>70320.59</v>
      </c>
      <c r="G16" s="751">
        <v>69359.665999999997</v>
      </c>
      <c r="H16" s="745"/>
    </row>
    <row r="17" spans="1:8" s="744" customFormat="1" ht="9" customHeight="1">
      <c r="A17" s="742"/>
      <c r="B17" s="748" t="s">
        <v>707</v>
      </c>
      <c r="C17" s="751"/>
      <c r="D17" s="751"/>
      <c r="E17" s="751"/>
      <c r="F17" s="751"/>
      <c r="G17" s="751"/>
      <c r="H17" s="745"/>
    </row>
    <row r="18" spans="1:8" s="744" customFormat="1" ht="9" customHeight="1">
      <c r="A18" s="742"/>
      <c r="B18" s="748" t="s">
        <v>708</v>
      </c>
      <c r="C18" s="751"/>
      <c r="D18" s="751"/>
      <c r="E18" s="751"/>
      <c r="F18" s="751"/>
      <c r="G18" s="751"/>
      <c r="H18" s="745"/>
    </row>
    <row r="19" spans="1:8" s="724" customFormat="1" ht="9" customHeight="1">
      <c r="A19" s="725"/>
      <c r="B19" s="748" t="s">
        <v>709</v>
      </c>
      <c r="C19" s="751">
        <v>108091.488</v>
      </c>
      <c r="D19" s="751">
        <v>126853.603</v>
      </c>
      <c r="E19" s="751">
        <v>129163.433</v>
      </c>
      <c r="F19" s="751">
        <v>138103.40900000001</v>
      </c>
      <c r="G19" s="751">
        <v>165505.16800000001</v>
      </c>
      <c r="H19" s="728"/>
    </row>
    <row r="20" spans="1:8" s="724" customFormat="1" ht="9" customHeight="1">
      <c r="A20" s="725"/>
      <c r="B20" s="756" t="s">
        <v>710</v>
      </c>
      <c r="C20" s="751"/>
      <c r="D20" s="751"/>
      <c r="E20" s="751"/>
      <c r="F20" s="751"/>
      <c r="G20" s="751"/>
      <c r="H20" s="728"/>
    </row>
    <row r="21" spans="1:8" s="724" customFormat="1" ht="9" customHeight="1">
      <c r="A21" s="725"/>
      <c r="B21" s="756" t="s">
        <v>711</v>
      </c>
      <c r="C21" s="751">
        <v>21018.543000000001</v>
      </c>
      <c r="D21" s="751">
        <v>22577.242999999999</v>
      </c>
      <c r="E21" s="751">
        <v>27731.775000000001</v>
      </c>
      <c r="F21" s="751">
        <v>34297.760000000002</v>
      </c>
      <c r="G21" s="751">
        <v>40815.923999999999</v>
      </c>
      <c r="H21" s="728"/>
    </row>
    <row r="22" spans="1:8" s="724" customFormat="1" ht="9" customHeight="1">
      <c r="A22" s="725"/>
      <c r="B22" s="756" t="s">
        <v>712</v>
      </c>
      <c r="C22" s="751">
        <v>26086.402999999998</v>
      </c>
      <c r="D22" s="751">
        <v>32321.197</v>
      </c>
      <c r="E22" s="751">
        <v>46341.241000000002</v>
      </c>
      <c r="F22" s="751">
        <v>51057.584000000003</v>
      </c>
      <c r="G22" s="751">
        <v>56064.601999999999</v>
      </c>
      <c r="H22" s="728"/>
    </row>
    <row r="23" spans="1:8" s="724" customFormat="1" ht="9" customHeight="1">
      <c r="A23" s="725"/>
      <c r="B23" s="756" t="s">
        <v>713</v>
      </c>
      <c r="C23" s="751"/>
      <c r="D23" s="751"/>
      <c r="E23" s="751"/>
      <c r="F23" s="751"/>
      <c r="G23" s="751"/>
      <c r="H23" s="728"/>
    </row>
    <row r="24" spans="1:8" s="724" customFormat="1" ht="9" customHeight="1">
      <c r="A24" s="725"/>
      <c r="B24" s="756" t="s">
        <v>689</v>
      </c>
      <c r="C24" s="751">
        <v>3344.8510000000001</v>
      </c>
      <c r="D24" s="751">
        <v>4359.2510000000002</v>
      </c>
      <c r="E24" s="751">
        <v>5822.7259999999997</v>
      </c>
      <c r="F24" s="751">
        <v>6187.3620000000001</v>
      </c>
      <c r="G24" s="751">
        <v>6739.8649999999998</v>
      </c>
      <c r="H24" s="728"/>
    </row>
    <row r="25" spans="1:8" s="724" customFormat="1" ht="9" customHeight="1">
      <c r="A25" s="725"/>
      <c r="B25" s="756" t="s">
        <v>714</v>
      </c>
      <c r="C25" s="751">
        <v>14989.683000000001</v>
      </c>
      <c r="D25" s="751">
        <v>17079.845000000001</v>
      </c>
      <c r="E25" s="751">
        <v>21029.768</v>
      </c>
      <c r="F25" s="751">
        <v>21118.688999999998</v>
      </c>
      <c r="G25" s="751">
        <v>20872.38</v>
      </c>
      <c r="H25" s="728"/>
    </row>
    <row r="26" spans="1:8" s="724" customFormat="1" ht="9" customHeight="1">
      <c r="A26" s="725"/>
      <c r="B26" s="756"/>
      <c r="C26" s="751"/>
      <c r="D26" s="751"/>
      <c r="E26" s="751"/>
      <c r="F26" s="751"/>
      <c r="G26" s="751"/>
      <c r="H26" s="728"/>
    </row>
    <row r="27" spans="1:8" s="724" customFormat="1" ht="9" customHeight="1">
      <c r="A27" s="725"/>
      <c r="B27" s="756"/>
      <c r="C27" s="751"/>
      <c r="D27" s="751"/>
      <c r="E27" s="751"/>
      <c r="F27" s="751"/>
      <c r="G27" s="751"/>
      <c r="H27" s="728"/>
    </row>
    <row r="28" spans="1:8" s="724" customFormat="1" ht="9" customHeight="1">
      <c r="A28" s="725"/>
      <c r="B28" s="756"/>
      <c r="C28" s="751"/>
      <c r="D28" s="751"/>
      <c r="E28" s="751"/>
      <c r="F28" s="751"/>
      <c r="G28" s="751"/>
      <c r="H28" s="728"/>
    </row>
    <row r="29" spans="1:8" s="724" customFormat="1" ht="9" customHeight="1">
      <c r="A29" s="725"/>
      <c r="B29" s="756"/>
      <c r="C29" s="751"/>
      <c r="D29" s="751"/>
      <c r="E29" s="751"/>
      <c r="F29" s="751"/>
      <c r="G29" s="751"/>
      <c r="H29" s="728"/>
    </row>
    <row r="30" spans="1:8" s="724" customFormat="1" ht="6" customHeight="1">
      <c r="A30" s="725"/>
      <c r="B30" s="756"/>
      <c r="C30" s="751"/>
      <c r="D30" s="751"/>
      <c r="E30" s="751"/>
      <c r="F30" s="751"/>
      <c r="G30" s="751"/>
      <c r="H30" s="728"/>
    </row>
    <row r="31" spans="1:8" s="724" customFormat="1" ht="9" customHeight="1">
      <c r="A31" s="725"/>
      <c r="B31" s="756"/>
      <c r="C31" s="751"/>
      <c r="D31" s="751"/>
      <c r="E31" s="751"/>
      <c r="F31" s="751"/>
      <c r="G31" s="751"/>
      <c r="H31" s="728"/>
    </row>
    <row r="32" spans="1:8" s="724" customFormat="1" ht="9" customHeight="1">
      <c r="A32" s="725"/>
      <c r="B32" s="756"/>
      <c r="C32" s="751"/>
      <c r="D32" s="751"/>
      <c r="E32" s="751"/>
      <c r="F32" s="751"/>
      <c r="G32" s="751"/>
      <c r="H32" s="728"/>
    </row>
    <row r="33" spans="1:8" s="724" customFormat="1" ht="9" customHeight="1">
      <c r="A33" s="725"/>
      <c r="B33" s="756"/>
      <c r="C33" s="751"/>
      <c r="D33" s="751"/>
      <c r="E33" s="751"/>
      <c r="F33" s="751"/>
      <c r="G33" s="751"/>
      <c r="H33" s="728"/>
    </row>
    <row r="34" spans="1:8" s="724" customFormat="1" ht="9" customHeight="1">
      <c r="A34" s="725"/>
      <c r="B34" s="756"/>
      <c r="C34" s="751"/>
      <c r="D34" s="751"/>
      <c r="E34" s="751"/>
      <c r="F34" s="751"/>
      <c r="G34" s="751"/>
      <c r="H34" s="728"/>
    </row>
    <row r="35" spans="1:8" s="724" customFormat="1" ht="9" customHeight="1">
      <c r="A35" s="725"/>
      <c r="B35" s="756"/>
      <c r="C35" s="751"/>
      <c r="D35" s="751"/>
      <c r="E35" s="751"/>
      <c r="F35" s="751"/>
      <c r="G35" s="751"/>
      <c r="H35" s="728"/>
    </row>
    <row r="36" spans="1:8" s="724" customFormat="1" ht="9" customHeight="1">
      <c r="A36" s="725"/>
      <c r="B36" s="756"/>
      <c r="C36" s="751"/>
      <c r="D36" s="751"/>
      <c r="E36" s="751"/>
      <c r="F36" s="751"/>
      <c r="G36" s="751"/>
      <c r="H36" s="728"/>
    </row>
    <row r="37" spans="1:8" s="724" customFormat="1" ht="9" customHeight="1">
      <c r="A37" s="725"/>
      <c r="B37" s="756"/>
      <c r="C37" s="751"/>
      <c r="D37" s="751"/>
      <c r="E37" s="751"/>
      <c r="F37" s="751"/>
      <c r="G37" s="751"/>
      <c r="H37" s="728"/>
    </row>
    <row r="38" spans="1:8" s="724" customFormat="1" ht="9" customHeight="1">
      <c r="A38" s="725"/>
      <c r="B38" s="756"/>
      <c r="C38" s="751"/>
      <c r="D38" s="751"/>
      <c r="E38" s="751"/>
      <c r="F38" s="751"/>
      <c r="G38" s="751"/>
      <c r="H38" s="728"/>
    </row>
    <row r="39" spans="1:8" s="724" customFormat="1" ht="9" customHeight="1">
      <c r="A39" s="725"/>
      <c r="B39" s="756"/>
      <c r="C39" s="751"/>
      <c r="D39" s="751"/>
      <c r="E39" s="751"/>
      <c r="F39" s="751"/>
      <c r="G39" s="751"/>
      <c r="H39" s="728"/>
    </row>
    <row r="40" spans="1:8" s="724" customFormat="1" ht="9" customHeight="1">
      <c r="A40" s="725"/>
      <c r="B40" s="756"/>
      <c r="C40" s="751"/>
      <c r="D40" s="751"/>
      <c r="E40" s="751"/>
      <c r="F40" s="751"/>
      <c r="G40" s="751"/>
      <c r="H40" s="728"/>
    </row>
    <row r="41" spans="1:8" s="724" customFormat="1" ht="9" customHeight="1">
      <c r="A41" s="725"/>
      <c r="B41" s="756"/>
      <c r="C41" s="751"/>
      <c r="D41" s="751"/>
      <c r="E41" s="751"/>
      <c r="F41" s="751"/>
      <c r="G41" s="751"/>
      <c r="H41" s="728"/>
    </row>
    <row r="42" spans="1:8" s="724" customFormat="1" ht="9" customHeight="1">
      <c r="A42" s="725"/>
      <c r="B42" s="756"/>
      <c r="C42" s="751"/>
      <c r="D42" s="751"/>
      <c r="E42" s="751"/>
      <c r="F42" s="751"/>
      <c r="G42" s="751"/>
      <c r="H42" s="728"/>
    </row>
    <row r="43" spans="1:8" s="724" customFormat="1" ht="9" customHeight="1">
      <c r="A43" s="725"/>
      <c r="B43" s="756"/>
      <c r="C43" s="751"/>
      <c r="D43" s="751"/>
      <c r="E43" s="751"/>
      <c r="F43" s="751"/>
      <c r="G43" s="751"/>
      <c r="H43" s="728"/>
    </row>
    <row r="44" spans="1:8" s="724" customFormat="1" ht="9.6" customHeight="1">
      <c r="A44" s="725"/>
      <c r="B44" s="726"/>
      <c r="C44" s="727"/>
      <c r="D44" s="783"/>
      <c r="E44" s="783"/>
      <c r="F44" s="783"/>
      <c r="G44" s="853" t="s">
        <v>719</v>
      </c>
      <c r="H44" s="728"/>
    </row>
    <row r="45" spans="1:8" s="724" customFormat="1" ht="9.6" customHeight="1">
      <c r="A45" s="725"/>
      <c r="B45" s="726"/>
      <c r="C45" s="729"/>
      <c r="D45" s="729"/>
      <c r="E45" s="729"/>
      <c r="F45" s="729"/>
      <c r="G45" s="729" t="s">
        <v>69</v>
      </c>
      <c r="H45" s="728"/>
    </row>
    <row r="46" spans="1:8" s="724" customFormat="1" ht="3" customHeight="1">
      <c r="A46" s="725"/>
      <c r="B46" s="732"/>
      <c r="C46" s="732"/>
      <c r="D46" s="732"/>
      <c r="E46" s="732"/>
      <c r="F46" s="732"/>
      <c r="G46" s="732"/>
      <c r="H46" s="728"/>
    </row>
    <row r="47" spans="1:8" s="724" customFormat="1" ht="3" customHeight="1">
      <c r="A47" s="725"/>
      <c r="B47" s="733"/>
      <c r="C47" s="733"/>
      <c r="D47" s="733"/>
      <c r="E47" s="733"/>
      <c r="F47" s="733"/>
      <c r="G47" s="733"/>
      <c r="H47" s="728"/>
    </row>
    <row r="48" spans="1:8" s="724" customFormat="1" ht="9.6" customHeight="1">
      <c r="A48" s="725"/>
      <c r="B48" s="880" t="s">
        <v>703</v>
      </c>
      <c r="C48" s="881">
        <v>2008</v>
      </c>
      <c r="D48" s="881">
        <v>2009</v>
      </c>
      <c r="E48" s="881">
        <v>2010</v>
      </c>
      <c r="F48" s="881">
        <v>2011</v>
      </c>
      <c r="G48" s="881" t="s">
        <v>81</v>
      </c>
      <c r="H48" s="728"/>
    </row>
    <row r="49" spans="1:8" s="724" customFormat="1" ht="3" customHeight="1">
      <c r="A49" s="725"/>
      <c r="B49" s="732"/>
      <c r="C49" s="738"/>
      <c r="D49" s="738"/>
      <c r="E49" s="738"/>
      <c r="F49" s="738"/>
      <c r="G49" s="738"/>
      <c r="H49" s="728"/>
    </row>
    <row r="50" spans="1:8" s="724" customFormat="1" ht="3" customHeight="1">
      <c r="A50" s="725"/>
      <c r="B50" s="733"/>
      <c r="C50" s="793"/>
      <c r="D50" s="793"/>
      <c r="E50" s="793"/>
      <c r="F50" s="793"/>
      <c r="G50" s="793"/>
      <c r="H50" s="728"/>
    </row>
    <row r="51" spans="1:8" s="724" customFormat="1" ht="9" customHeight="1">
      <c r="A51" s="725"/>
      <c r="B51" s="761" t="s">
        <v>60</v>
      </c>
      <c r="C51" s="793">
        <f>SUM(C53:C71)</f>
        <v>587907.48</v>
      </c>
      <c r="D51" s="793">
        <f>SUM(D53:D71)</f>
        <v>638558.745</v>
      </c>
      <c r="E51" s="793">
        <f>SUM(E53:E71)</f>
        <v>652570.478</v>
      </c>
      <c r="F51" s="793">
        <f>SUM(F53:F71)</f>
        <v>646451.15999999992</v>
      </c>
      <c r="G51" s="793">
        <f>SUM(G53:G71)</f>
        <v>627647.41700000002</v>
      </c>
      <c r="H51" s="728"/>
    </row>
    <row r="52" spans="1:8" s="724" customFormat="1" ht="3" customHeight="1">
      <c r="A52" s="725"/>
      <c r="B52" s="756"/>
      <c r="C52" s="751"/>
      <c r="D52" s="751"/>
      <c r="E52" s="751"/>
      <c r="F52" s="751"/>
      <c r="G52" s="751"/>
      <c r="H52" s="728"/>
    </row>
    <row r="53" spans="1:8" s="724" customFormat="1" ht="9" customHeight="1">
      <c r="A53" s="725"/>
      <c r="B53" s="756" t="s">
        <v>704</v>
      </c>
      <c r="C53" s="751">
        <v>126246.065</v>
      </c>
      <c r="D53" s="751">
        <v>135277.87599999999</v>
      </c>
      <c r="E53" s="751">
        <v>141973.53200000001</v>
      </c>
      <c r="F53" s="751">
        <v>147960.951</v>
      </c>
      <c r="G53" s="751">
        <v>159306.20300000001</v>
      </c>
      <c r="H53" s="728"/>
    </row>
    <row r="54" spans="1:8" s="724" customFormat="1" ht="9" customHeight="1">
      <c r="A54" s="725"/>
      <c r="B54" s="756" t="s">
        <v>705</v>
      </c>
      <c r="C54" s="751">
        <v>4005.2660000000001</v>
      </c>
      <c r="D54" s="751">
        <v>2797.9720000000002</v>
      </c>
      <c r="E54" s="751">
        <v>3497.71</v>
      </c>
      <c r="F54" s="751">
        <v>2853.8359999999998</v>
      </c>
      <c r="G54" s="751">
        <v>2696.43</v>
      </c>
      <c r="H54" s="728"/>
    </row>
    <row r="55" spans="1:8" s="724" customFormat="1" ht="9" customHeight="1">
      <c r="A55" s="725"/>
      <c r="B55" s="756" t="s">
        <v>706</v>
      </c>
      <c r="C55" s="751">
        <v>84172.561000000002</v>
      </c>
      <c r="D55" s="751">
        <v>87926.769</v>
      </c>
      <c r="E55" s="751">
        <v>85151.684999999998</v>
      </c>
      <c r="F55" s="751">
        <v>90588.368000000002</v>
      </c>
      <c r="G55" s="751">
        <v>70348.017000000007</v>
      </c>
      <c r="H55" s="728"/>
    </row>
    <row r="56" spans="1:8" s="724" customFormat="1" ht="9" customHeight="1">
      <c r="A56" s="725"/>
      <c r="B56" s="756" t="s">
        <v>707</v>
      </c>
      <c r="C56" s="751"/>
      <c r="D56" s="751"/>
      <c r="E56" s="751"/>
      <c r="F56" s="751"/>
      <c r="G56" s="751"/>
      <c r="H56" s="728"/>
    </row>
    <row r="57" spans="1:8" s="724" customFormat="1" ht="9" customHeight="1">
      <c r="A57" s="725"/>
      <c r="B57" s="756" t="s">
        <v>708</v>
      </c>
      <c r="C57" s="751"/>
      <c r="D57" s="751"/>
      <c r="E57" s="751"/>
      <c r="F57" s="751"/>
      <c r="G57" s="751"/>
      <c r="H57" s="728"/>
    </row>
    <row r="58" spans="1:8" s="724" customFormat="1" ht="9" customHeight="1">
      <c r="A58" s="725"/>
      <c r="B58" s="756" t="s">
        <v>709</v>
      </c>
      <c r="C58" s="751">
        <v>189448.99799999999</v>
      </c>
      <c r="D58" s="751">
        <v>193558.318</v>
      </c>
      <c r="E58" s="751">
        <v>178016.26</v>
      </c>
      <c r="F58" s="751">
        <v>182444.595</v>
      </c>
      <c r="G58" s="751">
        <v>183133.761</v>
      </c>
      <c r="H58" s="728"/>
    </row>
    <row r="59" spans="1:8" s="724" customFormat="1" ht="9" customHeight="1">
      <c r="A59" s="725"/>
      <c r="B59" s="756" t="s">
        <v>710</v>
      </c>
      <c r="C59" s="751"/>
      <c r="D59" s="751"/>
      <c r="E59" s="751"/>
      <c r="F59" s="751"/>
      <c r="G59" s="751"/>
      <c r="H59" s="728"/>
    </row>
    <row r="60" spans="1:8" s="724" customFormat="1" ht="9" customHeight="1">
      <c r="A60" s="725"/>
      <c r="B60" s="756" t="s">
        <v>711</v>
      </c>
      <c r="C60" s="751">
        <v>73682.267999999996</v>
      </c>
      <c r="D60" s="751">
        <v>86143.202999999994</v>
      </c>
      <c r="E60" s="751">
        <v>87471.835999999996</v>
      </c>
      <c r="F60" s="751">
        <v>71841.077999999994</v>
      </c>
      <c r="G60" s="751">
        <v>73605.516000000003</v>
      </c>
      <c r="H60" s="728"/>
    </row>
    <row r="61" spans="1:8" s="724" customFormat="1" ht="9" customHeight="1">
      <c r="A61" s="725"/>
      <c r="B61" s="756" t="s">
        <v>712</v>
      </c>
      <c r="C61" s="751">
        <v>74503.207999999999</v>
      </c>
      <c r="D61" s="751">
        <v>87826.407000000007</v>
      </c>
      <c r="E61" s="751">
        <v>106434.444</v>
      </c>
      <c r="F61" s="751">
        <v>100104.842</v>
      </c>
      <c r="G61" s="751">
        <v>103729.162</v>
      </c>
      <c r="H61" s="728"/>
    </row>
    <row r="62" spans="1:8" s="724" customFormat="1" ht="9" customHeight="1">
      <c r="A62" s="725"/>
      <c r="B62" s="756" t="s">
        <v>713</v>
      </c>
      <c r="C62" s="751"/>
      <c r="D62" s="751"/>
      <c r="E62" s="751"/>
      <c r="F62" s="751"/>
      <c r="G62" s="751"/>
      <c r="H62" s="728"/>
    </row>
    <row r="63" spans="1:8" s="724" customFormat="1" ht="9" customHeight="1">
      <c r="A63" s="725"/>
      <c r="B63" s="756" t="s">
        <v>689</v>
      </c>
      <c r="C63" s="751">
        <v>8295.8919999999998</v>
      </c>
      <c r="D63" s="751">
        <v>11083.924999999999</v>
      </c>
      <c r="E63" s="751">
        <v>16913.595000000001</v>
      </c>
      <c r="F63" s="751">
        <v>15994.593000000001</v>
      </c>
      <c r="G63" s="751">
        <v>15710.51</v>
      </c>
      <c r="H63" s="728"/>
    </row>
    <row r="64" spans="1:8" s="724" customFormat="1" ht="9" customHeight="1">
      <c r="A64" s="725"/>
      <c r="B64" s="756" t="s">
        <v>714</v>
      </c>
      <c r="C64" s="751">
        <v>27553.222000000002</v>
      </c>
      <c r="D64" s="751">
        <v>33944.275000000001</v>
      </c>
      <c r="E64" s="751">
        <v>33111.415999999997</v>
      </c>
      <c r="F64" s="751">
        <v>34662.896999999997</v>
      </c>
      <c r="G64" s="751">
        <v>19117.817999999999</v>
      </c>
      <c r="H64" s="728"/>
    </row>
    <row r="65" spans="1:8" s="724" customFormat="1" ht="3" customHeight="1">
      <c r="A65" s="725"/>
      <c r="B65" s="756"/>
      <c r="C65" s="751"/>
      <c r="D65" s="751"/>
      <c r="E65" s="751"/>
      <c r="F65" s="751"/>
      <c r="G65" s="751"/>
      <c r="H65" s="728"/>
    </row>
    <row r="66" spans="1:8" s="724" customFormat="1" ht="3" customHeight="1">
      <c r="A66" s="725"/>
      <c r="B66" s="722"/>
      <c r="C66" s="722"/>
      <c r="D66" s="722"/>
      <c r="E66" s="722"/>
      <c r="F66" s="722"/>
      <c r="G66" s="722"/>
      <c r="H66" s="728"/>
    </row>
    <row r="67" spans="1:8" s="724" customFormat="1" ht="9.6" customHeight="1">
      <c r="A67" s="725"/>
      <c r="B67" s="765" t="s">
        <v>724</v>
      </c>
      <c r="C67" s="751"/>
      <c r="D67" s="751"/>
      <c r="E67" s="751"/>
      <c r="F67" s="751"/>
      <c r="G67" s="751"/>
      <c r="H67" s="728"/>
    </row>
    <row r="68" spans="1:8" s="724" customFormat="1" ht="4.5" customHeight="1">
      <c r="A68" s="766"/>
      <c r="B68" s="792"/>
      <c r="C68" s="763"/>
      <c r="D68" s="763"/>
      <c r="E68" s="763"/>
      <c r="F68" s="763"/>
      <c r="G68" s="763"/>
      <c r="H68" s="768"/>
    </row>
  </sheetData>
  <sheetProtection sheet="1" objects="1" scenarios="1"/>
  <hyperlinks>
    <hyperlink ref="G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worksheet>
</file>

<file path=xl/worksheets/sheet4.xml><?xml version="1.0" encoding="utf-8"?>
<worksheet xmlns="http://schemas.openxmlformats.org/spreadsheetml/2006/main" xmlns:r="http://schemas.openxmlformats.org/officeDocument/2006/relationships">
  <dimension ref="A1:V82"/>
  <sheetViews>
    <sheetView showGridLines="0" showRowColHeaders="0" zoomScale="140" zoomScaleNormal="140" workbookViewId="0"/>
  </sheetViews>
  <sheetFormatPr baseColWidth="10" defaultColWidth="0" defaultRowHeight="8.25" customHeight="1" zeroHeight="1"/>
  <cols>
    <col min="1" max="1" width="0.85546875" style="422" customWidth="1"/>
    <col min="2" max="2" width="16" style="422" customWidth="1"/>
    <col min="3" max="3" width="8.85546875" style="422" customWidth="1"/>
    <col min="4" max="4" width="7.28515625" style="422" customWidth="1"/>
    <col min="5" max="5" width="5.28515625" style="422" customWidth="1"/>
    <col min="6" max="6" width="7.140625" style="422" customWidth="1"/>
    <col min="7" max="7" width="6.42578125" style="422" customWidth="1"/>
    <col min="8" max="8" width="6.85546875" style="422" customWidth="1"/>
    <col min="9" max="10" width="0.85546875" style="422" customWidth="1"/>
    <col min="11" max="11" width="7.140625" style="422" hidden="1" customWidth="1"/>
    <col min="12" max="12" width="5" style="422" hidden="1" customWidth="1"/>
    <col min="13" max="13" width="6.42578125" style="422" hidden="1" customWidth="1"/>
    <col min="14" max="14" width="6" style="422" hidden="1" customWidth="1"/>
    <col min="15" max="15" width="5.85546875" style="422" hidden="1" customWidth="1"/>
    <col min="16" max="16" width="6.28515625" style="422" hidden="1" customWidth="1"/>
    <col min="17" max="17" width="4.85546875" style="422" hidden="1" customWidth="1"/>
    <col min="18" max="18" width="7.42578125" style="422" hidden="1" customWidth="1"/>
    <col min="19" max="19" width="6" style="422" hidden="1" customWidth="1"/>
    <col min="20" max="20" width="4.85546875" style="422" hidden="1" customWidth="1"/>
    <col min="21" max="21" width="5.28515625" style="422" hidden="1" customWidth="1"/>
    <col min="22" max="22" width="0.85546875" style="422" hidden="1" customWidth="1"/>
    <col min="23" max="16384" width="8" style="422" hidden="1"/>
  </cols>
  <sheetData>
    <row r="1" spans="1:21" ht="4.7" customHeight="1">
      <c r="A1" s="418"/>
      <c r="B1" s="419"/>
      <c r="C1" s="419"/>
      <c r="D1" s="419"/>
      <c r="E1" s="419"/>
      <c r="F1" s="419"/>
      <c r="G1" s="419"/>
      <c r="H1" s="419"/>
      <c r="I1" s="420"/>
      <c r="J1" s="421"/>
    </row>
    <row r="2" spans="1:21" ht="11.1" customHeight="1">
      <c r="A2" s="423"/>
      <c r="B2" s="424" t="s">
        <v>413</v>
      </c>
      <c r="C2" s="425"/>
      <c r="D2" s="425"/>
      <c r="E2" s="425"/>
      <c r="F2" s="425"/>
      <c r="G2" s="425"/>
      <c r="H2" s="841" t="s">
        <v>18</v>
      </c>
      <c r="I2" s="426"/>
      <c r="J2" s="427"/>
      <c r="K2" s="428"/>
      <c r="L2" s="428"/>
      <c r="M2" s="428"/>
      <c r="N2" s="428"/>
      <c r="O2" s="428"/>
      <c r="P2" s="428"/>
      <c r="Q2" s="428"/>
      <c r="R2" s="428"/>
      <c r="S2" s="428"/>
      <c r="T2" s="428"/>
      <c r="U2" s="428"/>
    </row>
    <row r="3" spans="1:21" ht="11.1" customHeight="1">
      <c r="A3" s="423"/>
      <c r="B3" s="429" t="s">
        <v>414</v>
      </c>
      <c r="C3" s="425"/>
      <c r="D3" s="425"/>
      <c r="E3" s="425"/>
      <c r="F3" s="425"/>
      <c r="G3" s="425"/>
      <c r="H3" s="849" t="s">
        <v>2</v>
      </c>
      <c r="I3" s="430"/>
      <c r="J3" s="431"/>
      <c r="K3" s="428"/>
      <c r="L3" s="428"/>
      <c r="M3" s="428"/>
      <c r="N3" s="428"/>
      <c r="O3" s="428"/>
      <c r="P3" s="428"/>
      <c r="Q3" s="428"/>
      <c r="R3" s="428"/>
      <c r="S3" s="428"/>
      <c r="T3" s="428"/>
      <c r="U3" s="428"/>
    </row>
    <row r="4" spans="1:21" ht="3" customHeight="1">
      <c r="A4" s="423"/>
      <c r="B4" s="432"/>
      <c r="C4" s="432"/>
      <c r="D4" s="432"/>
      <c r="E4" s="432"/>
      <c r="F4" s="432"/>
      <c r="G4" s="432"/>
      <c r="H4" s="432"/>
      <c r="I4" s="433"/>
      <c r="J4" s="434"/>
      <c r="K4" s="428"/>
      <c r="L4" s="428"/>
      <c r="M4" s="428"/>
      <c r="N4" s="428"/>
      <c r="O4" s="428"/>
      <c r="P4" s="428"/>
      <c r="Q4" s="428"/>
      <c r="R4" s="428"/>
      <c r="S4" s="428"/>
      <c r="T4" s="428"/>
      <c r="U4" s="428"/>
    </row>
    <row r="5" spans="1:21" ht="3" customHeight="1">
      <c r="A5" s="423"/>
      <c r="B5" s="435"/>
      <c r="C5" s="427"/>
      <c r="D5" s="427"/>
      <c r="E5" s="427"/>
      <c r="F5" s="427"/>
      <c r="G5" s="427"/>
      <c r="H5" s="427"/>
      <c r="I5" s="426"/>
      <c r="J5" s="427"/>
      <c r="K5" s="428"/>
      <c r="L5" s="428"/>
      <c r="M5" s="428"/>
      <c r="N5" s="428"/>
      <c r="O5" s="428"/>
      <c r="P5" s="428"/>
      <c r="Q5" s="428"/>
      <c r="R5" s="428"/>
      <c r="S5" s="428"/>
      <c r="T5" s="428"/>
      <c r="U5" s="428"/>
    </row>
    <row r="6" spans="1:21" ht="9" customHeight="1">
      <c r="A6" s="423"/>
      <c r="B6" s="436" t="s">
        <v>415</v>
      </c>
      <c r="C6" s="437"/>
      <c r="D6" s="437"/>
      <c r="E6" s="437"/>
      <c r="F6" s="437">
        <v>2007</v>
      </c>
      <c r="G6" s="437">
        <v>2008</v>
      </c>
      <c r="H6" s="437">
        <v>2009</v>
      </c>
      <c r="I6" s="438"/>
      <c r="J6" s="439"/>
      <c r="K6" s="428"/>
      <c r="L6" s="428"/>
      <c r="M6" s="428"/>
      <c r="N6" s="428"/>
      <c r="O6" s="428"/>
      <c r="P6" s="428"/>
      <c r="Q6" s="428"/>
      <c r="R6" s="428"/>
      <c r="S6" s="428"/>
      <c r="T6" s="428"/>
      <c r="U6" s="428"/>
    </row>
    <row r="7" spans="1:21" ht="3" customHeight="1">
      <c r="A7" s="423"/>
      <c r="B7" s="440"/>
      <c r="C7" s="432"/>
      <c r="D7" s="432"/>
      <c r="E7" s="432"/>
      <c r="F7" s="432"/>
      <c r="G7" s="432"/>
      <c r="H7" s="432"/>
      <c r="I7" s="433"/>
      <c r="J7" s="434"/>
      <c r="K7" s="428"/>
      <c r="L7" s="428"/>
      <c r="M7" s="428"/>
      <c r="N7" s="428"/>
      <c r="O7" s="428"/>
      <c r="P7" s="428"/>
      <c r="Q7" s="428"/>
      <c r="R7" s="428"/>
      <c r="S7" s="428"/>
      <c r="T7" s="428"/>
      <c r="U7" s="428"/>
    </row>
    <row r="8" spans="1:21" ht="3" customHeight="1">
      <c r="A8" s="423"/>
      <c r="B8" s="441"/>
      <c r="C8" s="435"/>
      <c r="D8" s="435"/>
      <c r="E8" s="435"/>
      <c r="F8" s="435"/>
      <c r="G8" s="435"/>
      <c r="H8" s="435"/>
      <c r="I8" s="442"/>
      <c r="J8" s="435"/>
      <c r="K8" s="428"/>
      <c r="L8" s="428"/>
      <c r="M8" s="428"/>
      <c r="N8" s="428"/>
      <c r="O8" s="428"/>
      <c r="P8" s="428"/>
      <c r="Q8" s="428"/>
      <c r="R8" s="428"/>
      <c r="S8" s="428"/>
      <c r="T8" s="428"/>
      <c r="U8" s="428"/>
    </row>
    <row r="9" spans="1:21" s="446" customFormat="1" ht="9" customHeight="1">
      <c r="A9" s="443"/>
      <c r="B9" s="850" t="s">
        <v>60</v>
      </c>
      <c r="C9" s="444"/>
      <c r="D9" s="444"/>
      <c r="E9" s="444"/>
      <c r="F9" s="444">
        <f t="shared" ref="F9:H9" si="0">SUM(F11:F35)</f>
        <v>22817481</v>
      </c>
      <c r="G9" s="444">
        <f t="shared" si="0"/>
        <v>24076259</v>
      </c>
      <c r="H9" s="444">
        <f t="shared" si="0"/>
        <v>26389618</v>
      </c>
      <c r="I9" s="445"/>
      <c r="J9" s="444"/>
      <c r="K9" s="428"/>
      <c r="L9" s="428"/>
      <c r="M9" s="428"/>
      <c r="N9" s="428"/>
      <c r="O9" s="428"/>
      <c r="P9" s="428"/>
      <c r="Q9" s="428"/>
      <c r="R9" s="428"/>
      <c r="S9" s="428"/>
      <c r="T9" s="428"/>
      <c r="U9" s="428"/>
    </row>
    <row r="10" spans="1:21" s="446" customFormat="1" ht="3.95" customHeight="1">
      <c r="A10" s="443"/>
      <c r="B10" s="850" t="s">
        <v>4</v>
      </c>
      <c r="C10" s="444"/>
      <c r="D10" s="444"/>
      <c r="E10" s="444"/>
      <c r="F10" s="444"/>
      <c r="G10" s="444"/>
      <c r="H10" s="444"/>
      <c r="I10" s="445"/>
      <c r="J10" s="444"/>
      <c r="K10" s="428"/>
      <c r="L10" s="428"/>
      <c r="M10" s="428"/>
      <c r="N10" s="428"/>
      <c r="O10" s="428"/>
      <c r="P10" s="428"/>
      <c r="Q10" s="428"/>
      <c r="R10" s="428"/>
      <c r="S10" s="428"/>
      <c r="T10" s="428"/>
      <c r="U10" s="428"/>
    </row>
    <row r="11" spans="1:21" s="446" customFormat="1" ht="9" customHeight="1">
      <c r="A11" s="443"/>
      <c r="B11" s="422" t="s">
        <v>416</v>
      </c>
      <c r="D11" s="447"/>
      <c r="E11" s="447"/>
      <c r="F11" s="446">
        <v>887475</v>
      </c>
      <c r="G11" s="447">
        <v>1756932</v>
      </c>
      <c r="H11" s="447">
        <v>1974139</v>
      </c>
      <c r="I11" s="445"/>
      <c r="J11" s="448"/>
      <c r="K11" s="428"/>
      <c r="L11" s="428"/>
      <c r="M11" s="428"/>
      <c r="N11" s="428"/>
      <c r="O11" s="428"/>
      <c r="P11" s="428"/>
      <c r="Q11" s="428"/>
      <c r="R11" s="428"/>
      <c r="S11" s="428"/>
      <c r="T11" s="428"/>
      <c r="U11" s="428"/>
    </row>
    <row r="12" spans="1:21" s="446" customFormat="1" ht="9" customHeight="1">
      <c r="A12" s="443"/>
      <c r="B12" s="422" t="s">
        <v>417</v>
      </c>
      <c r="C12" s="447"/>
      <c r="D12" s="447"/>
      <c r="E12" s="447"/>
      <c r="F12" s="447">
        <v>181712</v>
      </c>
      <c r="G12" s="447">
        <v>188087</v>
      </c>
      <c r="H12" s="447">
        <v>197021</v>
      </c>
      <c r="I12" s="445"/>
      <c r="J12" s="448"/>
      <c r="K12" s="428"/>
      <c r="L12" s="428"/>
      <c r="M12" s="428"/>
      <c r="N12" s="428"/>
      <c r="O12" s="428"/>
      <c r="P12" s="428"/>
      <c r="Q12" s="428"/>
      <c r="R12" s="428"/>
      <c r="S12" s="428"/>
      <c r="T12" s="428"/>
      <c r="U12" s="428"/>
    </row>
    <row r="13" spans="1:21" s="452" customFormat="1" ht="9" customHeight="1">
      <c r="A13" s="449"/>
      <c r="B13" s="422" t="s">
        <v>418</v>
      </c>
      <c r="C13" s="450"/>
      <c r="D13" s="450"/>
      <c r="E13" s="450"/>
      <c r="F13" s="450">
        <v>157709</v>
      </c>
      <c r="G13" s="450">
        <v>163020</v>
      </c>
      <c r="H13" s="450">
        <v>184661</v>
      </c>
      <c r="I13" s="451"/>
    </row>
    <row r="14" spans="1:21" s="452" customFormat="1" ht="9" customHeight="1">
      <c r="A14" s="449"/>
      <c r="B14" s="422" t="s">
        <v>419</v>
      </c>
      <c r="C14" s="450"/>
      <c r="D14" s="450"/>
      <c r="E14" s="450"/>
      <c r="F14" s="450">
        <v>808106</v>
      </c>
      <c r="G14" s="450">
        <v>839077</v>
      </c>
      <c r="H14" s="450">
        <v>917750</v>
      </c>
      <c r="I14" s="451"/>
    </row>
    <row r="15" spans="1:21" s="452" customFormat="1" ht="9" customHeight="1">
      <c r="A15" s="449"/>
      <c r="B15" s="422" t="s">
        <v>420</v>
      </c>
      <c r="C15" s="453"/>
      <c r="D15" s="453"/>
      <c r="E15" s="453"/>
      <c r="F15" s="453">
        <v>3685625</v>
      </c>
      <c r="G15" s="453">
        <v>3715200</v>
      </c>
      <c r="H15" s="453">
        <v>3923455</v>
      </c>
      <c r="I15" s="451"/>
    </row>
    <row r="16" spans="1:21" s="452" customFormat="1" ht="9" customHeight="1">
      <c r="A16" s="449"/>
      <c r="B16" s="422" t="s">
        <v>421</v>
      </c>
      <c r="C16" s="450"/>
      <c r="D16" s="450"/>
      <c r="E16" s="450"/>
      <c r="F16" s="450">
        <v>1047323</v>
      </c>
      <c r="G16" s="450">
        <v>1061868</v>
      </c>
      <c r="H16" s="450">
        <v>1114108</v>
      </c>
      <c r="I16" s="451"/>
    </row>
    <row r="17" spans="1:9" s="452" customFormat="1" ht="9" customHeight="1">
      <c r="A17" s="449"/>
      <c r="B17" s="422" t="s">
        <v>422</v>
      </c>
      <c r="C17" s="450"/>
      <c r="D17" s="450"/>
      <c r="E17" s="450"/>
      <c r="F17" s="450">
        <v>3919786</v>
      </c>
      <c r="G17" s="450">
        <v>3919801</v>
      </c>
      <c r="H17" s="450">
        <v>4011701</v>
      </c>
      <c r="I17" s="451"/>
    </row>
    <row r="18" spans="1:9" s="452" customFormat="1" ht="9" customHeight="1">
      <c r="A18" s="449"/>
      <c r="B18" s="422" t="s">
        <v>423</v>
      </c>
      <c r="C18" s="450"/>
      <c r="D18" s="450"/>
      <c r="E18" s="450"/>
      <c r="F18" s="450">
        <v>930634</v>
      </c>
      <c r="G18" s="450">
        <v>940500</v>
      </c>
      <c r="H18" s="450">
        <v>956944</v>
      </c>
      <c r="I18" s="451"/>
    </row>
    <row r="19" spans="1:9" s="452" customFormat="1" ht="9" customHeight="1">
      <c r="A19" s="449"/>
      <c r="B19" s="422" t="s">
        <v>424</v>
      </c>
      <c r="C19" s="450"/>
      <c r="D19" s="450"/>
      <c r="E19" s="450"/>
      <c r="F19" s="450">
        <v>139769</v>
      </c>
      <c r="G19" s="450">
        <v>149480</v>
      </c>
      <c r="H19" s="450">
        <v>162539</v>
      </c>
      <c r="I19" s="451"/>
    </row>
    <row r="20" spans="1:9" s="452" customFormat="1" ht="9" customHeight="1">
      <c r="A20" s="449"/>
      <c r="B20" s="422" t="s">
        <v>425</v>
      </c>
      <c r="C20" s="450"/>
      <c r="D20" s="450"/>
      <c r="E20" s="450"/>
      <c r="F20" s="450">
        <v>588844</v>
      </c>
      <c r="G20" s="450">
        <v>573941</v>
      </c>
      <c r="H20" s="450">
        <v>582121</v>
      </c>
      <c r="I20" s="451"/>
    </row>
    <row r="21" spans="1:9" s="452" customFormat="1" ht="9" customHeight="1">
      <c r="A21" s="449"/>
      <c r="B21" s="422" t="s">
        <v>426</v>
      </c>
      <c r="C21" s="450"/>
      <c r="D21" s="450"/>
      <c r="E21" s="450"/>
      <c r="F21" s="450">
        <v>682827</v>
      </c>
      <c r="G21" s="450">
        <v>687346</v>
      </c>
      <c r="H21" s="450">
        <v>756475</v>
      </c>
      <c r="I21" s="451"/>
    </row>
    <row r="22" spans="1:9" s="452" customFormat="1" ht="9" customHeight="1">
      <c r="A22" s="449"/>
      <c r="B22" s="422" t="s">
        <v>427</v>
      </c>
      <c r="C22" s="450"/>
      <c r="D22" s="450"/>
      <c r="E22" s="450"/>
      <c r="F22" s="450">
        <v>842463</v>
      </c>
      <c r="G22" s="450">
        <v>933232</v>
      </c>
      <c r="H22" s="450">
        <v>1045505</v>
      </c>
      <c r="I22" s="451"/>
    </row>
    <row r="23" spans="1:9" s="452" customFormat="1" ht="9" customHeight="1">
      <c r="A23" s="449"/>
      <c r="B23" s="422" t="s">
        <v>428</v>
      </c>
      <c r="C23" s="450"/>
      <c r="D23" s="450"/>
      <c r="E23" s="450"/>
      <c r="F23" s="450">
        <v>1149</v>
      </c>
      <c r="G23" s="450">
        <v>2783</v>
      </c>
      <c r="H23" s="450">
        <v>4592</v>
      </c>
      <c r="I23" s="451"/>
    </row>
    <row r="24" spans="1:9" s="452" customFormat="1" ht="9" customHeight="1">
      <c r="A24" s="449"/>
      <c r="B24" s="422" t="s">
        <v>429</v>
      </c>
      <c r="C24" s="450"/>
      <c r="D24" s="450"/>
      <c r="E24" s="450"/>
      <c r="F24" s="450"/>
      <c r="G24" s="450"/>
      <c r="H24" s="450"/>
      <c r="I24" s="451"/>
    </row>
    <row r="25" spans="1:9" s="452" customFormat="1" ht="9" customHeight="1">
      <c r="A25" s="449"/>
      <c r="B25" s="422" t="s">
        <v>430</v>
      </c>
      <c r="C25" s="450"/>
      <c r="D25" s="450"/>
      <c r="E25" s="450"/>
      <c r="F25" s="450">
        <v>2336102</v>
      </c>
      <c r="G25" s="450">
        <v>2326309</v>
      </c>
      <c r="H25" s="450">
        <v>2639088</v>
      </c>
      <c r="I25" s="451"/>
    </row>
    <row r="26" spans="1:9" s="452" customFormat="1" ht="9" customHeight="1">
      <c r="A26" s="449"/>
      <c r="B26" s="422" t="s">
        <v>431</v>
      </c>
      <c r="C26" s="450"/>
      <c r="D26" s="450"/>
      <c r="E26" s="450"/>
      <c r="F26" s="450">
        <v>588669</v>
      </c>
      <c r="G26" s="450">
        <v>636680</v>
      </c>
      <c r="H26" s="450">
        <v>717101</v>
      </c>
      <c r="I26" s="451"/>
    </row>
    <row r="27" spans="1:9" s="452" customFormat="1" ht="9" customHeight="1">
      <c r="A27" s="449"/>
      <c r="B27" s="422" t="s">
        <v>432</v>
      </c>
      <c r="C27" s="450"/>
      <c r="D27" s="450"/>
      <c r="E27" s="450"/>
      <c r="F27" s="450">
        <v>661444</v>
      </c>
      <c r="G27" s="450">
        <v>722473</v>
      </c>
      <c r="H27" s="450">
        <v>800141</v>
      </c>
      <c r="I27" s="451"/>
    </row>
    <row r="28" spans="1:9" s="452" customFormat="1" ht="9" customHeight="1">
      <c r="A28" s="449"/>
      <c r="B28" s="422" t="s">
        <v>433</v>
      </c>
      <c r="C28" s="450"/>
      <c r="D28" s="450"/>
      <c r="E28" s="447"/>
      <c r="F28" s="450"/>
      <c r="G28" s="450"/>
      <c r="H28" s="447"/>
      <c r="I28" s="451"/>
    </row>
    <row r="29" spans="1:9" s="452" customFormat="1" ht="9" customHeight="1">
      <c r="A29" s="449"/>
      <c r="B29" s="422" t="s">
        <v>434</v>
      </c>
      <c r="C29" s="450"/>
      <c r="D29" s="450"/>
      <c r="E29" s="447"/>
      <c r="F29" s="450">
        <v>153192</v>
      </c>
      <c r="G29" s="450">
        <v>159516</v>
      </c>
      <c r="H29" s="447">
        <v>164287</v>
      </c>
      <c r="I29" s="451"/>
    </row>
    <row r="30" spans="1:9" s="452" customFormat="1" ht="9" customHeight="1">
      <c r="A30" s="449"/>
      <c r="B30" s="422" t="s">
        <v>435</v>
      </c>
      <c r="C30" s="450"/>
      <c r="D30" s="450"/>
      <c r="E30" s="450"/>
      <c r="F30" s="450"/>
      <c r="G30" s="450"/>
      <c r="H30" s="450"/>
      <c r="I30" s="451"/>
    </row>
    <row r="31" spans="1:9" s="452" customFormat="1" ht="9" customHeight="1">
      <c r="A31" s="449"/>
      <c r="B31" s="422" t="s">
        <v>436</v>
      </c>
      <c r="C31" s="450"/>
      <c r="D31" s="450"/>
      <c r="E31" s="450"/>
      <c r="F31" s="450">
        <v>205365</v>
      </c>
      <c r="G31" s="450">
        <v>237974</v>
      </c>
      <c r="H31" s="450">
        <v>272521</v>
      </c>
      <c r="I31" s="451"/>
    </row>
    <row r="32" spans="1:9" s="452" customFormat="1" ht="9" customHeight="1">
      <c r="A32" s="449"/>
      <c r="B32" s="422" t="s">
        <v>437</v>
      </c>
      <c r="C32" s="450"/>
      <c r="D32" s="450"/>
      <c r="E32" s="450"/>
      <c r="F32" s="450">
        <v>1800898</v>
      </c>
      <c r="G32" s="450">
        <v>1764292</v>
      </c>
      <c r="H32" s="450">
        <v>1789081</v>
      </c>
      <c r="I32" s="451"/>
    </row>
    <row r="33" spans="1:21" s="452" customFormat="1" ht="9" customHeight="1">
      <c r="A33" s="449"/>
      <c r="B33" s="422" t="s">
        <v>438</v>
      </c>
      <c r="C33" s="450"/>
      <c r="D33" s="450"/>
      <c r="E33" s="450"/>
      <c r="F33" s="450"/>
      <c r="G33" s="450"/>
      <c r="H33" s="450"/>
      <c r="I33" s="451"/>
    </row>
    <row r="34" spans="1:21" s="452" customFormat="1" ht="9" customHeight="1">
      <c r="A34" s="449"/>
      <c r="B34" s="422" t="s">
        <v>439</v>
      </c>
      <c r="C34" s="450"/>
      <c r="D34" s="450"/>
      <c r="E34" s="450"/>
      <c r="F34" s="450">
        <v>928099</v>
      </c>
      <c r="G34" s="450">
        <v>994200</v>
      </c>
      <c r="H34" s="450">
        <v>1186004</v>
      </c>
      <c r="I34" s="451"/>
    </row>
    <row r="35" spans="1:21" s="452" customFormat="1" ht="9" customHeight="1">
      <c r="A35" s="449"/>
      <c r="B35" s="422" t="s">
        <v>440</v>
      </c>
      <c r="C35" s="450"/>
      <c r="D35" s="450"/>
      <c r="E35" s="450"/>
      <c r="F35" s="450">
        <v>2270290</v>
      </c>
      <c r="G35" s="450">
        <v>2303548</v>
      </c>
      <c r="H35" s="450">
        <v>2990384</v>
      </c>
      <c r="I35" s="451"/>
    </row>
    <row r="36" spans="1:21" s="452" customFormat="1" ht="3" customHeight="1">
      <c r="A36" s="454"/>
      <c r="B36" s="851"/>
      <c r="C36" s="455"/>
      <c r="D36" s="455"/>
      <c r="E36" s="455"/>
      <c r="F36" s="455"/>
      <c r="G36" s="455"/>
      <c r="H36" s="455"/>
      <c r="I36" s="456"/>
    </row>
    <row r="37" spans="1:21" s="452" customFormat="1" ht="3" customHeight="1">
      <c r="A37" s="457"/>
      <c r="B37" s="419"/>
      <c r="C37" s="458"/>
      <c r="D37" s="458"/>
      <c r="E37" s="458"/>
      <c r="F37" s="458"/>
      <c r="G37" s="458"/>
      <c r="H37" s="458"/>
      <c r="I37" s="459"/>
    </row>
    <row r="38" spans="1:21" s="452" customFormat="1" ht="11.1" customHeight="1">
      <c r="A38" s="449"/>
      <c r="B38" s="424" t="s">
        <v>413</v>
      </c>
      <c r="C38" s="450"/>
      <c r="D38" s="450"/>
      <c r="E38" s="450"/>
      <c r="F38" s="450"/>
      <c r="G38" s="450"/>
      <c r="H38" s="852" t="s">
        <v>18</v>
      </c>
      <c r="I38" s="451"/>
    </row>
    <row r="39" spans="1:21" s="452" customFormat="1" ht="11.1" customHeight="1">
      <c r="A39" s="449"/>
      <c r="B39" s="429" t="s">
        <v>414</v>
      </c>
      <c r="C39" s="450"/>
      <c r="D39" s="450"/>
      <c r="E39" s="450"/>
      <c r="F39" s="450"/>
      <c r="G39" s="450"/>
      <c r="H39" s="849" t="s">
        <v>69</v>
      </c>
      <c r="I39" s="451"/>
    </row>
    <row r="40" spans="1:21" ht="3" customHeight="1">
      <c r="A40" s="423"/>
      <c r="B40" s="432"/>
      <c r="C40" s="432"/>
      <c r="D40" s="432"/>
      <c r="E40" s="432"/>
      <c r="F40" s="432"/>
      <c r="G40" s="432"/>
      <c r="H40" s="432"/>
      <c r="I40" s="433"/>
      <c r="J40" s="434"/>
      <c r="K40" s="428"/>
      <c r="L40" s="428"/>
      <c r="M40" s="428"/>
      <c r="N40" s="428"/>
      <c r="O40" s="428"/>
      <c r="P40" s="428"/>
      <c r="Q40" s="428"/>
      <c r="R40" s="428"/>
      <c r="S40" s="428"/>
      <c r="T40" s="428"/>
      <c r="U40" s="428"/>
    </row>
    <row r="41" spans="1:21" ht="3" customHeight="1">
      <c r="A41" s="423"/>
      <c r="B41" s="435"/>
      <c r="C41" s="427"/>
      <c r="D41" s="427"/>
      <c r="E41" s="427"/>
      <c r="F41" s="427"/>
      <c r="G41" s="427"/>
      <c r="H41" s="427"/>
      <c r="I41" s="426"/>
      <c r="J41" s="427"/>
      <c r="K41" s="428"/>
      <c r="L41" s="428"/>
      <c r="M41" s="428"/>
      <c r="N41" s="428"/>
      <c r="O41" s="428"/>
      <c r="P41" s="428"/>
      <c r="Q41" s="428"/>
      <c r="R41" s="428"/>
      <c r="S41" s="428"/>
      <c r="T41" s="428"/>
      <c r="U41" s="428"/>
    </row>
    <row r="42" spans="1:21" ht="9" customHeight="1">
      <c r="A42" s="423"/>
      <c r="B42" s="436" t="s">
        <v>415</v>
      </c>
      <c r="C42" s="437"/>
      <c r="D42" s="437"/>
      <c r="E42" s="437"/>
      <c r="F42" s="437">
        <v>2010</v>
      </c>
      <c r="G42" s="437">
        <v>2011</v>
      </c>
      <c r="H42" s="437">
        <v>2012</v>
      </c>
      <c r="I42" s="438"/>
      <c r="J42" s="439"/>
      <c r="K42" s="428"/>
      <c r="L42" s="428"/>
      <c r="M42" s="428"/>
      <c r="N42" s="428"/>
      <c r="O42" s="428"/>
      <c r="P42" s="428"/>
      <c r="Q42" s="428"/>
      <c r="R42" s="428"/>
      <c r="S42" s="428"/>
      <c r="T42" s="428"/>
      <c r="U42" s="428"/>
    </row>
    <row r="43" spans="1:21" ht="3" customHeight="1">
      <c r="A43" s="423"/>
      <c r="B43" s="440"/>
      <c r="C43" s="432"/>
      <c r="D43" s="432"/>
      <c r="E43" s="432"/>
      <c r="F43" s="432"/>
      <c r="G43" s="432"/>
      <c r="H43" s="432"/>
      <c r="I43" s="433"/>
      <c r="J43" s="434"/>
      <c r="K43" s="428"/>
      <c r="L43" s="428"/>
      <c r="M43" s="428"/>
      <c r="N43" s="428"/>
      <c r="O43" s="428"/>
      <c r="P43" s="428"/>
      <c r="Q43" s="428"/>
      <c r="R43" s="428"/>
      <c r="S43" s="428"/>
      <c r="T43" s="428"/>
      <c r="U43" s="428"/>
    </row>
    <row r="44" spans="1:21" ht="3" customHeight="1">
      <c r="A44" s="423"/>
      <c r="B44" s="441"/>
      <c r="C44" s="435"/>
      <c r="D44" s="435"/>
      <c r="E44" s="435"/>
      <c r="F44" s="435"/>
      <c r="G44" s="435"/>
      <c r="H44" s="435"/>
      <c r="I44" s="442"/>
      <c r="J44" s="435"/>
      <c r="K44" s="428"/>
      <c r="L44" s="428"/>
      <c r="M44" s="428"/>
      <c r="N44" s="428"/>
      <c r="O44" s="428"/>
      <c r="P44" s="428"/>
      <c r="Q44" s="428"/>
      <c r="R44" s="428"/>
      <c r="S44" s="428"/>
      <c r="T44" s="428"/>
      <c r="U44" s="428"/>
    </row>
    <row r="45" spans="1:21" s="446" customFormat="1" ht="9" customHeight="1">
      <c r="A45" s="443"/>
      <c r="B45" s="850" t="s">
        <v>60</v>
      </c>
      <c r="C45" s="444"/>
      <c r="D45" s="444"/>
      <c r="E45" s="444"/>
      <c r="F45" s="444">
        <f>SUM(F47:F70)</f>
        <v>33468711</v>
      </c>
      <c r="G45" s="444">
        <f>SUM(G47:G70)</f>
        <v>36980257</v>
      </c>
      <c r="H45" s="444">
        <f>SUM(H47:H70)</f>
        <v>38473767</v>
      </c>
      <c r="I45" s="445"/>
      <c r="J45" s="444"/>
      <c r="K45" s="428"/>
      <c r="L45" s="428"/>
      <c r="M45" s="428"/>
      <c r="N45" s="428"/>
      <c r="O45" s="428"/>
      <c r="P45" s="428"/>
      <c r="Q45" s="428"/>
      <c r="R45" s="428"/>
      <c r="S45" s="428"/>
      <c r="T45" s="428"/>
      <c r="U45" s="428"/>
    </row>
    <row r="46" spans="1:21" s="446" customFormat="1" ht="3.95" customHeight="1">
      <c r="A46" s="443"/>
      <c r="B46" s="850"/>
      <c r="C46" s="444"/>
      <c r="D46" s="444"/>
      <c r="E46" s="444"/>
      <c r="F46" s="444"/>
      <c r="G46" s="444"/>
      <c r="H46" s="444"/>
      <c r="I46" s="445"/>
      <c r="J46" s="444"/>
      <c r="K46" s="428"/>
      <c r="L46" s="428"/>
      <c r="M46" s="428"/>
      <c r="N46" s="428"/>
      <c r="O46" s="428"/>
      <c r="P46" s="428"/>
      <c r="Q46" s="428"/>
      <c r="R46" s="428"/>
      <c r="S46" s="428"/>
      <c r="T46" s="428"/>
      <c r="U46" s="428"/>
    </row>
    <row r="47" spans="1:21" s="446" customFormat="1" ht="9" customHeight="1">
      <c r="A47" s="443"/>
      <c r="B47" s="422" t="s">
        <v>416</v>
      </c>
      <c r="D47" s="447"/>
      <c r="E47" s="447"/>
      <c r="F47" s="447">
        <v>2499258</v>
      </c>
      <c r="G47" s="447">
        <v>2726108</v>
      </c>
      <c r="H47" s="447">
        <v>2900202</v>
      </c>
      <c r="I47" s="445"/>
      <c r="J47" s="448"/>
      <c r="K47" s="428"/>
      <c r="L47" s="428"/>
      <c r="M47" s="428"/>
      <c r="N47" s="428"/>
      <c r="O47" s="428"/>
      <c r="P47" s="428"/>
      <c r="Q47" s="428"/>
      <c r="R47" s="428"/>
      <c r="S47" s="428"/>
      <c r="T47" s="428"/>
      <c r="U47" s="428"/>
    </row>
    <row r="48" spans="1:21" s="446" customFormat="1" ht="9" customHeight="1">
      <c r="A48" s="443"/>
      <c r="B48" s="422" t="s">
        <v>417</v>
      </c>
      <c r="C48" s="447"/>
      <c r="D48" s="447"/>
      <c r="E48" s="447"/>
      <c r="F48" s="447">
        <v>224410</v>
      </c>
      <c r="G48" s="447">
        <v>237241</v>
      </c>
      <c r="H48" s="447">
        <v>246358</v>
      </c>
      <c r="I48" s="445"/>
      <c r="J48" s="448"/>
      <c r="K48" s="428"/>
      <c r="L48" s="428"/>
      <c r="M48" s="428"/>
      <c r="N48" s="428"/>
      <c r="O48" s="428"/>
      <c r="P48" s="428"/>
      <c r="Q48" s="428"/>
      <c r="R48" s="428"/>
      <c r="S48" s="428"/>
      <c r="T48" s="428"/>
      <c r="U48" s="428"/>
    </row>
    <row r="49" spans="1:9" s="452" customFormat="1" ht="9" customHeight="1">
      <c r="A49" s="449"/>
      <c r="B49" s="422" t="s">
        <v>418</v>
      </c>
      <c r="C49" s="450"/>
      <c r="D49" s="450"/>
      <c r="E49" s="450"/>
      <c r="F49" s="450">
        <v>213975</v>
      </c>
      <c r="G49" s="450">
        <v>224606</v>
      </c>
      <c r="H49" s="450">
        <v>230239</v>
      </c>
      <c r="I49" s="451"/>
    </row>
    <row r="50" spans="1:9" s="452" customFormat="1" ht="9" customHeight="1">
      <c r="A50" s="449"/>
      <c r="B50" s="422" t="s">
        <v>419</v>
      </c>
      <c r="C50" s="450"/>
      <c r="D50" s="450"/>
      <c r="E50" s="450"/>
      <c r="F50" s="450">
        <v>1410031</v>
      </c>
      <c r="G50" s="450">
        <v>1645368</v>
      </c>
      <c r="H50" s="450">
        <v>1719422</v>
      </c>
      <c r="I50" s="451"/>
    </row>
    <row r="51" spans="1:9" s="452" customFormat="1" ht="9" customHeight="1">
      <c r="A51" s="449"/>
      <c r="B51" s="422" t="s">
        <v>420</v>
      </c>
      <c r="C51" s="453"/>
      <c r="D51" s="453"/>
      <c r="E51" s="453"/>
      <c r="F51" s="453">
        <v>5168908</v>
      </c>
      <c r="G51" s="453">
        <v>5533213</v>
      </c>
      <c r="H51" s="453">
        <v>5767784</v>
      </c>
      <c r="I51" s="451"/>
    </row>
    <row r="52" spans="1:9" s="452" customFormat="1" ht="9" customHeight="1">
      <c r="A52" s="449"/>
      <c r="B52" s="422" t="s">
        <v>421</v>
      </c>
      <c r="C52" s="450"/>
      <c r="D52" s="450"/>
      <c r="E52" s="450"/>
      <c r="F52" s="450">
        <v>1505838</v>
      </c>
      <c r="G52" s="450">
        <v>1671595</v>
      </c>
      <c r="H52" s="450">
        <v>1731266</v>
      </c>
      <c r="I52" s="451"/>
    </row>
    <row r="53" spans="1:9" s="452" customFormat="1" ht="9" customHeight="1">
      <c r="A53" s="449"/>
      <c r="B53" s="422" t="s">
        <v>422</v>
      </c>
      <c r="C53" s="450"/>
      <c r="D53" s="450"/>
      <c r="E53" s="450"/>
      <c r="F53" s="450">
        <v>5116914</v>
      </c>
      <c r="G53" s="450">
        <v>5521879</v>
      </c>
      <c r="H53" s="450">
        <v>5682095</v>
      </c>
      <c r="I53" s="451"/>
    </row>
    <row r="54" spans="1:9" s="452" customFormat="1" ht="9" customHeight="1">
      <c r="A54" s="449"/>
      <c r="B54" s="422" t="s">
        <v>423</v>
      </c>
      <c r="C54" s="450"/>
      <c r="D54" s="450"/>
      <c r="E54" s="450"/>
      <c r="F54" s="450">
        <v>1206838</v>
      </c>
      <c r="G54" s="450">
        <v>1294845</v>
      </c>
      <c r="H54" s="450">
        <v>1330825</v>
      </c>
      <c r="I54" s="451"/>
    </row>
    <row r="55" spans="1:9" s="452" customFormat="1" ht="9" customHeight="1">
      <c r="A55" s="449"/>
      <c r="B55" s="422" t="s">
        <v>424</v>
      </c>
      <c r="C55" s="450"/>
      <c r="D55" s="450"/>
      <c r="E55" s="450"/>
      <c r="F55" s="450">
        <v>210795</v>
      </c>
      <c r="G55" s="450">
        <v>230335</v>
      </c>
      <c r="H55" s="450">
        <v>244593</v>
      </c>
      <c r="I55" s="451"/>
    </row>
    <row r="56" spans="1:9" s="452" customFormat="1" ht="9" customHeight="1">
      <c r="A56" s="449"/>
      <c r="B56" s="422" t="s">
        <v>425</v>
      </c>
      <c r="C56" s="450"/>
      <c r="D56" s="450"/>
      <c r="E56" s="450"/>
      <c r="F56" s="450">
        <v>700942</v>
      </c>
      <c r="G56" s="450">
        <v>727792</v>
      </c>
      <c r="H56" s="450">
        <v>747692</v>
      </c>
      <c r="I56" s="451"/>
    </row>
    <row r="57" spans="1:9" s="452" customFormat="1" ht="9" customHeight="1">
      <c r="A57" s="449"/>
      <c r="B57" s="422" t="s">
        <v>426</v>
      </c>
      <c r="C57" s="450"/>
      <c r="D57" s="450"/>
      <c r="E57" s="450"/>
      <c r="F57" s="450">
        <v>994428</v>
      </c>
      <c r="G57" s="450">
        <v>1040419</v>
      </c>
      <c r="H57" s="450">
        <v>1042472</v>
      </c>
      <c r="I57" s="451"/>
    </row>
    <row r="58" spans="1:9" s="452" customFormat="1" ht="9" customHeight="1">
      <c r="A58" s="449"/>
      <c r="B58" s="422" t="s">
        <v>427</v>
      </c>
      <c r="C58" s="450"/>
      <c r="D58" s="450"/>
      <c r="E58" s="450"/>
      <c r="F58" s="450">
        <v>1469653</v>
      </c>
      <c r="G58" s="450">
        <v>1680658</v>
      </c>
      <c r="H58" s="450">
        <v>1820458</v>
      </c>
      <c r="I58" s="451"/>
    </row>
    <row r="59" spans="1:9" s="452" customFormat="1" ht="9" customHeight="1">
      <c r="A59" s="449"/>
      <c r="B59" s="422" t="s">
        <v>428</v>
      </c>
      <c r="C59" s="450"/>
      <c r="D59" s="450"/>
      <c r="E59" s="450"/>
      <c r="F59" s="450">
        <v>8498</v>
      </c>
      <c r="G59" s="450">
        <v>11499</v>
      </c>
      <c r="H59" s="450">
        <v>13501</v>
      </c>
      <c r="I59" s="451"/>
    </row>
    <row r="60" spans="1:9" s="452" customFormat="1" ht="9" customHeight="1">
      <c r="A60" s="449"/>
      <c r="B60" s="422" t="s">
        <v>429</v>
      </c>
      <c r="C60" s="450"/>
      <c r="D60" s="450"/>
      <c r="E60" s="450"/>
      <c r="I60" s="451"/>
    </row>
    <row r="61" spans="1:9" s="452" customFormat="1" ht="9" customHeight="1">
      <c r="A61" s="449"/>
      <c r="B61" s="422" t="s">
        <v>430</v>
      </c>
      <c r="C61" s="450"/>
      <c r="D61" s="450"/>
      <c r="E61" s="450"/>
      <c r="F61" s="450">
        <v>3696447</v>
      </c>
      <c r="G61" s="450">
        <v>4510737</v>
      </c>
      <c r="H61" s="450">
        <v>4757997</v>
      </c>
      <c r="I61" s="451"/>
    </row>
    <row r="62" spans="1:9" s="452" customFormat="1" ht="9" customHeight="1">
      <c r="A62" s="449"/>
      <c r="B62" s="422" t="s">
        <v>431</v>
      </c>
      <c r="C62" s="450"/>
      <c r="D62" s="450"/>
      <c r="E62" s="450"/>
      <c r="F62" s="450">
        <v>957977</v>
      </c>
      <c r="G62" s="450">
        <v>1085275</v>
      </c>
      <c r="H62" s="450">
        <v>1180182</v>
      </c>
      <c r="I62" s="451"/>
    </row>
    <row r="63" spans="1:9" s="452" customFormat="1" ht="9" customHeight="1">
      <c r="A63" s="449"/>
      <c r="B63" s="422" t="s">
        <v>432</v>
      </c>
      <c r="C63" s="450"/>
      <c r="D63" s="450"/>
      <c r="E63" s="450"/>
      <c r="F63" s="450">
        <v>1010062</v>
      </c>
      <c r="G63" s="450">
        <v>1141910</v>
      </c>
      <c r="H63" s="450">
        <v>1314319</v>
      </c>
      <c r="I63" s="451"/>
    </row>
    <row r="64" spans="1:9" s="452" customFormat="1" ht="9" customHeight="1">
      <c r="A64" s="449"/>
      <c r="B64" s="422" t="s">
        <v>433</v>
      </c>
      <c r="C64" s="450"/>
      <c r="D64" s="450"/>
      <c r="E64" s="447"/>
      <c r="I64" s="451"/>
    </row>
    <row r="65" spans="1:21" s="452" customFormat="1" ht="9" customHeight="1">
      <c r="A65" s="449"/>
      <c r="B65" s="422" t="s">
        <v>434</v>
      </c>
      <c r="C65" s="450"/>
      <c r="D65" s="450"/>
      <c r="E65" s="447"/>
      <c r="F65" s="450">
        <v>223916</v>
      </c>
      <c r="G65" s="450">
        <v>241766</v>
      </c>
      <c r="H65" s="450">
        <v>253031</v>
      </c>
      <c r="I65" s="451"/>
    </row>
    <row r="66" spans="1:21" s="452" customFormat="1" ht="9" customHeight="1">
      <c r="A66" s="449"/>
      <c r="B66" s="422" t="s">
        <v>441</v>
      </c>
      <c r="C66" s="450"/>
      <c r="D66" s="450"/>
      <c r="E66" s="450"/>
      <c r="F66" s="450">
        <v>375756</v>
      </c>
      <c r="G66" s="450">
        <v>438700</v>
      </c>
      <c r="H66" s="450">
        <v>472121</v>
      </c>
      <c r="I66" s="451"/>
    </row>
    <row r="67" spans="1:21" s="452" customFormat="1" ht="9" customHeight="1">
      <c r="A67" s="449"/>
      <c r="B67" s="422" t="s">
        <v>437</v>
      </c>
      <c r="C67" s="450"/>
      <c r="D67" s="450"/>
      <c r="E67" s="450"/>
      <c r="F67" s="450">
        <v>2304853</v>
      </c>
      <c r="G67" s="450">
        <v>2422131</v>
      </c>
      <c r="H67" s="450">
        <v>2518126</v>
      </c>
      <c r="I67" s="451"/>
    </row>
    <row r="68" spans="1:21" s="452" customFormat="1" ht="9" customHeight="1">
      <c r="A68" s="449"/>
      <c r="B68" s="422" t="s">
        <v>438</v>
      </c>
      <c r="C68" s="450"/>
      <c r="D68" s="450"/>
      <c r="E68" s="450"/>
      <c r="I68" s="451"/>
    </row>
    <row r="69" spans="1:21" s="452" customFormat="1" ht="9" customHeight="1">
      <c r="A69" s="449"/>
      <c r="B69" s="422" t="s">
        <v>439</v>
      </c>
      <c r="C69" s="450"/>
      <c r="D69" s="450"/>
      <c r="E69" s="450"/>
      <c r="F69" s="450">
        <v>1591925</v>
      </c>
      <c r="G69" s="450">
        <v>1803825</v>
      </c>
      <c r="H69" s="450">
        <v>1959386</v>
      </c>
      <c r="I69" s="451"/>
    </row>
    <row r="70" spans="1:21" s="452" customFormat="1" ht="9" customHeight="1">
      <c r="A70" s="449"/>
      <c r="B70" s="422" t="s">
        <v>440</v>
      </c>
      <c r="C70" s="450"/>
      <c r="D70" s="450"/>
      <c r="E70" s="450"/>
      <c r="F70" s="450">
        <v>2577287</v>
      </c>
      <c r="G70" s="450">
        <v>2790355</v>
      </c>
      <c r="H70" s="450">
        <v>2541698</v>
      </c>
      <c r="I70" s="451"/>
    </row>
    <row r="71" spans="1:21" ht="3" customHeight="1">
      <c r="A71" s="423"/>
      <c r="B71" s="432" t="s">
        <v>442</v>
      </c>
      <c r="C71" s="432"/>
      <c r="D71" s="432"/>
      <c r="E71" s="432"/>
      <c r="F71" s="432"/>
      <c r="G71" s="432"/>
      <c r="H71" s="432"/>
      <c r="I71" s="433"/>
      <c r="J71" s="434"/>
      <c r="K71" s="428"/>
      <c r="L71" s="428"/>
      <c r="M71" s="428"/>
      <c r="N71" s="428"/>
      <c r="O71" s="428"/>
      <c r="P71" s="428"/>
      <c r="Q71" s="428"/>
      <c r="R71" s="428"/>
      <c r="S71" s="428"/>
      <c r="T71" s="428"/>
      <c r="U71" s="428"/>
    </row>
    <row r="72" spans="1:21" ht="3" customHeight="1">
      <c r="A72" s="423"/>
      <c r="B72" s="434"/>
      <c r="C72" s="435"/>
      <c r="D72" s="435"/>
      <c r="E72" s="435"/>
      <c r="F72" s="435"/>
      <c r="G72" s="435"/>
      <c r="H72" s="435"/>
      <c r="I72" s="442"/>
      <c r="J72" s="435"/>
      <c r="K72" s="428"/>
      <c r="L72" s="428"/>
      <c r="M72" s="428"/>
      <c r="N72" s="428"/>
      <c r="O72" s="428"/>
      <c r="P72" s="428"/>
      <c r="Q72" s="428"/>
      <c r="R72" s="428"/>
      <c r="S72" s="428"/>
      <c r="T72" s="428"/>
      <c r="U72" s="428"/>
    </row>
    <row r="73" spans="1:21" ht="9" customHeight="1">
      <c r="A73" s="423"/>
      <c r="B73" s="847" t="s">
        <v>443</v>
      </c>
      <c r="I73" s="442"/>
      <c r="J73" s="435"/>
      <c r="K73" s="428"/>
      <c r="L73" s="428"/>
      <c r="M73" s="428"/>
      <c r="N73" s="428"/>
      <c r="O73" s="428"/>
      <c r="P73" s="428"/>
      <c r="Q73" s="428"/>
      <c r="R73" s="428"/>
      <c r="S73" s="428"/>
      <c r="T73" s="428"/>
      <c r="U73" s="428"/>
    </row>
    <row r="74" spans="1:21" ht="9" customHeight="1">
      <c r="A74" s="423"/>
      <c r="B74" s="847" t="s">
        <v>444</v>
      </c>
      <c r="I74" s="442"/>
      <c r="J74" s="435"/>
      <c r="K74" s="428"/>
      <c r="L74" s="428"/>
      <c r="M74" s="428"/>
      <c r="N74" s="428"/>
      <c r="O74" s="428"/>
      <c r="P74" s="428"/>
      <c r="Q74" s="428"/>
      <c r="R74" s="428"/>
      <c r="S74" s="428"/>
      <c r="T74" s="428"/>
      <c r="U74" s="428"/>
    </row>
    <row r="75" spans="1:21" ht="9" customHeight="1">
      <c r="A75" s="423"/>
      <c r="B75" s="847" t="s">
        <v>445</v>
      </c>
      <c r="I75" s="442"/>
      <c r="J75" s="435"/>
      <c r="K75" s="428"/>
      <c r="L75" s="428"/>
      <c r="M75" s="428"/>
      <c r="N75" s="428"/>
      <c r="O75" s="428"/>
      <c r="P75" s="428"/>
      <c r="Q75" s="428"/>
      <c r="R75" s="428"/>
      <c r="S75" s="428"/>
      <c r="T75" s="428"/>
      <c r="U75" s="428"/>
    </row>
    <row r="76" spans="1:21" ht="3.95" customHeight="1">
      <c r="A76" s="460"/>
      <c r="B76" s="461"/>
      <c r="C76" s="462"/>
      <c r="D76" s="462"/>
      <c r="E76" s="462"/>
      <c r="F76" s="462"/>
      <c r="G76" s="462"/>
      <c r="H76" s="462"/>
      <c r="I76" s="463"/>
      <c r="J76" s="435"/>
      <c r="K76" s="428"/>
      <c r="L76" s="428"/>
      <c r="M76" s="428"/>
      <c r="N76" s="428"/>
      <c r="O76" s="428"/>
      <c r="P76" s="428"/>
      <c r="Q76" s="428"/>
      <c r="R76" s="428"/>
      <c r="S76" s="428"/>
      <c r="T76" s="428"/>
      <c r="U76" s="428"/>
    </row>
    <row r="77" spans="1:21" ht="8.65" hidden="1" customHeight="1">
      <c r="B77" s="464"/>
      <c r="C77" s="428"/>
      <c r="D77" s="428"/>
      <c r="E77" s="428"/>
      <c r="F77" s="428"/>
      <c r="G77" s="428"/>
      <c r="H77" s="428"/>
      <c r="I77" s="428"/>
      <c r="J77" s="428" t="s">
        <v>16</v>
      </c>
      <c r="K77" s="428"/>
      <c r="L77" s="428"/>
      <c r="M77" s="428"/>
      <c r="N77" s="428"/>
      <c r="O77" s="428"/>
      <c r="P77" s="428"/>
      <c r="Q77" s="428"/>
      <c r="R77" s="428"/>
      <c r="S77" s="428"/>
      <c r="T77" s="428"/>
      <c r="U77" s="428"/>
    </row>
    <row r="78" spans="1:21" ht="8.65" hidden="1" customHeight="1">
      <c r="B78" s="848"/>
      <c r="C78" s="428"/>
      <c r="D78" s="428"/>
      <c r="E78" s="428"/>
      <c r="F78" s="428"/>
      <c r="G78" s="428"/>
      <c r="H78" s="428"/>
      <c r="I78" s="428"/>
      <c r="J78" s="428"/>
      <c r="K78" s="464"/>
      <c r="L78" s="465"/>
      <c r="M78" s="465"/>
      <c r="N78" s="465"/>
      <c r="O78" s="465"/>
      <c r="P78" s="465"/>
      <c r="Q78" s="465"/>
      <c r="R78" s="465"/>
      <c r="S78" s="465"/>
      <c r="T78" s="465"/>
      <c r="U78" s="465"/>
    </row>
    <row r="79" spans="1:21" ht="8.25" hidden="1" customHeight="1"/>
    <row r="80" spans="1:21" ht="8.25" hidden="1" customHeight="1"/>
    <row r="81" ht="8.25" hidden="1" customHeight="1"/>
    <row r="82" ht="8.25" hidden="1" customHeight="1"/>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36" max="8" man="1"/>
  </rowBreaks>
</worksheet>
</file>

<file path=xl/worksheets/sheet5.xml><?xml version="1.0" encoding="utf-8"?>
<worksheet xmlns="http://schemas.openxmlformats.org/spreadsheetml/2006/main" xmlns:r="http://schemas.openxmlformats.org/officeDocument/2006/relationships">
  <sheetPr codeName="Hoja2"/>
  <dimension ref="A1:T92"/>
  <sheetViews>
    <sheetView showGridLines="0" showRowColHeaders="0" zoomScale="140" workbookViewId="0"/>
  </sheetViews>
  <sheetFormatPr baseColWidth="10" defaultColWidth="0" defaultRowHeight="12.75" zeroHeight="1"/>
  <cols>
    <col min="1" max="1" width="0.7109375" style="25" customWidth="1"/>
    <col min="2" max="2" width="16.42578125" style="25" customWidth="1"/>
    <col min="3" max="3" width="5.5703125" style="25" customWidth="1"/>
    <col min="4" max="4" width="6.85546875" style="25" customWidth="1"/>
    <col min="5" max="5" width="7.140625" style="25" customWidth="1"/>
    <col min="6" max="6" width="7.42578125" style="25" customWidth="1"/>
    <col min="7" max="8" width="7.28515625" style="25" customWidth="1"/>
    <col min="9" max="9" width="0.7109375" style="25" customWidth="1"/>
    <col min="10" max="10" width="0.85546875" style="25" customWidth="1"/>
    <col min="11" max="20" width="0" style="25" hidden="1" customWidth="1"/>
    <col min="21" max="16384" width="10.7109375" style="25" hidden="1"/>
  </cols>
  <sheetData>
    <row r="1" spans="1:20" s="4" customFormat="1" ht="4.5" customHeight="1">
      <c r="A1" s="1"/>
      <c r="B1" s="2"/>
      <c r="C1" s="2"/>
      <c r="D1" s="2"/>
      <c r="E1" s="2"/>
      <c r="F1" s="2"/>
      <c r="G1" s="2"/>
      <c r="H1" s="2"/>
      <c r="I1" s="3"/>
    </row>
    <row r="2" spans="1:20" s="14" customFormat="1" ht="11.1" customHeight="1">
      <c r="A2" s="5"/>
      <c r="B2" s="6" t="s">
        <v>0</v>
      </c>
      <c r="C2" s="7"/>
      <c r="D2" s="7"/>
      <c r="E2" s="7"/>
      <c r="F2" s="8"/>
      <c r="G2" s="8"/>
      <c r="H2" s="841" t="s">
        <v>458</v>
      </c>
      <c r="I2" s="9"/>
      <c r="J2" s="10"/>
      <c r="K2" s="10"/>
      <c r="L2" s="10"/>
      <c r="M2" s="11"/>
      <c r="N2" s="12"/>
      <c r="O2" s="12"/>
      <c r="P2" s="13"/>
    </row>
    <row r="3" spans="1:20" s="14" customFormat="1" ht="11.1" customHeight="1">
      <c r="A3" s="5"/>
      <c r="B3" s="6" t="s">
        <v>61</v>
      </c>
      <c r="C3" s="7"/>
      <c r="D3" s="7"/>
      <c r="E3" s="7"/>
      <c r="F3" s="8"/>
      <c r="G3" s="8"/>
      <c r="H3" s="15" t="s">
        <v>2</v>
      </c>
      <c r="I3" s="16"/>
      <c r="J3" s="17"/>
      <c r="K3" s="17"/>
      <c r="N3" s="18"/>
      <c r="O3" s="18"/>
      <c r="P3" s="18"/>
    </row>
    <row r="4" spans="1:20" s="14" customFormat="1" ht="11.1" customHeight="1">
      <c r="A4" s="5"/>
      <c r="B4" s="19" t="s">
        <v>3</v>
      </c>
      <c r="C4" s="7"/>
      <c r="D4" s="7"/>
      <c r="E4" s="7"/>
      <c r="F4" s="8"/>
      <c r="G4" s="8"/>
      <c r="H4" s="8"/>
      <c r="I4" s="20"/>
      <c r="J4" s="17"/>
      <c r="K4" s="17"/>
      <c r="N4" s="12"/>
      <c r="O4" s="12"/>
      <c r="P4" s="12"/>
    </row>
    <row r="5" spans="1:20" s="4" customFormat="1" ht="3" customHeight="1">
      <c r="A5" s="21"/>
      <c r="B5" s="22"/>
      <c r="C5" s="22"/>
      <c r="D5" s="22"/>
      <c r="E5" s="22"/>
      <c r="F5" s="23"/>
      <c r="G5" s="23"/>
      <c r="H5" s="23"/>
      <c r="I5" s="24"/>
      <c r="J5" s="25"/>
      <c r="K5" s="25"/>
      <c r="L5" s="25"/>
      <c r="M5" s="25"/>
      <c r="N5" s="25"/>
      <c r="O5" s="25"/>
      <c r="P5" s="25"/>
    </row>
    <row r="6" spans="1:20" s="4" customFormat="1" ht="3" customHeight="1">
      <c r="A6" s="21"/>
      <c r="B6" s="26" t="s">
        <v>4</v>
      </c>
      <c r="C6" s="26"/>
      <c r="D6" s="26"/>
      <c r="E6" s="26"/>
      <c r="F6" s="27"/>
      <c r="G6" s="27"/>
      <c r="H6" s="27"/>
      <c r="I6" s="24"/>
      <c r="J6" s="25"/>
      <c r="K6" s="25"/>
      <c r="L6" s="25"/>
      <c r="M6" s="25"/>
      <c r="N6" s="25"/>
      <c r="O6" s="25"/>
      <c r="P6" s="25"/>
    </row>
    <row r="7" spans="1:20" s="32" customFormat="1" ht="9" customHeight="1">
      <c r="A7" s="28"/>
      <c r="B7" s="29" t="s">
        <v>5</v>
      </c>
      <c r="C7" s="29">
        <v>1995</v>
      </c>
      <c r="D7" s="30">
        <v>1996</v>
      </c>
      <c r="E7" s="30">
        <v>1997</v>
      </c>
      <c r="F7" s="30">
        <v>1998</v>
      </c>
      <c r="G7" s="30">
        <v>1999</v>
      </c>
      <c r="H7" s="30">
        <v>2000</v>
      </c>
      <c r="I7" s="31"/>
      <c r="J7" s="25"/>
      <c r="K7" s="25"/>
      <c r="L7" s="25"/>
      <c r="M7" s="25"/>
      <c r="N7" s="25"/>
      <c r="O7" s="25"/>
      <c r="P7" s="25"/>
    </row>
    <row r="8" spans="1:20" s="32" customFormat="1" ht="3" customHeight="1">
      <c r="A8" s="28"/>
      <c r="B8" s="33"/>
      <c r="C8" s="34"/>
      <c r="D8" s="34"/>
      <c r="E8" s="34"/>
      <c r="F8" s="34"/>
      <c r="G8" s="34"/>
      <c r="H8" s="34"/>
      <c r="I8" s="35"/>
      <c r="J8" s="25"/>
      <c r="K8" s="25"/>
      <c r="L8" s="25"/>
      <c r="M8" s="25"/>
      <c r="N8" s="25"/>
      <c r="O8" s="25"/>
      <c r="P8" s="25"/>
    </row>
    <row r="9" spans="1:20" s="32" customFormat="1" ht="3" customHeight="1">
      <c r="A9" s="28"/>
      <c r="B9" s="36"/>
      <c r="C9" s="37"/>
      <c r="D9" s="37"/>
      <c r="E9" s="37"/>
      <c r="F9" s="37"/>
      <c r="G9" s="37"/>
      <c r="H9" s="37"/>
      <c r="I9" s="35"/>
      <c r="J9" s="25"/>
      <c r="K9" s="25"/>
      <c r="L9" s="25"/>
      <c r="M9" s="25"/>
      <c r="N9" s="25"/>
      <c r="O9" s="25"/>
      <c r="P9" s="25"/>
    </row>
    <row r="10" spans="1:20" s="32" customFormat="1" ht="9.9499999999999993" customHeight="1">
      <c r="A10" s="28"/>
      <c r="B10" s="22" t="s">
        <v>6</v>
      </c>
      <c r="C10" s="38">
        <f>C11+C15</f>
        <v>-200.59999999999991</v>
      </c>
      <c r="D10" s="38">
        <f>D11+D15</f>
        <v>283.09999999999945</v>
      </c>
      <c r="E10" s="38">
        <f>E11+E15</f>
        <v>-23011</v>
      </c>
      <c r="F10" s="38">
        <f>F11+F15</f>
        <v>-47918.6</v>
      </c>
      <c r="G10" s="38">
        <f t="shared" ref="G10:H10" si="0">G11+G15</f>
        <v>-51988.246000000006</v>
      </c>
      <c r="H10" s="38">
        <f t="shared" si="0"/>
        <v>-60596.577999999994</v>
      </c>
      <c r="I10" s="39"/>
      <c r="J10" s="25"/>
      <c r="K10" s="25"/>
      <c r="L10" s="25"/>
      <c r="M10" s="25"/>
      <c r="N10" s="25"/>
      <c r="O10" s="25"/>
      <c r="P10" s="25"/>
      <c r="Q10" s="40"/>
      <c r="R10" s="40"/>
      <c r="S10" s="40"/>
      <c r="T10" s="40"/>
    </row>
    <row r="11" spans="1:20" s="32" customFormat="1" ht="9.9499999999999993" customHeight="1">
      <c r="A11" s="28"/>
      <c r="B11" s="33" t="s">
        <v>7</v>
      </c>
      <c r="C11" s="41">
        <f>SUM(C12:C13)-0.6</f>
        <v>-3174.6</v>
      </c>
      <c r="D11" s="41">
        <f>SUM(D12:D13)</f>
        <v>-3260.1000000000004</v>
      </c>
      <c r="E11" s="41">
        <f>SUM(E12:E13)+0.3</f>
        <v>-19534.2</v>
      </c>
      <c r="F11" s="41">
        <f>SUM(F12:F13)</f>
        <v>-47563.7</v>
      </c>
      <c r="G11" s="41">
        <f t="shared" ref="G11:H11" si="1">SUM(G12:G13)</f>
        <v>-52850.700000000004</v>
      </c>
      <c r="H11" s="41">
        <f t="shared" si="1"/>
        <v>-60453.122999999992</v>
      </c>
      <c r="I11" s="42"/>
      <c r="J11" s="25"/>
      <c r="K11" s="25"/>
      <c r="L11" s="25"/>
      <c r="M11" s="25"/>
      <c r="N11" s="25"/>
      <c r="O11" s="25"/>
      <c r="P11" s="25"/>
      <c r="Q11" s="40"/>
      <c r="R11" s="40"/>
      <c r="S11" s="40"/>
      <c r="T11" s="40"/>
    </row>
    <row r="12" spans="1:20" s="32" customFormat="1" ht="9.9499999999999993" customHeight="1">
      <c r="A12" s="28"/>
      <c r="B12" s="43" t="s">
        <v>8</v>
      </c>
      <c r="C12" s="41">
        <v>-14781</v>
      </c>
      <c r="D12" s="44">
        <v>-11479</v>
      </c>
      <c r="E12" s="44">
        <v>-43172.4</v>
      </c>
      <c r="F12" s="44">
        <v>-67299.7</v>
      </c>
      <c r="G12" s="44">
        <v>-80040.800000000003</v>
      </c>
      <c r="H12" s="44">
        <v>-83815.399999999994</v>
      </c>
      <c r="I12" s="45"/>
      <c r="J12" s="25"/>
      <c r="K12" s="25"/>
      <c r="L12" s="25"/>
      <c r="M12" s="25"/>
      <c r="N12" s="25"/>
      <c r="O12" s="25"/>
      <c r="P12" s="25"/>
      <c r="Q12" s="40"/>
      <c r="R12" s="40"/>
      <c r="S12" s="40"/>
      <c r="T12" s="40"/>
    </row>
    <row r="13" spans="1:20" s="32" customFormat="1" ht="9.9499999999999993" customHeight="1">
      <c r="A13" s="28"/>
      <c r="B13" s="46" t="s">
        <v>9</v>
      </c>
      <c r="C13" s="41">
        <v>11607</v>
      </c>
      <c r="D13" s="44">
        <v>8218.9</v>
      </c>
      <c r="E13" s="44">
        <v>23637.9</v>
      </c>
      <c r="F13" s="44">
        <v>19736</v>
      </c>
      <c r="G13" s="44">
        <v>27190.1</v>
      </c>
      <c r="H13" s="44">
        <v>23362.276999999998</v>
      </c>
      <c r="I13" s="42"/>
      <c r="J13" s="25"/>
      <c r="K13" s="25"/>
      <c r="L13" s="25"/>
      <c r="M13" s="25"/>
      <c r="N13" s="25"/>
      <c r="O13" s="25"/>
      <c r="P13" s="25"/>
      <c r="Q13" s="40"/>
      <c r="R13" s="40"/>
      <c r="S13" s="40"/>
      <c r="T13" s="40"/>
    </row>
    <row r="14" spans="1:20" s="32" customFormat="1" ht="9.9499999999999993" customHeight="1">
      <c r="A14" s="28"/>
      <c r="B14" s="33" t="s">
        <v>10</v>
      </c>
      <c r="C14" s="41"/>
      <c r="D14" s="44"/>
      <c r="E14" s="44"/>
      <c r="F14" s="44"/>
      <c r="G14" s="44"/>
      <c r="H14" s="44"/>
      <c r="I14" s="47"/>
      <c r="J14" s="25"/>
      <c r="K14" s="25"/>
      <c r="L14" s="25"/>
      <c r="M14" s="25"/>
      <c r="N14" s="25"/>
      <c r="O14" s="25"/>
      <c r="P14" s="25"/>
      <c r="Q14" s="40"/>
      <c r="R14" s="40"/>
      <c r="S14" s="40"/>
      <c r="T14" s="40"/>
    </row>
    <row r="15" spans="1:20" s="32" customFormat="1" ht="9.9499999999999993" customHeight="1">
      <c r="A15" s="28"/>
      <c r="B15" s="33" t="s">
        <v>11</v>
      </c>
      <c r="C15" s="41">
        <v>2974</v>
      </c>
      <c r="D15" s="48">
        <v>3543.2</v>
      </c>
      <c r="E15" s="48">
        <v>-3476.8</v>
      </c>
      <c r="F15" s="48">
        <v>-354.9</v>
      </c>
      <c r="G15" s="48">
        <v>862.45399999999995</v>
      </c>
      <c r="H15" s="48">
        <v>-143.45500000000001</v>
      </c>
      <c r="I15" s="42"/>
      <c r="J15" s="25"/>
      <c r="K15" s="25"/>
      <c r="L15" s="25"/>
      <c r="M15" s="25"/>
      <c r="N15" s="25"/>
      <c r="O15" s="25"/>
      <c r="P15" s="25"/>
      <c r="Q15" s="40"/>
      <c r="R15" s="40"/>
      <c r="S15" s="40"/>
      <c r="T15" s="40"/>
    </row>
    <row r="16" spans="1:20" s="32" customFormat="1" ht="6.95" customHeight="1">
      <c r="A16" s="28"/>
      <c r="B16" s="33"/>
      <c r="C16" s="41"/>
      <c r="D16" s="44"/>
      <c r="E16" s="44"/>
      <c r="F16" s="44"/>
      <c r="G16" s="44"/>
      <c r="H16" s="44"/>
      <c r="I16" s="42"/>
      <c r="J16" s="25"/>
      <c r="K16" s="25"/>
      <c r="L16" s="25"/>
      <c r="M16" s="25"/>
      <c r="N16" s="25"/>
      <c r="O16" s="25"/>
      <c r="P16" s="25"/>
      <c r="Q16" s="40"/>
      <c r="R16" s="40"/>
      <c r="S16" s="40"/>
      <c r="T16" s="40"/>
    </row>
    <row r="17" spans="1:20" s="54" customFormat="1" ht="11.1" customHeight="1">
      <c r="A17" s="49"/>
      <c r="B17" s="50" t="s">
        <v>12</v>
      </c>
      <c r="C17" s="38">
        <f>SUM(C18,C22)</f>
        <v>85803.010999999999</v>
      </c>
      <c r="D17" s="51">
        <f>SUM(D18,D22)</f>
        <v>109562.8</v>
      </c>
      <c r="E17" s="51">
        <f>SUM(E18,E22)</f>
        <v>111434.318</v>
      </c>
      <c r="F17" s="51">
        <f>SUM(F18,F22)</f>
        <v>65666.945999999996</v>
      </c>
      <c r="G17" s="51">
        <f t="shared" ref="G17:H17" si="2">SUM(G18,G22)</f>
        <v>115110.20599999999</v>
      </c>
      <c r="H17" s="51">
        <f t="shared" si="2"/>
        <v>143438.853</v>
      </c>
      <c r="I17" s="52"/>
      <c r="J17" s="25"/>
      <c r="K17" s="25"/>
      <c r="L17" s="25"/>
      <c r="M17" s="25"/>
      <c r="N17" s="25"/>
      <c r="O17" s="25"/>
      <c r="P17" s="25"/>
      <c r="Q17" s="53"/>
      <c r="R17" s="53"/>
      <c r="S17" s="53"/>
      <c r="T17" s="53"/>
    </row>
    <row r="18" spans="1:20" s="32" customFormat="1" ht="9.9499999999999993" customHeight="1">
      <c r="A18" s="28"/>
      <c r="B18" s="33" t="s">
        <v>7</v>
      </c>
      <c r="C18" s="41">
        <f>SUM(C19,C20)</f>
        <v>81594.597999999998</v>
      </c>
      <c r="D18" s="41">
        <f>SUM(D19,D20)</f>
        <v>107202.27100000001</v>
      </c>
      <c r="E18" s="41">
        <f>SUM(E19,E20)</f>
        <v>110652.637</v>
      </c>
      <c r="F18" s="41">
        <f>SUM(F19,F20)</f>
        <v>63700.645999999993</v>
      </c>
      <c r="G18" s="41">
        <f t="shared" ref="G18:H18" si="3">SUM(G19,G20)</f>
        <v>111495.33499999999</v>
      </c>
      <c r="H18" s="41">
        <f t="shared" si="3"/>
        <v>140563.67300000001</v>
      </c>
      <c r="I18" s="42"/>
      <c r="J18" s="25"/>
      <c r="K18" s="25"/>
      <c r="L18" s="25"/>
      <c r="M18" s="25"/>
      <c r="N18" s="25"/>
      <c r="O18" s="25"/>
      <c r="P18" s="25"/>
      <c r="Q18" s="40"/>
      <c r="R18" s="40"/>
      <c r="S18" s="40"/>
      <c r="T18" s="40"/>
    </row>
    <row r="19" spans="1:20" s="32" customFormat="1" ht="9.9499999999999993" customHeight="1">
      <c r="A19" s="28"/>
      <c r="B19" s="46" t="s">
        <v>8</v>
      </c>
      <c r="C19" s="41">
        <v>55495.298000000003</v>
      </c>
      <c r="D19" s="44">
        <v>82806.065000000002</v>
      </c>
      <c r="E19" s="41">
        <v>71051.942999999999</v>
      </c>
      <c r="F19" s="41">
        <v>28411.496999999999</v>
      </c>
      <c r="G19" s="41">
        <v>64793.165999999997</v>
      </c>
      <c r="H19" s="44">
        <v>92645.3</v>
      </c>
      <c r="I19" s="42"/>
      <c r="J19" s="25"/>
      <c r="K19" s="25"/>
      <c r="L19" s="25"/>
      <c r="M19" s="25"/>
      <c r="N19" s="25"/>
      <c r="O19" s="25"/>
      <c r="P19" s="25"/>
      <c r="Q19" s="40"/>
      <c r="R19" s="40"/>
      <c r="S19" s="40"/>
      <c r="T19" s="40"/>
    </row>
    <row r="20" spans="1:20" s="32" customFormat="1" ht="9.9499999999999993" customHeight="1">
      <c r="A20" s="28"/>
      <c r="B20" s="46" t="s">
        <v>9</v>
      </c>
      <c r="C20" s="41">
        <v>26099.3</v>
      </c>
      <c r="D20" s="44">
        <v>24396.205999999998</v>
      </c>
      <c r="E20" s="41">
        <v>39600.694000000003</v>
      </c>
      <c r="F20" s="41">
        <v>35289.148999999998</v>
      </c>
      <c r="G20" s="41">
        <v>46702.169000000002</v>
      </c>
      <c r="H20" s="44">
        <v>47918.373</v>
      </c>
      <c r="I20" s="42"/>
      <c r="J20" s="25"/>
      <c r="K20" s="25"/>
      <c r="L20" s="25"/>
      <c r="M20" s="25"/>
      <c r="N20" s="25"/>
      <c r="O20" s="25"/>
      <c r="P20" s="25"/>
      <c r="Q20" s="40"/>
      <c r="R20" s="40"/>
      <c r="S20" s="40"/>
      <c r="T20" s="40"/>
    </row>
    <row r="21" spans="1:20" s="32" customFormat="1" ht="9.9499999999999993" customHeight="1">
      <c r="A21" s="28"/>
      <c r="B21" s="33" t="s">
        <v>10</v>
      </c>
      <c r="C21" s="41"/>
      <c r="D21" s="44"/>
      <c r="E21" s="55"/>
      <c r="F21" s="41"/>
      <c r="G21" s="41"/>
      <c r="H21" s="44"/>
      <c r="I21" s="47"/>
      <c r="J21" s="25"/>
      <c r="K21" s="25"/>
      <c r="L21" s="25"/>
      <c r="M21" s="25"/>
      <c r="N21" s="25"/>
      <c r="O21" s="25"/>
      <c r="P21" s="25"/>
      <c r="Q21" s="40"/>
      <c r="R21" s="40"/>
      <c r="S21" s="40"/>
      <c r="T21" s="40"/>
    </row>
    <row r="22" spans="1:20" s="32" customFormat="1" ht="9.9499999999999993" customHeight="1">
      <c r="A22" s="28"/>
      <c r="B22" s="33" t="s">
        <v>11</v>
      </c>
      <c r="C22" s="41">
        <v>4208.4129999999996</v>
      </c>
      <c r="D22" s="44">
        <v>2360.529</v>
      </c>
      <c r="E22" s="41">
        <v>781.68100000000004</v>
      </c>
      <c r="F22" s="41">
        <v>1966.3</v>
      </c>
      <c r="G22" s="41">
        <v>3614.8710000000001</v>
      </c>
      <c r="H22" s="44">
        <v>2875.18</v>
      </c>
      <c r="I22" s="42"/>
      <c r="J22" s="25"/>
      <c r="K22" s="25"/>
      <c r="L22" s="25"/>
      <c r="M22" s="25"/>
      <c r="N22" s="25"/>
      <c r="O22" s="25"/>
      <c r="P22" s="25"/>
      <c r="Q22" s="40"/>
      <c r="R22" s="40"/>
      <c r="S22" s="40"/>
      <c r="T22" s="40"/>
    </row>
    <row r="23" spans="1:20" s="54" customFormat="1" ht="8.1" customHeight="1">
      <c r="A23" s="49"/>
      <c r="B23" s="22"/>
      <c r="C23" s="56"/>
      <c r="D23" s="56"/>
      <c r="E23" s="56"/>
      <c r="F23" s="57"/>
      <c r="G23" s="57"/>
      <c r="H23" s="57"/>
      <c r="I23" s="52"/>
      <c r="J23" s="25"/>
      <c r="K23" s="25"/>
      <c r="L23" s="25"/>
      <c r="M23" s="25"/>
      <c r="N23" s="25"/>
      <c r="O23" s="25"/>
      <c r="P23" s="25"/>
      <c r="Q23" s="53"/>
      <c r="R23" s="53"/>
      <c r="S23" s="53"/>
      <c r="T23" s="53"/>
    </row>
    <row r="24" spans="1:20" s="54" customFormat="1" ht="8.1" customHeight="1">
      <c r="A24" s="49"/>
      <c r="B24" s="22"/>
      <c r="C24" s="56"/>
      <c r="D24" s="56"/>
      <c r="E24" s="56"/>
      <c r="F24" s="57"/>
      <c r="G24" s="57"/>
      <c r="H24" s="57"/>
      <c r="I24" s="52"/>
      <c r="J24" s="25"/>
      <c r="K24" s="25"/>
      <c r="L24" s="25"/>
      <c r="M24" s="25"/>
      <c r="N24" s="25"/>
      <c r="O24" s="25"/>
      <c r="P24" s="25"/>
      <c r="Q24" s="53"/>
      <c r="R24" s="53"/>
      <c r="S24" s="53"/>
      <c r="T24" s="53"/>
    </row>
    <row r="25" spans="1:20" s="54" customFormat="1" ht="8.1" customHeight="1">
      <c r="A25" s="49"/>
      <c r="B25" s="22"/>
      <c r="C25" s="56"/>
      <c r="D25" s="56"/>
      <c r="E25" s="56"/>
      <c r="F25" s="57"/>
      <c r="G25" s="57"/>
      <c r="H25" s="57"/>
      <c r="I25" s="52"/>
      <c r="J25" s="25"/>
      <c r="K25" s="25"/>
      <c r="L25" s="25"/>
      <c r="M25" s="25"/>
      <c r="N25" s="25"/>
      <c r="O25" s="25"/>
      <c r="P25" s="25"/>
      <c r="Q25" s="53"/>
      <c r="R25" s="53"/>
      <c r="S25" s="53"/>
      <c r="T25" s="53"/>
    </row>
    <row r="26" spans="1:20" s="54" customFormat="1" ht="13.5" customHeight="1">
      <c r="A26" s="49"/>
      <c r="B26" s="22"/>
      <c r="C26" s="56"/>
      <c r="D26" s="56"/>
      <c r="E26" s="56"/>
      <c r="F26" s="57"/>
      <c r="G26" s="57"/>
      <c r="H26" s="57"/>
      <c r="I26" s="52"/>
      <c r="J26" s="25"/>
      <c r="K26" s="25"/>
      <c r="L26" s="25"/>
      <c r="M26" s="25"/>
      <c r="N26" s="25"/>
      <c r="O26" s="25"/>
      <c r="P26" s="25"/>
      <c r="Q26" s="53"/>
      <c r="R26" s="53"/>
      <c r="S26" s="53"/>
      <c r="T26" s="53"/>
    </row>
    <row r="27" spans="1:20" s="54" customFormat="1" ht="9" customHeight="1">
      <c r="A27" s="49"/>
      <c r="B27" s="22"/>
      <c r="C27" s="56"/>
      <c r="D27" s="56"/>
      <c r="E27" s="56"/>
      <c r="F27" s="57"/>
      <c r="G27" s="57"/>
      <c r="H27" s="57"/>
      <c r="I27" s="52"/>
      <c r="J27" s="25"/>
      <c r="K27" s="25"/>
      <c r="L27" s="25"/>
      <c r="M27" s="25"/>
      <c r="N27" s="25"/>
      <c r="O27" s="25"/>
      <c r="P27" s="25"/>
      <c r="Q27" s="53"/>
      <c r="R27" s="53"/>
      <c r="S27" s="53"/>
      <c r="T27" s="53"/>
    </row>
    <row r="28" spans="1:20" s="54" customFormat="1" ht="11.25" customHeight="1">
      <c r="A28" s="49"/>
      <c r="B28" s="22"/>
      <c r="C28" s="56"/>
      <c r="D28" s="56"/>
      <c r="E28" s="56"/>
      <c r="F28" s="57"/>
      <c r="G28" s="57"/>
      <c r="H28" s="57"/>
      <c r="I28" s="52"/>
      <c r="J28" s="25"/>
      <c r="K28" s="25"/>
      <c r="L28" s="25"/>
      <c r="M28" s="25"/>
      <c r="N28" s="25"/>
      <c r="O28" s="25"/>
      <c r="P28" s="25"/>
      <c r="Q28" s="53"/>
      <c r="R28" s="53"/>
      <c r="S28" s="53"/>
      <c r="T28" s="53"/>
    </row>
    <row r="29" spans="1:20" s="54" customFormat="1" ht="11.25" customHeight="1">
      <c r="A29" s="49"/>
      <c r="B29" s="22"/>
      <c r="C29" s="56"/>
      <c r="D29" s="56"/>
      <c r="E29" s="56"/>
      <c r="F29" s="57"/>
      <c r="G29" s="57"/>
      <c r="H29" s="57"/>
      <c r="I29" s="52"/>
      <c r="J29" s="25"/>
      <c r="K29" s="25"/>
      <c r="L29" s="25"/>
      <c r="M29" s="25"/>
      <c r="N29" s="25"/>
      <c r="O29" s="25"/>
      <c r="P29" s="25"/>
      <c r="Q29" s="53"/>
      <c r="R29" s="53"/>
      <c r="S29" s="53"/>
      <c r="T29" s="53"/>
    </row>
    <row r="30" spans="1:20" s="54" customFormat="1" ht="11.25" customHeight="1">
      <c r="A30" s="49"/>
      <c r="B30" s="22"/>
      <c r="C30" s="56"/>
      <c r="D30" s="56"/>
      <c r="E30" s="56"/>
      <c r="F30" s="57"/>
      <c r="G30" s="57"/>
      <c r="H30" s="57"/>
      <c r="I30" s="52"/>
      <c r="J30" s="25"/>
      <c r="K30" s="25"/>
      <c r="L30" s="25"/>
      <c r="M30" s="25"/>
      <c r="N30" s="25"/>
      <c r="O30" s="25"/>
      <c r="P30" s="25"/>
      <c r="Q30" s="53"/>
      <c r="R30" s="53"/>
      <c r="S30" s="53"/>
      <c r="T30" s="53"/>
    </row>
    <row r="31" spans="1:20" s="54" customFormat="1" ht="11.25" customHeight="1">
      <c r="A31" s="49"/>
      <c r="B31" s="22"/>
      <c r="C31" s="56"/>
      <c r="D31" s="56"/>
      <c r="E31" s="56"/>
      <c r="F31" s="57"/>
      <c r="G31" s="57"/>
      <c r="H31" s="57"/>
      <c r="I31" s="52"/>
      <c r="J31" s="25"/>
      <c r="K31" s="25"/>
      <c r="L31" s="25"/>
      <c r="M31" s="25"/>
      <c r="N31" s="25"/>
      <c r="O31" s="25"/>
      <c r="P31" s="25"/>
      <c r="Q31" s="53"/>
      <c r="R31" s="53"/>
      <c r="S31" s="53"/>
      <c r="T31" s="53"/>
    </row>
    <row r="32" spans="1:20" s="54" customFormat="1" ht="11.25" customHeight="1">
      <c r="A32" s="49"/>
      <c r="B32" s="22"/>
      <c r="C32" s="56"/>
      <c r="D32" s="56"/>
      <c r="E32" s="56"/>
      <c r="F32" s="57"/>
      <c r="G32" s="57"/>
      <c r="H32" s="57"/>
      <c r="I32" s="52"/>
      <c r="J32" s="25"/>
      <c r="K32" s="25"/>
      <c r="L32" s="25"/>
      <c r="M32" s="25"/>
      <c r="N32" s="25"/>
      <c r="O32" s="25"/>
      <c r="P32" s="25"/>
      <c r="Q32" s="53"/>
      <c r="R32" s="53"/>
      <c r="S32" s="53"/>
      <c r="T32" s="53"/>
    </row>
    <row r="33" spans="1:20" s="54" customFormat="1" ht="10.5" customHeight="1">
      <c r="A33" s="49"/>
      <c r="B33" s="22"/>
      <c r="C33" s="56"/>
      <c r="D33" s="56"/>
      <c r="E33" s="56"/>
      <c r="F33" s="57"/>
      <c r="G33" s="57"/>
      <c r="H33" s="57"/>
      <c r="I33" s="52"/>
      <c r="J33" s="25"/>
      <c r="K33" s="25"/>
      <c r="L33" s="25"/>
      <c r="M33" s="25"/>
      <c r="N33" s="25"/>
      <c r="O33" s="25"/>
      <c r="P33" s="25"/>
      <c r="Q33" s="53"/>
      <c r="R33" s="53"/>
      <c r="S33" s="53"/>
      <c r="T33" s="53"/>
    </row>
    <row r="34" spans="1:20" s="54" customFormat="1" ht="8.25" customHeight="1">
      <c r="A34" s="49"/>
      <c r="B34" s="22"/>
      <c r="C34" s="56"/>
      <c r="D34" s="56"/>
      <c r="E34" s="56"/>
      <c r="F34" s="57"/>
      <c r="G34" s="57"/>
      <c r="H34" s="57"/>
      <c r="I34" s="52"/>
      <c r="J34" s="25"/>
      <c r="K34" s="25"/>
      <c r="L34" s="25"/>
      <c r="M34" s="25"/>
      <c r="N34" s="25"/>
      <c r="O34" s="25"/>
      <c r="P34" s="25"/>
      <c r="Q34" s="53"/>
      <c r="R34" s="53"/>
      <c r="S34" s="53"/>
      <c r="T34" s="53"/>
    </row>
    <row r="35" spans="1:20" s="54" customFormat="1" ht="8.1" customHeight="1">
      <c r="A35" s="49"/>
      <c r="B35" s="22"/>
      <c r="C35" s="56"/>
      <c r="D35" s="56"/>
      <c r="E35" s="56"/>
      <c r="F35" s="57"/>
      <c r="G35" s="57"/>
      <c r="H35" s="57"/>
      <c r="I35" s="52"/>
      <c r="J35" s="25"/>
      <c r="K35" s="25"/>
      <c r="L35" s="25"/>
      <c r="M35" s="25"/>
      <c r="N35" s="25"/>
      <c r="O35" s="25"/>
      <c r="P35" s="25"/>
      <c r="Q35" s="53"/>
      <c r="R35" s="53"/>
      <c r="S35" s="53"/>
      <c r="T35" s="53"/>
    </row>
    <row r="36" spans="1:20" s="54" customFormat="1" ht="8.1" customHeight="1">
      <c r="A36" s="49"/>
      <c r="B36" s="22"/>
      <c r="C36" s="56"/>
      <c r="D36" s="56"/>
      <c r="E36" s="56"/>
      <c r="F36" s="57"/>
      <c r="G36" s="57"/>
      <c r="H36" s="57"/>
      <c r="I36" s="52"/>
      <c r="J36" s="25"/>
      <c r="K36" s="25"/>
      <c r="L36" s="25"/>
      <c r="M36" s="25"/>
      <c r="N36" s="25"/>
      <c r="O36" s="25"/>
      <c r="P36" s="25"/>
      <c r="Q36" s="53"/>
      <c r="R36" s="53"/>
      <c r="S36" s="53"/>
      <c r="T36" s="53"/>
    </row>
    <row r="37" spans="1:20" s="54" customFormat="1" ht="8.1" customHeight="1">
      <c r="A37" s="49"/>
      <c r="B37" s="22"/>
      <c r="C37" s="56"/>
      <c r="D37" s="56"/>
      <c r="E37" s="56"/>
      <c r="F37" s="57"/>
      <c r="G37" s="57"/>
      <c r="H37" s="57"/>
      <c r="I37" s="52"/>
      <c r="J37" s="25"/>
      <c r="K37" s="25"/>
      <c r="L37" s="25"/>
      <c r="M37" s="25"/>
      <c r="N37" s="25"/>
      <c r="O37" s="25"/>
      <c r="P37" s="25"/>
      <c r="Q37" s="53"/>
      <c r="R37" s="53"/>
      <c r="S37" s="53"/>
      <c r="T37" s="53"/>
    </row>
    <row r="38" spans="1:20" s="54" customFormat="1" ht="8.1" customHeight="1">
      <c r="A38" s="49"/>
      <c r="B38" s="22"/>
      <c r="C38" s="56"/>
      <c r="D38" s="56"/>
      <c r="E38" s="56"/>
      <c r="F38" s="57"/>
      <c r="G38" s="57"/>
      <c r="H38" s="57"/>
      <c r="I38" s="52"/>
      <c r="J38" s="25"/>
      <c r="K38" s="25"/>
      <c r="L38" s="25"/>
      <c r="M38" s="25"/>
      <c r="N38" s="25"/>
      <c r="O38" s="25"/>
      <c r="P38" s="25"/>
      <c r="Q38" s="53"/>
      <c r="R38" s="53"/>
      <c r="S38" s="53"/>
      <c r="T38" s="53"/>
    </row>
    <row r="39" spans="1:20" s="54" customFormat="1" ht="6" customHeight="1">
      <c r="A39" s="49"/>
      <c r="B39" s="22"/>
      <c r="C39" s="56"/>
      <c r="D39" s="56"/>
      <c r="E39" s="56"/>
      <c r="F39" s="57"/>
      <c r="G39" s="57"/>
      <c r="H39" s="57"/>
      <c r="I39" s="52"/>
      <c r="J39" s="25"/>
      <c r="K39" s="25"/>
      <c r="L39" s="25"/>
      <c r="M39" s="25"/>
      <c r="N39" s="25"/>
      <c r="O39" s="25"/>
      <c r="P39" s="25"/>
      <c r="Q39" s="53"/>
      <c r="R39" s="53"/>
      <c r="S39" s="53"/>
      <c r="T39" s="53"/>
    </row>
    <row r="40" spans="1:20" s="54" customFormat="1" ht="8.25" customHeight="1">
      <c r="A40" s="49"/>
      <c r="B40" s="22"/>
      <c r="C40" s="56"/>
      <c r="D40" s="56"/>
      <c r="E40" s="56"/>
      <c r="F40" s="57"/>
      <c r="G40" s="57"/>
      <c r="H40" s="57"/>
      <c r="I40" s="52"/>
      <c r="J40" s="25"/>
      <c r="K40" s="25"/>
      <c r="L40" s="25"/>
      <c r="M40" s="25"/>
      <c r="N40" s="25"/>
      <c r="O40" s="25"/>
      <c r="P40" s="25"/>
      <c r="Q40" s="53"/>
      <c r="R40" s="53"/>
      <c r="S40" s="53"/>
      <c r="T40" s="53"/>
    </row>
    <row r="41" spans="1:20" s="32" customFormat="1" ht="8.1" customHeight="1">
      <c r="A41" s="28"/>
      <c r="B41" s="33"/>
      <c r="C41" s="33"/>
      <c r="D41" s="33"/>
      <c r="E41" s="33"/>
      <c r="F41" s="33"/>
      <c r="G41" s="33"/>
      <c r="H41" s="33"/>
      <c r="I41" s="35"/>
      <c r="N41" s="12"/>
      <c r="O41" s="12"/>
      <c r="P41" s="12"/>
    </row>
    <row r="42" spans="1:20" s="54" customFormat="1" ht="9" customHeight="1">
      <c r="A42" s="49"/>
      <c r="B42" s="58"/>
      <c r="C42" s="58"/>
      <c r="D42" s="58"/>
      <c r="E42" s="58"/>
      <c r="F42" s="58"/>
      <c r="G42" s="58"/>
      <c r="H42" s="853" t="s">
        <v>458</v>
      </c>
      <c r="I42" s="9"/>
      <c r="J42" s="25"/>
      <c r="K42" s="25"/>
      <c r="L42" s="25"/>
      <c r="M42" s="25"/>
      <c r="N42" s="25"/>
      <c r="O42" s="25"/>
      <c r="P42" s="25"/>
    </row>
    <row r="43" spans="1:20" s="54" customFormat="1" ht="9" customHeight="1">
      <c r="A43" s="49"/>
      <c r="B43" s="59"/>
      <c r="C43" s="58"/>
      <c r="D43" s="58"/>
      <c r="E43" s="58"/>
      <c r="F43" s="58"/>
      <c r="G43" s="58"/>
      <c r="H43" s="15" t="s">
        <v>13</v>
      </c>
      <c r="I43" s="16"/>
      <c r="J43" s="25"/>
      <c r="K43" s="25"/>
      <c r="L43" s="25"/>
      <c r="M43" s="25"/>
      <c r="N43" s="25"/>
      <c r="O43" s="25"/>
      <c r="P43" s="25"/>
    </row>
    <row r="44" spans="1:20" s="4" customFormat="1" ht="3" customHeight="1">
      <c r="A44" s="21"/>
      <c r="B44" s="22"/>
      <c r="C44" s="22"/>
      <c r="D44" s="22"/>
      <c r="E44" s="22"/>
      <c r="F44" s="60"/>
      <c r="G44" s="60"/>
      <c r="H44" s="60"/>
      <c r="I44" s="9"/>
      <c r="J44" s="25"/>
      <c r="K44" s="25"/>
      <c r="L44" s="25"/>
      <c r="M44" s="25"/>
      <c r="N44" s="25"/>
      <c r="O44" s="25"/>
      <c r="P44" s="25"/>
    </row>
    <row r="45" spans="1:20" s="4" customFormat="1" ht="3" customHeight="1">
      <c r="A45" s="21"/>
      <c r="B45" s="26" t="s">
        <v>4</v>
      </c>
      <c r="C45" s="26"/>
      <c r="D45" s="26"/>
      <c r="E45" s="26"/>
      <c r="F45" s="61"/>
      <c r="G45" s="61"/>
      <c r="H45" s="61"/>
      <c r="I45" s="9"/>
      <c r="J45" s="25"/>
      <c r="K45" s="25"/>
      <c r="L45" s="25"/>
      <c r="M45" s="25"/>
      <c r="N45" s="25"/>
      <c r="O45" s="25"/>
      <c r="P45" s="25"/>
    </row>
    <row r="46" spans="1:20" s="32" customFormat="1" ht="9" customHeight="1">
      <c r="A46" s="28"/>
      <c r="B46" s="33" t="s">
        <v>5</v>
      </c>
      <c r="C46" s="30">
        <v>2001</v>
      </c>
      <c r="D46" s="30">
        <v>2002</v>
      </c>
      <c r="E46" s="30">
        <v>2003</v>
      </c>
      <c r="F46" s="30">
        <v>2004</v>
      </c>
      <c r="G46" s="30">
        <v>2005</v>
      </c>
      <c r="H46" s="30">
        <v>2006</v>
      </c>
      <c r="I46" s="62"/>
      <c r="J46" s="63"/>
      <c r="K46" s="25"/>
      <c r="L46" s="25"/>
      <c r="M46" s="25"/>
      <c r="N46" s="25"/>
      <c r="O46" s="25"/>
      <c r="P46" s="25"/>
    </row>
    <row r="47" spans="1:20" s="32" customFormat="1" ht="3" customHeight="1">
      <c r="A47" s="28"/>
      <c r="B47" s="33"/>
      <c r="C47" s="34"/>
      <c r="D47" s="34"/>
      <c r="E47" s="34"/>
      <c r="F47" s="34"/>
      <c r="G47" s="34"/>
      <c r="H47" s="34"/>
      <c r="I47" s="9"/>
      <c r="J47" s="33"/>
      <c r="K47" s="25"/>
      <c r="L47" s="25"/>
      <c r="M47" s="25"/>
      <c r="N47" s="25"/>
      <c r="O47" s="25"/>
      <c r="P47" s="25"/>
    </row>
    <row r="48" spans="1:20" s="32" customFormat="1" ht="3" customHeight="1">
      <c r="A48" s="28"/>
      <c r="B48" s="36"/>
      <c r="C48" s="37"/>
      <c r="D48" s="37"/>
      <c r="E48" s="37"/>
      <c r="F48" s="37"/>
      <c r="G48" s="37"/>
      <c r="H48" s="37"/>
      <c r="I48" s="9"/>
      <c r="J48" s="33"/>
      <c r="K48" s="25"/>
      <c r="L48" s="25"/>
      <c r="M48" s="25"/>
      <c r="N48" s="25"/>
      <c r="O48" s="25"/>
      <c r="P48" s="25"/>
    </row>
    <row r="49" spans="1:20" s="32" customFormat="1" ht="9.9499999999999993" customHeight="1">
      <c r="A49" s="28"/>
      <c r="B49" s="22" t="s">
        <v>6</v>
      </c>
      <c r="C49" s="38">
        <f>(C50+C54)-0.2</f>
        <v>-42195.638999999996</v>
      </c>
      <c r="D49" s="38">
        <f>D50+D54+0.1</f>
        <v>-75606.46699999999</v>
      </c>
      <c r="E49" s="38">
        <f t="shared" ref="E49:H49" si="4">E50+E54</f>
        <v>-42465.353999999999</v>
      </c>
      <c r="F49" s="38">
        <f>F50+F54-0.2</f>
        <v>-19208.614000000001</v>
      </c>
      <c r="G49" s="38">
        <f t="shared" si="4"/>
        <v>-10125.263000000012</v>
      </c>
      <c r="H49" s="38">
        <f t="shared" si="4"/>
        <v>9933.699999999988</v>
      </c>
      <c r="I49" s="39"/>
      <c r="J49" s="64"/>
      <c r="K49" s="25"/>
      <c r="L49" s="25"/>
      <c r="M49" s="25"/>
      <c r="N49" s="25"/>
      <c r="O49" s="25"/>
      <c r="P49" s="25"/>
      <c r="Q49" s="40"/>
      <c r="R49" s="40"/>
      <c r="S49" s="40"/>
      <c r="T49" s="40"/>
    </row>
    <row r="50" spans="1:20" s="32" customFormat="1" ht="9.9499999999999993" customHeight="1">
      <c r="A50" s="28"/>
      <c r="B50" s="33" t="s">
        <v>7</v>
      </c>
      <c r="C50" s="41">
        <f t="shared" ref="C50:H50" si="5">SUM(C51:C52)</f>
        <v>-40293.165999999997</v>
      </c>
      <c r="D50" s="41">
        <f t="shared" si="5"/>
        <v>-72715.573999999993</v>
      </c>
      <c r="E50" s="41">
        <f t="shared" si="5"/>
        <v>-47956.74</v>
      </c>
      <c r="F50" s="41">
        <f t="shared" si="5"/>
        <v>-20982.553</v>
      </c>
      <c r="G50" s="41">
        <f t="shared" si="5"/>
        <v>-10195.859000000011</v>
      </c>
      <c r="H50" s="41">
        <f t="shared" si="5"/>
        <v>8381.2999999999884</v>
      </c>
      <c r="I50" s="42"/>
      <c r="J50" s="65"/>
      <c r="K50" s="25"/>
      <c r="L50" s="25"/>
      <c r="M50" s="25"/>
      <c r="N50" s="25"/>
      <c r="O50" s="25"/>
      <c r="P50" s="25"/>
      <c r="Q50" s="40"/>
      <c r="R50" s="40"/>
      <c r="S50" s="40"/>
      <c r="T50" s="40"/>
    </row>
    <row r="51" spans="1:20" s="32" customFormat="1" ht="9.9499999999999993" customHeight="1">
      <c r="A51" s="28"/>
      <c r="B51" s="43" t="s">
        <v>8</v>
      </c>
      <c r="C51" s="44">
        <v>-57836.059000000001</v>
      </c>
      <c r="D51" s="44">
        <v>-135097.96799999999</v>
      </c>
      <c r="E51" s="44">
        <v>-99957.063999999998</v>
      </c>
      <c r="F51" s="44">
        <v>-103150.91499999999</v>
      </c>
      <c r="G51" s="44">
        <v>-100705.15300000001</v>
      </c>
      <c r="H51" s="44">
        <v>-180658.7</v>
      </c>
      <c r="I51" s="45"/>
      <c r="J51" s="65"/>
      <c r="K51" s="25"/>
      <c r="L51" s="66"/>
      <c r="M51" s="25"/>
      <c r="N51" s="25"/>
      <c r="O51" s="25"/>
      <c r="P51" s="25"/>
      <c r="Q51" s="40"/>
      <c r="R51" s="40"/>
      <c r="S51" s="40"/>
      <c r="T51" s="40"/>
    </row>
    <row r="52" spans="1:20" s="32" customFormat="1" ht="9.9499999999999993" customHeight="1">
      <c r="A52" s="28"/>
      <c r="B52" s="46" t="s">
        <v>9</v>
      </c>
      <c r="C52" s="44">
        <v>17542.893</v>
      </c>
      <c r="D52" s="44">
        <v>62382.394</v>
      </c>
      <c r="E52" s="44">
        <v>52000.324000000001</v>
      </c>
      <c r="F52" s="44">
        <v>82168.361999999994</v>
      </c>
      <c r="G52" s="44">
        <v>90509.293999999994</v>
      </c>
      <c r="H52" s="44">
        <v>189040</v>
      </c>
      <c r="I52" s="45"/>
      <c r="J52" s="65"/>
      <c r="K52" s="25"/>
      <c r="L52" s="25"/>
      <c r="M52" s="25"/>
      <c r="N52" s="25"/>
      <c r="O52" s="25"/>
      <c r="P52" s="25"/>
      <c r="Q52" s="40"/>
      <c r="R52" s="40"/>
      <c r="S52" s="40"/>
      <c r="T52" s="40"/>
    </row>
    <row r="53" spans="1:20" s="32" customFormat="1" ht="9.9499999999999993" customHeight="1">
      <c r="A53" s="28"/>
      <c r="B53" s="33" t="s">
        <v>10</v>
      </c>
      <c r="C53" s="44"/>
      <c r="D53" s="44"/>
      <c r="E53" s="44"/>
      <c r="F53" s="44"/>
      <c r="G53" s="44"/>
      <c r="H53" s="44"/>
      <c r="I53" s="45"/>
      <c r="J53" s="65"/>
      <c r="K53" s="25"/>
      <c r="L53" s="25"/>
      <c r="M53" s="25"/>
      <c r="N53" s="25"/>
      <c r="O53" s="25"/>
      <c r="P53" s="25"/>
      <c r="Q53" s="40"/>
      <c r="R53" s="40"/>
      <c r="S53" s="40"/>
      <c r="T53" s="40"/>
    </row>
    <row r="54" spans="1:20" s="32" customFormat="1" ht="9.9499999999999993" customHeight="1">
      <c r="A54" s="28"/>
      <c r="B54" s="33" t="s">
        <v>11</v>
      </c>
      <c r="C54" s="48">
        <v>-1902.2729999999999</v>
      </c>
      <c r="D54" s="48">
        <v>-2890.9929999999999</v>
      </c>
      <c r="E54" s="48">
        <v>5491.3860000000004</v>
      </c>
      <c r="F54" s="48">
        <v>1774.1389999999999</v>
      </c>
      <c r="G54" s="48">
        <v>70.596000000000004</v>
      </c>
      <c r="H54" s="48">
        <v>1552.4</v>
      </c>
      <c r="I54" s="45"/>
      <c r="J54" s="65"/>
      <c r="K54" s="25"/>
      <c r="L54" s="25"/>
      <c r="M54" s="25"/>
      <c r="N54" s="25"/>
      <c r="O54" s="25"/>
      <c r="P54" s="25"/>
      <c r="Q54" s="40"/>
      <c r="R54" s="40"/>
      <c r="S54" s="40"/>
      <c r="T54" s="40"/>
    </row>
    <row r="55" spans="1:20" s="32" customFormat="1" ht="6.95" customHeight="1">
      <c r="A55" s="28"/>
      <c r="B55" s="33"/>
      <c r="C55" s="44"/>
      <c r="D55" s="44"/>
      <c r="E55" s="44"/>
      <c r="F55" s="44"/>
      <c r="G55" s="44"/>
      <c r="H55" s="44"/>
      <c r="I55" s="45"/>
      <c r="J55" s="65"/>
      <c r="K55" s="25"/>
      <c r="L55" s="25"/>
      <c r="M55" s="25"/>
      <c r="N55" s="25"/>
      <c r="O55" s="25"/>
      <c r="P55" s="25"/>
      <c r="Q55" s="40"/>
      <c r="R55" s="40"/>
      <c r="S55" s="40"/>
      <c r="T55" s="40"/>
    </row>
    <row r="56" spans="1:20" s="54" customFormat="1" ht="11.1" customHeight="1">
      <c r="A56" s="49"/>
      <c r="B56" s="50" t="s">
        <v>12</v>
      </c>
      <c r="C56" s="51">
        <f t="shared" ref="C56:G56" si="6">SUM(C57,C61)</f>
        <v>148728.16800000001</v>
      </c>
      <c r="D56" s="51">
        <f>SUM(D57,D61)+0.1</f>
        <v>107995.52100000001</v>
      </c>
      <c r="E56" s="51">
        <f t="shared" si="6"/>
        <v>143849.739</v>
      </c>
      <c r="F56" s="51">
        <f t="shared" si="6"/>
        <v>191577.27499999999</v>
      </c>
      <c r="G56" s="51">
        <f t="shared" si="6"/>
        <v>201563.929</v>
      </c>
      <c r="H56" s="51">
        <f>SUM(H57,H61)+0.5</f>
        <v>260294</v>
      </c>
      <c r="I56" s="39"/>
      <c r="J56" s="57"/>
      <c r="K56" s="25"/>
      <c r="L56" s="25"/>
      <c r="M56" s="25"/>
      <c r="N56" s="25"/>
      <c r="O56" s="25"/>
      <c r="P56" s="25"/>
      <c r="Q56" s="53"/>
      <c r="R56" s="53"/>
      <c r="S56" s="53"/>
      <c r="T56" s="53"/>
    </row>
    <row r="57" spans="1:20" s="32" customFormat="1" ht="9.9499999999999993" customHeight="1">
      <c r="A57" s="28"/>
      <c r="B57" s="33" t="s">
        <v>7</v>
      </c>
      <c r="C57" s="41">
        <f t="shared" ref="C57:E57" si="7">SUM(C58,C59)</f>
        <v>147768.935</v>
      </c>
      <c r="D57" s="41">
        <f t="shared" si="7"/>
        <v>105659.33199999999</v>
      </c>
      <c r="E57" s="41">
        <f t="shared" si="7"/>
        <v>142906.22200000001</v>
      </c>
      <c r="F57" s="41">
        <f>SUM(F58,F59)</f>
        <v>185847.747</v>
      </c>
      <c r="G57" s="41">
        <f>SUM(G58,G59)-0.4</f>
        <v>199990.429</v>
      </c>
      <c r="H57" s="41">
        <f t="shared" ref="H57" si="8">SUM(H58,H59)</f>
        <v>258446.3</v>
      </c>
      <c r="I57" s="42"/>
      <c r="J57" s="25"/>
      <c r="K57" s="25"/>
      <c r="L57" s="25"/>
      <c r="M57" s="25"/>
      <c r="N57" s="25"/>
      <c r="O57" s="25"/>
      <c r="P57" s="25"/>
      <c r="Q57" s="40"/>
      <c r="R57" s="40"/>
      <c r="S57" s="40"/>
      <c r="T57" s="40"/>
    </row>
    <row r="58" spans="1:20" s="32" customFormat="1" ht="9.9499999999999993" customHeight="1">
      <c r="A58" s="28"/>
      <c r="B58" s="46" t="s">
        <v>8</v>
      </c>
      <c r="C58" s="48">
        <v>108990.375</v>
      </c>
      <c r="D58" s="48">
        <v>23445.5</v>
      </c>
      <c r="E58" s="48">
        <v>59699.4</v>
      </c>
      <c r="F58" s="48">
        <v>71627.538</v>
      </c>
      <c r="G58" s="48">
        <v>71738.967000000004</v>
      </c>
      <c r="H58" s="48">
        <v>11776.5</v>
      </c>
      <c r="I58" s="42"/>
      <c r="J58" s="25"/>
      <c r="K58" s="25"/>
      <c r="L58" s="25"/>
      <c r="M58" s="25"/>
      <c r="N58" s="25"/>
      <c r="O58" s="25"/>
      <c r="P58" s="25"/>
      <c r="Q58" s="40"/>
      <c r="R58" s="40"/>
      <c r="S58" s="40"/>
      <c r="T58" s="40"/>
    </row>
    <row r="59" spans="1:20" s="32" customFormat="1" ht="9.9499999999999993" customHeight="1">
      <c r="A59" s="28"/>
      <c r="B59" s="46" t="s">
        <v>9</v>
      </c>
      <c r="C59" s="48">
        <v>38778.559999999998</v>
      </c>
      <c r="D59" s="48">
        <v>82213.831999999995</v>
      </c>
      <c r="E59" s="48">
        <v>83206.822</v>
      </c>
      <c r="F59" s="48">
        <v>114220.209</v>
      </c>
      <c r="G59" s="48">
        <v>128251.86199999999</v>
      </c>
      <c r="H59" s="48">
        <v>246669.8</v>
      </c>
      <c r="I59" s="42"/>
      <c r="J59" s="25"/>
      <c r="K59" s="25"/>
      <c r="L59" s="25"/>
      <c r="M59" s="25"/>
      <c r="N59" s="25"/>
      <c r="O59" s="25"/>
      <c r="P59" s="25"/>
      <c r="Q59" s="40"/>
      <c r="R59" s="40"/>
      <c r="S59" s="40"/>
      <c r="T59" s="40"/>
    </row>
    <row r="60" spans="1:20" s="32" customFormat="1" ht="9.9499999999999993" customHeight="1">
      <c r="A60" s="28"/>
      <c r="B60" s="33" t="s">
        <v>10</v>
      </c>
      <c r="C60" s="55"/>
      <c r="D60" s="55"/>
      <c r="E60" s="55"/>
      <c r="F60" s="55"/>
      <c r="G60" s="55"/>
      <c r="H60" s="55"/>
      <c r="I60" s="47"/>
      <c r="J60" s="25"/>
      <c r="K60" s="25"/>
      <c r="L60" s="25"/>
      <c r="M60" s="25"/>
      <c r="N60" s="25"/>
      <c r="O60" s="25"/>
      <c r="P60" s="25"/>
      <c r="Q60" s="40"/>
      <c r="R60" s="40"/>
      <c r="S60" s="40"/>
      <c r="T60" s="40"/>
    </row>
    <row r="61" spans="1:20" s="32" customFormat="1" ht="9.9499999999999993" customHeight="1">
      <c r="A61" s="28"/>
      <c r="B61" s="33" t="s">
        <v>11</v>
      </c>
      <c r="C61" s="48">
        <v>959.23299999999995</v>
      </c>
      <c r="D61" s="48">
        <v>2336.0889999999999</v>
      </c>
      <c r="E61" s="48">
        <v>943.51700000000005</v>
      </c>
      <c r="F61" s="48">
        <v>5729.5280000000002</v>
      </c>
      <c r="G61" s="48">
        <v>1573.5</v>
      </c>
      <c r="H61" s="48">
        <v>1847.2</v>
      </c>
      <c r="I61" s="42"/>
      <c r="J61" s="25"/>
      <c r="K61" s="25"/>
      <c r="L61" s="25"/>
      <c r="M61" s="25"/>
      <c r="N61" s="25"/>
      <c r="O61" s="25"/>
      <c r="P61" s="25"/>
      <c r="Q61" s="40"/>
      <c r="R61" s="40"/>
      <c r="S61" s="40"/>
      <c r="T61" s="40"/>
    </row>
    <row r="62" spans="1:20" s="4" customFormat="1" ht="4.5" customHeight="1">
      <c r="A62" s="67"/>
      <c r="B62" s="60"/>
      <c r="C62" s="60"/>
      <c r="D62" s="60"/>
      <c r="E62" s="60"/>
      <c r="F62" s="60"/>
      <c r="G62" s="60"/>
      <c r="H62" s="60"/>
      <c r="I62" s="68"/>
    </row>
    <row r="63" spans="1:20" s="4" customFormat="1" ht="3.95" customHeight="1">
      <c r="A63" s="1"/>
      <c r="B63" s="2"/>
      <c r="C63" s="2"/>
      <c r="D63" s="2"/>
      <c r="E63" s="2"/>
      <c r="F63" s="2"/>
      <c r="G63" s="2"/>
      <c r="H63" s="2"/>
      <c r="I63" s="3"/>
    </row>
    <row r="64" spans="1:20" s="14" customFormat="1" ht="10.7" customHeight="1">
      <c r="A64" s="5"/>
      <c r="B64" s="6" t="s">
        <v>0</v>
      </c>
      <c r="C64" s="7"/>
      <c r="D64" s="7"/>
      <c r="E64" s="7"/>
      <c r="F64" s="8"/>
      <c r="G64" s="8"/>
      <c r="H64" s="853" t="s">
        <v>458</v>
      </c>
      <c r="I64" s="9"/>
      <c r="J64" s="10"/>
      <c r="K64" s="10"/>
      <c r="L64" s="10"/>
      <c r="M64" s="11"/>
      <c r="N64" s="12"/>
      <c r="O64" s="12"/>
      <c r="P64" s="13"/>
    </row>
    <row r="65" spans="1:20" s="14" customFormat="1" ht="10.7" customHeight="1">
      <c r="A65" s="5"/>
      <c r="B65" s="6" t="s">
        <v>61</v>
      </c>
      <c r="C65" s="7"/>
      <c r="D65" s="7"/>
      <c r="E65" s="7"/>
      <c r="F65" s="8"/>
      <c r="G65" s="8"/>
      <c r="H65" s="15" t="s">
        <v>14</v>
      </c>
      <c r="I65" s="16"/>
      <c r="J65" s="17"/>
      <c r="K65" s="17"/>
      <c r="N65" s="18"/>
      <c r="O65" s="18"/>
      <c r="P65" s="18"/>
    </row>
    <row r="66" spans="1:20" s="14" customFormat="1" ht="10.7" customHeight="1">
      <c r="A66" s="5"/>
      <c r="B66" s="19" t="s">
        <v>3</v>
      </c>
      <c r="C66" s="7"/>
      <c r="D66" s="7"/>
      <c r="E66" s="7"/>
      <c r="F66" s="8"/>
      <c r="G66" s="8"/>
      <c r="I66" s="20"/>
      <c r="J66" s="17"/>
      <c r="K66" s="17"/>
      <c r="N66" s="12"/>
      <c r="O66" s="12"/>
      <c r="P66" s="12"/>
    </row>
    <row r="67" spans="1:20" s="4" customFormat="1" ht="2.4500000000000002" customHeight="1">
      <c r="A67" s="21"/>
      <c r="B67" s="22"/>
      <c r="C67" s="22"/>
      <c r="D67" s="22"/>
      <c r="E67" s="22"/>
      <c r="F67" s="60"/>
      <c r="G67" s="60"/>
      <c r="H67" s="60"/>
      <c r="I67" s="9"/>
      <c r="J67" s="25"/>
      <c r="K67" s="25"/>
      <c r="L67" s="25"/>
      <c r="M67" s="25"/>
      <c r="N67" s="25"/>
      <c r="O67" s="25"/>
      <c r="P67" s="25"/>
    </row>
    <row r="68" spans="1:20" s="4" customFormat="1" ht="2.4500000000000002" customHeight="1">
      <c r="A68" s="21"/>
      <c r="B68" s="26" t="s">
        <v>4</v>
      </c>
      <c r="C68" s="26"/>
      <c r="D68" s="26"/>
      <c r="E68" s="26"/>
      <c r="F68" s="61"/>
      <c r="G68" s="61"/>
      <c r="H68" s="61"/>
      <c r="I68" s="9"/>
      <c r="J68" s="25"/>
      <c r="K68" s="25"/>
      <c r="L68" s="25"/>
      <c r="M68" s="25"/>
      <c r="N68" s="25"/>
      <c r="O68" s="25"/>
      <c r="P68" s="25"/>
    </row>
    <row r="69" spans="1:20" s="32" customFormat="1" ht="9" customHeight="1">
      <c r="A69" s="28"/>
      <c r="B69" s="33" t="s">
        <v>5</v>
      </c>
      <c r="C69" s="30">
        <v>2007</v>
      </c>
      <c r="D69" s="30">
        <v>2008</v>
      </c>
      <c r="E69" s="30">
        <v>2009</v>
      </c>
      <c r="F69" s="30">
        <v>2010</v>
      </c>
      <c r="G69" s="30">
        <v>2011</v>
      </c>
      <c r="H69" s="12" t="s">
        <v>81</v>
      </c>
      <c r="I69" s="62"/>
      <c r="J69" s="63"/>
      <c r="K69" s="25"/>
      <c r="L69" s="25"/>
      <c r="M69" s="25"/>
      <c r="N69" s="25"/>
      <c r="O69" s="25"/>
      <c r="P69" s="25"/>
    </row>
    <row r="70" spans="1:20" s="32" customFormat="1" ht="2.4500000000000002" customHeight="1">
      <c r="A70" s="28"/>
      <c r="B70" s="33"/>
      <c r="C70" s="34"/>
      <c r="D70" s="34"/>
      <c r="E70" s="34"/>
      <c r="F70" s="34"/>
      <c r="G70" s="34"/>
      <c r="H70" s="34"/>
      <c r="I70" s="9"/>
      <c r="J70" s="33"/>
      <c r="K70" s="25"/>
      <c r="L70" s="25"/>
      <c r="M70" s="25"/>
      <c r="N70" s="25"/>
      <c r="O70" s="25"/>
      <c r="P70" s="25"/>
    </row>
    <row r="71" spans="1:20" s="32" customFormat="1" ht="2.4500000000000002" customHeight="1">
      <c r="A71" s="28"/>
      <c r="B71" s="36"/>
      <c r="C71" s="37"/>
      <c r="D71" s="37"/>
      <c r="E71" s="37"/>
      <c r="F71" s="37"/>
      <c r="G71" s="37"/>
      <c r="H71" s="37"/>
      <c r="I71" s="9"/>
      <c r="J71" s="33"/>
      <c r="K71" s="25"/>
      <c r="L71" s="25"/>
      <c r="M71" s="25"/>
      <c r="N71" s="25"/>
      <c r="O71" s="25"/>
      <c r="P71" s="25"/>
    </row>
    <row r="72" spans="1:20" s="32" customFormat="1" ht="9.9499999999999993" customHeight="1">
      <c r="A72" s="28"/>
      <c r="B72" s="22" t="s">
        <v>6</v>
      </c>
      <c r="C72" s="38">
        <f t="shared" ref="C72:G72" si="9">C73+C77</f>
        <v>4810.0000000000055</v>
      </c>
      <c r="D72" s="38">
        <f t="shared" si="9"/>
        <v>-7945.5</v>
      </c>
      <c r="E72" s="38">
        <f t="shared" si="9"/>
        <v>-273485.90000000002</v>
      </c>
      <c r="F72" s="38">
        <f t="shared" si="9"/>
        <v>-370520.39999999997</v>
      </c>
      <c r="G72" s="38">
        <f t="shared" si="9"/>
        <v>-353458.19999999995</v>
      </c>
      <c r="H72" s="38">
        <f t="shared" ref="H72" si="10">H73+H77</f>
        <v>-403209.4</v>
      </c>
      <c r="I72" s="39"/>
      <c r="J72" s="64"/>
      <c r="K72" s="25"/>
      <c r="L72" s="25"/>
      <c r="M72" s="25"/>
      <c r="N72" s="25"/>
      <c r="O72" s="25"/>
      <c r="P72" s="25"/>
      <c r="Q72" s="40"/>
      <c r="R72" s="40"/>
      <c r="S72" s="40"/>
      <c r="T72" s="40"/>
    </row>
    <row r="73" spans="1:20" s="32" customFormat="1" ht="9.9499999999999993" customHeight="1">
      <c r="A73" s="28"/>
      <c r="B73" s="33" t="s">
        <v>7</v>
      </c>
      <c r="C73" s="41">
        <f t="shared" ref="C73:G73" si="11">SUM(C74:C75)</f>
        <v>3281.6000000000058</v>
      </c>
      <c r="D73" s="41">
        <f t="shared" si="11"/>
        <v>-11682</v>
      </c>
      <c r="E73" s="41">
        <f t="shared" si="11"/>
        <v>-271691.2</v>
      </c>
      <c r="F73" s="41">
        <f t="shared" si="11"/>
        <v>-373505.3</v>
      </c>
      <c r="G73" s="41">
        <f t="shared" si="11"/>
        <v>-360235.89999999997</v>
      </c>
      <c r="H73" s="41">
        <f t="shared" ref="H73" si="12">SUM(H74:H75)</f>
        <v>-405775.4</v>
      </c>
      <c r="I73" s="42"/>
      <c r="J73" s="65"/>
      <c r="K73" s="25"/>
      <c r="L73" s="25"/>
      <c r="M73" s="25"/>
      <c r="N73" s="25"/>
      <c r="O73" s="25"/>
      <c r="P73" s="25"/>
      <c r="Q73" s="40"/>
      <c r="R73" s="40"/>
      <c r="S73" s="40"/>
      <c r="T73" s="40"/>
    </row>
    <row r="74" spans="1:20" s="32" customFormat="1" ht="9.9499999999999993" customHeight="1">
      <c r="A74" s="28"/>
      <c r="B74" s="43" t="s">
        <v>8</v>
      </c>
      <c r="C74" s="44">
        <v>-218439.4</v>
      </c>
      <c r="D74" s="44">
        <v>-192524.9</v>
      </c>
      <c r="E74" s="44">
        <v>-259935.5</v>
      </c>
      <c r="F74" s="44">
        <v>-358423.6</v>
      </c>
      <c r="G74" s="44">
        <v>-364948.3</v>
      </c>
      <c r="H74" s="44">
        <v>-413104.4</v>
      </c>
      <c r="I74" s="45"/>
      <c r="J74" s="65"/>
      <c r="K74" s="25"/>
      <c r="L74" s="66"/>
      <c r="M74" s="25"/>
      <c r="N74" s="25"/>
      <c r="O74" s="25"/>
      <c r="P74" s="25"/>
      <c r="Q74" s="40"/>
      <c r="R74" s="40"/>
      <c r="S74" s="40"/>
      <c r="T74" s="40"/>
    </row>
    <row r="75" spans="1:20" s="32" customFormat="1" ht="9.9499999999999993" customHeight="1">
      <c r="A75" s="28"/>
      <c r="B75" s="46" t="s">
        <v>9</v>
      </c>
      <c r="C75" s="44">
        <v>221721</v>
      </c>
      <c r="D75" s="44">
        <v>180842.9</v>
      </c>
      <c r="E75" s="44">
        <v>-11755.7</v>
      </c>
      <c r="F75" s="44">
        <v>-15081.7</v>
      </c>
      <c r="G75" s="44">
        <v>4712.3999999999996</v>
      </c>
      <c r="H75" s="44">
        <v>7329</v>
      </c>
      <c r="I75" s="45"/>
      <c r="J75" s="65"/>
      <c r="K75" s="25"/>
      <c r="L75" s="25"/>
      <c r="M75" s="25"/>
      <c r="N75" s="25"/>
      <c r="O75" s="25"/>
      <c r="P75" s="25"/>
      <c r="Q75" s="40"/>
      <c r="R75" s="40"/>
      <c r="S75" s="40"/>
      <c r="T75" s="40"/>
    </row>
    <row r="76" spans="1:20" s="32" customFormat="1" ht="9.9499999999999993" customHeight="1">
      <c r="A76" s="28"/>
      <c r="B76" s="33" t="s">
        <v>10</v>
      </c>
      <c r="C76" s="44"/>
      <c r="D76" s="44"/>
      <c r="E76" s="44"/>
      <c r="F76" s="44"/>
      <c r="I76" s="45"/>
      <c r="J76" s="65"/>
      <c r="K76" s="25"/>
      <c r="L76" s="25"/>
      <c r="M76" s="25"/>
      <c r="N76" s="25"/>
      <c r="O76" s="25"/>
      <c r="P76" s="25"/>
      <c r="Q76" s="40"/>
      <c r="R76" s="40"/>
      <c r="S76" s="40"/>
      <c r="T76" s="40"/>
    </row>
    <row r="77" spans="1:20" s="32" customFormat="1" ht="9.9499999999999993" customHeight="1">
      <c r="A77" s="28"/>
      <c r="B77" s="33" t="s">
        <v>11</v>
      </c>
      <c r="C77" s="48">
        <v>1528.4</v>
      </c>
      <c r="D77" s="48">
        <v>3736.5</v>
      </c>
      <c r="E77" s="48">
        <v>-1794.7</v>
      </c>
      <c r="F77" s="48">
        <v>2984.9</v>
      </c>
      <c r="G77" s="48">
        <v>6777.7</v>
      </c>
      <c r="H77" s="48">
        <v>2566</v>
      </c>
      <c r="I77" s="45"/>
      <c r="J77" s="65"/>
      <c r="K77" s="25"/>
      <c r="L77" s="25"/>
      <c r="M77" s="25"/>
      <c r="N77" s="25"/>
      <c r="O77" s="25"/>
      <c r="P77" s="25"/>
      <c r="Q77" s="40"/>
      <c r="R77" s="40"/>
      <c r="S77" s="40"/>
      <c r="T77" s="40"/>
    </row>
    <row r="78" spans="1:20" s="32" customFormat="1" ht="5.0999999999999996" customHeight="1">
      <c r="A78" s="28"/>
      <c r="B78" s="33"/>
      <c r="C78" s="44"/>
      <c r="D78" s="44"/>
      <c r="E78" s="44"/>
      <c r="F78" s="44"/>
      <c r="I78" s="45"/>
      <c r="J78" s="65"/>
      <c r="K78" s="25"/>
      <c r="L78" s="25"/>
      <c r="M78" s="25"/>
      <c r="N78" s="25"/>
      <c r="O78" s="25"/>
      <c r="P78" s="25"/>
      <c r="Q78" s="40"/>
      <c r="R78" s="40"/>
      <c r="S78" s="40"/>
      <c r="T78" s="40"/>
    </row>
    <row r="79" spans="1:20" s="54" customFormat="1" ht="11.1" customHeight="1">
      <c r="A79" s="49"/>
      <c r="B79" s="50" t="s">
        <v>12</v>
      </c>
      <c r="C79" s="51">
        <f t="shared" ref="C79:G79" si="13">SUM(C80,C84)</f>
        <v>247003.79999999996</v>
      </c>
      <c r="D79" s="51">
        <f t="shared" si="13"/>
        <v>216500.59999999998</v>
      </c>
      <c r="E79" s="51">
        <f t="shared" si="13"/>
        <v>-7691.5999999999995</v>
      </c>
      <c r="F79" s="51">
        <f t="shared" si="13"/>
        <v>-113725</v>
      </c>
      <c r="G79" s="51">
        <f t="shared" si="13"/>
        <v>-81092.5</v>
      </c>
      <c r="H79" s="51">
        <f t="shared" ref="H79" si="14">SUM(H80,H84)</f>
        <v>-97486.2</v>
      </c>
      <c r="I79" s="39"/>
      <c r="J79" s="57"/>
      <c r="K79" s="25"/>
      <c r="L79" s="25"/>
      <c r="M79" s="25"/>
      <c r="N79" s="25"/>
      <c r="O79" s="25"/>
      <c r="P79" s="25"/>
      <c r="Q79" s="53"/>
      <c r="R79" s="53"/>
      <c r="S79" s="53"/>
      <c r="T79" s="53"/>
    </row>
    <row r="80" spans="1:20" s="32" customFormat="1" ht="9.9499999999999993" customHeight="1">
      <c r="A80" s="28"/>
      <c r="B80" s="33" t="s">
        <v>7</v>
      </c>
      <c r="C80" s="41">
        <f>SUM(C81,C82)-0.2</f>
        <v>242237.29999999996</v>
      </c>
      <c r="D80" s="41">
        <f t="shared" ref="D80:F80" si="15">SUM(D81,D82)</f>
        <v>215430.59999999998</v>
      </c>
      <c r="E80" s="41">
        <f t="shared" si="15"/>
        <v>-8878.7999999999993</v>
      </c>
      <c r="F80" s="41">
        <f t="shared" si="15"/>
        <v>-117750.2</v>
      </c>
      <c r="G80" s="41">
        <f>SUM(G81,G82)+0.1</f>
        <v>-86304.3</v>
      </c>
      <c r="H80" s="41">
        <f>SUM(H81,H82)</f>
        <v>-100656.9</v>
      </c>
      <c r="I80" s="42"/>
      <c r="J80" s="25"/>
      <c r="K80" s="25"/>
      <c r="L80" s="41"/>
      <c r="M80" s="25"/>
      <c r="N80" s="25"/>
      <c r="O80" s="25"/>
      <c r="P80" s="25"/>
      <c r="Q80" s="40"/>
      <c r="R80" s="40"/>
      <c r="S80" s="40"/>
      <c r="T80" s="40"/>
    </row>
    <row r="81" spans="1:20" s="32" customFormat="1" ht="9.9499999999999993" customHeight="1">
      <c r="A81" s="28"/>
      <c r="B81" s="46" t="s">
        <v>8</v>
      </c>
      <c r="C81" s="48">
        <v>-29768.1</v>
      </c>
      <c r="D81" s="48">
        <v>7596.8</v>
      </c>
      <c r="E81" s="48">
        <v>-28670.1</v>
      </c>
      <c r="F81" s="48">
        <v>-142152.9</v>
      </c>
      <c r="G81" s="48">
        <v>-124410.6</v>
      </c>
      <c r="H81" s="48">
        <v>-156160.9</v>
      </c>
      <c r="I81" s="42"/>
      <c r="J81" s="25"/>
      <c r="K81" s="25"/>
      <c r="L81" s="25"/>
      <c r="M81" s="25"/>
      <c r="N81" s="25"/>
      <c r="O81" s="25"/>
      <c r="P81" s="25"/>
      <c r="Q81" s="40"/>
      <c r="R81" s="40"/>
      <c r="S81" s="40"/>
      <c r="T81" s="40"/>
    </row>
    <row r="82" spans="1:20" s="32" customFormat="1" ht="9.9499999999999993" customHeight="1">
      <c r="A82" s="28"/>
      <c r="B82" s="46" t="s">
        <v>9</v>
      </c>
      <c r="C82" s="48">
        <v>272005.59999999998</v>
      </c>
      <c r="D82" s="48">
        <v>207833.8</v>
      </c>
      <c r="E82" s="48">
        <v>19791.3</v>
      </c>
      <c r="F82" s="48">
        <v>24402.7</v>
      </c>
      <c r="G82" s="48">
        <v>38106.199999999997</v>
      </c>
      <c r="H82" s="48">
        <v>55504</v>
      </c>
      <c r="I82" s="42"/>
      <c r="J82" s="25"/>
      <c r="K82" s="25"/>
      <c r="L82" s="25"/>
      <c r="M82" s="25"/>
      <c r="N82" s="25"/>
      <c r="O82" s="25"/>
      <c r="P82" s="25"/>
      <c r="Q82" s="40"/>
      <c r="R82" s="40"/>
      <c r="S82" s="40"/>
      <c r="T82" s="40"/>
    </row>
    <row r="83" spans="1:20" s="32" customFormat="1" ht="9.9499999999999993" customHeight="1">
      <c r="A83" s="28"/>
      <c r="B83" s="33" t="s">
        <v>10</v>
      </c>
      <c r="C83" s="55"/>
      <c r="D83" s="55"/>
      <c r="E83" s="55"/>
      <c r="F83" s="55"/>
      <c r="G83" s="48"/>
      <c r="H83" s="48"/>
      <c r="I83" s="47"/>
      <c r="J83" s="25"/>
      <c r="K83" s="25"/>
      <c r="L83" s="25"/>
      <c r="M83" s="25"/>
      <c r="N83" s="25"/>
      <c r="O83" s="25"/>
      <c r="P83" s="25"/>
      <c r="Q83" s="40"/>
      <c r="R83" s="40"/>
      <c r="S83" s="40"/>
      <c r="T83" s="40"/>
    </row>
    <row r="84" spans="1:20" s="32" customFormat="1" ht="9.9499999999999993" customHeight="1">
      <c r="A84" s="28"/>
      <c r="B84" s="33" t="s">
        <v>11</v>
      </c>
      <c r="C84" s="48">
        <v>4766.5</v>
      </c>
      <c r="D84" s="48">
        <v>1070</v>
      </c>
      <c r="E84" s="48">
        <v>1187.2</v>
      </c>
      <c r="F84" s="48">
        <v>4025.2</v>
      </c>
      <c r="G84" s="48">
        <v>5211.8</v>
      </c>
      <c r="H84" s="48">
        <v>3170.7</v>
      </c>
      <c r="I84" s="42"/>
      <c r="J84" s="25"/>
      <c r="K84" s="25"/>
      <c r="L84" s="25"/>
      <c r="M84" s="25"/>
      <c r="N84" s="25"/>
      <c r="O84" s="25"/>
      <c r="P84" s="25"/>
      <c r="Q84" s="40"/>
      <c r="R84" s="40"/>
      <c r="S84" s="40"/>
      <c r="T84" s="40"/>
    </row>
    <row r="85" spans="1:20" s="32" customFormat="1" ht="2.4500000000000002" customHeight="1">
      <c r="A85" s="28"/>
      <c r="B85" s="33"/>
      <c r="C85" s="33"/>
      <c r="D85" s="33"/>
      <c r="E85" s="33"/>
      <c r="F85" s="69"/>
      <c r="G85" s="69"/>
      <c r="H85" s="69"/>
      <c r="I85" s="9"/>
      <c r="J85" s="25"/>
      <c r="K85" s="25"/>
      <c r="L85" s="25"/>
      <c r="M85" s="25"/>
      <c r="N85" s="25"/>
      <c r="O85" s="25"/>
      <c r="P85" s="25"/>
    </row>
    <row r="86" spans="1:20" s="32" customFormat="1" ht="2.4500000000000002" customHeight="1">
      <c r="A86" s="28"/>
      <c r="B86" s="36" t="s">
        <v>4</v>
      </c>
      <c r="C86" s="36"/>
      <c r="D86" s="36"/>
      <c r="E86" s="36"/>
      <c r="F86" s="33"/>
      <c r="G86" s="33"/>
      <c r="H86" s="33"/>
      <c r="I86" s="9"/>
      <c r="J86" s="25"/>
      <c r="K86" s="25"/>
      <c r="L86" s="25"/>
      <c r="M86" s="25"/>
      <c r="N86" s="25"/>
      <c r="O86" s="25"/>
      <c r="P86" s="25"/>
    </row>
    <row r="87" spans="1:20" s="32" customFormat="1" ht="9" customHeight="1">
      <c r="A87" s="28"/>
      <c r="B87" s="70" t="s">
        <v>340</v>
      </c>
      <c r="C87" s="33"/>
      <c r="D87" s="33"/>
      <c r="E87" s="33"/>
      <c r="F87" s="33"/>
      <c r="G87" s="33"/>
      <c r="H87" s="33"/>
      <c r="I87" s="35"/>
      <c r="N87" s="12"/>
      <c r="O87" s="12"/>
      <c r="P87" s="12"/>
    </row>
    <row r="88" spans="1:20" s="32" customFormat="1" ht="9" customHeight="1">
      <c r="A88" s="28"/>
      <c r="B88" s="70" t="s">
        <v>341</v>
      </c>
      <c r="C88" s="33"/>
      <c r="D88" s="33"/>
      <c r="E88" s="33"/>
      <c r="F88" s="33"/>
      <c r="G88" s="33"/>
      <c r="H88" s="33"/>
      <c r="I88" s="35"/>
      <c r="N88" s="12"/>
      <c r="O88" s="12"/>
      <c r="P88" s="12"/>
    </row>
    <row r="89" spans="1:20" s="32" customFormat="1" ht="9" customHeight="1">
      <c r="A89" s="28"/>
      <c r="B89" s="854" t="s">
        <v>405</v>
      </c>
      <c r="C89" s="855"/>
      <c r="D89" s="855"/>
      <c r="E89" s="855"/>
      <c r="F89" s="855"/>
      <c r="G89" s="855"/>
      <c r="H89" s="33"/>
      <c r="I89" s="35"/>
      <c r="N89" s="12"/>
      <c r="O89" s="12"/>
      <c r="P89" s="12"/>
    </row>
    <row r="90" spans="1:20" s="32" customFormat="1" ht="9" customHeight="1">
      <c r="A90" s="28"/>
      <c r="B90" s="854" t="s">
        <v>82</v>
      </c>
      <c r="C90" s="855"/>
      <c r="D90" s="855"/>
      <c r="E90" s="855"/>
      <c r="F90" s="855"/>
      <c r="G90" s="855"/>
      <c r="H90" s="33"/>
      <c r="I90" s="35"/>
      <c r="N90" s="12"/>
      <c r="O90" s="12"/>
      <c r="P90" s="12"/>
    </row>
    <row r="91" spans="1:20" s="4" customFormat="1" ht="3.95" customHeight="1">
      <c r="A91" s="67"/>
      <c r="B91" s="60"/>
      <c r="C91" s="60"/>
      <c r="D91" s="60"/>
      <c r="E91" s="60"/>
      <c r="F91" s="60"/>
      <c r="G91" s="60"/>
      <c r="H91" s="60"/>
      <c r="I91" s="68"/>
    </row>
    <row r="92" spans="1:20" hidden="1">
      <c r="J92" s="25" t="s">
        <v>16</v>
      </c>
    </row>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62" max="16383" man="1"/>
  </rowBreaks>
</worksheet>
</file>

<file path=xl/worksheets/sheet6.xml><?xml version="1.0" encoding="utf-8"?>
<worksheet xmlns="http://schemas.openxmlformats.org/spreadsheetml/2006/main" xmlns:r="http://schemas.openxmlformats.org/officeDocument/2006/relationships">
  <sheetPr codeName="Hoja3"/>
  <dimension ref="A1:CC148"/>
  <sheetViews>
    <sheetView showGridLines="0" showRowColHeaders="0" zoomScale="140" workbookViewId="0"/>
  </sheetViews>
  <sheetFormatPr baseColWidth="10" defaultColWidth="0" defaultRowHeight="12.75" zeroHeight="1"/>
  <cols>
    <col min="1" max="1" width="0.7109375" style="25" customWidth="1"/>
    <col min="2" max="2" width="21.7109375" style="25" customWidth="1"/>
    <col min="3" max="3" width="5.5703125" style="25" customWidth="1"/>
    <col min="4" max="4" width="6.140625" style="25" customWidth="1"/>
    <col min="5" max="5" width="5.85546875" style="25" customWidth="1"/>
    <col min="6" max="6" width="6.140625" style="25" customWidth="1"/>
    <col min="7" max="8" width="6.28515625" style="25" customWidth="1"/>
    <col min="9" max="9" width="0.7109375" style="25" customWidth="1"/>
    <col min="10" max="10" width="0.85546875" style="25" customWidth="1"/>
    <col min="11" max="81" width="0" style="25" hidden="1" customWidth="1"/>
    <col min="82" max="16384" width="10.7109375" style="25" hidden="1"/>
  </cols>
  <sheetData>
    <row r="1" spans="1:81" s="4" customFormat="1" ht="3.95" customHeight="1">
      <c r="A1" s="1"/>
      <c r="B1" s="2"/>
      <c r="C1" s="2"/>
      <c r="D1" s="2"/>
      <c r="E1" s="2"/>
      <c r="F1" s="2"/>
      <c r="G1" s="2"/>
      <c r="H1" s="2"/>
      <c r="I1" s="3"/>
    </row>
    <row r="2" spans="1:81" s="54" customFormat="1" ht="11.1" customHeight="1">
      <c r="A2" s="49"/>
      <c r="B2" s="71" t="s">
        <v>17</v>
      </c>
      <c r="C2" s="72"/>
      <c r="D2" s="72"/>
      <c r="E2" s="72"/>
      <c r="F2" s="72"/>
      <c r="G2" s="72"/>
      <c r="H2" s="841" t="s">
        <v>84</v>
      </c>
      <c r="I2" s="73"/>
    </row>
    <row r="3" spans="1:81" s="54" customFormat="1" ht="11.1" customHeight="1">
      <c r="A3" s="49"/>
      <c r="B3" s="71" t="s">
        <v>61</v>
      </c>
      <c r="C3" s="22"/>
      <c r="D3" s="22"/>
      <c r="E3" s="22"/>
      <c r="F3" s="22"/>
      <c r="G3" s="22"/>
      <c r="H3" s="15" t="s">
        <v>2</v>
      </c>
      <c r="I3" s="73"/>
    </row>
    <row r="4" spans="1:81" s="54" customFormat="1" ht="11.1" customHeight="1">
      <c r="A4" s="49"/>
      <c r="B4" s="74" t="s">
        <v>3</v>
      </c>
      <c r="C4" s="22"/>
      <c r="D4" s="22"/>
      <c r="E4" s="22"/>
      <c r="F4" s="22"/>
      <c r="G4" s="22"/>
      <c r="H4" s="22"/>
      <c r="I4" s="73"/>
    </row>
    <row r="5" spans="1:81" s="4" customFormat="1" ht="2.4500000000000002" customHeight="1">
      <c r="A5" s="21"/>
      <c r="B5" s="22"/>
      <c r="C5" s="60"/>
      <c r="D5" s="60"/>
      <c r="E5" s="60"/>
      <c r="F5" s="60"/>
      <c r="G5" s="60"/>
      <c r="H5" s="60"/>
      <c r="I5" s="24"/>
    </row>
    <row r="6" spans="1:81" s="4" customFormat="1" ht="2.4500000000000002" customHeight="1">
      <c r="A6" s="21"/>
      <c r="B6" s="26" t="s">
        <v>4</v>
      </c>
      <c r="C6" s="61"/>
      <c r="D6" s="61"/>
      <c r="E6" s="61"/>
      <c r="F6" s="61"/>
      <c r="G6" s="61"/>
      <c r="H6" s="61"/>
      <c r="I6" s="24"/>
    </row>
    <row r="7" spans="1:81" s="32" customFormat="1" ht="7.7" customHeight="1">
      <c r="A7" s="28"/>
      <c r="B7" s="33" t="s">
        <v>5</v>
      </c>
      <c r="C7" s="37">
        <v>1995</v>
      </c>
      <c r="D7" s="37">
        <v>1996</v>
      </c>
      <c r="E7" s="30">
        <v>1997</v>
      </c>
      <c r="F7" s="30">
        <v>1998</v>
      </c>
      <c r="G7" s="30">
        <v>1999</v>
      </c>
      <c r="H7" s="30">
        <v>2000</v>
      </c>
      <c r="I7" s="35"/>
    </row>
    <row r="8" spans="1:81" s="32" customFormat="1" ht="2.4500000000000002" customHeight="1">
      <c r="A8" s="28"/>
      <c r="B8" s="33"/>
      <c r="C8" s="69"/>
      <c r="D8" s="34"/>
      <c r="E8" s="34"/>
      <c r="F8" s="34"/>
      <c r="G8" s="34"/>
      <c r="H8" s="34"/>
      <c r="I8" s="35"/>
    </row>
    <row r="9" spans="1:81" s="32" customFormat="1" ht="2.4500000000000002" customHeight="1">
      <c r="A9" s="28"/>
      <c r="B9" s="36"/>
      <c r="C9" s="33"/>
      <c r="D9" s="37"/>
      <c r="E9" s="37"/>
      <c r="F9" s="37"/>
      <c r="G9" s="37"/>
      <c r="H9" s="37"/>
      <c r="I9" s="35"/>
    </row>
    <row r="10" spans="1:81" s="32" customFormat="1" ht="8.4499999999999993" customHeight="1">
      <c r="A10" s="28"/>
      <c r="B10" s="22" t="s">
        <v>22</v>
      </c>
      <c r="C10" s="38">
        <f>SUM(C11,C22)+1</f>
        <v>418376.3</v>
      </c>
      <c r="D10" s="38">
        <f t="shared" ref="D10:H10" si="0">SUM(D11,D22)</f>
        <v>578981.30000000005</v>
      </c>
      <c r="E10" s="38">
        <f t="shared" si="0"/>
        <v>734664.79999999993</v>
      </c>
      <c r="F10" s="38">
        <f t="shared" si="0"/>
        <v>781948.3</v>
      </c>
      <c r="G10" s="38">
        <f t="shared" si="0"/>
        <v>954816.50000000012</v>
      </c>
      <c r="H10" s="38">
        <f t="shared" si="0"/>
        <v>1178813.1000000001</v>
      </c>
      <c r="I10" s="3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75"/>
    </row>
    <row r="11" spans="1:81" s="32" customFormat="1" ht="8.4499999999999993" customHeight="1">
      <c r="A11" s="28"/>
      <c r="B11" s="70" t="s">
        <v>8</v>
      </c>
      <c r="C11" s="41">
        <f t="shared" ref="C11:H11" si="1">SUM(C12,C20)</f>
        <v>280144.5</v>
      </c>
      <c r="D11" s="41">
        <f t="shared" si="1"/>
        <v>392565.9</v>
      </c>
      <c r="E11" s="41">
        <f t="shared" si="1"/>
        <v>508743.69999999995</v>
      </c>
      <c r="F11" s="41">
        <f>SUM(F12,F20)+1</f>
        <v>545176.4</v>
      </c>
      <c r="G11" s="41">
        <f t="shared" si="1"/>
        <v>674348.10000000009</v>
      </c>
      <c r="H11" s="41">
        <f t="shared" si="1"/>
        <v>868267.7</v>
      </c>
      <c r="I11" s="35"/>
      <c r="K11" s="40"/>
      <c r="L11" s="40"/>
    </row>
    <row r="12" spans="1:81" s="32" customFormat="1" ht="7.7" customHeight="1">
      <c r="A12" s="28"/>
      <c r="B12" s="46" t="s">
        <v>23</v>
      </c>
      <c r="C12" s="41">
        <f t="shared" ref="C12:H12" si="2">SUM(C13:C19)</f>
        <v>170305.6</v>
      </c>
      <c r="D12" s="41">
        <f t="shared" si="2"/>
        <v>226006.1</v>
      </c>
      <c r="E12" s="41">
        <f t="shared" si="2"/>
        <v>312115.19999999995</v>
      </c>
      <c r="F12" s="41">
        <f t="shared" si="2"/>
        <v>404225.00000000006</v>
      </c>
      <c r="G12" s="41">
        <f>SUM(G13:G19)</f>
        <v>521682.4</v>
      </c>
      <c r="H12" s="41">
        <f t="shared" si="2"/>
        <v>581703.4</v>
      </c>
      <c r="I12" s="35"/>
      <c r="K12" s="40"/>
      <c r="L12" s="40"/>
    </row>
    <row r="13" spans="1:81" s="32" customFormat="1" ht="7.7" customHeight="1">
      <c r="A13" s="28"/>
      <c r="B13" s="76" t="s">
        <v>24</v>
      </c>
      <c r="C13" s="44">
        <v>73705.500000000015</v>
      </c>
      <c r="D13" s="44">
        <v>97162</v>
      </c>
      <c r="E13" s="41">
        <v>135100.69999999998</v>
      </c>
      <c r="F13" s="41">
        <v>169476.40000000002</v>
      </c>
      <c r="G13" s="44">
        <v>216123.40000000002</v>
      </c>
      <c r="H13" s="44">
        <v>258754.20000000004</v>
      </c>
      <c r="I13" s="35"/>
      <c r="K13" s="40"/>
      <c r="L13" s="40"/>
    </row>
    <row r="14" spans="1:81" s="32" customFormat="1" ht="7.7" customHeight="1">
      <c r="A14" s="28"/>
      <c r="B14" s="76" t="s">
        <v>25</v>
      </c>
      <c r="C14" s="44">
        <v>51785.000000000007</v>
      </c>
      <c r="D14" s="41">
        <v>72109.5</v>
      </c>
      <c r="E14" s="41">
        <v>97741.599999999977</v>
      </c>
      <c r="F14" s="41">
        <v>119871.20000000001</v>
      </c>
      <c r="G14" s="44">
        <v>151183.49999999997</v>
      </c>
      <c r="H14" s="44">
        <v>189606</v>
      </c>
      <c r="I14" s="35"/>
      <c r="K14" s="40"/>
      <c r="L14" s="40"/>
    </row>
    <row r="15" spans="1:81" s="32" customFormat="1" ht="8.4499999999999993" customHeight="1">
      <c r="A15" s="28"/>
      <c r="B15" s="76" t="s">
        <v>26</v>
      </c>
      <c r="C15" s="44">
        <v>24710</v>
      </c>
      <c r="D15" s="44">
        <v>29695.200000000004</v>
      </c>
      <c r="E15" s="41">
        <v>45351.1</v>
      </c>
      <c r="F15" s="41">
        <v>76598.2</v>
      </c>
      <c r="G15" s="44">
        <v>106703.70000000001</v>
      </c>
      <c r="H15" s="44">
        <v>81544.10000000002</v>
      </c>
      <c r="I15" s="35"/>
      <c r="K15" s="40"/>
      <c r="L15" s="40"/>
    </row>
    <row r="16" spans="1:81" s="32" customFormat="1" ht="8.4499999999999993" customHeight="1">
      <c r="A16" s="28"/>
      <c r="B16" s="76" t="s">
        <v>27</v>
      </c>
      <c r="C16" s="44">
        <v>11144.8</v>
      </c>
      <c r="D16" s="44">
        <v>14854.800000000001</v>
      </c>
      <c r="E16" s="41">
        <v>18102.599999999999</v>
      </c>
      <c r="F16" s="41">
        <v>21488.400000000001</v>
      </c>
      <c r="G16" s="44">
        <v>27302.799999999999</v>
      </c>
      <c r="H16" s="44">
        <v>32861.4</v>
      </c>
      <c r="I16" s="35"/>
      <c r="K16" s="40"/>
      <c r="L16" s="40"/>
    </row>
    <row r="17" spans="1:33" s="32" customFormat="1" ht="8.4499999999999993" customHeight="1">
      <c r="A17" s="28"/>
      <c r="B17" s="76" t="s">
        <v>28</v>
      </c>
      <c r="C17" s="44"/>
      <c r="D17" s="44"/>
      <c r="E17" s="41"/>
      <c r="F17" s="41"/>
      <c r="G17" s="44"/>
      <c r="H17" s="44"/>
      <c r="I17" s="35"/>
      <c r="K17" s="40"/>
      <c r="L17" s="40"/>
    </row>
    <row r="18" spans="1:33" s="32" customFormat="1" ht="8.4499999999999993" customHeight="1">
      <c r="A18" s="28"/>
      <c r="B18" s="76" t="s">
        <v>29</v>
      </c>
      <c r="C18" s="44" t="s">
        <v>30</v>
      </c>
      <c r="D18" s="44" t="s">
        <v>30</v>
      </c>
      <c r="E18" s="44" t="s">
        <v>30</v>
      </c>
      <c r="F18" s="44" t="s">
        <v>30</v>
      </c>
      <c r="G18" s="44" t="s">
        <v>30</v>
      </c>
      <c r="H18" s="44" t="s">
        <v>30</v>
      </c>
      <c r="I18" s="35"/>
      <c r="K18" s="40"/>
      <c r="L18" s="40"/>
    </row>
    <row r="19" spans="1:33" s="32" customFormat="1" ht="8.4499999999999993" customHeight="1">
      <c r="A19" s="28"/>
      <c r="B19" s="76" t="s">
        <v>31</v>
      </c>
      <c r="C19" s="44">
        <v>8960.3000000000011</v>
      </c>
      <c r="D19" s="44">
        <v>12184.6</v>
      </c>
      <c r="E19" s="41">
        <v>15819.2</v>
      </c>
      <c r="F19" s="41">
        <v>16790.8</v>
      </c>
      <c r="G19" s="44">
        <v>20369.000000000004</v>
      </c>
      <c r="H19" s="44">
        <v>18937.7</v>
      </c>
      <c r="I19" s="35"/>
      <c r="K19" s="40"/>
      <c r="L19" s="40"/>
    </row>
    <row r="20" spans="1:33" s="32" customFormat="1" ht="9.6" customHeight="1">
      <c r="A20" s="28"/>
      <c r="B20" s="77" t="s">
        <v>32</v>
      </c>
      <c r="C20" s="44">
        <v>109838.90000000001</v>
      </c>
      <c r="D20" s="44">
        <v>166559.79999999999</v>
      </c>
      <c r="E20" s="41">
        <v>196628.50000000003</v>
      </c>
      <c r="F20" s="41">
        <v>140950.39999999999</v>
      </c>
      <c r="G20" s="44">
        <v>152665.70000000001</v>
      </c>
      <c r="H20" s="44">
        <v>286564.29999999993</v>
      </c>
      <c r="I20" s="35"/>
      <c r="K20" s="40"/>
      <c r="L20" s="40"/>
    </row>
    <row r="21" spans="1:33" s="32" customFormat="1" ht="9.6" customHeight="1">
      <c r="A21" s="28"/>
      <c r="B21" s="78" t="s">
        <v>33</v>
      </c>
      <c r="C21" s="44"/>
      <c r="D21" s="44"/>
      <c r="E21" s="41"/>
      <c r="F21" s="41"/>
      <c r="G21" s="44"/>
      <c r="H21" s="44"/>
      <c r="I21" s="35"/>
      <c r="K21" s="40"/>
      <c r="L21" s="40"/>
    </row>
    <row r="22" spans="1:33" s="32" customFormat="1" ht="9.6" customHeight="1">
      <c r="A22" s="28"/>
      <c r="B22" s="78" t="s">
        <v>34</v>
      </c>
      <c r="C22" s="44">
        <v>138230.79999999999</v>
      </c>
      <c r="D22" s="44">
        <v>186415.4</v>
      </c>
      <c r="E22" s="41">
        <v>225921.1</v>
      </c>
      <c r="F22" s="41">
        <v>236771.9</v>
      </c>
      <c r="G22" s="44">
        <v>280468.40000000002</v>
      </c>
      <c r="H22" s="44">
        <v>310545.40000000002</v>
      </c>
      <c r="I22" s="35"/>
      <c r="K22" s="40"/>
      <c r="L22" s="40"/>
    </row>
    <row r="23" spans="1:33" s="32" customFormat="1" ht="2.1" customHeight="1">
      <c r="A23" s="28"/>
      <c r="B23" s="79"/>
      <c r="C23" s="44"/>
      <c r="D23" s="44"/>
      <c r="E23" s="41"/>
      <c r="F23" s="41"/>
      <c r="G23" s="44"/>
      <c r="H23" s="44"/>
      <c r="I23" s="35"/>
      <c r="K23" s="40"/>
      <c r="L23" s="40"/>
    </row>
    <row r="24" spans="1:33" s="32" customFormat="1" ht="8.4499999999999993" customHeight="1">
      <c r="A24" s="28"/>
      <c r="B24" s="80" t="s">
        <v>35</v>
      </c>
      <c r="C24" s="38">
        <f>SUM(C25,C31)</f>
        <v>421550.00000000006</v>
      </c>
      <c r="D24" s="38">
        <f t="shared" ref="D24:G24" si="3">SUM(D25,D31)</f>
        <v>582242.1</v>
      </c>
      <c r="E24" s="38">
        <f t="shared" si="3"/>
        <v>754198.6</v>
      </c>
      <c r="F24" s="38">
        <f t="shared" si="3"/>
        <v>829511.3</v>
      </c>
      <c r="G24" s="38">
        <f t="shared" si="3"/>
        <v>1007667.3</v>
      </c>
      <c r="H24" s="38">
        <f>SUM(H25,H31)-0.3</f>
        <v>1239266.3</v>
      </c>
      <c r="I24" s="35"/>
      <c r="K24" s="40"/>
      <c r="L24" s="40"/>
    </row>
    <row r="25" spans="1:33" s="32" customFormat="1" ht="8.4499999999999993" customHeight="1">
      <c r="A25" s="28"/>
      <c r="B25" s="78" t="s">
        <v>36</v>
      </c>
      <c r="C25" s="44">
        <f>SUM(C26,C30)+0.4</f>
        <v>282107.70000000007</v>
      </c>
      <c r="D25" s="44">
        <f t="shared" ref="D25:G25" si="4">SUM(D26,D30)</f>
        <v>394392</v>
      </c>
      <c r="E25" s="44">
        <f t="shared" si="4"/>
        <v>513801.10000000003</v>
      </c>
      <c r="F25" s="44">
        <f>SUM(F26,F30)-0.1</f>
        <v>594177.4</v>
      </c>
      <c r="G25" s="44">
        <f t="shared" si="4"/>
        <v>703005.8</v>
      </c>
      <c r="H25" s="44">
        <f>SUM(H26,H30)-0.1</f>
        <v>852029.4</v>
      </c>
      <c r="I25" s="35"/>
      <c r="K25" s="40"/>
      <c r="L25" s="40"/>
    </row>
    <row r="26" spans="1:33" s="32" customFormat="1" ht="8.4499999999999993" customHeight="1">
      <c r="A26" s="28"/>
      <c r="B26" s="46" t="s">
        <v>37</v>
      </c>
      <c r="C26" s="44">
        <f t="shared" ref="C26:H26" si="5">SUM(C27:C29)</f>
        <v>223085.10000000003</v>
      </c>
      <c r="D26" s="44">
        <f>SUM(D27:D29)+1</f>
        <v>302133.3</v>
      </c>
      <c r="E26" s="44">
        <f t="shared" si="5"/>
        <v>404085.4</v>
      </c>
      <c r="F26" s="44">
        <f t="shared" si="5"/>
        <v>475639.6</v>
      </c>
      <c r="G26" s="44">
        <f t="shared" si="5"/>
        <v>575499.30000000005</v>
      </c>
      <c r="H26" s="44">
        <f t="shared" si="5"/>
        <v>705485</v>
      </c>
      <c r="I26" s="35"/>
      <c r="K26" s="40"/>
      <c r="L26" s="40"/>
    </row>
    <row r="27" spans="1:33" s="32" customFormat="1" ht="9.9499999999999993" customHeight="1">
      <c r="A27" s="28"/>
      <c r="B27" s="76" t="s">
        <v>38</v>
      </c>
      <c r="C27" s="44">
        <v>116924.60000000002</v>
      </c>
      <c r="D27" s="44">
        <v>156994.5</v>
      </c>
      <c r="E27" s="44">
        <v>216821.5</v>
      </c>
      <c r="F27" s="44">
        <v>265732.8</v>
      </c>
      <c r="G27" s="44">
        <v>337175.9</v>
      </c>
      <c r="H27" s="44">
        <v>392052.3</v>
      </c>
      <c r="I27" s="35"/>
      <c r="K27" s="40"/>
      <c r="L27" s="40"/>
    </row>
    <row r="28" spans="1:33" s="32" customFormat="1" ht="8.4499999999999993" customHeight="1">
      <c r="A28" s="28"/>
      <c r="B28" s="76" t="s">
        <v>39</v>
      </c>
      <c r="C28" s="41">
        <v>83269.5</v>
      </c>
      <c r="D28" s="41">
        <v>112334.6</v>
      </c>
      <c r="E28" s="41">
        <v>139021.20000000001</v>
      </c>
      <c r="F28" s="41">
        <v>147146.19999999998</v>
      </c>
      <c r="G28" s="41">
        <v>160098.6</v>
      </c>
      <c r="H28" s="41">
        <v>217013</v>
      </c>
      <c r="I28" s="35"/>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s="32" customFormat="1" ht="9" customHeight="1">
      <c r="A29" s="28"/>
      <c r="B29" s="76" t="s">
        <v>40</v>
      </c>
      <c r="C29" s="41">
        <v>22891</v>
      </c>
      <c r="D29" s="41">
        <v>32803.199999999997</v>
      </c>
      <c r="E29" s="41">
        <v>48242.7</v>
      </c>
      <c r="F29" s="41">
        <v>62760.6</v>
      </c>
      <c r="G29" s="41">
        <v>78224.800000000003</v>
      </c>
      <c r="H29" s="41">
        <v>96419.7</v>
      </c>
      <c r="I29" s="35"/>
      <c r="K29" s="40"/>
      <c r="L29" s="40"/>
    </row>
    <row r="30" spans="1:33" s="32" customFormat="1" ht="8.4499999999999993" customHeight="1">
      <c r="A30" s="28"/>
      <c r="B30" s="46" t="s">
        <v>41</v>
      </c>
      <c r="C30" s="41">
        <v>59022.2</v>
      </c>
      <c r="D30" s="41">
        <v>92258.700000000012</v>
      </c>
      <c r="E30" s="41">
        <v>109715.70000000001</v>
      </c>
      <c r="F30" s="41">
        <v>118537.9</v>
      </c>
      <c r="G30" s="41">
        <v>127506.5</v>
      </c>
      <c r="H30" s="41">
        <v>146544.5</v>
      </c>
      <c r="I30" s="35"/>
      <c r="K30" s="40"/>
      <c r="L30" s="40"/>
    </row>
    <row r="31" spans="1:33" s="32" customFormat="1" ht="8.4499999999999993" customHeight="1">
      <c r="A31" s="28"/>
      <c r="B31" s="81" t="s">
        <v>42</v>
      </c>
      <c r="C31" s="44">
        <f>SUM(C32:C34)-0.2</f>
        <v>139442.29999999999</v>
      </c>
      <c r="D31" s="44">
        <f>SUM(D32:D34)</f>
        <v>187850.09999999998</v>
      </c>
      <c r="E31" s="44">
        <f>SUM(E32:E34)-1</f>
        <v>240397.49999999997</v>
      </c>
      <c r="F31" s="44">
        <f>SUM(F32:F34)</f>
        <v>235333.90000000005</v>
      </c>
      <c r="G31" s="44">
        <f>SUM(G32:G34)+0.1</f>
        <v>304661.49999999994</v>
      </c>
      <c r="H31" s="44">
        <f t="shared" ref="H31" si="6">SUM(H32:H34)</f>
        <v>387237.19999999995</v>
      </c>
      <c r="I31" s="35"/>
      <c r="K31" s="40"/>
      <c r="L31" s="40"/>
    </row>
    <row r="32" spans="1:33" s="32" customFormat="1" ht="7.7" customHeight="1">
      <c r="A32" s="28"/>
      <c r="B32" s="46" t="s">
        <v>43</v>
      </c>
      <c r="C32" s="44">
        <v>84769</v>
      </c>
      <c r="D32" s="44">
        <v>110462.6</v>
      </c>
      <c r="E32" s="44">
        <v>130187.29999999999</v>
      </c>
      <c r="F32" s="44">
        <v>111264.40000000001</v>
      </c>
      <c r="G32" s="44">
        <v>164346.20000000001</v>
      </c>
      <c r="H32" s="44">
        <v>201017.09999999998</v>
      </c>
      <c r="I32" s="35"/>
      <c r="K32" s="40"/>
      <c r="L32" s="40"/>
    </row>
    <row r="33" spans="1:12" s="32" customFormat="1" ht="7.7" customHeight="1">
      <c r="A33" s="28"/>
      <c r="B33" s="46" t="s">
        <v>44</v>
      </c>
      <c r="C33" s="44">
        <v>49158.899999999994</v>
      </c>
      <c r="D33" s="44">
        <v>70900.7</v>
      </c>
      <c r="E33" s="44">
        <v>94573.4</v>
      </c>
      <c r="F33" s="44">
        <v>113664.90000000002</v>
      </c>
      <c r="G33" s="44">
        <v>140670.9</v>
      </c>
      <c r="H33" s="44">
        <v>178136.3</v>
      </c>
      <c r="I33" s="35"/>
      <c r="K33" s="40"/>
      <c r="L33" s="40"/>
    </row>
    <row r="34" spans="1:12" s="32" customFormat="1" ht="8.4499999999999993" customHeight="1">
      <c r="A34" s="28"/>
      <c r="B34" s="46" t="s">
        <v>45</v>
      </c>
      <c r="C34" s="44">
        <v>5514.5999999999995</v>
      </c>
      <c r="D34" s="44">
        <v>6486.8</v>
      </c>
      <c r="E34" s="41">
        <v>15637.800000000001</v>
      </c>
      <c r="F34" s="41">
        <v>10404.599999999999</v>
      </c>
      <c r="G34" s="44">
        <v>-355.69999999999959</v>
      </c>
      <c r="H34" s="44">
        <v>8083.8000000000011</v>
      </c>
      <c r="I34" s="35"/>
      <c r="K34" s="40"/>
      <c r="L34" s="40"/>
    </row>
    <row r="35" spans="1:12" s="32" customFormat="1" ht="2.1" customHeight="1">
      <c r="A35" s="28"/>
      <c r="B35" s="33"/>
      <c r="C35" s="44"/>
      <c r="D35" s="44"/>
      <c r="E35" s="41"/>
      <c r="F35" s="41"/>
      <c r="G35" s="44"/>
      <c r="H35" s="44"/>
      <c r="I35" s="35"/>
      <c r="K35" s="40"/>
      <c r="L35" s="40"/>
    </row>
    <row r="36" spans="1:12" s="32" customFormat="1" ht="8.4499999999999993" customHeight="1">
      <c r="A36" s="28"/>
      <c r="B36" s="80" t="s">
        <v>7</v>
      </c>
      <c r="C36" s="38">
        <f>C10-C24</f>
        <v>-3173.7000000000698</v>
      </c>
      <c r="D36" s="38">
        <f>D10-D24+1</f>
        <v>-3259.7999999999302</v>
      </c>
      <c r="E36" s="38">
        <f t="shared" ref="E36:G36" si="7">E10-E24</f>
        <v>-19533.800000000047</v>
      </c>
      <c r="F36" s="38">
        <f>F10-F24-0.6</f>
        <v>-47563.6</v>
      </c>
      <c r="G36" s="38">
        <f t="shared" si="7"/>
        <v>-52850.79999999993</v>
      </c>
      <c r="H36" s="38">
        <f>H10-H24</f>
        <v>-60453.199999999953</v>
      </c>
      <c r="I36" s="35"/>
      <c r="K36" s="40"/>
      <c r="L36" s="40"/>
    </row>
    <row r="37" spans="1:12" s="54" customFormat="1" ht="2.1" customHeight="1">
      <c r="A37" s="49"/>
      <c r="B37" s="22"/>
      <c r="C37" s="38"/>
      <c r="D37" s="38"/>
      <c r="E37" s="51"/>
      <c r="F37" s="51"/>
      <c r="G37" s="38"/>
      <c r="H37" s="38"/>
      <c r="I37" s="73"/>
      <c r="K37" s="53"/>
      <c r="L37" s="53"/>
    </row>
    <row r="38" spans="1:12" s="54" customFormat="1" ht="7.7" customHeight="1">
      <c r="A38" s="49"/>
      <c r="B38" s="82" t="s">
        <v>46</v>
      </c>
      <c r="C38" s="38"/>
      <c r="D38" s="38"/>
      <c r="E38" s="51"/>
      <c r="F38" s="51"/>
      <c r="G38" s="38"/>
      <c r="H38" s="38"/>
      <c r="I38" s="73"/>
      <c r="K38" s="53"/>
      <c r="L38" s="53"/>
    </row>
    <row r="39" spans="1:12" s="54" customFormat="1" ht="8.4499999999999993" customHeight="1">
      <c r="A39" s="49"/>
      <c r="B39" s="82" t="s">
        <v>47</v>
      </c>
      <c r="C39" s="38">
        <v>2973.900000000001</v>
      </c>
      <c r="D39" s="38">
        <v>3543.0999999999995</v>
      </c>
      <c r="E39" s="51">
        <v>-3476.8</v>
      </c>
      <c r="F39" s="51">
        <v>-354.89999999999918</v>
      </c>
      <c r="G39" s="38">
        <v>862.5</v>
      </c>
      <c r="H39" s="38">
        <v>-143.5</v>
      </c>
      <c r="I39" s="73"/>
      <c r="K39" s="53"/>
      <c r="L39" s="53"/>
    </row>
    <row r="40" spans="1:12" s="54" customFormat="1" ht="2.1" customHeight="1">
      <c r="A40" s="49"/>
      <c r="B40" s="22"/>
      <c r="C40" s="38"/>
      <c r="D40" s="38"/>
      <c r="E40" s="51"/>
      <c r="F40" s="51"/>
      <c r="G40" s="51"/>
      <c r="H40" s="51"/>
      <c r="I40" s="73"/>
      <c r="K40" s="53"/>
      <c r="L40" s="53"/>
    </row>
    <row r="41" spans="1:12" s="54" customFormat="1" ht="8.4499999999999993" customHeight="1">
      <c r="A41" s="49"/>
      <c r="B41" s="22" t="s">
        <v>6</v>
      </c>
      <c r="C41" s="38">
        <f t="shared" ref="C41:G41" si="8">SUM(C36,C39)</f>
        <v>-199.80000000006885</v>
      </c>
      <c r="D41" s="38">
        <f>SUM(D36,D39)</f>
        <v>283.3000000000693</v>
      </c>
      <c r="E41" s="38">
        <f t="shared" si="8"/>
        <v>-23010.600000000046</v>
      </c>
      <c r="F41" s="38">
        <f>SUM(F36,F39)</f>
        <v>-47918.5</v>
      </c>
      <c r="G41" s="38">
        <f t="shared" si="8"/>
        <v>-51988.29999999993</v>
      </c>
      <c r="H41" s="38">
        <f>SUM(H36,H39)</f>
        <v>-60596.699999999953</v>
      </c>
      <c r="I41" s="73"/>
      <c r="K41" s="53"/>
      <c r="L41" s="53"/>
    </row>
    <row r="42" spans="1:12" s="54" customFormat="1" ht="8.4499999999999993" customHeight="1">
      <c r="A42" s="49"/>
      <c r="B42" s="46" t="s">
        <v>48</v>
      </c>
      <c r="C42" s="44">
        <v>99821.8</v>
      </c>
      <c r="D42" s="44">
        <v>-6854.8000000000011</v>
      </c>
      <c r="E42" s="44">
        <v>-26966.999999999996</v>
      </c>
      <c r="F42" s="44">
        <v>19200.900000000001</v>
      </c>
      <c r="G42" s="44">
        <v>8097.5999999999995</v>
      </c>
      <c r="H42" s="44">
        <v>-57748.6</v>
      </c>
      <c r="I42" s="73"/>
      <c r="K42" s="53"/>
      <c r="L42" s="53"/>
    </row>
    <row r="43" spans="1:12" s="54" customFormat="1" ht="8.4499999999999993" customHeight="1">
      <c r="A43" s="49"/>
      <c r="B43" s="46" t="s">
        <v>49</v>
      </c>
      <c r="C43" s="44">
        <v>-99620.1</v>
      </c>
      <c r="D43" s="44">
        <v>6571.8999999999942</v>
      </c>
      <c r="E43" s="44">
        <v>49977.999999999993</v>
      </c>
      <c r="F43" s="44">
        <v>28717.699999999993</v>
      </c>
      <c r="G43" s="44">
        <v>43890.799999999996</v>
      </c>
      <c r="H43" s="44">
        <v>118345.3</v>
      </c>
      <c r="I43" s="73"/>
      <c r="K43" s="53"/>
      <c r="L43" s="53"/>
    </row>
    <row r="44" spans="1:12" s="54" customFormat="1" ht="3.75" customHeight="1">
      <c r="A44" s="83"/>
      <c r="B44" s="69"/>
      <c r="C44" s="84"/>
      <c r="D44" s="84"/>
      <c r="E44" s="84"/>
      <c r="F44" s="84"/>
      <c r="G44" s="84"/>
      <c r="H44" s="84"/>
      <c r="I44" s="85"/>
      <c r="J44" s="53"/>
      <c r="K44" s="53"/>
      <c r="L44" s="53"/>
    </row>
    <row r="45" spans="1:12" s="54" customFormat="1" ht="4.5" customHeight="1">
      <c r="A45" s="86"/>
      <c r="B45" s="36"/>
      <c r="C45" s="87"/>
      <c r="D45" s="87"/>
      <c r="E45" s="87"/>
      <c r="F45" s="87"/>
      <c r="G45" s="87"/>
      <c r="H45" s="87"/>
      <c r="I45" s="88"/>
      <c r="J45" s="53"/>
      <c r="K45" s="53"/>
      <c r="L45" s="53"/>
    </row>
    <row r="46" spans="1:12" s="54" customFormat="1" ht="11.1" customHeight="1">
      <c r="A46" s="49"/>
      <c r="B46" s="71" t="s">
        <v>17</v>
      </c>
      <c r="C46" s="44"/>
      <c r="D46" s="44"/>
      <c r="E46" s="44"/>
      <c r="F46" s="44"/>
      <c r="G46" s="44"/>
      <c r="H46" s="853" t="s">
        <v>84</v>
      </c>
      <c r="I46" s="89"/>
      <c r="J46" s="53"/>
      <c r="K46" s="53"/>
      <c r="L46" s="53"/>
    </row>
    <row r="47" spans="1:12" s="54" customFormat="1" ht="11.1" customHeight="1">
      <c r="A47" s="49"/>
      <c r="B47" s="71" t="s">
        <v>61</v>
      </c>
      <c r="C47" s="44"/>
      <c r="D47" s="44"/>
      <c r="E47" s="44"/>
      <c r="F47" s="44"/>
      <c r="G47" s="44"/>
      <c r="H47" s="15" t="s">
        <v>13</v>
      </c>
      <c r="I47" s="89"/>
      <c r="J47" s="53"/>
      <c r="K47" s="53"/>
      <c r="L47" s="53"/>
    </row>
    <row r="48" spans="1:12" s="54" customFormat="1" ht="11.1" customHeight="1">
      <c r="A48" s="49"/>
      <c r="B48" s="74" t="s">
        <v>3</v>
      </c>
      <c r="C48" s="44"/>
      <c r="D48" s="44"/>
      <c r="E48" s="44"/>
      <c r="F48" s="44"/>
      <c r="G48" s="44"/>
      <c r="H48" s="44"/>
      <c r="I48" s="89"/>
      <c r="J48" s="53"/>
      <c r="K48" s="53"/>
      <c r="L48" s="53"/>
    </row>
    <row r="49" spans="1:81" s="4" customFormat="1" ht="3" customHeight="1">
      <c r="A49" s="21"/>
      <c r="B49" s="22"/>
      <c r="C49" s="60"/>
      <c r="D49" s="60"/>
      <c r="E49" s="60"/>
      <c r="F49" s="60"/>
      <c r="G49" s="60"/>
      <c r="H49" s="60"/>
      <c r="I49" s="24"/>
    </row>
    <row r="50" spans="1:81" s="4" customFormat="1" ht="3" customHeight="1">
      <c r="A50" s="21"/>
      <c r="B50" s="26" t="s">
        <v>4</v>
      </c>
      <c r="C50" s="61"/>
      <c r="D50" s="61"/>
      <c r="E50" s="61"/>
      <c r="F50" s="61"/>
      <c r="G50" s="61"/>
      <c r="H50" s="61"/>
      <c r="I50" s="24"/>
    </row>
    <row r="51" spans="1:81" s="32" customFormat="1" ht="9.9499999999999993" customHeight="1">
      <c r="A51" s="28"/>
      <c r="B51" s="33" t="s">
        <v>5</v>
      </c>
      <c r="C51" s="30">
        <v>2001</v>
      </c>
      <c r="D51" s="30">
        <v>2002</v>
      </c>
      <c r="E51" s="30" t="s">
        <v>166</v>
      </c>
      <c r="F51" s="30" t="s">
        <v>292</v>
      </c>
      <c r="G51" s="30" t="s">
        <v>293</v>
      </c>
      <c r="H51" s="32">
        <v>2006</v>
      </c>
      <c r="I51" s="35"/>
    </row>
    <row r="52" spans="1:81" s="32" customFormat="1" ht="3" customHeight="1">
      <c r="A52" s="28"/>
      <c r="B52" s="33"/>
      <c r="C52" s="34"/>
      <c r="D52" s="34"/>
      <c r="E52" s="34"/>
      <c r="F52" s="34"/>
      <c r="G52" s="34"/>
      <c r="H52" s="34"/>
      <c r="I52" s="35"/>
    </row>
    <row r="53" spans="1:81" s="32" customFormat="1" ht="3" customHeight="1">
      <c r="A53" s="28"/>
      <c r="B53" s="36"/>
      <c r="C53" s="37"/>
      <c r="D53" s="37"/>
      <c r="E53" s="37"/>
      <c r="F53" s="37"/>
      <c r="G53" s="37"/>
      <c r="H53" s="37"/>
      <c r="I53" s="35"/>
    </row>
    <row r="54" spans="1:81" s="32" customFormat="1" ht="8.4499999999999993" customHeight="1">
      <c r="A54" s="28"/>
      <c r="B54" s="22" t="s">
        <v>22</v>
      </c>
      <c r="C54" s="38">
        <f t="shared" ref="C54:D54" si="9">SUM(C55,C66)</f>
        <v>1271376.5</v>
      </c>
      <c r="D54" s="38">
        <f t="shared" si="9"/>
        <v>1387235.5</v>
      </c>
      <c r="E54" s="38">
        <f>SUM(E55,E66)</f>
        <v>1600286.2</v>
      </c>
      <c r="F54" s="38">
        <f>SUM(F55,F66)</f>
        <v>1771314.1999999997</v>
      </c>
      <c r="G54" s="319">
        <f>SUM(G55,G66)</f>
        <v>1947816.1</v>
      </c>
      <c r="H54" s="38">
        <f>SUM(H55,H66)</f>
        <v>2263602.6</v>
      </c>
      <c r="I54" s="90"/>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row>
    <row r="55" spans="1:81" s="32" customFormat="1" ht="8.4499999999999993" customHeight="1">
      <c r="A55" s="28"/>
      <c r="B55" s="70" t="s">
        <v>8</v>
      </c>
      <c r="C55" s="41">
        <f>SUM(C56,C64)+0.1</f>
        <v>939114.5</v>
      </c>
      <c r="D55" s="41">
        <f t="shared" ref="D55" si="10">SUM(D56,D64)</f>
        <v>989353.3</v>
      </c>
      <c r="E55" s="41">
        <f>SUM(E56,E64)</f>
        <v>1132985</v>
      </c>
      <c r="F55" s="41">
        <f>SUM(F56,F64)</f>
        <v>1270211.2</v>
      </c>
      <c r="G55" s="318">
        <f>SUM(G56,G64)</f>
        <v>1412504.8</v>
      </c>
      <c r="H55" s="41">
        <f>SUM(H56,H64)</f>
        <v>1558808</v>
      </c>
      <c r="I55" s="91"/>
      <c r="J55" s="40"/>
      <c r="K55" s="40"/>
      <c r="L55" s="40"/>
    </row>
    <row r="56" spans="1:81" s="32" customFormat="1" ht="7.7" customHeight="1">
      <c r="A56" s="28"/>
      <c r="B56" s="46" t="s">
        <v>23</v>
      </c>
      <c r="C56" s="41">
        <f>SUM(C57:C63)-0.3</f>
        <v>654870.29999999993</v>
      </c>
      <c r="D56" s="41">
        <f t="shared" ref="D56" si="11">SUM(D57:D63)</f>
        <v>728283.6</v>
      </c>
      <c r="E56" s="318">
        <f>SUM(E57:E63)</f>
        <v>768045.3</v>
      </c>
      <c r="F56" s="318">
        <f>SUM(F57:F63)</f>
        <v>769385.9</v>
      </c>
      <c r="G56" s="318">
        <f>SUM(G57:G63)</f>
        <v>810510.79999999993</v>
      </c>
      <c r="H56" s="41">
        <f>SUM(H57:H63)</f>
        <v>890078.29999999993</v>
      </c>
      <c r="I56" s="91"/>
      <c r="J56" s="40"/>
      <c r="K56" s="40"/>
      <c r="L56" s="40"/>
    </row>
    <row r="57" spans="1:81" s="32" customFormat="1" ht="7.7" customHeight="1">
      <c r="A57" s="28"/>
      <c r="B57" s="76" t="s">
        <v>24</v>
      </c>
      <c r="C57" s="44">
        <v>285523.20000000001</v>
      </c>
      <c r="D57" s="44">
        <v>318380.3</v>
      </c>
      <c r="E57" s="44">
        <v>337015.3</v>
      </c>
      <c r="F57" s="92">
        <v>345217.5</v>
      </c>
      <c r="G57" s="44">
        <v>384521.8</v>
      </c>
      <c r="H57" s="44">
        <v>448099.89999999991</v>
      </c>
      <c r="I57" s="91"/>
      <c r="J57" s="40"/>
      <c r="K57" s="40"/>
      <c r="L57" s="40"/>
    </row>
    <row r="58" spans="1:81" s="32" customFormat="1" ht="7.7" customHeight="1">
      <c r="A58" s="28"/>
      <c r="B58" s="76" t="s">
        <v>25</v>
      </c>
      <c r="C58" s="44">
        <v>208408.19999999998</v>
      </c>
      <c r="D58" s="44">
        <v>218441.69999999998</v>
      </c>
      <c r="E58" s="44">
        <v>254433.40000000002</v>
      </c>
      <c r="F58" s="92">
        <v>285022.8</v>
      </c>
      <c r="G58" s="44">
        <v>318431.90000000002</v>
      </c>
      <c r="H58" s="44">
        <v>380576.2</v>
      </c>
      <c r="I58" s="91"/>
      <c r="J58" s="40"/>
      <c r="K58" s="40"/>
      <c r="L58" s="40"/>
    </row>
    <row r="59" spans="1:81" s="32" customFormat="1" ht="8.4499999999999993" customHeight="1">
      <c r="A59" s="28"/>
      <c r="B59" s="76" t="s">
        <v>26</v>
      </c>
      <c r="C59" s="44">
        <v>110688.8</v>
      </c>
      <c r="D59" s="44">
        <v>136257.1</v>
      </c>
      <c r="E59" s="44">
        <v>117758.3</v>
      </c>
      <c r="F59" s="92">
        <v>85245.099999999991</v>
      </c>
      <c r="G59" s="44">
        <v>49627</v>
      </c>
      <c r="H59" s="44">
        <v>-5241.4999999999982</v>
      </c>
      <c r="I59" s="91"/>
      <c r="J59" s="40"/>
      <c r="K59" s="40"/>
      <c r="L59" s="40"/>
    </row>
    <row r="60" spans="1:81" s="32" customFormat="1" ht="8.4499999999999993" customHeight="1">
      <c r="A60" s="28"/>
      <c r="B60" s="76" t="s">
        <v>27</v>
      </c>
      <c r="C60" s="44">
        <v>28902.2</v>
      </c>
      <c r="D60" s="44">
        <v>27233</v>
      </c>
      <c r="E60" s="44">
        <v>26897.8</v>
      </c>
      <c r="F60" s="92">
        <v>29521.100000000002</v>
      </c>
      <c r="G60" s="44">
        <v>26820.5</v>
      </c>
      <c r="H60" s="44">
        <v>31726.400000000001</v>
      </c>
      <c r="I60" s="91"/>
      <c r="J60" s="40"/>
      <c r="K60" s="40"/>
      <c r="L60" s="40"/>
    </row>
    <row r="61" spans="1:81" s="32" customFormat="1" ht="8.4499999999999993" customHeight="1">
      <c r="A61" s="28"/>
      <c r="B61" s="76" t="s">
        <v>28</v>
      </c>
      <c r="C61" s="44"/>
      <c r="D61" s="44"/>
      <c r="E61" s="44"/>
      <c r="F61" s="92"/>
      <c r="G61" s="44"/>
      <c r="H61" s="44"/>
      <c r="I61" s="91"/>
      <c r="J61" s="40"/>
      <c r="K61" s="40"/>
      <c r="L61" s="40"/>
    </row>
    <row r="62" spans="1:81" s="32" customFormat="1" ht="8.4499999999999993" customHeight="1">
      <c r="A62" s="28"/>
      <c r="B62" s="76" t="s">
        <v>29</v>
      </c>
      <c r="C62" s="44" t="s">
        <v>30</v>
      </c>
      <c r="D62" s="44" t="s">
        <v>30</v>
      </c>
      <c r="E62" s="44">
        <v>1463</v>
      </c>
      <c r="F62" s="92">
        <v>-733.9</v>
      </c>
      <c r="G62" s="44">
        <v>2317.9</v>
      </c>
      <c r="H62" s="44">
        <v>1609.3000000000002</v>
      </c>
      <c r="I62" s="91"/>
      <c r="J62" s="40"/>
      <c r="K62" s="40"/>
      <c r="L62" s="40"/>
    </row>
    <row r="63" spans="1:81" s="32" customFormat="1" ht="8.4499999999999993" customHeight="1">
      <c r="A63" s="28"/>
      <c r="B63" s="76" t="s">
        <v>31</v>
      </c>
      <c r="C63" s="44">
        <v>21348.199999999997</v>
      </c>
      <c r="D63" s="44">
        <v>27971.499999999996</v>
      </c>
      <c r="E63" s="44">
        <v>30477.5</v>
      </c>
      <c r="F63" s="92">
        <v>25113.300000000003</v>
      </c>
      <c r="G63" s="44">
        <v>28791.7</v>
      </c>
      <c r="H63" s="44">
        <v>33308</v>
      </c>
      <c r="I63" s="91"/>
      <c r="J63" s="40"/>
      <c r="K63" s="40"/>
      <c r="L63" s="40"/>
    </row>
    <row r="64" spans="1:81" s="32" customFormat="1" ht="9.6" customHeight="1">
      <c r="A64" s="28"/>
      <c r="B64" s="77" t="s">
        <v>32</v>
      </c>
      <c r="C64" s="44">
        <v>284244.10000000009</v>
      </c>
      <c r="D64" s="44">
        <v>261069.7</v>
      </c>
      <c r="E64" s="92">
        <v>364939.7</v>
      </c>
      <c r="F64" s="92">
        <v>500825.3</v>
      </c>
      <c r="G64" s="44">
        <v>601994.00000000012</v>
      </c>
      <c r="H64" s="44">
        <v>668729.69999999995</v>
      </c>
      <c r="I64" s="91"/>
      <c r="J64" s="40"/>
      <c r="K64" s="40"/>
      <c r="L64" s="40"/>
    </row>
    <row r="65" spans="1:33" s="32" customFormat="1" ht="9.6" customHeight="1">
      <c r="A65" s="28"/>
      <c r="B65" s="78" t="s">
        <v>33</v>
      </c>
      <c r="C65" s="44"/>
      <c r="D65" s="44"/>
      <c r="E65" s="44"/>
      <c r="F65" s="44"/>
      <c r="G65" s="44"/>
      <c r="H65" s="44"/>
      <c r="I65" s="91"/>
      <c r="J65" s="40"/>
      <c r="K65" s="40"/>
      <c r="L65" s="40"/>
    </row>
    <row r="66" spans="1:33" s="32" customFormat="1" ht="9.6" customHeight="1">
      <c r="A66" s="28"/>
      <c r="B66" s="78" t="s">
        <v>34</v>
      </c>
      <c r="C66" s="44">
        <v>332262</v>
      </c>
      <c r="D66" s="44">
        <v>397882.2</v>
      </c>
      <c r="E66" s="44">
        <v>467301.19999999995</v>
      </c>
      <c r="F66" s="44">
        <v>501102.99999999988</v>
      </c>
      <c r="G66" s="44">
        <v>535311.30000000005</v>
      </c>
      <c r="H66" s="44">
        <v>704794.60000000009</v>
      </c>
      <c r="I66" s="91"/>
      <c r="J66" s="40"/>
      <c r="K66" s="40"/>
      <c r="L66" s="40"/>
    </row>
    <row r="67" spans="1:33" s="32" customFormat="1" ht="8.4499999999999993" customHeight="1">
      <c r="A67" s="28"/>
      <c r="B67" s="79"/>
      <c r="C67" s="44"/>
      <c r="D67" s="44"/>
      <c r="E67" s="44"/>
      <c r="F67" s="44"/>
      <c r="G67" s="44"/>
      <c r="H67" s="44"/>
      <c r="I67" s="91"/>
      <c r="J67" s="40"/>
      <c r="K67" s="40"/>
      <c r="L67" s="40"/>
    </row>
    <row r="68" spans="1:33" s="32" customFormat="1" ht="8.4499999999999993" customHeight="1">
      <c r="A68" s="28"/>
      <c r="B68" s="80" t="s">
        <v>35</v>
      </c>
      <c r="C68" s="38">
        <f t="shared" ref="C68:D68" si="12">SUM(C69,C75)</f>
        <v>1311669.8</v>
      </c>
      <c r="D68" s="38">
        <f t="shared" si="12"/>
        <v>1459951</v>
      </c>
      <c r="E68" s="38">
        <f>SUM(E69,E75)</f>
        <v>1648242.7</v>
      </c>
      <c r="F68" s="38">
        <f>SUM(F69,F75)</f>
        <v>1792296.7000000002</v>
      </c>
      <c r="G68" s="38">
        <f>SUM(G69,G75)</f>
        <v>1958011.7</v>
      </c>
      <c r="H68" s="38">
        <f>SUM(H69,H75)-0.3</f>
        <v>2255221.2999999998</v>
      </c>
      <c r="I68" s="91"/>
      <c r="J68" s="40"/>
      <c r="K68" s="40"/>
      <c r="L68" s="40"/>
    </row>
    <row r="69" spans="1:33" s="32" customFormat="1" ht="8.4499999999999993" customHeight="1">
      <c r="A69" s="28"/>
      <c r="B69" s="78" t="s">
        <v>36</v>
      </c>
      <c r="C69" s="92">
        <f t="shared" ref="C69:D69" si="13">SUM(C70,C74)</f>
        <v>925257.20000000007</v>
      </c>
      <c r="D69" s="44">
        <f t="shared" si="13"/>
        <v>1060771.7</v>
      </c>
      <c r="E69" s="44">
        <f>SUM(E70,E74)</f>
        <v>1216023.2</v>
      </c>
      <c r="F69" s="44">
        <f>SUM(F70,F74)</f>
        <v>1317011.1000000001</v>
      </c>
      <c r="G69" s="44">
        <f>SUM(G70,G74)</f>
        <v>1458539.9</v>
      </c>
      <c r="H69" s="44">
        <f>SUM(H70,H74)</f>
        <v>1656938.2999999998</v>
      </c>
      <c r="I69" s="91"/>
      <c r="J69" s="40"/>
      <c r="K69" s="40"/>
      <c r="L69" s="40"/>
    </row>
    <row r="70" spans="1:33" s="32" customFormat="1" ht="8.4499999999999993" customHeight="1">
      <c r="A70" s="28"/>
      <c r="B70" s="46" t="s">
        <v>37</v>
      </c>
      <c r="C70" s="92">
        <f>SUM(C71:C73)-0.4</f>
        <v>774389.10000000009</v>
      </c>
      <c r="D70" s="44">
        <f t="shared" ref="D70" si="14">SUM(D71:D73)</f>
        <v>862714</v>
      </c>
      <c r="E70" s="44">
        <f>SUM(E71:E73)</f>
        <v>1016427.6</v>
      </c>
      <c r="F70" s="44">
        <f>SUM(F71:F73)</f>
        <v>1059985.5</v>
      </c>
      <c r="G70" s="44">
        <f>SUM(G71:G73)</f>
        <v>1185624.7</v>
      </c>
      <c r="H70" s="44">
        <f>SUM(H71:H73)+0.2</f>
        <v>1338428.7999999998</v>
      </c>
      <c r="I70" s="91"/>
      <c r="J70" s="40"/>
      <c r="K70" s="40"/>
      <c r="L70" s="40"/>
    </row>
    <row r="71" spans="1:33" s="32" customFormat="1" ht="9.6" customHeight="1">
      <c r="A71" s="28"/>
      <c r="B71" s="76" t="s">
        <v>38</v>
      </c>
      <c r="C71" s="44">
        <v>423008.60000000003</v>
      </c>
      <c r="D71" s="44">
        <v>458880.4</v>
      </c>
      <c r="E71" s="44">
        <v>506355.20000000001</v>
      </c>
      <c r="F71" s="44">
        <v>517897.4</v>
      </c>
      <c r="G71" s="44">
        <v>557421.80000000005</v>
      </c>
      <c r="H71" s="44">
        <v>610651.5</v>
      </c>
      <c r="I71" s="91"/>
      <c r="J71" s="40"/>
      <c r="K71" s="40"/>
      <c r="L71" s="40"/>
    </row>
    <row r="72" spans="1:33" s="32" customFormat="1" ht="8.4499999999999993" customHeight="1">
      <c r="A72" s="28"/>
      <c r="B72" s="76" t="s">
        <v>39</v>
      </c>
      <c r="C72" s="41">
        <v>228962.5</v>
      </c>
      <c r="D72" s="41">
        <v>263674.8</v>
      </c>
      <c r="E72" s="41">
        <v>339376</v>
      </c>
      <c r="F72" s="41">
        <v>348542.30000000005</v>
      </c>
      <c r="G72" s="41">
        <v>411162.7</v>
      </c>
      <c r="H72" s="41">
        <v>487153.4</v>
      </c>
      <c r="I72" s="89"/>
      <c r="J72" s="53"/>
      <c r="K72" s="53"/>
      <c r="L72" s="53"/>
      <c r="M72" s="53"/>
      <c r="N72" s="53"/>
      <c r="O72" s="53"/>
      <c r="P72" s="53"/>
      <c r="Q72" s="53"/>
      <c r="R72" s="53"/>
      <c r="S72" s="53"/>
      <c r="T72" s="53"/>
      <c r="U72" s="53"/>
      <c r="V72" s="53"/>
      <c r="W72" s="53"/>
      <c r="X72" s="53"/>
      <c r="Y72" s="53"/>
      <c r="Z72" s="53"/>
      <c r="AA72" s="53"/>
      <c r="AB72" s="53"/>
      <c r="AC72" s="53"/>
      <c r="AD72" s="53"/>
      <c r="AE72" s="53"/>
      <c r="AF72" s="53"/>
      <c r="AG72" s="53"/>
    </row>
    <row r="73" spans="1:33" s="32" customFormat="1" ht="9.6" customHeight="1">
      <c r="A73" s="28"/>
      <c r="B73" s="76" t="s">
        <v>40</v>
      </c>
      <c r="C73" s="41">
        <v>122418.40000000001</v>
      </c>
      <c r="D73" s="41">
        <v>140158.79999999999</v>
      </c>
      <c r="E73" s="41">
        <v>170696.4</v>
      </c>
      <c r="F73" s="41">
        <v>193545.8</v>
      </c>
      <c r="G73" s="41">
        <v>217040.19999999998</v>
      </c>
      <c r="H73" s="41">
        <v>240623.7</v>
      </c>
      <c r="I73" s="91"/>
      <c r="J73" s="40"/>
      <c r="K73" s="40"/>
      <c r="L73" s="40"/>
    </row>
    <row r="74" spans="1:33" s="32" customFormat="1" ht="8.4499999999999993" customHeight="1">
      <c r="A74" s="28"/>
      <c r="B74" s="46" t="s">
        <v>41</v>
      </c>
      <c r="C74" s="41">
        <v>150868.1</v>
      </c>
      <c r="D74" s="41">
        <v>198057.7</v>
      </c>
      <c r="E74" s="41">
        <v>199595.6</v>
      </c>
      <c r="F74" s="41">
        <v>257025.60000000003</v>
      </c>
      <c r="G74" s="41">
        <v>272915.20000000001</v>
      </c>
      <c r="H74" s="41">
        <v>318509.5</v>
      </c>
      <c r="I74" s="91"/>
      <c r="J74" s="40"/>
      <c r="K74" s="40"/>
      <c r="L74" s="40"/>
    </row>
    <row r="75" spans="1:33" s="32" customFormat="1" ht="8.4499999999999993" customHeight="1">
      <c r="A75" s="28"/>
      <c r="B75" s="81" t="s">
        <v>42</v>
      </c>
      <c r="C75" s="44">
        <f t="shared" ref="C75:D75" si="15">SUM(C76:C78)</f>
        <v>386412.6</v>
      </c>
      <c r="D75" s="44">
        <f t="shared" si="15"/>
        <v>399179.30000000005</v>
      </c>
      <c r="E75" s="44">
        <f>SUM(E76:E78)</f>
        <v>432219.5</v>
      </c>
      <c r="F75" s="44">
        <f>SUM(F76:F78)</f>
        <v>475285.6</v>
      </c>
      <c r="G75" s="44">
        <f>SUM(G76:G78)</f>
        <v>499471.80000000005</v>
      </c>
      <c r="H75" s="44">
        <f>SUM(H76:H78)-0.2</f>
        <v>598283.30000000005</v>
      </c>
      <c r="I75" s="91"/>
      <c r="J75" s="40"/>
      <c r="K75" s="40"/>
      <c r="L75" s="40"/>
    </row>
    <row r="76" spans="1:33" s="32" customFormat="1" ht="7.7" customHeight="1">
      <c r="A76" s="28"/>
      <c r="B76" s="46" t="s">
        <v>43</v>
      </c>
      <c r="C76" s="44">
        <v>188062</v>
      </c>
      <c r="D76" s="44">
        <v>178375.00000000003</v>
      </c>
      <c r="E76" s="44">
        <v>190863</v>
      </c>
      <c r="F76" s="44">
        <v>206830.3</v>
      </c>
      <c r="G76" s="44">
        <v>210186.2</v>
      </c>
      <c r="H76" s="44">
        <v>250065.19999999998</v>
      </c>
      <c r="I76" s="91"/>
      <c r="J76" s="40"/>
      <c r="K76" s="40"/>
      <c r="L76" s="40"/>
    </row>
    <row r="77" spans="1:33" s="32" customFormat="1" ht="7.7" customHeight="1">
      <c r="A77" s="28"/>
      <c r="B77" s="46" t="s">
        <v>44</v>
      </c>
      <c r="C77" s="44">
        <v>196931.3</v>
      </c>
      <c r="D77" s="44">
        <v>214909.80000000002</v>
      </c>
      <c r="E77" s="44">
        <v>225227.7</v>
      </c>
      <c r="F77" s="44">
        <v>239890.2</v>
      </c>
      <c r="G77" s="44">
        <v>278892.40000000002</v>
      </c>
      <c r="H77" s="44">
        <v>329337.30000000005</v>
      </c>
      <c r="I77" s="91"/>
      <c r="J77" s="40"/>
      <c r="K77" s="40"/>
      <c r="L77" s="40"/>
    </row>
    <row r="78" spans="1:33" s="32" customFormat="1" ht="8.4499999999999993" customHeight="1">
      <c r="A78" s="28"/>
      <c r="B78" s="46" t="s">
        <v>45</v>
      </c>
      <c r="C78" s="44">
        <v>1419.3000000000011</v>
      </c>
      <c r="D78" s="44">
        <v>5894.4999999999982</v>
      </c>
      <c r="E78" s="44">
        <v>16128.8</v>
      </c>
      <c r="F78" s="44">
        <v>28565.099999999995</v>
      </c>
      <c r="G78" s="44">
        <v>10393.200000000003</v>
      </c>
      <c r="H78" s="44">
        <v>18880.999999999996</v>
      </c>
      <c r="I78" s="91"/>
      <c r="J78" s="40"/>
      <c r="K78" s="40"/>
      <c r="L78" s="40"/>
    </row>
    <row r="79" spans="1:33" s="32" customFormat="1" ht="7.7" customHeight="1">
      <c r="A79" s="28"/>
      <c r="B79" s="33"/>
      <c r="C79" s="44"/>
      <c r="D79" s="44"/>
      <c r="E79" s="44"/>
      <c r="F79" s="44"/>
      <c r="G79" s="44"/>
      <c r="H79" s="44"/>
      <c r="I79" s="91"/>
      <c r="J79" s="40"/>
      <c r="K79" s="40"/>
      <c r="L79" s="40"/>
    </row>
    <row r="80" spans="1:33" s="32" customFormat="1" ht="8.4499999999999993" customHeight="1">
      <c r="A80" s="28"/>
      <c r="B80" s="80" t="s">
        <v>7</v>
      </c>
      <c r="C80" s="38">
        <f>C54-C68-0.1</f>
        <v>-40293.400000000045</v>
      </c>
      <c r="D80" s="38">
        <f t="shared" ref="D80" si="16">D54-D68</f>
        <v>-72715.5</v>
      </c>
      <c r="E80" s="319">
        <f>E54-E68</f>
        <v>-47956.5</v>
      </c>
      <c r="F80" s="38">
        <f>F54-F68</f>
        <v>-20982.500000000466</v>
      </c>
      <c r="G80" s="38">
        <f>G54-G68</f>
        <v>-10195.59999999986</v>
      </c>
      <c r="H80" s="38">
        <f>H54-H68</f>
        <v>8381.3000000002794</v>
      </c>
      <c r="I80" s="91"/>
      <c r="J80" s="40"/>
      <c r="K80" s="40"/>
      <c r="L80" s="40"/>
    </row>
    <row r="81" spans="1:12" s="54" customFormat="1" ht="7.7" customHeight="1">
      <c r="A81" s="49"/>
      <c r="B81" s="22"/>
      <c r="C81" s="38"/>
      <c r="D81" s="38"/>
      <c r="E81" s="38"/>
      <c r="F81" s="38"/>
      <c r="G81" s="38"/>
      <c r="H81" s="38"/>
      <c r="I81" s="89"/>
      <c r="J81" s="53"/>
      <c r="K81" s="53"/>
      <c r="L81" s="53"/>
    </row>
    <row r="82" spans="1:12" s="54" customFormat="1" ht="7.7" customHeight="1">
      <c r="A82" s="49"/>
      <c r="B82" s="82" t="s">
        <v>46</v>
      </c>
      <c r="C82" s="38"/>
      <c r="D82" s="38"/>
      <c r="E82" s="38"/>
      <c r="F82" s="38"/>
      <c r="G82" s="38"/>
      <c r="H82" s="38"/>
      <c r="I82" s="89"/>
      <c r="J82" s="53"/>
      <c r="K82" s="53"/>
      <c r="L82" s="53"/>
    </row>
    <row r="83" spans="1:12" s="54" customFormat="1" ht="8.4499999999999993" customHeight="1">
      <c r="A83" s="49"/>
      <c r="B83" s="82" t="s">
        <v>47</v>
      </c>
      <c r="C83" s="38">
        <v>-1902.3</v>
      </c>
      <c r="D83" s="38">
        <v>-2890.9</v>
      </c>
      <c r="E83" s="38">
        <v>5491.2999999999993</v>
      </c>
      <c r="F83" s="38">
        <v>1774.2000000000003</v>
      </c>
      <c r="G83" s="38">
        <v>70.600000000000364</v>
      </c>
      <c r="H83" s="38">
        <v>1552.400000000001</v>
      </c>
      <c r="I83" s="89"/>
      <c r="J83" s="53"/>
      <c r="K83" s="53"/>
      <c r="L83" s="53"/>
    </row>
    <row r="84" spans="1:12" s="54" customFormat="1" ht="6" customHeight="1">
      <c r="A84" s="49"/>
      <c r="B84" s="22"/>
      <c r="C84" s="51"/>
      <c r="D84" s="51"/>
      <c r="E84" s="51"/>
      <c r="F84" s="51"/>
      <c r="G84" s="51"/>
      <c r="H84" s="51"/>
      <c r="I84" s="89"/>
      <c r="J84" s="53"/>
      <c r="K84" s="53"/>
      <c r="L84" s="53"/>
    </row>
    <row r="85" spans="1:12" s="54" customFormat="1" ht="8.4499999999999993" customHeight="1">
      <c r="A85" s="49"/>
      <c r="B85" s="22" t="s">
        <v>6</v>
      </c>
      <c r="C85" s="38">
        <f>SUM(C80,C83)+0.5</f>
        <v>-42195.200000000048</v>
      </c>
      <c r="D85" s="38">
        <f>SUM(D80,D83)</f>
        <v>-75606.399999999994</v>
      </c>
      <c r="E85" s="319">
        <f>SUM(E80,E83)</f>
        <v>-42465.2</v>
      </c>
      <c r="F85" s="38">
        <f t="shared" ref="F85" si="17">SUM(F80,F83)</f>
        <v>-19208.300000000465</v>
      </c>
      <c r="G85" s="38">
        <f>SUM(G80,G83)</f>
        <v>-10124.99999999986</v>
      </c>
      <c r="H85" s="38">
        <f>SUM(H80,H83)+0.3</f>
        <v>9934.0000000002801</v>
      </c>
      <c r="I85" s="89"/>
      <c r="J85" s="53"/>
      <c r="K85" s="53"/>
      <c r="L85" s="53"/>
    </row>
    <row r="86" spans="1:12" s="54" customFormat="1" ht="8.4499999999999993" customHeight="1">
      <c r="A86" s="49"/>
      <c r="B86" s="46" t="s">
        <v>48</v>
      </c>
      <c r="C86" s="44">
        <v>-12366.9</v>
      </c>
      <c r="D86" s="44">
        <v>-24673.200000000001</v>
      </c>
      <c r="E86" s="44">
        <v>-16836.800000000003</v>
      </c>
      <c r="F86" s="44">
        <v>-16034.099999999999</v>
      </c>
      <c r="G86" s="44">
        <v>-49857.399999999994</v>
      </c>
      <c r="H86" s="44">
        <v>-241880.2</v>
      </c>
      <c r="I86" s="89"/>
      <c r="J86" s="53"/>
      <c r="K86" s="53"/>
      <c r="L86" s="53"/>
    </row>
    <row r="87" spans="1:12" s="54" customFormat="1" ht="8.4499999999999993" customHeight="1">
      <c r="A87" s="49"/>
      <c r="B87" s="46" t="s">
        <v>49</v>
      </c>
      <c r="C87" s="44">
        <v>54562.400000000001</v>
      </c>
      <c r="D87" s="44">
        <v>100279.9</v>
      </c>
      <c r="E87" s="44">
        <v>59302.100000000013</v>
      </c>
      <c r="F87" s="44">
        <v>35242.500000000007</v>
      </c>
      <c r="G87" s="44">
        <v>59982.7</v>
      </c>
      <c r="H87" s="44">
        <v>231946.4</v>
      </c>
      <c r="I87" s="89"/>
      <c r="J87" s="53"/>
      <c r="K87" s="53"/>
      <c r="L87" s="53"/>
    </row>
    <row r="88" spans="1:12" s="4" customFormat="1" ht="4.5" customHeight="1">
      <c r="A88" s="67"/>
      <c r="B88" s="60"/>
      <c r="C88" s="60"/>
      <c r="D88" s="60"/>
      <c r="E88" s="60"/>
      <c r="F88" s="60"/>
      <c r="G88" s="60"/>
      <c r="H88" s="60"/>
      <c r="I88" s="68"/>
    </row>
    <row r="89" spans="1:12" s="54" customFormat="1" ht="4.5" customHeight="1">
      <c r="A89" s="86"/>
      <c r="B89" s="36"/>
      <c r="C89" s="87"/>
      <c r="D89" s="87"/>
      <c r="E89" s="87"/>
      <c r="F89" s="87"/>
      <c r="G89" s="87"/>
      <c r="H89" s="87"/>
      <c r="I89" s="88"/>
      <c r="J89" s="53"/>
      <c r="K89" s="53"/>
      <c r="L89" s="53"/>
    </row>
    <row r="90" spans="1:12" s="54" customFormat="1" ht="11.1" customHeight="1">
      <c r="A90" s="49"/>
      <c r="B90" s="71" t="s">
        <v>17</v>
      </c>
      <c r="C90" s="44"/>
      <c r="D90" s="44"/>
      <c r="E90" s="44"/>
      <c r="F90" s="44"/>
      <c r="G90" s="44"/>
      <c r="H90" s="853" t="s">
        <v>84</v>
      </c>
      <c r="I90" s="89"/>
      <c r="J90" s="53"/>
      <c r="K90" s="53"/>
      <c r="L90" s="53"/>
    </row>
    <row r="91" spans="1:12" s="54" customFormat="1" ht="11.1" customHeight="1">
      <c r="A91" s="49"/>
      <c r="B91" s="71" t="s">
        <v>61</v>
      </c>
      <c r="C91" s="44"/>
      <c r="D91" s="44"/>
      <c r="E91" s="44"/>
      <c r="F91" s="44"/>
      <c r="G91" s="44"/>
      <c r="H91" s="15" t="s">
        <v>14</v>
      </c>
      <c r="I91" s="89"/>
      <c r="J91" s="53"/>
      <c r="K91" s="53"/>
      <c r="L91" s="53"/>
    </row>
    <row r="92" spans="1:12" s="54" customFormat="1" ht="11.1" customHeight="1">
      <c r="A92" s="49"/>
      <c r="B92" s="74" t="s">
        <v>3</v>
      </c>
      <c r="C92" s="44"/>
      <c r="D92" s="44"/>
      <c r="E92" s="44"/>
      <c r="F92" s="44"/>
      <c r="G92" s="44"/>
      <c r="H92" s="44"/>
      <c r="I92" s="89"/>
      <c r="J92" s="53"/>
      <c r="K92" s="53"/>
      <c r="L92" s="53"/>
    </row>
    <row r="93" spans="1:12" s="4" customFormat="1" ht="3" customHeight="1">
      <c r="A93" s="21"/>
      <c r="B93" s="22"/>
      <c r="C93" s="60"/>
      <c r="D93" s="60"/>
      <c r="E93" s="60"/>
      <c r="F93" s="60"/>
      <c r="G93" s="60"/>
      <c r="H93" s="60"/>
      <c r="I93" s="24"/>
    </row>
    <row r="94" spans="1:12" s="4" customFormat="1" ht="3" customHeight="1">
      <c r="A94" s="21"/>
      <c r="B94" s="26" t="s">
        <v>4</v>
      </c>
      <c r="C94" s="61"/>
      <c r="D94" s="61"/>
      <c r="E94" s="61"/>
      <c r="F94" s="61"/>
      <c r="G94" s="61"/>
      <c r="H94" s="61"/>
      <c r="I94" s="24"/>
    </row>
    <row r="95" spans="1:12" s="32" customFormat="1" ht="9.9499999999999993" customHeight="1">
      <c r="A95" s="28"/>
      <c r="B95" s="33" t="s">
        <v>5</v>
      </c>
      <c r="C95" s="30">
        <v>2007</v>
      </c>
      <c r="D95" s="30" t="s">
        <v>294</v>
      </c>
      <c r="E95" s="30" t="s">
        <v>295</v>
      </c>
      <c r="F95" s="30">
        <v>2010</v>
      </c>
      <c r="G95" s="30">
        <v>2011</v>
      </c>
      <c r="H95" s="30" t="s">
        <v>81</v>
      </c>
      <c r="I95" s="35"/>
    </row>
    <row r="96" spans="1:12" s="32" customFormat="1" ht="3" customHeight="1">
      <c r="A96" s="28"/>
      <c r="B96" s="33"/>
      <c r="C96" s="34"/>
      <c r="D96" s="34"/>
      <c r="E96" s="34"/>
      <c r="F96" s="34"/>
      <c r="G96" s="34"/>
      <c r="H96" s="34"/>
      <c r="I96" s="35"/>
    </row>
    <row r="97" spans="1:81" s="32" customFormat="1" ht="3" customHeight="1">
      <c r="A97" s="28"/>
      <c r="B97" s="36"/>
      <c r="C97" s="37"/>
      <c r="D97" s="37"/>
      <c r="E97" s="37"/>
      <c r="F97" s="37"/>
      <c r="G97" s="37"/>
      <c r="H97" s="37"/>
      <c r="I97" s="35"/>
    </row>
    <row r="98" spans="1:81" s="32" customFormat="1" ht="8.4499999999999993" customHeight="1">
      <c r="A98" s="28"/>
      <c r="B98" s="22" t="s">
        <v>22</v>
      </c>
      <c r="C98" s="38">
        <f>SUM(C99,C110)</f>
        <v>2485785.1</v>
      </c>
      <c r="D98" s="38">
        <f>SUM(D99,D110)</f>
        <v>2860926.4</v>
      </c>
      <c r="E98" s="319">
        <f>SUM(E99,E110)+0.1</f>
        <v>2817185.5</v>
      </c>
      <c r="F98" s="38">
        <f>SUM(F99,F110)</f>
        <v>2960443.1</v>
      </c>
      <c r="G98" s="38">
        <f>SUM(G99,G110)</f>
        <v>3271080.1000000006</v>
      </c>
      <c r="H98" s="38">
        <f>SUM(H99,H110)</f>
        <v>3514529.7</v>
      </c>
      <c r="I98" s="90"/>
      <c r="J98" s="93"/>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row>
    <row r="99" spans="1:81" s="32" customFormat="1" ht="8.4499999999999993" customHeight="1">
      <c r="A99" s="28"/>
      <c r="B99" s="70" t="s">
        <v>8</v>
      </c>
      <c r="C99" s="41">
        <f>SUM(C100,C108)+0.1</f>
        <v>1711220.6</v>
      </c>
      <c r="D99" s="41">
        <f>SUM(D100,D108)</f>
        <v>2049936.2999999998</v>
      </c>
      <c r="E99" s="318">
        <f>SUM(E100,E108)</f>
        <v>2000448</v>
      </c>
      <c r="F99" s="41">
        <f>SUM(F100,F108)</f>
        <v>2080013.1</v>
      </c>
      <c r="G99" s="41">
        <f>SUM(G100,G108)</f>
        <v>2320241.9000000004</v>
      </c>
      <c r="H99" s="41">
        <f>SUM(H100,H108)</f>
        <v>2452533.9000000004</v>
      </c>
      <c r="I99" s="91"/>
      <c r="J99" s="40"/>
      <c r="K99" s="40"/>
      <c r="L99" s="40"/>
    </row>
    <row r="100" spans="1:81" s="32" customFormat="1" ht="7.7" customHeight="1">
      <c r="A100" s="28"/>
      <c r="B100" s="46" t="s">
        <v>23</v>
      </c>
      <c r="C100" s="41">
        <f t="shared" ref="C100:H100" si="18">SUM(C101:C107)</f>
        <v>1002670</v>
      </c>
      <c r="D100" s="41">
        <f t="shared" si="18"/>
        <v>994552.29999999993</v>
      </c>
      <c r="E100" s="318">
        <f t="shared" si="18"/>
        <v>1129552.5</v>
      </c>
      <c r="F100" s="41">
        <f t="shared" si="18"/>
        <v>1260425.1000000001</v>
      </c>
      <c r="G100" s="41">
        <f t="shared" si="18"/>
        <v>1294054.1000000001</v>
      </c>
      <c r="H100" s="41">
        <f t="shared" si="18"/>
        <v>1314439.7000000002</v>
      </c>
      <c r="I100" s="91"/>
      <c r="J100" s="40"/>
      <c r="K100" s="40"/>
      <c r="L100" s="40"/>
    </row>
    <row r="101" spans="1:81" s="32" customFormat="1" ht="7.7" customHeight="1">
      <c r="A101" s="28"/>
      <c r="B101" s="76" t="s">
        <v>24</v>
      </c>
      <c r="C101" s="44">
        <v>527183.6</v>
      </c>
      <c r="D101" s="41">
        <v>626508.6</v>
      </c>
      <c r="E101" s="41">
        <v>594796.19999999995</v>
      </c>
      <c r="F101" s="41">
        <v>679621.9</v>
      </c>
      <c r="G101" s="94">
        <v>759167.89999999991</v>
      </c>
      <c r="H101" s="94">
        <v>803896.7</v>
      </c>
      <c r="I101" s="91"/>
      <c r="J101" s="40"/>
      <c r="K101" s="40"/>
      <c r="L101" s="40"/>
    </row>
    <row r="102" spans="1:81" s="32" customFormat="1" ht="7.7" customHeight="1">
      <c r="A102" s="28"/>
      <c r="B102" s="76" t="s">
        <v>25</v>
      </c>
      <c r="C102" s="44">
        <v>409012.4</v>
      </c>
      <c r="D102" s="44">
        <v>457248.3</v>
      </c>
      <c r="E102" s="44">
        <v>407795.1</v>
      </c>
      <c r="F102" s="44">
        <v>504509.3</v>
      </c>
      <c r="G102" s="94">
        <v>537142.5</v>
      </c>
      <c r="H102" s="94">
        <v>579987.5</v>
      </c>
      <c r="I102" s="91"/>
      <c r="J102" s="40"/>
      <c r="K102" s="40"/>
      <c r="L102" s="40"/>
    </row>
    <row r="103" spans="1:81" s="32" customFormat="1" ht="8.4499999999999993" customHeight="1">
      <c r="A103" s="28"/>
      <c r="B103" s="76" t="s">
        <v>26</v>
      </c>
      <c r="C103" s="44">
        <v>-6791.8</v>
      </c>
      <c r="D103" s="44">
        <v>-168325.2</v>
      </c>
      <c r="E103" s="44">
        <v>50567.4</v>
      </c>
      <c r="F103" s="44">
        <v>4463.8</v>
      </c>
      <c r="G103" s="94">
        <v>-76433.5</v>
      </c>
      <c r="H103" s="94">
        <v>-130131.4</v>
      </c>
      <c r="I103" s="91"/>
      <c r="J103" s="40"/>
      <c r="K103" s="40"/>
      <c r="L103" s="40"/>
    </row>
    <row r="104" spans="1:81" s="32" customFormat="1" ht="8.4499999999999993" customHeight="1">
      <c r="A104" s="28"/>
      <c r="B104" s="76" t="s">
        <v>27</v>
      </c>
      <c r="C104" s="44">
        <v>32188</v>
      </c>
      <c r="D104" s="44">
        <v>35783.1</v>
      </c>
      <c r="E104" s="44">
        <v>30196.400000000001</v>
      </c>
      <c r="F104" s="44">
        <v>24531.1</v>
      </c>
      <c r="G104" s="94">
        <v>26881.1</v>
      </c>
      <c r="H104" s="94">
        <v>27906.1</v>
      </c>
      <c r="I104" s="91"/>
      <c r="J104" s="40"/>
      <c r="K104" s="40"/>
      <c r="L104" s="40"/>
    </row>
    <row r="105" spans="1:81" s="32" customFormat="1" ht="8.4499999999999993" customHeight="1">
      <c r="A105" s="28"/>
      <c r="B105" s="76" t="s">
        <v>28</v>
      </c>
      <c r="C105" s="44"/>
      <c r="D105" s="44"/>
      <c r="E105" s="44"/>
      <c r="F105" s="44"/>
      <c r="G105" s="94"/>
      <c r="H105" s="94"/>
      <c r="I105" s="91"/>
      <c r="J105" s="40"/>
      <c r="K105" s="40"/>
      <c r="L105" s="40"/>
    </row>
    <row r="106" spans="1:81" s="32" customFormat="1" ht="8.4499999999999993" customHeight="1">
      <c r="A106" s="28"/>
      <c r="B106" s="76" t="s">
        <v>29</v>
      </c>
      <c r="C106" s="44">
        <v>3738.4</v>
      </c>
      <c r="D106" s="44">
        <v>4440.8</v>
      </c>
      <c r="E106" s="44">
        <v>920.6</v>
      </c>
      <c r="F106" s="44">
        <v>2296.3000000000002</v>
      </c>
      <c r="G106" s="94">
        <v>3018.6</v>
      </c>
      <c r="H106" s="94">
        <v>573.20000000000005</v>
      </c>
      <c r="I106" s="91"/>
      <c r="J106" s="40"/>
      <c r="K106" s="40"/>
      <c r="L106" s="40"/>
    </row>
    <row r="107" spans="1:81" s="32" customFormat="1" ht="8.4499999999999993" customHeight="1">
      <c r="A107" s="28"/>
      <c r="B107" s="76" t="s">
        <v>31</v>
      </c>
      <c r="C107" s="44">
        <v>37339.4</v>
      </c>
      <c r="D107" s="44">
        <v>38896.699999999997</v>
      </c>
      <c r="E107" s="44">
        <v>45276.800000000003</v>
      </c>
      <c r="F107" s="44">
        <v>45002.7</v>
      </c>
      <c r="G107" s="94">
        <v>44277.5</v>
      </c>
      <c r="H107" s="94">
        <v>32207.599999999999</v>
      </c>
      <c r="I107" s="91"/>
      <c r="J107" s="40"/>
      <c r="K107" s="40"/>
      <c r="L107" s="40"/>
    </row>
    <row r="108" spans="1:81" s="32" customFormat="1" ht="9.6" customHeight="1">
      <c r="A108" s="28"/>
      <c r="B108" s="77" t="s">
        <v>32</v>
      </c>
      <c r="C108" s="44">
        <v>708550.5</v>
      </c>
      <c r="D108" s="44">
        <v>1055384</v>
      </c>
      <c r="E108" s="44">
        <v>870895.5</v>
      </c>
      <c r="F108" s="44">
        <v>819588</v>
      </c>
      <c r="G108" s="94">
        <v>1026187.8</v>
      </c>
      <c r="H108" s="94">
        <v>1138094.2</v>
      </c>
      <c r="I108" s="91"/>
      <c r="J108" s="40"/>
      <c r="K108" s="40"/>
      <c r="L108" s="40"/>
    </row>
    <row r="109" spans="1:81" s="32" customFormat="1" ht="9.6" customHeight="1">
      <c r="A109" s="28"/>
      <c r="B109" s="78" t="s">
        <v>33</v>
      </c>
      <c r="C109" s="44"/>
      <c r="D109" s="44"/>
      <c r="E109" s="44"/>
      <c r="F109" s="44"/>
      <c r="G109" s="94"/>
      <c r="H109" s="94"/>
      <c r="I109" s="91"/>
      <c r="J109" s="40"/>
      <c r="K109" s="40"/>
      <c r="L109" s="40"/>
    </row>
    <row r="110" spans="1:81" s="32" customFormat="1" ht="9.6" customHeight="1">
      <c r="A110" s="28"/>
      <c r="B110" s="78" t="s">
        <v>34</v>
      </c>
      <c r="C110" s="44">
        <v>774564.5</v>
      </c>
      <c r="D110" s="44">
        <v>810990.1</v>
      </c>
      <c r="E110" s="44">
        <v>816737.4</v>
      </c>
      <c r="F110" s="44">
        <v>880430</v>
      </c>
      <c r="G110" s="94">
        <v>950838.20000000007</v>
      </c>
      <c r="H110" s="94">
        <v>1061995.8</v>
      </c>
      <c r="I110" s="91"/>
      <c r="J110" s="40"/>
      <c r="K110" s="40"/>
      <c r="L110" s="40"/>
    </row>
    <row r="111" spans="1:81" s="32" customFormat="1" ht="8.4499999999999993" customHeight="1">
      <c r="A111" s="28"/>
      <c r="B111" s="79"/>
      <c r="C111" s="44"/>
      <c r="D111" s="44"/>
      <c r="E111" s="44"/>
      <c r="F111" s="44"/>
      <c r="I111" s="91"/>
      <c r="J111" s="40"/>
      <c r="K111" s="40"/>
      <c r="L111" s="40"/>
    </row>
    <row r="112" spans="1:81" s="32" customFormat="1" ht="8.4499999999999993" customHeight="1">
      <c r="A112" s="28"/>
      <c r="B112" s="80" t="s">
        <v>35</v>
      </c>
      <c r="C112" s="38">
        <f t="shared" ref="C112:H112" si="19">SUM(C113,C119)</f>
        <v>2482503.5</v>
      </c>
      <c r="D112" s="319">
        <f t="shared" si="19"/>
        <v>2872608.4</v>
      </c>
      <c r="E112" s="38">
        <f t="shared" si="19"/>
        <v>3088876.8</v>
      </c>
      <c r="F112" s="38">
        <f t="shared" si="19"/>
        <v>3333948.4</v>
      </c>
      <c r="G112" s="38">
        <f t="shared" si="19"/>
        <v>3631316.1</v>
      </c>
      <c r="H112" s="38">
        <f t="shared" si="19"/>
        <v>3920304.8000000003</v>
      </c>
      <c r="I112" s="91"/>
      <c r="J112" s="40"/>
      <c r="K112" s="40"/>
      <c r="L112" s="40"/>
    </row>
    <row r="113" spans="1:33" s="32" customFormat="1" ht="8.4499999999999993" customHeight="1">
      <c r="A113" s="28"/>
      <c r="B113" s="78" t="s">
        <v>36</v>
      </c>
      <c r="C113" s="44">
        <f>SUM(C114,C118)</f>
        <v>1894952.9</v>
      </c>
      <c r="D113" s="92">
        <f>SUM(D114,D118)</f>
        <v>2210197</v>
      </c>
      <c r="E113" s="44">
        <f>SUM(E114,E118)</f>
        <v>2436548.7999999998</v>
      </c>
      <c r="F113" s="92">
        <f>SUM(F114,F118)-0.1</f>
        <v>2618907.4</v>
      </c>
      <c r="G113" s="44">
        <f>SUM(G114,G118)</f>
        <v>2860941.4</v>
      </c>
      <c r="H113" s="44">
        <f>SUM(H114,H118)</f>
        <v>3102197.7</v>
      </c>
      <c r="I113" s="91"/>
      <c r="J113" s="40"/>
      <c r="K113" s="40"/>
      <c r="L113" s="40"/>
    </row>
    <row r="114" spans="1:33" s="32" customFormat="1" ht="8.4499999999999993" customHeight="1">
      <c r="A114" s="28"/>
      <c r="B114" s="46" t="s">
        <v>37</v>
      </c>
      <c r="C114" s="44">
        <f t="shared" ref="C114:H114" si="20">SUM(C115:C117)</f>
        <v>1489975.7999999998</v>
      </c>
      <c r="D114" s="92">
        <f t="shared" si="20"/>
        <v>1678213.8000000003</v>
      </c>
      <c r="E114" s="44">
        <f t="shared" si="20"/>
        <v>1829908.8</v>
      </c>
      <c r="F114" s="44">
        <f t="shared" si="20"/>
        <v>1958838.8000000003</v>
      </c>
      <c r="G114" s="44">
        <f t="shared" si="20"/>
        <v>2157393</v>
      </c>
      <c r="H114" s="44">
        <f t="shared" si="20"/>
        <v>2360694.5</v>
      </c>
      <c r="I114" s="91"/>
      <c r="J114" s="40"/>
      <c r="K114" s="40"/>
      <c r="L114" s="40"/>
    </row>
    <row r="115" spans="1:33" s="32" customFormat="1" ht="9.6" customHeight="1">
      <c r="A115" s="28"/>
      <c r="B115" s="76" t="s">
        <v>38</v>
      </c>
      <c r="C115" s="44">
        <v>653559.9</v>
      </c>
      <c r="D115" s="44">
        <v>709820.4</v>
      </c>
      <c r="E115" s="44">
        <v>765430.8</v>
      </c>
      <c r="F115" s="44">
        <v>800072.3</v>
      </c>
      <c r="G115" s="94">
        <v>861400.6</v>
      </c>
      <c r="H115" s="94">
        <v>926101.9</v>
      </c>
      <c r="I115" s="91"/>
      <c r="J115" s="40"/>
      <c r="K115" s="40"/>
      <c r="L115" s="40"/>
    </row>
    <row r="116" spans="1:33" s="32" customFormat="1" ht="8.4499999999999993" customHeight="1">
      <c r="A116" s="28"/>
      <c r="B116" s="76" t="s">
        <v>39</v>
      </c>
      <c r="C116" s="41">
        <v>576250</v>
      </c>
      <c r="D116" s="41">
        <v>638395.80000000005</v>
      </c>
      <c r="E116" s="41">
        <v>694641.3</v>
      </c>
      <c r="F116" s="41">
        <v>758858.4</v>
      </c>
      <c r="G116" s="94">
        <v>827425.89999999979</v>
      </c>
      <c r="H116" s="94">
        <v>916114.8</v>
      </c>
      <c r="I116" s="89"/>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row>
    <row r="117" spans="1:33" s="32" customFormat="1" ht="9.6" customHeight="1">
      <c r="A117" s="28"/>
      <c r="B117" s="76" t="s">
        <v>40</v>
      </c>
      <c r="C117" s="41">
        <v>260165.9</v>
      </c>
      <c r="D117" s="41">
        <v>329997.59999999998</v>
      </c>
      <c r="E117" s="41">
        <v>369836.7</v>
      </c>
      <c r="F117" s="41">
        <v>399908.1</v>
      </c>
      <c r="G117" s="94">
        <v>468566.50000000006</v>
      </c>
      <c r="H117" s="94">
        <v>518477.8</v>
      </c>
      <c r="I117" s="91"/>
      <c r="J117" s="40"/>
      <c r="K117" s="40"/>
      <c r="L117" s="40"/>
    </row>
    <row r="118" spans="1:33" s="32" customFormat="1" ht="8.4499999999999993" customHeight="1">
      <c r="A118" s="28"/>
      <c r="B118" s="46" t="s">
        <v>41</v>
      </c>
      <c r="C118" s="41">
        <v>404977.1</v>
      </c>
      <c r="D118" s="41">
        <v>531983.19999999995</v>
      </c>
      <c r="E118" s="41">
        <v>606640</v>
      </c>
      <c r="F118" s="41">
        <v>660068.69999999995</v>
      </c>
      <c r="G118" s="94">
        <v>703548.4</v>
      </c>
      <c r="H118" s="94">
        <v>741503.2</v>
      </c>
      <c r="I118" s="91"/>
      <c r="J118" s="40"/>
      <c r="K118" s="40"/>
      <c r="L118" s="40"/>
    </row>
    <row r="119" spans="1:33" s="32" customFormat="1" ht="8.4499999999999993" customHeight="1">
      <c r="A119" s="28"/>
      <c r="B119" s="81" t="s">
        <v>42</v>
      </c>
      <c r="C119" s="44">
        <f t="shared" ref="C119:H119" si="21">SUM(C120:C122)</f>
        <v>587550.6</v>
      </c>
      <c r="D119" s="44">
        <f t="shared" si="21"/>
        <v>662411.4</v>
      </c>
      <c r="E119" s="44">
        <f t="shared" si="21"/>
        <v>652328</v>
      </c>
      <c r="F119" s="44">
        <f t="shared" si="21"/>
        <v>715041</v>
      </c>
      <c r="G119" s="44">
        <f t="shared" si="21"/>
        <v>770374.70000000007</v>
      </c>
      <c r="H119" s="44">
        <f t="shared" si="21"/>
        <v>818107.1</v>
      </c>
      <c r="I119" s="91"/>
      <c r="J119" s="40"/>
      <c r="K119" s="40"/>
      <c r="L119" s="40"/>
    </row>
    <row r="120" spans="1:33" s="32" customFormat="1" ht="7.7" customHeight="1">
      <c r="A120" s="28"/>
      <c r="B120" s="46" t="s">
        <v>43</v>
      </c>
      <c r="C120" s="44">
        <v>238956</v>
      </c>
      <c r="D120" s="44">
        <v>227112.6</v>
      </c>
      <c r="E120" s="44">
        <v>262812.5</v>
      </c>
      <c r="F120" s="44">
        <v>255755.1</v>
      </c>
      <c r="G120" s="94">
        <v>273931.19999999995</v>
      </c>
      <c r="H120" s="94">
        <v>305118.5</v>
      </c>
      <c r="I120" s="91"/>
      <c r="J120" s="40"/>
      <c r="K120" s="40"/>
      <c r="L120" s="40"/>
    </row>
    <row r="121" spans="1:33" s="32" customFormat="1" ht="7.7" customHeight="1">
      <c r="A121" s="28"/>
      <c r="B121" s="46" t="s">
        <v>44</v>
      </c>
      <c r="C121" s="44">
        <v>332757.7</v>
      </c>
      <c r="D121" s="44">
        <v>423454.9</v>
      </c>
      <c r="E121" s="44">
        <v>375717.3</v>
      </c>
      <c r="F121" s="44">
        <v>437327.6</v>
      </c>
      <c r="G121" s="94">
        <v>477256.40000000008</v>
      </c>
      <c r="H121" s="94">
        <v>494264.5</v>
      </c>
      <c r="I121" s="91"/>
      <c r="J121" s="40"/>
      <c r="K121" s="40"/>
      <c r="L121" s="40"/>
    </row>
    <row r="122" spans="1:33" s="32" customFormat="1" ht="8.4499999999999993" customHeight="1">
      <c r="A122" s="28"/>
      <c r="B122" s="46" t="s">
        <v>45</v>
      </c>
      <c r="C122" s="44">
        <v>15836.9</v>
      </c>
      <c r="D122" s="44">
        <v>11843.9</v>
      </c>
      <c r="E122" s="44">
        <v>13798.2</v>
      </c>
      <c r="F122" s="44">
        <v>21958.3</v>
      </c>
      <c r="G122" s="94">
        <v>19187.099999999999</v>
      </c>
      <c r="H122" s="94">
        <v>18724.099999999999</v>
      </c>
      <c r="I122" s="91"/>
      <c r="J122" s="40"/>
      <c r="K122" s="40"/>
      <c r="L122" s="40"/>
    </row>
    <row r="123" spans="1:33" s="32" customFormat="1" ht="7.7" customHeight="1">
      <c r="A123" s="28"/>
      <c r="B123" s="33"/>
      <c r="C123" s="44"/>
      <c r="D123" s="44"/>
      <c r="E123" s="44"/>
      <c r="F123" s="44"/>
      <c r="I123" s="91"/>
      <c r="J123" s="40"/>
      <c r="K123" s="40"/>
      <c r="L123" s="40"/>
    </row>
    <row r="124" spans="1:33" s="32" customFormat="1" ht="8.4499999999999993" customHeight="1">
      <c r="A124" s="28"/>
      <c r="B124" s="80" t="s">
        <v>7</v>
      </c>
      <c r="C124" s="38">
        <f t="shared" ref="C124:H124" si="22">C98-C112</f>
        <v>3281.6000000000931</v>
      </c>
      <c r="D124" s="38">
        <f t="shared" si="22"/>
        <v>-11682</v>
      </c>
      <c r="E124" s="38">
        <f t="shared" si="22"/>
        <v>-271691.29999999981</v>
      </c>
      <c r="F124" s="38">
        <f t="shared" si="22"/>
        <v>-373505.29999999981</v>
      </c>
      <c r="G124" s="38">
        <f t="shared" si="22"/>
        <v>-360235.99999999953</v>
      </c>
      <c r="H124" s="38">
        <f t="shared" si="22"/>
        <v>-405775.10000000009</v>
      </c>
      <c r="I124" s="91"/>
      <c r="J124" s="40"/>
      <c r="K124" s="40"/>
      <c r="L124" s="40"/>
    </row>
    <row r="125" spans="1:33" s="54" customFormat="1" ht="7.7" customHeight="1">
      <c r="A125" s="49"/>
      <c r="B125" s="22"/>
      <c r="C125" s="38"/>
      <c r="D125" s="38"/>
      <c r="E125" s="38"/>
      <c r="F125" s="38"/>
      <c r="I125" s="89"/>
      <c r="J125" s="53"/>
      <c r="K125" s="53"/>
      <c r="L125" s="53"/>
    </row>
    <row r="126" spans="1:33" s="54" customFormat="1" ht="7.7" customHeight="1">
      <c r="A126" s="49"/>
      <c r="B126" s="82" t="s">
        <v>46</v>
      </c>
      <c r="C126" s="38"/>
      <c r="D126" s="38"/>
      <c r="E126" s="38"/>
      <c r="F126" s="38"/>
      <c r="I126" s="89"/>
      <c r="J126" s="53"/>
      <c r="K126" s="53"/>
      <c r="L126" s="53"/>
    </row>
    <row r="127" spans="1:33" s="54" customFormat="1" ht="8.4499999999999993" customHeight="1">
      <c r="A127" s="49"/>
      <c r="B127" s="82" t="s">
        <v>47</v>
      </c>
      <c r="C127" s="38">
        <v>1528.4</v>
      </c>
      <c r="D127" s="38">
        <v>3736.5</v>
      </c>
      <c r="E127" s="38">
        <v>-1794.7</v>
      </c>
      <c r="F127" s="38">
        <v>2984.9</v>
      </c>
      <c r="G127" s="38">
        <v>6777.7000000000025</v>
      </c>
      <c r="H127" s="38">
        <v>2566</v>
      </c>
      <c r="I127" s="89"/>
      <c r="J127" s="53"/>
      <c r="K127" s="53"/>
      <c r="L127" s="53"/>
    </row>
    <row r="128" spans="1:33" s="54" customFormat="1" ht="6" customHeight="1">
      <c r="A128" s="49"/>
      <c r="B128" s="22"/>
      <c r="C128" s="51"/>
      <c r="D128" s="51"/>
      <c r="E128" s="51"/>
      <c r="F128" s="51"/>
      <c r="I128" s="89"/>
      <c r="J128" s="53"/>
      <c r="K128" s="53"/>
      <c r="L128" s="53"/>
    </row>
    <row r="129" spans="1:12" s="54" customFormat="1" ht="8.4499999999999993" customHeight="1">
      <c r="A129" s="49"/>
      <c r="B129" s="22" t="s">
        <v>6</v>
      </c>
      <c r="C129" s="38">
        <f>SUM(C124,C127)</f>
        <v>4810.0000000000928</v>
      </c>
      <c r="D129" s="38">
        <f>SUM(D124,D127)</f>
        <v>-7945.5</v>
      </c>
      <c r="E129" s="38">
        <f t="shared" ref="E129:G129" si="23">SUM(E124,E127)</f>
        <v>-273485.99999999983</v>
      </c>
      <c r="F129" s="38">
        <f>SUM(F124,F127)</f>
        <v>-370520.39999999979</v>
      </c>
      <c r="G129" s="38">
        <f t="shared" si="23"/>
        <v>-353458.29999999952</v>
      </c>
      <c r="H129" s="38">
        <f t="shared" ref="H129" si="24">SUM(H124,H127)</f>
        <v>-403209.10000000009</v>
      </c>
      <c r="I129" s="89"/>
      <c r="J129" s="53"/>
      <c r="K129" s="53"/>
      <c r="L129" s="53"/>
    </row>
    <row r="130" spans="1:12" s="54" customFormat="1" ht="8.4499999999999993" customHeight="1">
      <c r="A130" s="49"/>
      <c r="B130" s="46" t="s">
        <v>48</v>
      </c>
      <c r="C130" s="44">
        <v>-188261.6</v>
      </c>
      <c r="D130" s="44">
        <v>-83279.399999999994</v>
      </c>
      <c r="E130" s="44">
        <v>44725</v>
      </c>
      <c r="F130" s="44">
        <v>178869.6</v>
      </c>
      <c r="G130" s="44">
        <v>77620.899999999994</v>
      </c>
      <c r="H130" s="44">
        <v>97136.5</v>
      </c>
      <c r="I130" s="89"/>
      <c r="J130" s="53"/>
      <c r="K130" s="53"/>
      <c r="L130" s="53"/>
    </row>
    <row r="131" spans="1:12" s="54" customFormat="1" ht="8.4499999999999993" customHeight="1">
      <c r="A131" s="49"/>
      <c r="B131" s="46" t="s">
        <v>49</v>
      </c>
      <c r="C131" s="44">
        <v>183451.7</v>
      </c>
      <c r="D131" s="44">
        <v>91225</v>
      </c>
      <c r="E131" s="44">
        <v>228761</v>
      </c>
      <c r="F131" s="44">
        <v>191650.8</v>
      </c>
      <c r="G131" s="44">
        <v>275837.2</v>
      </c>
      <c r="H131" s="44">
        <v>306072.90000000002</v>
      </c>
      <c r="I131" s="89"/>
      <c r="J131" s="53"/>
      <c r="K131" s="53"/>
      <c r="L131" s="53"/>
    </row>
    <row r="132" spans="1:12" s="32" customFormat="1" ht="3" customHeight="1">
      <c r="A132" s="28"/>
      <c r="B132" s="33"/>
      <c r="C132" s="69"/>
      <c r="D132" s="69"/>
      <c r="E132" s="69"/>
      <c r="F132" s="69"/>
      <c r="G132" s="69"/>
      <c r="H132" s="69"/>
      <c r="I132" s="35"/>
    </row>
    <row r="133" spans="1:12" s="32" customFormat="1" ht="3" customHeight="1">
      <c r="A133" s="28"/>
      <c r="B133" s="36" t="s">
        <v>4</v>
      </c>
      <c r="C133" s="33"/>
      <c r="D133" s="33"/>
      <c r="E133" s="33"/>
      <c r="F133" s="33"/>
      <c r="G133" s="33"/>
      <c r="H133" s="33"/>
      <c r="I133" s="35"/>
    </row>
    <row r="134" spans="1:12" s="32" customFormat="1" ht="9" customHeight="1">
      <c r="A134" s="28"/>
      <c r="B134" s="70" t="s">
        <v>340</v>
      </c>
      <c r="C134" s="33"/>
      <c r="D134" s="33"/>
      <c r="E134" s="33"/>
      <c r="F134" s="33"/>
      <c r="G134" s="33"/>
      <c r="H134" s="33"/>
      <c r="I134" s="35"/>
    </row>
    <row r="135" spans="1:12" s="32" customFormat="1" ht="9" customHeight="1">
      <c r="A135" s="28"/>
      <c r="B135" s="70" t="s">
        <v>341</v>
      </c>
      <c r="C135" s="33"/>
      <c r="D135" s="33"/>
      <c r="E135" s="33"/>
      <c r="F135" s="33"/>
      <c r="G135" s="33"/>
      <c r="H135" s="33"/>
      <c r="I135" s="35"/>
    </row>
    <row r="136" spans="1:12" s="32" customFormat="1" ht="9" customHeight="1">
      <c r="A136" s="28"/>
      <c r="B136" s="29" t="s">
        <v>50</v>
      </c>
      <c r="C136" s="33"/>
      <c r="D136" s="33"/>
      <c r="E136" s="33"/>
      <c r="F136" s="33"/>
      <c r="G136" s="33"/>
      <c r="H136" s="33"/>
      <c r="I136" s="35"/>
    </row>
    <row r="137" spans="1:12" s="32" customFormat="1" ht="9" customHeight="1">
      <c r="A137" s="28"/>
      <c r="B137" s="29" t="s">
        <v>51</v>
      </c>
      <c r="C137" s="33"/>
      <c r="D137" s="33"/>
      <c r="E137" s="33"/>
      <c r="F137" s="33"/>
      <c r="G137" s="33"/>
      <c r="H137" s="33"/>
      <c r="I137" s="35"/>
    </row>
    <row r="138" spans="1:12" s="32" customFormat="1" ht="9" customHeight="1">
      <c r="A138" s="28"/>
      <c r="B138" s="29" t="s">
        <v>52</v>
      </c>
      <c r="C138" s="33"/>
      <c r="D138" s="33"/>
      <c r="E138" s="33"/>
      <c r="F138" s="33"/>
      <c r="G138" s="33"/>
      <c r="H138" s="33"/>
      <c r="I138" s="35"/>
    </row>
    <row r="139" spans="1:12" s="32" customFormat="1" ht="9" customHeight="1">
      <c r="A139" s="28"/>
      <c r="B139" s="29" t="s">
        <v>53</v>
      </c>
      <c r="C139" s="33"/>
      <c r="D139" s="33"/>
      <c r="E139" s="33"/>
      <c r="F139" s="33"/>
      <c r="G139" s="33"/>
      <c r="H139" s="33"/>
      <c r="I139" s="35"/>
    </row>
    <row r="140" spans="1:12" s="32" customFormat="1" ht="9" customHeight="1">
      <c r="A140" s="28"/>
      <c r="B140" s="29" t="s">
        <v>54</v>
      </c>
      <c r="C140" s="33"/>
      <c r="D140" s="33"/>
      <c r="E140" s="33"/>
      <c r="F140" s="33"/>
      <c r="G140" s="33"/>
      <c r="H140" s="33"/>
      <c r="I140" s="35"/>
    </row>
    <row r="141" spans="1:12" s="32" customFormat="1" ht="9" customHeight="1">
      <c r="A141" s="28"/>
      <c r="B141" s="29" t="s">
        <v>55</v>
      </c>
      <c r="C141" s="33"/>
      <c r="D141" s="33"/>
      <c r="E141" s="33"/>
      <c r="F141" s="33"/>
      <c r="G141" s="33"/>
      <c r="H141" s="33"/>
      <c r="I141" s="35"/>
    </row>
    <row r="142" spans="1:12" s="32" customFormat="1" ht="9" customHeight="1">
      <c r="A142" s="28"/>
      <c r="B142" s="29" t="s">
        <v>56</v>
      </c>
      <c r="C142" s="33"/>
      <c r="D142" s="33"/>
      <c r="E142" s="33"/>
      <c r="F142" s="33"/>
      <c r="G142" s="33"/>
      <c r="H142" s="33"/>
      <c r="I142" s="35"/>
    </row>
    <row r="143" spans="1:12" s="32" customFormat="1" ht="9" customHeight="1">
      <c r="A143" s="28"/>
      <c r="B143" s="29" t="s">
        <v>57</v>
      </c>
      <c r="C143" s="33"/>
      <c r="D143" s="33"/>
      <c r="E143" s="33"/>
      <c r="F143" s="33"/>
      <c r="G143" s="33"/>
      <c r="H143" s="33"/>
      <c r="I143" s="35"/>
    </row>
    <row r="144" spans="1:12" s="32" customFormat="1" ht="9" customHeight="1">
      <c r="A144" s="28"/>
      <c r="B144" s="29" t="s">
        <v>58</v>
      </c>
      <c r="C144" s="33"/>
      <c r="D144" s="33"/>
      <c r="E144" s="33"/>
      <c r="F144" s="33"/>
      <c r="G144" s="33"/>
      <c r="H144" s="33"/>
      <c r="I144" s="35"/>
    </row>
    <row r="145" spans="1:9" s="32" customFormat="1" ht="9" customHeight="1">
      <c r="A145" s="28"/>
      <c r="B145" s="29" t="s">
        <v>59</v>
      </c>
      <c r="C145" s="33"/>
      <c r="D145" s="33"/>
      <c r="E145" s="33"/>
      <c r="F145" s="33"/>
      <c r="G145" s="33"/>
      <c r="H145" s="33"/>
      <c r="I145" s="35"/>
    </row>
    <row r="146" spans="1:9" s="32" customFormat="1" ht="9" customHeight="1">
      <c r="A146" s="28"/>
      <c r="B146" s="854" t="s">
        <v>406</v>
      </c>
      <c r="C146" s="855"/>
      <c r="D146" s="855"/>
      <c r="E146" s="855"/>
      <c r="F146" s="855"/>
      <c r="G146" s="855"/>
      <c r="H146" s="33"/>
      <c r="I146" s="35"/>
    </row>
    <row r="147" spans="1:9" s="32" customFormat="1" ht="9.9499999999999993" customHeight="1">
      <c r="A147" s="28"/>
      <c r="B147" s="854" t="s">
        <v>82</v>
      </c>
      <c r="C147" s="855"/>
      <c r="D147" s="855"/>
      <c r="E147" s="855"/>
      <c r="F147" s="855"/>
      <c r="G147" s="855"/>
      <c r="H147" s="33"/>
      <c r="I147" s="35"/>
    </row>
    <row r="148" spans="1:9" s="4" customFormat="1" ht="4.5" customHeight="1">
      <c r="A148" s="67"/>
      <c r="B148" s="60"/>
      <c r="C148" s="60"/>
      <c r="D148" s="60"/>
      <c r="E148" s="60"/>
      <c r="F148" s="60"/>
      <c r="G148" s="60"/>
      <c r="H148" s="60"/>
      <c r="I148" s="68"/>
    </row>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2" manualBreakCount="2">
    <brk id="44" max="8" man="1"/>
    <brk id="88" max="8" man="1"/>
  </rowBreaks>
</worksheet>
</file>

<file path=xl/worksheets/sheet7.xml><?xml version="1.0" encoding="utf-8"?>
<worksheet xmlns="http://schemas.openxmlformats.org/spreadsheetml/2006/main" xmlns:r="http://schemas.openxmlformats.org/officeDocument/2006/relationships">
  <dimension ref="A1:Q141"/>
  <sheetViews>
    <sheetView showGridLines="0" showRowColHeaders="0" zoomScale="140" zoomScaleNormal="140" workbookViewId="0"/>
  </sheetViews>
  <sheetFormatPr baseColWidth="10" defaultColWidth="0" defaultRowHeight="12.75" zeroHeight="1"/>
  <cols>
    <col min="1" max="1" width="0.85546875" style="328" customWidth="1"/>
    <col min="2" max="2" width="4.5703125" style="534" customWidth="1"/>
    <col min="3" max="3" width="6.42578125" style="863" customWidth="1"/>
    <col min="4" max="4" width="6.28515625" style="863" customWidth="1"/>
    <col min="5" max="5" width="0.7109375" style="863" customWidth="1"/>
    <col min="6" max="6" width="6.42578125" style="328" customWidth="1"/>
    <col min="7" max="7" width="1.140625" style="328" customWidth="1"/>
    <col min="8" max="8" width="6.7109375" style="328" customWidth="1"/>
    <col min="9" max="9" width="7.7109375" style="328" customWidth="1"/>
    <col min="10" max="10" width="5.5703125" style="328" customWidth="1"/>
    <col min="11" max="11" width="6.42578125" style="328" customWidth="1"/>
    <col min="12" max="12" width="5.7109375" style="328" customWidth="1"/>
    <col min="13" max="14" width="0.85546875" style="328" customWidth="1"/>
    <col min="15" max="16384" width="11.42578125" style="328" hidden="1"/>
  </cols>
  <sheetData>
    <row r="1" spans="1:17" ht="4.7" customHeight="1">
      <c r="A1" s="473"/>
      <c r="B1" s="474"/>
      <c r="C1" s="474"/>
      <c r="D1" s="474"/>
      <c r="E1" s="474"/>
      <c r="F1" s="475"/>
      <c r="G1" s="475"/>
      <c r="H1" s="475"/>
      <c r="I1" s="475"/>
      <c r="J1" s="475"/>
      <c r="K1" s="475"/>
      <c r="L1" s="475"/>
      <c r="M1" s="476"/>
    </row>
    <row r="2" spans="1:17" s="484" customFormat="1" ht="11.1" customHeight="1">
      <c r="A2" s="477"/>
      <c r="B2" s="478" t="s">
        <v>457</v>
      </c>
      <c r="C2" s="479"/>
      <c r="D2" s="479"/>
      <c r="E2" s="479"/>
      <c r="F2" s="480"/>
      <c r="G2" s="480"/>
      <c r="H2" s="480"/>
      <c r="I2" s="480"/>
      <c r="J2" s="480"/>
      <c r="K2" s="481"/>
      <c r="L2" s="841" t="s">
        <v>137</v>
      </c>
      <c r="M2" s="482"/>
      <c r="N2" s="483"/>
      <c r="O2" s="483"/>
      <c r="P2" s="483"/>
      <c r="Q2" s="483"/>
    </row>
    <row r="3" spans="1:17" s="484" customFormat="1" ht="11.1" customHeight="1">
      <c r="A3" s="477"/>
      <c r="B3" s="478" t="s">
        <v>459</v>
      </c>
      <c r="C3" s="479"/>
      <c r="D3" s="479"/>
      <c r="E3" s="479"/>
      <c r="F3" s="480"/>
      <c r="G3" s="480"/>
      <c r="H3" s="480"/>
      <c r="I3" s="480"/>
      <c r="J3" s="480"/>
      <c r="K3" s="481"/>
      <c r="L3" s="481" t="s">
        <v>2</v>
      </c>
      <c r="M3" s="482"/>
      <c r="N3" s="483"/>
      <c r="O3" s="483"/>
      <c r="P3" s="483"/>
      <c r="Q3" s="483"/>
    </row>
    <row r="4" spans="1:17" s="484" customFormat="1" ht="11.1" customHeight="1">
      <c r="A4" s="477"/>
      <c r="B4" s="478" t="s">
        <v>61</v>
      </c>
      <c r="C4" s="479"/>
      <c r="D4" s="479"/>
      <c r="E4" s="479"/>
      <c r="F4" s="480"/>
      <c r="G4" s="480"/>
      <c r="H4" s="480"/>
      <c r="I4" s="480"/>
      <c r="J4" s="480"/>
      <c r="K4" s="480"/>
      <c r="L4" s="480"/>
      <c r="M4" s="482"/>
      <c r="N4" s="483"/>
      <c r="O4" s="483"/>
      <c r="P4" s="483"/>
      <c r="Q4" s="483"/>
    </row>
    <row r="5" spans="1:17" ht="11.1" customHeight="1">
      <c r="A5" s="485"/>
      <c r="B5" s="486" t="s">
        <v>3</v>
      </c>
      <c r="C5" s="487"/>
      <c r="D5" s="487"/>
      <c r="E5" s="487"/>
      <c r="F5" s="488"/>
      <c r="G5" s="488"/>
      <c r="H5" s="488"/>
      <c r="I5" s="488"/>
      <c r="J5" s="488"/>
      <c r="K5" s="488"/>
      <c r="L5" s="488"/>
      <c r="M5" s="489"/>
      <c r="N5" s="490"/>
      <c r="O5" s="490"/>
      <c r="P5" s="490"/>
      <c r="Q5" s="490"/>
    </row>
    <row r="6" spans="1:17" ht="3" customHeight="1">
      <c r="A6" s="485"/>
      <c r="B6" s="491"/>
      <c r="C6" s="491"/>
      <c r="D6" s="491"/>
      <c r="E6" s="491"/>
      <c r="F6" s="492"/>
      <c r="G6" s="492"/>
      <c r="H6" s="492"/>
      <c r="I6" s="492"/>
      <c r="J6" s="492"/>
      <c r="K6" s="492"/>
      <c r="L6" s="492"/>
      <c r="M6" s="489"/>
      <c r="N6" s="490"/>
      <c r="O6" s="490"/>
      <c r="P6" s="490"/>
      <c r="Q6" s="490"/>
    </row>
    <row r="7" spans="1:17" ht="3" customHeight="1">
      <c r="A7" s="485"/>
      <c r="B7" s="493"/>
      <c r="C7" s="474"/>
      <c r="D7" s="474"/>
      <c r="E7" s="474"/>
      <c r="F7" s="494"/>
      <c r="G7" s="494"/>
      <c r="H7" s="494"/>
      <c r="I7" s="494"/>
      <c r="J7" s="494"/>
      <c r="K7" s="494"/>
      <c r="L7" s="494"/>
      <c r="M7" s="495"/>
    </row>
    <row r="8" spans="1:17" s="484" customFormat="1" ht="8.65" customHeight="1">
      <c r="A8" s="477"/>
      <c r="B8" s="883" t="s">
        <v>62</v>
      </c>
      <c r="C8" s="885" t="s">
        <v>60</v>
      </c>
      <c r="D8" s="886" t="s">
        <v>460</v>
      </c>
      <c r="E8" s="496"/>
      <c r="F8" s="888" t="s">
        <v>461</v>
      </c>
      <c r="G8" s="888"/>
      <c r="H8" s="888"/>
      <c r="I8" s="888"/>
      <c r="J8" s="888"/>
      <c r="K8" s="888"/>
      <c r="L8" s="888"/>
      <c r="M8" s="497"/>
    </row>
    <row r="9" spans="1:17" s="484" customFormat="1" ht="8.65" customHeight="1">
      <c r="A9" s="477"/>
      <c r="B9" s="884"/>
      <c r="C9" s="885"/>
      <c r="D9" s="887"/>
      <c r="E9" s="498"/>
      <c r="F9" s="861" t="s">
        <v>60</v>
      </c>
      <c r="G9" s="861"/>
      <c r="H9" s="499" t="s">
        <v>257</v>
      </c>
      <c r="I9" s="499"/>
      <c r="J9" s="499"/>
      <c r="K9" s="889" t="s">
        <v>462</v>
      </c>
      <c r="L9" s="889" t="s">
        <v>463</v>
      </c>
      <c r="M9" s="497"/>
    </row>
    <row r="10" spans="1:17" s="484" customFormat="1" ht="8.65" customHeight="1">
      <c r="A10" s="477"/>
      <c r="B10" s="884"/>
      <c r="C10" s="885"/>
      <c r="D10" s="887"/>
      <c r="E10" s="861"/>
      <c r="F10" s="861"/>
      <c r="G10" s="861"/>
      <c r="H10" s="890" t="s">
        <v>464</v>
      </c>
      <c r="I10" s="890" t="s">
        <v>465</v>
      </c>
      <c r="J10" s="890" t="s">
        <v>466</v>
      </c>
      <c r="K10" s="887"/>
      <c r="L10" s="887"/>
      <c r="M10" s="497"/>
    </row>
    <row r="11" spans="1:17" s="484" customFormat="1" ht="8.65" customHeight="1">
      <c r="A11" s="477"/>
      <c r="B11" s="884"/>
      <c r="C11" s="885"/>
      <c r="D11" s="887"/>
      <c r="E11" s="861"/>
      <c r="F11" s="861"/>
      <c r="G11" s="861"/>
      <c r="H11" s="886"/>
      <c r="I11" s="886"/>
      <c r="J11" s="886"/>
      <c r="K11" s="887"/>
      <c r="L11" s="887"/>
      <c r="M11" s="497"/>
    </row>
    <row r="12" spans="1:17" s="484" customFormat="1" ht="8.65" customHeight="1">
      <c r="A12" s="477"/>
      <c r="B12" s="884"/>
      <c r="C12" s="885"/>
      <c r="D12" s="887"/>
      <c r="E12" s="861"/>
      <c r="F12" s="861"/>
      <c r="G12" s="861"/>
      <c r="H12" s="886"/>
      <c r="I12" s="886"/>
      <c r="J12" s="886"/>
      <c r="K12" s="887"/>
      <c r="L12" s="887"/>
      <c r="M12" s="497"/>
    </row>
    <row r="13" spans="1:17" s="484" customFormat="1" ht="8.65" customHeight="1">
      <c r="A13" s="477"/>
      <c r="B13" s="884"/>
      <c r="C13" s="885"/>
      <c r="D13" s="887"/>
      <c r="E13" s="861"/>
      <c r="F13" s="861"/>
      <c r="G13" s="861"/>
      <c r="H13" s="886"/>
      <c r="I13" s="886"/>
      <c r="J13" s="886"/>
      <c r="K13" s="887"/>
      <c r="L13" s="887"/>
      <c r="M13" s="497"/>
    </row>
    <row r="14" spans="1:17" s="484" customFormat="1" ht="8.65" customHeight="1">
      <c r="A14" s="477"/>
      <c r="B14" s="884"/>
      <c r="C14" s="885"/>
      <c r="D14" s="887"/>
      <c r="E14" s="861"/>
      <c r="F14" s="861"/>
      <c r="G14" s="861"/>
      <c r="H14" s="886"/>
      <c r="I14" s="886"/>
      <c r="J14" s="886"/>
      <c r="K14" s="887"/>
      <c r="L14" s="887"/>
      <c r="M14" s="497"/>
    </row>
    <row r="15" spans="1:17" s="484" customFormat="1" ht="8.65" customHeight="1">
      <c r="A15" s="477"/>
      <c r="B15" s="884"/>
      <c r="C15" s="885"/>
      <c r="D15" s="861"/>
      <c r="E15" s="861"/>
      <c r="F15" s="861"/>
      <c r="G15" s="861"/>
      <c r="H15" s="886"/>
      <c r="I15" s="886"/>
      <c r="J15" s="886"/>
      <c r="K15" s="887"/>
      <c r="L15" s="887"/>
      <c r="M15" s="497"/>
    </row>
    <row r="16" spans="1:17" s="484" customFormat="1" ht="8.65" customHeight="1">
      <c r="A16" s="477"/>
      <c r="B16" s="884"/>
      <c r="C16" s="861"/>
      <c r="D16" s="860"/>
      <c r="E16" s="860"/>
      <c r="F16" s="861"/>
      <c r="G16" s="861"/>
      <c r="H16" s="886"/>
      <c r="I16" s="886"/>
      <c r="J16" s="886"/>
      <c r="K16" s="887"/>
      <c r="L16" s="887"/>
      <c r="M16" s="497"/>
    </row>
    <row r="17" spans="1:15" s="484" customFormat="1" ht="3.95" customHeight="1">
      <c r="A17" s="477"/>
      <c r="B17" s="862"/>
      <c r="C17" s="862"/>
      <c r="D17" s="862"/>
      <c r="E17" s="862"/>
      <c r="F17" s="864"/>
      <c r="G17" s="864"/>
      <c r="H17" s="500"/>
      <c r="I17" s="500"/>
      <c r="J17" s="500"/>
      <c r="K17" s="500"/>
      <c r="L17" s="500"/>
      <c r="M17" s="497"/>
    </row>
    <row r="18" spans="1:15" s="503" customFormat="1" ht="3.95" customHeight="1">
      <c r="A18" s="477"/>
      <c r="B18" s="501"/>
      <c r="C18" s="501"/>
      <c r="D18" s="501"/>
      <c r="E18" s="501"/>
      <c r="F18" s="502"/>
      <c r="G18" s="502"/>
      <c r="H18" s="502"/>
      <c r="I18" s="502"/>
      <c r="J18" s="502"/>
      <c r="K18" s="502"/>
      <c r="L18" s="502"/>
      <c r="M18" s="497"/>
    </row>
    <row r="19" spans="1:15" s="484" customFormat="1" ht="9.9499999999999993" customHeight="1">
      <c r="A19" s="477"/>
      <c r="B19" s="859">
        <v>1995</v>
      </c>
      <c r="C19" s="504">
        <f>SUM(D19:F19,C59,K59)</f>
        <v>346103.55299999996</v>
      </c>
      <c r="D19" s="504">
        <v>3928.2</v>
      </c>
      <c r="E19" s="504"/>
      <c r="F19" s="504">
        <f>SUM(H19:L19)</f>
        <v>250385.95299999998</v>
      </c>
      <c r="G19" s="504"/>
      <c r="H19" s="504">
        <v>59912.952999999958</v>
      </c>
      <c r="I19" s="504">
        <v>42137.1</v>
      </c>
      <c r="J19" s="504">
        <v>3629</v>
      </c>
      <c r="K19" s="504">
        <v>138176.20000000001</v>
      </c>
      <c r="L19" s="504">
        <v>6530.7</v>
      </c>
      <c r="M19" s="497"/>
      <c r="N19" s="504"/>
      <c r="O19" s="504"/>
    </row>
    <row r="20" spans="1:15" s="484" customFormat="1" ht="9.9499999999999993" customHeight="1">
      <c r="A20" s="477"/>
      <c r="B20" s="859">
        <v>1996</v>
      </c>
      <c r="C20" s="504">
        <f>SUM(D20:F20,C60,K60)</f>
        <v>477821.663</v>
      </c>
      <c r="D20" s="505">
        <v>5920.6</v>
      </c>
      <c r="E20" s="504"/>
      <c r="F20" s="504">
        <f>SUM(H20:L20)</f>
        <v>329354.86300000001</v>
      </c>
      <c r="G20" s="504"/>
      <c r="H20" s="504">
        <v>79678.263000000006</v>
      </c>
      <c r="I20" s="504">
        <v>45919.4</v>
      </c>
      <c r="J20" s="504">
        <v>5292.2</v>
      </c>
      <c r="K20" s="504">
        <v>194933.5</v>
      </c>
      <c r="L20" s="504">
        <v>3531.5</v>
      </c>
      <c r="M20" s="497"/>
      <c r="N20" s="504"/>
      <c r="O20" s="504"/>
    </row>
    <row r="21" spans="1:15" s="484" customFormat="1" ht="9.9499999999999993" customHeight="1">
      <c r="A21" s="477"/>
      <c r="B21" s="859">
        <v>1997</v>
      </c>
      <c r="C21" s="504">
        <f t="shared" ref="C21:C23" si="0">SUM(D21:F21,C61,K61)</f>
        <v>632000.1</v>
      </c>
      <c r="D21" s="504">
        <v>10474.799999999999</v>
      </c>
      <c r="E21" s="504"/>
      <c r="F21" s="504">
        <f>SUM(H21:L21)</f>
        <v>420096.6</v>
      </c>
      <c r="G21" s="504"/>
      <c r="H21" s="504">
        <v>90201.8</v>
      </c>
      <c r="I21" s="504">
        <v>64624.5</v>
      </c>
      <c r="J21" s="504">
        <v>5811.4</v>
      </c>
      <c r="K21" s="504">
        <v>250111.6</v>
      </c>
      <c r="L21" s="504">
        <v>9347.2999999999993</v>
      </c>
      <c r="M21" s="497"/>
      <c r="N21" s="504"/>
      <c r="O21" s="504"/>
    </row>
    <row r="22" spans="1:15" s="484" customFormat="1" ht="9.9499999999999993" customHeight="1">
      <c r="A22" s="477"/>
      <c r="B22" s="859">
        <v>1998</v>
      </c>
      <c r="C22" s="504">
        <f t="shared" si="0"/>
        <v>721575.3</v>
      </c>
      <c r="D22" s="504">
        <v>10136.6</v>
      </c>
      <c r="E22" s="504"/>
      <c r="F22" s="504">
        <f>SUM(H22:L22)</f>
        <v>459132</v>
      </c>
      <c r="G22" s="504"/>
      <c r="H22" s="504">
        <v>81922.399999999994</v>
      </c>
      <c r="I22" s="504">
        <v>95593.8</v>
      </c>
      <c r="J22" s="504">
        <v>3890.7</v>
      </c>
      <c r="K22" s="504">
        <v>270311</v>
      </c>
      <c r="L22" s="504">
        <v>7414.1</v>
      </c>
      <c r="M22" s="497"/>
      <c r="N22" s="504"/>
      <c r="O22" s="504"/>
    </row>
    <row r="23" spans="1:15" s="484" customFormat="1" ht="9.9499999999999993" customHeight="1">
      <c r="A23" s="477"/>
      <c r="B23" s="859">
        <v>1999</v>
      </c>
      <c r="C23" s="504">
        <f t="shared" si="0"/>
        <v>858882.60699999996</v>
      </c>
      <c r="D23" s="504">
        <v>13291.8</v>
      </c>
      <c r="E23" s="504"/>
      <c r="F23" s="504">
        <f>SUM(H23:L23)</f>
        <v>532381.10699999984</v>
      </c>
      <c r="G23" s="504"/>
      <c r="H23" s="504">
        <v>96832.106999999945</v>
      </c>
      <c r="I23" s="504">
        <v>111695.4</v>
      </c>
      <c r="J23" s="504">
        <v>4952</v>
      </c>
      <c r="K23" s="504">
        <v>311918.09999999998</v>
      </c>
      <c r="L23" s="504">
        <v>6983.5</v>
      </c>
      <c r="M23" s="497"/>
      <c r="N23" s="504"/>
      <c r="O23" s="504"/>
    </row>
    <row r="24" spans="1:15" s="484" customFormat="1" ht="9.9499999999999993" customHeight="1">
      <c r="A24" s="477"/>
      <c r="B24" s="859"/>
      <c r="C24" s="504"/>
      <c r="D24" s="504"/>
      <c r="E24" s="504"/>
      <c r="F24" s="504"/>
      <c r="G24" s="504"/>
      <c r="H24" s="504"/>
      <c r="I24" s="504"/>
      <c r="J24" s="504"/>
      <c r="K24" s="504"/>
      <c r="L24" s="504"/>
      <c r="M24" s="497"/>
      <c r="N24" s="504"/>
      <c r="O24" s="504"/>
    </row>
    <row r="25" spans="1:15" s="484" customFormat="1" ht="9.9499999999999993" customHeight="1">
      <c r="A25" s="477"/>
      <c r="B25" s="859">
        <v>2000</v>
      </c>
      <c r="C25" s="504">
        <f>SUM(D25:F25,C65,K65)-0.1</f>
        <v>1042111.6</v>
      </c>
      <c r="D25" s="504">
        <v>21578.1</v>
      </c>
      <c r="E25" s="504"/>
      <c r="F25" s="504">
        <f>SUM(H25:L25)</f>
        <v>629476.29999999993</v>
      </c>
      <c r="G25" s="504"/>
      <c r="H25" s="504">
        <v>120553.60000000001</v>
      </c>
      <c r="I25" s="504">
        <v>137971.5</v>
      </c>
      <c r="J25" s="504">
        <v>6588.2</v>
      </c>
      <c r="K25" s="504">
        <v>355673.59999999998</v>
      </c>
      <c r="L25" s="504">
        <v>8689.4</v>
      </c>
      <c r="M25" s="497"/>
      <c r="N25" s="504"/>
      <c r="O25" s="504"/>
    </row>
    <row r="26" spans="1:15" s="484" customFormat="1" ht="9.9499999999999993" customHeight="1">
      <c r="A26" s="477"/>
      <c r="B26" s="859">
        <v>2001</v>
      </c>
      <c r="C26" s="504">
        <f>SUM(D26:F26,C66,K66,L66)</f>
        <v>1139127.5000000002</v>
      </c>
      <c r="D26" s="504">
        <v>23581.4</v>
      </c>
      <c r="E26" s="504"/>
      <c r="F26" s="505">
        <f>SUM(H26:L26)</f>
        <v>668096.80000000005</v>
      </c>
      <c r="G26" s="505"/>
      <c r="H26" s="505">
        <v>121411.6</v>
      </c>
      <c r="I26" s="504">
        <v>145194.6</v>
      </c>
      <c r="J26" s="504" t="s">
        <v>30</v>
      </c>
      <c r="K26" s="504">
        <v>396508.2</v>
      </c>
      <c r="L26" s="504">
        <v>4982.3999999999996</v>
      </c>
      <c r="M26" s="497"/>
    </row>
    <row r="27" spans="1:15" s="484" customFormat="1" ht="9.9499999999999993" customHeight="1">
      <c r="A27" s="477"/>
      <c r="B27" s="859">
        <v>2002</v>
      </c>
      <c r="C27" s="504">
        <f t="shared" ref="C27:C29" si="1">SUM(D27:F27,C67,K67,L67)</f>
        <v>1305882</v>
      </c>
      <c r="D27" s="504">
        <v>26689.8</v>
      </c>
      <c r="E27" s="504"/>
      <c r="F27" s="505">
        <f>SUM(H27:L27)</f>
        <v>790185.2</v>
      </c>
      <c r="G27" s="505"/>
      <c r="H27" s="505">
        <v>130004</v>
      </c>
      <c r="I27" s="504">
        <v>215559</v>
      </c>
      <c r="J27" s="504" t="s">
        <v>30</v>
      </c>
      <c r="K27" s="504">
        <v>432510.5</v>
      </c>
      <c r="L27" s="504">
        <v>12111.7</v>
      </c>
      <c r="M27" s="497"/>
    </row>
    <row r="28" spans="1:15" s="484" customFormat="1" ht="9.9499999999999993" customHeight="1">
      <c r="A28" s="477"/>
      <c r="B28" s="859">
        <v>2003</v>
      </c>
      <c r="C28" s="504">
        <f>SUM(D28:F28,C68,K68,L68)</f>
        <v>1480042.7</v>
      </c>
      <c r="D28" s="504">
        <v>35079.800000000003</v>
      </c>
      <c r="E28" s="504"/>
      <c r="F28" s="505">
        <f>SUM(H28:L28)</f>
        <v>904108</v>
      </c>
      <c r="G28" s="505"/>
      <c r="H28" s="505">
        <v>168964.1</v>
      </c>
      <c r="I28" s="504">
        <v>199687.9</v>
      </c>
      <c r="J28" s="504" t="s">
        <v>30</v>
      </c>
      <c r="K28" s="504">
        <v>522494.4</v>
      </c>
      <c r="L28" s="504">
        <v>12961.6</v>
      </c>
      <c r="M28" s="497"/>
    </row>
    <row r="29" spans="1:15" s="484" customFormat="1" ht="9.9499999999999993" customHeight="1">
      <c r="A29" s="477"/>
      <c r="B29" s="859">
        <v>2004</v>
      </c>
      <c r="C29" s="504">
        <f t="shared" si="1"/>
        <v>1595781.0000000002</v>
      </c>
      <c r="D29" s="504">
        <v>31180.9</v>
      </c>
      <c r="E29" s="504"/>
      <c r="F29" s="505">
        <f>SUM(H29:L29)</f>
        <v>975460.1</v>
      </c>
      <c r="G29" s="505"/>
      <c r="H29" s="505">
        <v>162060.20000000001</v>
      </c>
      <c r="I29" s="504">
        <v>211062.9</v>
      </c>
      <c r="J29" s="504" t="s">
        <v>30</v>
      </c>
      <c r="K29" s="504">
        <v>573398.6</v>
      </c>
      <c r="L29" s="504">
        <v>28938.400000000001</v>
      </c>
      <c r="M29" s="497"/>
    </row>
    <row r="30" spans="1:15" s="484" customFormat="1" ht="9.9499999999999993" customHeight="1">
      <c r="A30" s="477"/>
      <c r="B30" s="859"/>
      <c r="C30" s="504"/>
      <c r="D30" s="504"/>
      <c r="E30" s="504"/>
      <c r="F30" s="504"/>
      <c r="G30" s="504"/>
      <c r="H30" s="504"/>
      <c r="I30" s="504"/>
      <c r="J30" s="504"/>
      <c r="K30" s="504"/>
      <c r="L30" s="504"/>
      <c r="M30" s="497"/>
    </row>
    <row r="31" spans="1:15" s="484" customFormat="1" ht="9.9499999999999993" customHeight="1">
      <c r="A31" s="477"/>
      <c r="B31" s="859">
        <v>2005</v>
      </c>
      <c r="C31" s="504">
        <f t="shared" ref="C31:C35" si="2">SUM(D31:F31,C71,K71,L71)</f>
        <v>1769622.5</v>
      </c>
      <c r="D31" s="504">
        <v>34975.5</v>
      </c>
      <c r="E31" s="504"/>
      <c r="F31" s="505">
        <f>SUM(H31:L31)</f>
        <v>1069847</v>
      </c>
      <c r="G31" s="505"/>
      <c r="H31" s="505">
        <v>178000.8</v>
      </c>
      <c r="I31" s="504">
        <v>246185.60000000001</v>
      </c>
      <c r="J31" s="504" t="s">
        <v>30</v>
      </c>
      <c r="K31" s="504">
        <v>632298.6</v>
      </c>
      <c r="L31" s="504">
        <v>13362</v>
      </c>
      <c r="M31" s="497"/>
    </row>
    <row r="32" spans="1:15" s="484" customFormat="1" ht="9.9499999999999993" customHeight="1">
      <c r="A32" s="477"/>
      <c r="B32" s="859">
        <v>2006</v>
      </c>
      <c r="C32" s="504">
        <f t="shared" si="2"/>
        <v>2020493.7000000002</v>
      </c>
      <c r="D32" s="504">
        <v>43967.5</v>
      </c>
      <c r="E32" s="504"/>
      <c r="F32" s="505">
        <f>SUM(H32:L32)</f>
        <v>1229263.1000000001</v>
      </c>
      <c r="G32" s="505"/>
      <c r="H32" s="505">
        <v>215117</v>
      </c>
      <c r="I32" s="504">
        <v>294447.40000000002</v>
      </c>
      <c r="J32" s="504" t="s">
        <v>30</v>
      </c>
      <c r="K32" s="504">
        <v>699716.9</v>
      </c>
      <c r="L32" s="504">
        <v>19981.8</v>
      </c>
      <c r="M32" s="497"/>
    </row>
    <row r="33" spans="1:17" s="484" customFormat="1" ht="9.9499999999999993" customHeight="1">
      <c r="A33" s="477"/>
      <c r="B33" s="859">
        <v>2007</v>
      </c>
      <c r="C33" s="504">
        <f t="shared" si="2"/>
        <v>2260021.8000000003</v>
      </c>
      <c r="D33" s="504">
        <v>41006.300000000003</v>
      </c>
      <c r="E33" s="504"/>
      <c r="F33" s="505">
        <f>SUM(H33:L33)</f>
        <v>1402380.9000000001</v>
      </c>
      <c r="G33" s="505"/>
      <c r="H33" s="505">
        <v>313551.90000000002</v>
      </c>
      <c r="I33" s="504">
        <v>324048.2</v>
      </c>
      <c r="J33" s="504" t="s">
        <v>30</v>
      </c>
      <c r="K33" s="504">
        <v>748837.5</v>
      </c>
      <c r="L33" s="504">
        <v>15943.3</v>
      </c>
      <c r="M33" s="497"/>
    </row>
    <row r="34" spans="1:17" s="484" customFormat="1" ht="9.9499999999999993" customHeight="1">
      <c r="A34" s="477"/>
      <c r="B34" s="859">
        <v>2008</v>
      </c>
      <c r="C34" s="504">
        <f t="shared" si="2"/>
        <v>2667693.9</v>
      </c>
      <c r="D34" s="504">
        <v>48773.3</v>
      </c>
      <c r="E34" s="504"/>
      <c r="F34" s="505">
        <f>SUM(H34:L34)</f>
        <v>1641011.2</v>
      </c>
      <c r="G34" s="505"/>
      <c r="H34" s="505">
        <v>408488.1</v>
      </c>
      <c r="I34" s="504">
        <v>316009.5</v>
      </c>
      <c r="J34" s="504" t="s">
        <v>30</v>
      </c>
      <c r="K34" s="504">
        <v>901429.1</v>
      </c>
      <c r="L34" s="504">
        <v>15084.5</v>
      </c>
      <c r="M34" s="497"/>
    </row>
    <row r="35" spans="1:17" s="484" customFormat="1" ht="9.9499999999999993" customHeight="1">
      <c r="A35" s="477"/>
      <c r="B35" s="859">
        <v>2009</v>
      </c>
      <c r="C35" s="504">
        <f t="shared" si="2"/>
        <v>2851252.9</v>
      </c>
      <c r="D35" s="504">
        <v>52766.400000000001</v>
      </c>
      <c r="E35" s="504"/>
      <c r="F35" s="505">
        <f>SUM(H35:L35)</f>
        <v>1872766.5</v>
      </c>
      <c r="G35" s="505"/>
      <c r="H35" s="505">
        <v>483453.4</v>
      </c>
      <c r="I35" s="504">
        <v>286274.2</v>
      </c>
      <c r="J35" s="504" t="s">
        <v>30</v>
      </c>
      <c r="K35" s="504">
        <v>1087113</v>
      </c>
      <c r="L35" s="504">
        <v>15925.9</v>
      </c>
      <c r="M35" s="497"/>
    </row>
    <row r="36" spans="1:17" s="484" customFormat="1" ht="9.9499999999999993" customHeight="1">
      <c r="A36" s="477"/>
      <c r="B36" s="859"/>
      <c r="C36" s="504"/>
      <c r="D36" s="504"/>
      <c r="E36" s="504"/>
      <c r="F36" s="505"/>
      <c r="G36" s="505"/>
      <c r="H36" s="505"/>
      <c r="I36" s="504"/>
      <c r="J36" s="504"/>
      <c r="K36" s="504"/>
      <c r="L36" s="504"/>
      <c r="M36" s="497"/>
    </row>
    <row r="37" spans="1:17" s="484" customFormat="1" ht="9.9499999999999993" customHeight="1">
      <c r="A37" s="477"/>
      <c r="B37" s="859">
        <v>2010</v>
      </c>
      <c r="C37" s="505">
        <f t="shared" ref="C37:C38" si="3">SUM(D37:F37,C77,K77,L77)</f>
        <v>3099532.9</v>
      </c>
      <c r="D37" s="504">
        <v>52240.800000000003</v>
      </c>
      <c r="E37" s="504"/>
      <c r="F37" s="505">
        <f t="shared" ref="F37:F38" si="4">SUM(H37:L37)</f>
        <v>1965512.5</v>
      </c>
      <c r="G37" s="505"/>
      <c r="H37" s="505">
        <v>540444.80000000005</v>
      </c>
      <c r="I37" s="504">
        <v>239955.7</v>
      </c>
      <c r="J37" s="504" t="s">
        <v>30</v>
      </c>
      <c r="K37" s="504">
        <v>1163531.8999999999</v>
      </c>
      <c r="L37" s="504">
        <v>21580.1</v>
      </c>
      <c r="M37" s="497"/>
    </row>
    <row r="38" spans="1:17" s="484" customFormat="1" ht="9.9499999999999993" customHeight="1">
      <c r="A38" s="477"/>
      <c r="B38" s="859">
        <v>2011</v>
      </c>
      <c r="C38" s="504">
        <f t="shared" si="3"/>
        <v>3381825.5</v>
      </c>
      <c r="D38" s="504">
        <v>58354.2</v>
      </c>
      <c r="E38" s="504"/>
      <c r="F38" s="505">
        <f t="shared" si="4"/>
        <v>2088460.5</v>
      </c>
      <c r="G38" s="505"/>
      <c r="H38" s="505">
        <v>492166.8</v>
      </c>
      <c r="I38" s="504">
        <v>339595.2</v>
      </c>
      <c r="J38" s="504" t="s">
        <v>30</v>
      </c>
      <c r="K38" s="504">
        <v>1237045</v>
      </c>
      <c r="L38" s="504">
        <v>19653.5</v>
      </c>
      <c r="M38" s="497"/>
    </row>
    <row r="39" spans="1:17" s="484" customFormat="1" ht="9.9499999999999993" customHeight="1">
      <c r="A39" s="477"/>
      <c r="B39" s="859">
        <v>2012</v>
      </c>
      <c r="C39" s="504">
        <f>SUM(D39:F39,C79,K79,L79)-0.1</f>
        <v>3637142.8</v>
      </c>
      <c r="D39" s="504">
        <v>66979.899999999994</v>
      </c>
      <c r="E39" s="504"/>
      <c r="F39" s="504">
        <f>SUM(H39:L39)</f>
        <v>2231051.2999999998</v>
      </c>
      <c r="G39" s="504"/>
      <c r="H39" s="504">
        <v>523271.7</v>
      </c>
      <c r="I39" s="504">
        <v>309212.79999999999</v>
      </c>
      <c r="J39" s="504" t="s">
        <v>30</v>
      </c>
      <c r="K39" s="504">
        <v>1377746.8</v>
      </c>
      <c r="L39" s="504">
        <v>20820</v>
      </c>
      <c r="M39" s="497"/>
    </row>
    <row r="40" spans="1:17" s="484" customFormat="1" ht="4.7" customHeight="1">
      <c r="A40" s="506"/>
      <c r="B40" s="507"/>
      <c r="C40" s="508"/>
      <c r="D40" s="508"/>
      <c r="E40" s="508"/>
      <c r="F40" s="508"/>
      <c r="G40" s="508"/>
      <c r="H40" s="508"/>
      <c r="I40" s="508"/>
      <c r="J40" s="508"/>
      <c r="K40" s="508"/>
      <c r="L40" s="508"/>
      <c r="M40" s="509"/>
    </row>
    <row r="41" spans="1:17" s="484" customFormat="1" ht="4.7" customHeight="1">
      <c r="A41" s="510"/>
      <c r="B41" s="511"/>
      <c r="C41" s="512"/>
      <c r="D41" s="512"/>
      <c r="E41" s="512"/>
      <c r="F41" s="512"/>
      <c r="G41" s="512"/>
      <c r="H41" s="512"/>
      <c r="I41" s="512"/>
      <c r="J41" s="512"/>
      <c r="K41" s="512"/>
      <c r="L41" s="512"/>
      <c r="M41" s="513"/>
    </row>
    <row r="42" spans="1:17" s="484" customFormat="1" ht="11.1" customHeight="1">
      <c r="A42" s="477"/>
      <c r="B42" s="514" t="s">
        <v>457</v>
      </c>
      <c r="C42" s="504"/>
      <c r="D42" s="504"/>
      <c r="E42" s="504"/>
      <c r="F42" s="504"/>
      <c r="G42" s="504"/>
      <c r="H42" s="504"/>
      <c r="I42" s="504"/>
      <c r="J42" s="504"/>
      <c r="K42" s="481"/>
      <c r="L42" s="853" t="s">
        <v>137</v>
      </c>
      <c r="M42" s="497"/>
    </row>
    <row r="43" spans="1:17" s="484" customFormat="1" ht="11.1" customHeight="1">
      <c r="A43" s="477"/>
      <c r="B43" s="478" t="s">
        <v>459</v>
      </c>
      <c r="C43" s="504"/>
      <c r="D43" s="504"/>
      <c r="E43" s="504"/>
      <c r="F43" s="504"/>
      <c r="G43" s="504"/>
      <c r="H43" s="504"/>
      <c r="I43" s="504"/>
      <c r="J43" s="504"/>
      <c r="K43" s="481"/>
      <c r="L43" s="481" t="s">
        <v>69</v>
      </c>
      <c r="M43" s="497"/>
    </row>
    <row r="44" spans="1:17" s="484" customFormat="1" ht="11.1" customHeight="1">
      <c r="A44" s="477"/>
      <c r="B44" s="478" t="s">
        <v>61</v>
      </c>
      <c r="C44" s="504"/>
      <c r="D44" s="504"/>
      <c r="E44" s="504"/>
      <c r="F44" s="504"/>
      <c r="G44" s="504"/>
      <c r="H44" s="504"/>
      <c r="I44" s="504"/>
      <c r="J44" s="504"/>
      <c r="M44" s="497"/>
    </row>
    <row r="45" spans="1:17" s="484" customFormat="1" ht="11.1" customHeight="1">
      <c r="A45" s="477"/>
      <c r="B45" s="486" t="s">
        <v>3</v>
      </c>
      <c r="C45" s="504"/>
      <c r="D45" s="504"/>
      <c r="E45" s="504"/>
      <c r="F45" s="515"/>
      <c r="G45" s="515"/>
      <c r="H45" s="515"/>
      <c r="I45" s="515"/>
      <c r="J45" s="515"/>
      <c r="M45" s="497"/>
    </row>
    <row r="46" spans="1:17" ht="3" customHeight="1">
      <c r="A46" s="485"/>
      <c r="B46" s="491"/>
      <c r="C46" s="491"/>
      <c r="D46" s="491"/>
      <c r="E46" s="491"/>
      <c r="F46" s="492"/>
      <c r="G46" s="492"/>
      <c r="H46" s="492"/>
      <c r="I46" s="492"/>
      <c r="J46" s="492"/>
      <c r="K46" s="492"/>
      <c r="L46" s="492"/>
      <c r="M46" s="489"/>
      <c r="N46" s="490"/>
      <c r="O46" s="490"/>
      <c r="P46" s="490"/>
      <c r="Q46" s="490"/>
    </row>
    <row r="47" spans="1:17" ht="3" customHeight="1">
      <c r="A47" s="485"/>
      <c r="B47" s="493"/>
      <c r="C47" s="474"/>
      <c r="D47" s="474"/>
      <c r="E47" s="474"/>
      <c r="F47" s="494"/>
      <c r="G47" s="494"/>
      <c r="H47" s="494"/>
      <c r="I47" s="494"/>
      <c r="J47" s="494"/>
      <c r="K47" s="494"/>
      <c r="L47" s="494"/>
      <c r="M47" s="495"/>
    </row>
    <row r="48" spans="1:17" s="484" customFormat="1" ht="8.65" customHeight="1">
      <c r="A48" s="477"/>
      <c r="B48" s="884" t="s">
        <v>62</v>
      </c>
      <c r="C48" s="892" t="s">
        <v>467</v>
      </c>
      <c r="D48" s="892"/>
      <c r="E48" s="892"/>
      <c r="F48" s="892"/>
      <c r="G48" s="892"/>
      <c r="H48" s="892"/>
      <c r="I48" s="892"/>
      <c r="J48" s="886" t="s">
        <v>468</v>
      </c>
      <c r="K48" s="886" t="s">
        <v>339</v>
      </c>
      <c r="L48" s="886" t="s">
        <v>469</v>
      </c>
      <c r="M48" s="497"/>
    </row>
    <row r="49" spans="1:17" s="484" customFormat="1" ht="2.1" customHeight="1">
      <c r="A49" s="477"/>
      <c r="B49" s="884"/>
      <c r="C49" s="516"/>
      <c r="D49" s="517"/>
      <c r="E49" s="496"/>
      <c r="F49" s="518"/>
      <c r="G49" s="518"/>
      <c r="H49" s="518"/>
      <c r="I49" s="517"/>
      <c r="J49" s="886"/>
      <c r="K49" s="886"/>
      <c r="L49" s="886"/>
      <c r="M49" s="497"/>
    </row>
    <row r="50" spans="1:17" s="484" customFormat="1" ht="10.15" customHeight="1">
      <c r="A50" s="477"/>
      <c r="B50" s="884"/>
      <c r="C50" s="887" t="s">
        <v>60</v>
      </c>
      <c r="D50" s="887" t="s">
        <v>470</v>
      </c>
      <c r="E50" s="519"/>
      <c r="F50" s="886" t="s">
        <v>471</v>
      </c>
      <c r="G50" s="886" t="s">
        <v>472</v>
      </c>
      <c r="H50" s="886"/>
      <c r="I50" s="886" t="s">
        <v>473</v>
      </c>
      <c r="J50" s="886"/>
      <c r="K50" s="886"/>
      <c r="L50" s="886"/>
      <c r="M50" s="497"/>
    </row>
    <row r="51" spans="1:17" s="484" customFormat="1" ht="10.15" customHeight="1">
      <c r="A51" s="477"/>
      <c r="B51" s="884"/>
      <c r="C51" s="887"/>
      <c r="D51" s="887"/>
      <c r="E51" s="519"/>
      <c r="F51" s="886"/>
      <c r="G51" s="886"/>
      <c r="H51" s="886"/>
      <c r="I51" s="886"/>
      <c r="J51" s="886"/>
      <c r="K51" s="886"/>
      <c r="L51" s="886"/>
      <c r="M51" s="497"/>
    </row>
    <row r="52" spans="1:17" s="484" customFormat="1" ht="10.15" customHeight="1">
      <c r="A52" s="477"/>
      <c r="B52" s="884"/>
      <c r="C52" s="887"/>
      <c r="D52" s="887"/>
      <c r="E52" s="519"/>
      <c r="F52" s="886"/>
      <c r="G52" s="886"/>
      <c r="H52" s="886"/>
      <c r="I52" s="886"/>
      <c r="J52" s="886"/>
      <c r="K52" s="886"/>
      <c r="L52" s="886"/>
      <c r="M52" s="497"/>
    </row>
    <row r="53" spans="1:17" s="484" customFormat="1" ht="10.15" customHeight="1">
      <c r="A53" s="477"/>
      <c r="B53" s="884"/>
      <c r="C53" s="887"/>
      <c r="D53" s="887"/>
      <c r="E53" s="519"/>
      <c r="F53" s="886"/>
      <c r="G53" s="886"/>
      <c r="H53" s="886"/>
      <c r="I53" s="886"/>
      <c r="J53" s="886"/>
      <c r="K53" s="886"/>
      <c r="L53" s="886"/>
      <c r="M53" s="497"/>
    </row>
    <row r="54" spans="1:17" s="484" customFormat="1" ht="10.15" customHeight="1">
      <c r="A54" s="477"/>
      <c r="B54" s="884"/>
      <c r="C54" s="887"/>
      <c r="D54" s="887"/>
      <c r="E54" s="519"/>
      <c r="F54" s="886"/>
      <c r="G54" s="886"/>
      <c r="H54" s="886"/>
      <c r="I54" s="886"/>
      <c r="J54" s="886"/>
      <c r="K54" s="886"/>
      <c r="L54" s="886"/>
      <c r="M54" s="497"/>
    </row>
    <row r="55" spans="1:17" s="484" customFormat="1" ht="10.15" customHeight="1">
      <c r="A55" s="477"/>
      <c r="B55" s="884"/>
      <c r="C55" s="887"/>
      <c r="D55" s="887"/>
      <c r="E55" s="519"/>
      <c r="F55" s="886"/>
      <c r="G55" s="886"/>
      <c r="H55" s="886"/>
      <c r="I55" s="886"/>
      <c r="J55" s="886"/>
      <c r="K55" s="886"/>
      <c r="L55" s="886"/>
      <c r="M55" s="497"/>
    </row>
    <row r="56" spans="1:17" s="484" customFormat="1" ht="10.15" customHeight="1">
      <c r="A56" s="477"/>
      <c r="B56" s="884"/>
      <c r="C56" s="861"/>
      <c r="D56" s="887"/>
      <c r="E56" s="519"/>
      <c r="F56" s="886"/>
      <c r="G56" s="886"/>
      <c r="H56" s="886"/>
      <c r="I56" s="886"/>
      <c r="J56" s="886"/>
      <c r="K56" s="886"/>
      <c r="L56" s="886"/>
      <c r="M56" s="497"/>
    </row>
    <row r="57" spans="1:17" s="484" customFormat="1" ht="3.95" customHeight="1">
      <c r="A57" s="477"/>
      <c r="B57" s="862"/>
      <c r="C57" s="864"/>
      <c r="D57" s="500"/>
      <c r="E57" s="862"/>
      <c r="F57" s="500"/>
      <c r="G57" s="500"/>
      <c r="H57" s="500"/>
      <c r="I57" s="500"/>
      <c r="J57" s="500"/>
      <c r="K57" s="500"/>
      <c r="L57" s="500"/>
      <c r="M57" s="497"/>
    </row>
    <row r="58" spans="1:17" s="503" customFormat="1" ht="3.95" customHeight="1">
      <c r="A58" s="477"/>
      <c r="B58" s="501"/>
      <c r="C58" s="502"/>
      <c r="D58" s="502"/>
      <c r="E58" s="501"/>
      <c r="F58" s="502"/>
      <c r="G58" s="502"/>
      <c r="H58" s="502"/>
      <c r="I58" s="502"/>
      <c r="J58" s="502"/>
      <c r="K58" s="502"/>
      <c r="L58" s="502"/>
      <c r="M58" s="497"/>
    </row>
    <row r="59" spans="1:17" s="484" customFormat="1" ht="9" customHeight="1">
      <c r="A59" s="477"/>
      <c r="B59" s="859">
        <v>1995</v>
      </c>
      <c r="C59" s="504">
        <f>SUM(D59:J59)</f>
        <v>91789.4</v>
      </c>
      <c r="D59" s="504">
        <v>49115.3</v>
      </c>
      <c r="E59" s="504"/>
      <c r="F59" s="504" t="s">
        <v>30</v>
      </c>
      <c r="G59" s="504"/>
      <c r="H59" s="504">
        <v>33409.699999999997</v>
      </c>
      <c r="I59" s="504">
        <v>9230.4</v>
      </c>
      <c r="J59" s="504">
        <v>34</v>
      </c>
      <c r="K59" s="504" t="s">
        <v>30</v>
      </c>
      <c r="L59" s="504" t="s">
        <v>30</v>
      </c>
      <c r="M59" s="497"/>
      <c r="N59" s="504"/>
      <c r="O59" s="504"/>
      <c r="P59" s="504"/>
      <c r="Q59" s="504"/>
    </row>
    <row r="60" spans="1:17" s="484" customFormat="1" ht="9" customHeight="1">
      <c r="A60" s="477"/>
      <c r="B60" s="859">
        <v>1996</v>
      </c>
      <c r="C60" s="504">
        <f>SUM(D60:J60)</f>
        <v>142546.20000000001</v>
      </c>
      <c r="D60" s="504">
        <v>70840.7</v>
      </c>
      <c r="E60" s="504"/>
      <c r="F60" s="504" t="s">
        <v>30</v>
      </c>
      <c r="G60" s="504"/>
      <c r="H60" s="504">
        <v>45706.5</v>
      </c>
      <c r="I60" s="504">
        <v>25999</v>
      </c>
      <c r="J60" s="504" t="s">
        <v>30</v>
      </c>
      <c r="K60" s="504" t="s">
        <v>30</v>
      </c>
      <c r="L60" s="504" t="s">
        <v>30</v>
      </c>
      <c r="M60" s="497"/>
      <c r="N60" s="504"/>
      <c r="O60" s="504"/>
      <c r="P60" s="504"/>
    </row>
    <row r="61" spans="1:17" s="484" customFormat="1" ht="9" customHeight="1">
      <c r="A61" s="477"/>
      <c r="B61" s="859">
        <v>1997</v>
      </c>
      <c r="C61" s="504">
        <f>SUM(D61:J61)</f>
        <v>201428.69999999998</v>
      </c>
      <c r="D61" s="504">
        <v>94528.4</v>
      </c>
      <c r="E61" s="504"/>
      <c r="F61" s="504" t="s">
        <v>30</v>
      </c>
      <c r="G61" s="504"/>
      <c r="H61" s="504">
        <v>65263.7</v>
      </c>
      <c r="I61" s="504">
        <v>41636.1</v>
      </c>
      <c r="J61" s="504">
        <v>0.5</v>
      </c>
      <c r="K61" s="504" t="s">
        <v>30</v>
      </c>
      <c r="L61" s="504" t="s">
        <v>30</v>
      </c>
      <c r="M61" s="497"/>
      <c r="N61" s="504"/>
      <c r="O61" s="504"/>
      <c r="P61" s="504"/>
    </row>
    <row r="62" spans="1:17" s="484" customFormat="1" ht="9" customHeight="1">
      <c r="A62" s="477"/>
      <c r="B62" s="859">
        <v>1998</v>
      </c>
      <c r="C62" s="504">
        <f>SUM(D62:J62)</f>
        <v>252306.7</v>
      </c>
      <c r="D62" s="504">
        <v>113578.3</v>
      </c>
      <c r="E62" s="504"/>
      <c r="F62" s="504">
        <v>107087.4</v>
      </c>
      <c r="G62" s="504"/>
      <c r="H62" s="504">
        <v>9280.4</v>
      </c>
      <c r="I62" s="504">
        <v>22360.6</v>
      </c>
      <c r="J62" s="504" t="s">
        <v>30</v>
      </c>
      <c r="K62" s="504" t="s">
        <v>30</v>
      </c>
      <c r="L62" s="504" t="s">
        <v>30</v>
      </c>
      <c r="M62" s="497"/>
      <c r="N62" s="504"/>
      <c r="O62" s="504"/>
      <c r="P62" s="504"/>
    </row>
    <row r="63" spans="1:17" s="484" customFormat="1" ht="9" customHeight="1">
      <c r="A63" s="477"/>
      <c r="B63" s="859">
        <v>1999</v>
      </c>
      <c r="C63" s="504">
        <f>SUM(D63:J63)</f>
        <v>313209.70000000007</v>
      </c>
      <c r="D63" s="504">
        <v>140670.9</v>
      </c>
      <c r="E63" s="504"/>
      <c r="F63" s="504">
        <v>142949</v>
      </c>
      <c r="G63" s="504"/>
      <c r="H63" s="504">
        <v>10856.4</v>
      </c>
      <c r="I63" s="504">
        <v>18733.400000000001</v>
      </c>
      <c r="J63" s="504" t="s">
        <v>30</v>
      </c>
      <c r="K63" s="504" t="s">
        <v>30</v>
      </c>
      <c r="L63" s="504" t="s">
        <v>30</v>
      </c>
      <c r="M63" s="497"/>
      <c r="N63" s="504"/>
      <c r="O63" s="504"/>
      <c r="P63" s="504"/>
    </row>
    <row r="64" spans="1:17" s="484" customFormat="1" ht="8.65" customHeight="1">
      <c r="A64" s="477"/>
      <c r="B64" s="859"/>
      <c r="C64" s="504"/>
      <c r="D64" s="504"/>
      <c r="E64" s="504"/>
      <c r="F64" s="504"/>
      <c r="G64" s="504"/>
      <c r="H64" s="504"/>
      <c r="I64" s="504"/>
      <c r="J64" s="504"/>
      <c r="K64" s="504"/>
      <c r="L64" s="504"/>
      <c r="M64" s="497"/>
      <c r="N64" s="504"/>
      <c r="O64" s="504"/>
      <c r="P64" s="504"/>
    </row>
    <row r="65" spans="1:17" s="484" customFormat="1" ht="9" customHeight="1">
      <c r="A65" s="477"/>
      <c r="B65" s="859">
        <v>2000</v>
      </c>
      <c r="C65" s="504">
        <f>SUM(D65:J65)</f>
        <v>391057.3</v>
      </c>
      <c r="D65" s="504">
        <v>178136.2</v>
      </c>
      <c r="E65" s="504"/>
      <c r="F65" s="504">
        <v>170369.8</v>
      </c>
      <c r="G65" s="504"/>
      <c r="H65" s="504">
        <v>12510.8</v>
      </c>
      <c r="I65" s="504">
        <v>30040.5</v>
      </c>
      <c r="J65" s="504" t="s">
        <v>30</v>
      </c>
      <c r="K65" s="504" t="s">
        <v>30</v>
      </c>
      <c r="L65" s="504" t="s">
        <v>30</v>
      </c>
      <c r="M65" s="497"/>
      <c r="N65" s="504"/>
      <c r="O65" s="504"/>
      <c r="P65" s="504"/>
    </row>
    <row r="66" spans="1:17" s="484" customFormat="1" ht="9" customHeight="1">
      <c r="A66" s="477"/>
      <c r="B66" s="859">
        <v>2001</v>
      </c>
      <c r="C66" s="504">
        <f>SUM(D66:J66)</f>
        <v>446794.2</v>
      </c>
      <c r="D66" s="504">
        <v>196931.20000000001</v>
      </c>
      <c r="E66" s="504"/>
      <c r="F66" s="504">
        <v>197085.9</v>
      </c>
      <c r="G66" s="504"/>
      <c r="H66" s="504">
        <v>13412.4</v>
      </c>
      <c r="I66" s="504">
        <v>39364.699999999997</v>
      </c>
      <c r="J66" s="504" t="s">
        <v>30</v>
      </c>
      <c r="K66" s="504" t="s">
        <v>30</v>
      </c>
      <c r="L66" s="504">
        <v>655.1</v>
      </c>
      <c r="M66" s="497"/>
      <c r="N66" s="504"/>
      <c r="O66" s="504"/>
      <c r="P66" s="504"/>
    </row>
    <row r="67" spans="1:17" s="484" customFormat="1" ht="9" customHeight="1">
      <c r="A67" s="477"/>
      <c r="B67" s="859">
        <v>2002</v>
      </c>
      <c r="C67" s="504">
        <f>SUM(D67:J67)</f>
        <v>488242.3</v>
      </c>
      <c r="D67" s="504">
        <v>214909.8</v>
      </c>
      <c r="E67" s="504"/>
      <c r="F67" s="504">
        <v>212741.3</v>
      </c>
      <c r="G67" s="504"/>
      <c r="H67" s="504">
        <v>14162</v>
      </c>
      <c r="I67" s="504">
        <v>46429.2</v>
      </c>
      <c r="J67" s="504" t="s">
        <v>30</v>
      </c>
      <c r="K67" s="504" t="s">
        <v>30</v>
      </c>
      <c r="L67" s="504">
        <v>764.7</v>
      </c>
      <c r="M67" s="497"/>
      <c r="N67" s="504"/>
      <c r="O67" s="504"/>
      <c r="P67" s="504"/>
    </row>
    <row r="68" spans="1:17" s="484" customFormat="1" ht="9" customHeight="1">
      <c r="A68" s="477"/>
      <c r="B68" s="859">
        <v>2003</v>
      </c>
      <c r="C68" s="504">
        <f>SUM(D68:J68)</f>
        <v>540029.6</v>
      </c>
      <c r="D68" s="504">
        <v>225227.8</v>
      </c>
      <c r="E68" s="504"/>
      <c r="F68" s="504">
        <v>233443.7</v>
      </c>
      <c r="G68" s="504"/>
      <c r="H68" s="504">
        <v>16044.9</v>
      </c>
      <c r="I68" s="504">
        <v>65313.2</v>
      </c>
      <c r="J68" s="504" t="s">
        <v>30</v>
      </c>
      <c r="K68" s="504" t="s">
        <v>30</v>
      </c>
      <c r="L68" s="504">
        <v>825.3</v>
      </c>
      <c r="M68" s="497"/>
      <c r="N68" s="504"/>
      <c r="O68" s="504"/>
    </row>
    <row r="69" spans="1:17" s="484" customFormat="1" ht="9" customHeight="1">
      <c r="A69" s="477"/>
      <c r="B69" s="859">
        <v>2004</v>
      </c>
      <c r="C69" s="504">
        <f>SUM(D69:J69)</f>
        <v>588271.20000000007</v>
      </c>
      <c r="D69" s="504">
        <v>239890.2</v>
      </c>
      <c r="E69" s="504"/>
      <c r="F69" s="504">
        <v>243391.2</v>
      </c>
      <c r="G69" s="504"/>
      <c r="H69" s="504">
        <v>15310.5</v>
      </c>
      <c r="I69" s="504">
        <v>89679.3</v>
      </c>
      <c r="J69" s="504" t="s">
        <v>30</v>
      </c>
      <c r="K69" s="504" t="s">
        <v>30</v>
      </c>
      <c r="L69" s="504">
        <v>868.8</v>
      </c>
      <c r="M69" s="497"/>
      <c r="N69" s="504"/>
      <c r="O69" s="504"/>
    </row>
    <row r="70" spans="1:17" s="484" customFormat="1" ht="9" customHeight="1">
      <c r="A70" s="477"/>
      <c r="B70" s="859"/>
      <c r="C70" s="504"/>
      <c r="D70" s="504"/>
      <c r="E70" s="504"/>
      <c r="F70" s="504"/>
      <c r="G70" s="504"/>
      <c r="H70" s="504"/>
      <c r="I70" s="504"/>
      <c r="J70" s="504"/>
      <c r="K70" s="504"/>
      <c r="L70" s="504"/>
      <c r="M70" s="497"/>
      <c r="N70" s="504"/>
      <c r="O70" s="504"/>
      <c r="P70" s="504"/>
      <c r="Q70" s="504"/>
    </row>
    <row r="71" spans="1:17" s="484" customFormat="1" ht="9" customHeight="1">
      <c r="A71" s="477"/>
      <c r="B71" s="859">
        <v>2005</v>
      </c>
      <c r="C71" s="504">
        <f>SUM(D71:J71)</f>
        <v>663771.30000000005</v>
      </c>
      <c r="D71" s="504">
        <v>278892.40000000002</v>
      </c>
      <c r="E71" s="504"/>
      <c r="F71" s="504">
        <v>273217.40000000002</v>
      </c>
      <c r="G71" s="504"/>
      <c r="H71" s="504">
        <v>17705.8</v>
      </c>
      <c r="I71" s="504">
        <v>93955.7</v>
      </c>
      <c r="J71" s="504" t="s">
        <v>30</v>
      </c>
      <c r="K71" s="504" t="s">
        <v>30</v>
      </c>
      <c r="L71" s="504">
        <v>1028.7</v>
      </c>
      <c r="M71" s="497"/>
      <c r="N71" s="504"/>
      <c r="O71" s="504"/>
      <c r="P71" s="504"/>
      <c r="Q71" s="504"/>
    </row>
    <row r="72" spans="1:17" s="484" customFormat="1" ht="9" customHeight="1">
      <c r="A72" s="477"/>
      <c r="B72" s="859">
        <v>2006</v>
      </c>
      <c r="C72" s="504">
        <f>SUM(D72:J72)</f>
        <v>746133.1</v>
      </c>
      <c r="D72" s="504">
        <v>329337.3</v>
      </c>
      <c r="E72" s="504"/>
      <c r="F72" s="504">
        <v>298200.2</v>
      </c>
      <c r="G72" s="504"/>
      <c r="H72" s="504">
        <v>19883.400000000001</v>
      </c>
      <c r="I72" s="504">
        <v>98712.2</v>
      </c>
      <c r="J72" s="504" t="s">
        <v>30</v>
      </c>
      <c r="K72" s="504" t="s">
        <v>30</v>
      </c>
      <c r="L72" s="504">
        <v>1130</v>
      </c>
      <c r="M72" s="497"/>
      <c r="N72" s="504"/>
      <c r="O72" s="504"/>
      <c r="P72" s="504"/>
      <c r="Q72" s="504"/>
    </row>
    <row r="73" spans="1:17" s="484" customFormat="1" ht="9" customHeight="1">
      <c r="A73" s="477"/>
      <c r="B73" s="859">
        <v>2007</v>
      </c>
      <c r="C73" s="504">
        <f>SUM(D73:J73)</f>
        <v>810699.1</v>
      </c>
      <c r="D73" s="504">
        <v>332757.7</v>
      </c>
      <c r="E73" s="520"/>
      <c r="F73" s="504">
        <v>343962.3</v>
      </c>
      <c r="G73" s="504"/>
      <c r="H73" s="504">
        <v>20705.8</v>
      </c>
      <c r="I73" s="504">
        <v>56370.6</v>
      </c>
      <c r="J73" s="504">
        <v>56902.7</v>
      </c>
      <c r="K73" s="504">
        <v>4746.2</v>
      </c>
      <c r="L73" s="504">
        <v>1189.3</v>
      </c>
      <c r="M73" s="497"/>
      <c r="N73" s="504"/>
      <c r="O73" s="504"/>
    </row>
    <row r="74" spans="1:17" s="484" customFormat="1" ht="9" customHeight="1">
      <c r="A74" s="477"/>
      <c r="B74" s="859">
        <v>2008</v>
      </c>
      <c r="C74" s="504">
        <f>SUM(D74:J74)</f>
        <v>972840</v>
      </c>
      <c r="D74" s="504">
        <v>423454.9</v>
      </c>
      <c r="E74" s="520"/>
      <c r="F74" s="504">
        <v>386809.4</v>
      </c>
      <c r="G74" s="504"/>
      <c r="H74" s="504">
        <v>22112.2</v>
      </c>
      <c r="I74" s="504">
        <v>76717.600000000006</v>
      </c>
      <c r="J74" s="504">
        <v>63745.9</v>
      </c>
      <c r="K74" s="504">
        <v>3734.1</v>
      </c>
      <c r="L74" s="504">
        <v>1335.3</v>
      </c>
      <c r="M74" s="497"/>
      <c r="N74" s="504"/>
      <c r="O74" s="504"/>
    </row>
    <row r="75" spans="1:17" s="484" customFormat="1" ht="9" customHeight="1">
      <c r="A75" s="477"/>
      <c r="B75" s="859">
        <v>2009</v>
      </c>
      <c r="C75" s="504">
        <f>SUM(D75:J75)</f>
        <v>918494.4</v>
      </c>
      <c r="D75" s="504">
        <v>375717.3</v>
      </c>
      <c r="E75" s="520"/>
      <c r="F75" s="504">
        <v>403240</v>
      </c>
      <c r="G75" s="504"/>
      <c r="H75" s="504">
        <v>25533.5</v>
      </c>
      <c r="I75" s="504">
        <v>78923.199999999997</v>
      </c>
      <c r="J75" s="504">
        <v>35080.400000000001</v>
      </c>
      <c r="K75" s="504">
        <v>5832.2</v>
      </c>
      <c r="L75" s="504">
        <v>1393.4</v>
      </c>
      <c r="M75" s="497"/>
      <c r="N75" s="504"/>
      <c r="O75" s="504"/>
    </row>
    <row r="76" spans="1:17" s="484" customFormat="1" ht="9" customHeight="1">
      <c r="A76" s="477"/>
      <c r="B76" s="859"/>
      <c r="C76" s="504"/>
      <c r="D76" s="504"/>
      <c r="E76" s="520"/>
      <c r="F76" s="504"/>
      <c r="G76" s="504"/>
      <c r="H76" s="504"/>
      <c r="I76" s="504"/>
      <c r="J76" s="504"/>
      <c r="K76" s="504"/>
      <c r="L76" s="504"/>
      <c r="M76" s="497"/>
      <c r="N76" s="504"/>
      <c r="O76" s="504"/>
    </row>
    <row r="77" spans="1:17" s="484" customFormat="1" ht="9" customHeight="1">
      <c r="A77" s="477"/>
      <c r="B77" s="859">
        <v>2010</v>
      </c>
      <c r="C77" s="505">
        <f>SUM(D77:J77)</f>
        <v>1071960.7</v>
      </c>
      <c r="D77" s="504">
        <v>437327.6</v>
      </c>
      <c r="E77" s="520"/>
      <c r="F77" s="504">
        <v>423848.2</v>
      </c>
      <c r="G77" s="504"/>
      <c r="H77" s="504">
        <v>25729.200000000001</v>
      </c>
      <c r="I77" s="504">
        <v>135628.6</v>
      </c>
      <c r="J77" s="504">
        <v>49427.1</v>
      </c>
      <c r="K77" s="504">
        <v>8169.3</v>
      </c>
      <c r="L77" s="504">
        <v>1649.6</v>
      </c>
      <c r="M77" s="497"/>
      <c r="N77" s="504"/>
      <c r="O77" s="504"/>
    </row>
    <row r="78" spans="1:17" s="484" customFormat="1" ht="9" customHeight="1">
      <c r="A78" s="477"/>
      <c r="B78" s="859">
        <v>2011</v>
      </c>
      <c r="C78" s="504">
        <f>SUM(D78:J78)</f>
        <v>1229031.5999999999</v>
      </c>
      <c r="D78" s="504">
        <v>477256.2</v>
      </c>
      <c r="E78" s="520"/>
      <c r="F78" s="504">
        <v>458421</v>
      </c>
      <c r="G78" s="504"/>
      <c r="H78" s="504">
        <v>28488.2</v>
      </c>
      <c r="I78" s="504">
        <v>207494.7</v>
      </c>
      <c r="J78" s="504">
        <v>57371.5</v>
      </c>
      <c r="K78" s="504">
        <v>4157.5</v>
      </c>
      <c r="L78" s="504">
        <v>1821.7</v>
      </c>
      <c r="M78" s="497"/>
      <c r="N78" s="504"/>
      <c r="O78" s="504"/>
    </row>
    <row r="79" spans="1:17" s="484" customFormat="1" ht="9" customHeight="1">
      <c r="A79" s="477"/>
      <c r="B79" s="859">
        <v>2012</v>
      </c>
      <c r="C79" s="504">
        <f>SUM(D79:J79)</f>
        <v>1332035.8</v>
      </c>
      <c r="D79" s="504">
        <v>494264.5</v>
      </c>
      <c r="E79" s="520"/>
      <c r="F79" s="504">
        <v>489816.7</v>
      </c>
      <c r="G79" s="504"/>
      <c r="H79" s="504">
        <v>32032.3</v>
      </c>
      <c r="I79" s="504">
        <v>260304.1</v>
      </c>
      <c r="J79" s="504">
        <v>55618.2</v>
      </c>
      <c r="K79" s="504">
        <v>5024.8</v>
      </c>
      <c r="L79" s="504">
        <v>2051.1</v>
      </c>
      <c r="M79" s="497"/>
      <c r="N79" s="504"/>
      <c r="O79" s="504"/>
    </row>
    <row r="80" spans="1:17" s="484" customFormat="1" ht="3" customHeight="1">
      <c r="A80" s="477"/>
      <c r="B80" s="862"/>
      <c r="C80" s="862"/>
      <c r="D80" s="862"/>
      <c r="E80" s="862"/>
      <c r="F80" s="521"/>
      <c r="G80" s="521"/>
      <c r="H80" s="521"/>
      <c r="I80" s="521"/>
      <c r="J80" s="521"/>
      <c r="K80" s="521"/>
      <c r="L80" s="521"/>
      <c r="M80" s="497"/>
    </row>
    <row r="81" spans="1:14" s="484" customFormat="1" ht="3" customHeight="1">
      <c r="A81" s="477"/>
      <c r="B81" s="501"/>
      <c r="C81" s="501"/>
      <c r="D81" s="501"/>
      <c r="E81" s="501"/>
      <c r="F81" s="522"/>
      <c r="G81" s="522"/>
      <c r="H81" s="522"/>
      <c r="I81" s="522"/>
      <c r="J81" s="522"/>
      <c r="K81" s="522"/>
      <c r="L81" s="522"/>
      <c r="M81" s="497"/>
    </row>
    <row r="82" spans="1:14" s="484" customFormat="1" ht="9" customHeight="1">
      <c r="A82" s="477"/>
      <c r="B82" s="70" t="s">
        <v>609</v>
      </c>
      <c r="C82" s="33"/>
      <c r="D82" s="33"/>
      <c r="E82" s="33"/>
      <c r="F82" s="33"/>
      <c r="G82" s="33"/>
      <c r="H82" s="33"/>
      <c r="I82" s="33"/>
      <c r="J82" s="523"/>
      <c r="K82" s="523"/>
      <c r="L82" s="523"/>
      <c r="M82" s="497"/>
    </row>
    <row r="83" spans="1:14" s="484" customFormat="1" ht="9" customHeight="1">
      <c r="A83" s="477"/>
      <c r="B83" s="70" t="s">
        <v>474</v>
      </c>
      <c r="C83" s="33"/>
      <c r="D83" s="33"/>
      <c r="E83" s="33"/>
      <c r="F83" s="33"/>
      <c r="G83" s="33"/>
      <c r="H83" s="33"/>
      <c r="I83" s="33"/>
      <c r="J83" s="523"/>
      <c r="K83" s="523"/>
      <c r="L83" s="523"/>
      <c r="M83" s="497"/>
    </row>
    <row r="84" spans="1:14" s="484" customFormat="1" ht="9.9499999999999993" customHeight="1">
      <c r="A84" s="477"/>
      <c r="B84" s="524" t="s">
        <v>475</v>
      </c>
      <c r="C84" s="525"/>
      <c r="D84" s="525"/>
      <c r="E84" s="525"/>
      <c r="F84" s="523"/>
      <c r="G84" s="523"/>
      <c r="H84" s="523"/>
      <c r="I84" s="523"/>
      <c r="J84" s="523"/>
      <c r="K84" s="523"/>
      <c r="L84" s="523"/>
      <c r="M84" s="497"/>
    </row>
    <row r="85" spans="1:14" s="484" customFormat="1" ht="9.1999999999999993" customHeight="1">
      <c r="A85" s="477"/>
      <c r="B85" s="525" t="s">
        <v>476</v>
      </c>
      <c r="C85" s="525"/>
      <c r="D85" s="525"/>
      <c r="E85" s="525"/>
      <c r="F85" s="523"/>
      <c r="G85" s="523"/>
      <c r="H85" s="523"/>
      <c r="I85" s="523"/>
      <c r="J85" s="523"/>
      <c r="K85" s="523"/>
      <c r="L85" s="523"/>
      <c r="M85" s="497"/>
    </row>
    <row r="86" spans="1:14" s="484" customFormat="1" ht="9.9499999999999993" customHeight="1">
      <c r="A86" s="477"/>
      <c r="B86" s="524" t="s">
        <v>477</v>
      </c>
      <c r="C86" s="525"/>
      <c r="D86" s="525"/>
      <c r="E86" s="525"/>
      <c r="F86" s="523"/>
      <c r="G86" s="523"/>
      <c r="H86" s="523"/>
      <c r="I86" s="523"/>
      <c r="J86" s="523"/>
      <c r="K86" s="523"/>
      <c r="L86" s="523"/>
      <c r="M86" s="497"/>
    </row>
    <row r="87" spans="1:14" s="484" customFormat="1" ht="9.1999999999999993" customHeight="1">
      <c r="A87" s="477"/>
      <c r="B87" s="525" t="s">
        <v>478</v>
      </c>
      <c r="C87" s="525"/>
      <c r="D87" s="525"/>
      <c r="E87" s="525"/>
      <c r="F87" s="523"/>
      <c r="G87" s="523"/>
      <c r="H87" s="523"/>
      <c r="I87" s="523"/>
      <c r="J87" s="523"/>
      <c r="K87" s="523"/>
      <c r="L87" s="523"/>
      <c r="M87" s="497"/>
    </row>
    <row r="88" spans="1:14" s="484" customFormat="1" ht="9.9499999999999993" customHeight="1">
      <c r="A88" s="477"/>
      <c r="B88" s="524" t="s">
        <v>479</v>
      </c>
      <c r="C88" s="525"/>
      <c r="D88" s="525"/>
      <c r="E88" s="525"/>
      <c r="F88" s="523"/>
      <c r="G88" s="523"/>
      <c r="H88" s="523"/>
      <c r="I88" s="523"/>
      <c r="J88" s="523"/>
      <c r="K88" s="523"/>
      <c r="L88" s="523"/>
      <c r="M88" s="497"/>
    </row>
    <row r="89" spans="1:14" s="484" customFormat="1" ht="9.1999999999999993" customHeight="1">
      <c r="A89" s="477"/>
      <c r="B89" s="525" t="s">
        <v>480</v>
      </c>
      <c r="C89" s="525"/>
      <c r="D89" s="525"/>
      <c r="E89" s="525"/>
      <c r="F89" s="523"/>
      <c r="G89" s="523"/>
      <c r="H89" s="523"/>
      <c r="I89" s="523"/>
      <c r="J89" s="523"/>
      <c r="K89" s="523"/>
      <c r="L89" s="523"/>
      <c r="M89" s="497"/>
    </row>
    <row r="90" spans="1:14" s="484" customFormat="1" ht="9.9499999999999993" customHeight="1">
      <c r="A90" s="477"/>
      <c r="B90" s="524" t="s">
        <v>481</v>
      </c>
      <c r="C90" s="525"/>
      <c r="D90" s="525"/>
      <c r="E90" s="525"/>
      <c r="F90" s="523"/>
      <c r="G90" s="523"/>
      <c r="H90" s="523"/>
      <c r="I90" s="523"/>
      <c r="J90" s="523"/>
      <c r="K90" s="523"/>
      <c r="L90" s="523"/>
      <c r="M90" s="497"/>
    </row>
    <row r="91" spans="1:14" s="484" customFormat="1" ht="9.9499999999999993" customHeight="1">
      <c r="A91" s="477"/>
      <c r="B91" s="524" t="s">
        <v>482</v>
      </c>
      <c r="C91" s="525"/>
      <c r="D91" s="525"/>
      <c r="E91" s="525"/>
      <c r="F91" s="523"/>
      <c r="G91" s="523"/>
      <c r="H91" s="523"/>
      <c r="I91" s="523"/>
      <c r="J91" s="523"/>
      <c r="K91" s="523"/>
      <c r="L91" s="523"/>
      <c r="M91" s="497"/>
    </row>
    <row r="92" spans="1:14" s="484" customFormat="1" ht="9.9499999999999993" customHeight="1">
      <c r="A92" s="477"/>
      <c r="B92" s="524" t="s">
        <v>483</v>
      </c>
      <c r="C92" s="525"/>
      <c r="D92" s="525"/>
      <c r="E92" s="525"/>
      <c r="F92" s="523"/>
      <c r="G92" s="523"/>
      <c r="H92" s="523"/>
      <c r="I92" s="523"/>
      <c r="J92" s="523"/>
      <c r="K92" s="523"/>
      <c r="L92" s="523"/>
      <c r="M92" s="497"/>
    </row>
    <row r="93" spans="1:14" s="484" customFormat="1" ht="9.1999999999999993" customHeight="1">
      <c r="A93" s="477"/>
      <c r="B93" s="525" t="s">
        <v>484</v>
      </c>
      <c r="C93" s="525"/>
      <c r="D93" s="525"/>
      <c r="E93" s="525"/>
      <c r="F93" s="523"/>
      <c r="G93" s="523"/>
      <c r="H93" s="523"/>
      <c r="I93" s="523"/>
      <c r="J93" s="523"/>
      <c r="K93" s="523"/>
      <c r="L93" s="523"/>
      <c r="M93" s="497"/>
    </row>
    <row r="94" spans="1:14" s="484" customFormat="1" ht="9" customHeight="1">
      <c r="A94" s="477"/>
      <c r="B94" s="526" t="s">
        <v>610</v>
      </c>
      <c r="C94" s="527"/>
      <c r="D94" s="527"/>
      <c r="E94" s="527"/>
      <c r="F94" s="523"/>
      <c r="G94" s="523"/>
      <c r="H94" s="523"/>
      <c r="I94" s="523"/>
      <c r="J94" s="523"/>
      <c r="K94" s="523"/>
      <c r="L94" s="523"/>
      <c r="M94" s="497"/>
    </row>
    <row r="95" spans="1:14" s="484" customFormat="1" ht="4.7" customHeight="1">
      <c r="A95" s="506"/>
      <c r="B95" s="528"/>
      <c r="C95" s="500"/>
      <c r="D95" s="500"/>
      <c r="E95" s="500"/>
      <c r="F95" s="521"/>
      <c r="G95" s="521"/>
      <c r="H95" s="521"/>
      <c r="I95" s="521"/>
      <c r="J95" s="521"/>
      <c r="K95" s="521"/>
      <c r="L95" s="521"/>
      <c r="M95" s="509"/>
    </row>
    <row r="96" spans="1:14" s="484" customFormat="1" ht="12.75" hidden="1" customHeight="1">
      <c r="B96" s="529"/>
      <c r="C96" s="527"/>
      <c r="D96" s="527"/>
      <c r="E96" s="527"/>
      <c r="F96" s="523"/>
      <c r="G96" s="523"/>
      <c r="H96" s="523"/>
      <c r="I96" s="523"/>
      <c r="J96" s="523"/>
      <c r="K96" s="523"/>
      <c r="L96" s="523"/>
      <c r="N96" s="484" t="s">
        <v>16</v>
      </c>
    </row>
    <row r="97" spans="2:12" s="484" customFormat="1" ht="12.75" hidden="1" customHeight="1">
      <c r="B97" s="529"/>
      <c r="C97" s="527"/>
      <c r="D97" s="527"/>
      <c r="E97" s="527"/>
      <c r="F97" s="523"/>
      <c r="G97" s="523"/>
      <c r="H97" s="523"/>
      <c r="I97" s="523"/>
      <c r="J97" s="523"/>
      <c r="K97" s="523"/>
      <c r="L97" s="523"/>
    </row>
    <row r="98" spans="2:12" s="484" customFormat="1" ht="12.75" hidden="1" customHeight="1">
      <c r="B98" s="529"/>
      <c r="C98" s="527"/>
      <c r="D98" s="527"/>
      <c r="E98" s="527"/>
      <c r="F98" s="523"/>
      <c r="G98" s="523"/>
      <c r="H98" s="523"/>
      <c r="I98" s="523"/>
      <c r="J98" s="523"/>
      <c r="K98" s="523"/>
      <c r="L98" s="523"/>
    </row>
    <row r="99" spans="2:12" s="484" customFormat="1" ht="12.75" hidden="1" customHeight="1">
      <c r="B99" s="529"/>
      <c r="C99" s="527"/>
      <c r="D99" s="527"/>
      <c r="E99" s="527"/>
      <c r="F99" s="523"/>
      <c r="G99" s="523"/>
      <c r="H99" s="523"/>
      <c r="I99" s="523"/>
      <c r="J99" s="523"/>
      <c r="K99" s="523"/>
      <c r="L99" s="523"/>
    </row>
    <row r="100" spans="2:12" s="484" customFormat="1" ht="12.75" hidden="1" customHeight="1">
      <c r="B100" s="529"/>
      <c r="C100" s="527"/>
      <c r="D100" s="527"/>
      <c r="E100" s="527"/>
      <c r="F100" s="523"/>
      <c r="G100" s="523"/>
      <c r="H100" s="523"/>
      <c r="I100" s="523"/>
      <c r="J100" s="523"/>
      <c r="K100" s="523"/>
      <c r="L100" s="523"/>
    </row>
    <row r="101" spans="2:12" s="484" customFormat="1" ht="12.75" hidden="1" customHeight="1">
      <c r="B101" s="529"/>
      <c r="C101" s="527"/>
      <c r="D101" s="527"/>
      <c r="E101" s="527"/>
      <c r="F101" s="523"/>
      <c r="G101" s="523"/>
      <c r="H101" s="523"/>
      <c r="I101" s="523"/>
      <c r="J101" s="523"/>
      <c r="K101" s="523"/>
      <c r="L101" s="523"/>
    </row>
    <row r="102" spans="2:12" s="484" customFormat="1" ht="12.75" hidden="1" customHeight="1">
      <c r="B102" s="529"/>
      <c r="C102" s="527"/>
      <c r="D102" s="527"/>
      <c r="E102" s="527"/>
      <c r="F102" s="523"/>
      <c r="G102" s="523"/>
      <c r="H102" s="523"/>
      <c r="I102" s="523"/>
      <c r="J102" s="523"/>
      <c r="K102" s="523"/>
      <c r="L102" s="523"/>
    </row>
    <row r="103" spans="2:12" s="484" customFormat="1" ht="12.75" hidden="1" customHeight="1">
      <c r="B103" s="529"/>
      <c r="C103" s="527"/>
      <c r="D103" s="527"/>
      <c r="E103" s="527"/>
      <c r="F103" s="523"/>
      <c r="G103" s="523"/>
      <c r="H103" s="523"/>
      <c r="I103" s="523"/>
      <c r="J103" s="523"/>
      <c r="K103" s="523"/>
      <c r="L103" s="523"/>
    </row>
    <row r="104" spans="2:12" s="484" customFormat="1" ht="12.75" hidden="1" customHeight="1">
      <c r="B104" s="529"/>
      <c r="C104" s="527"/>
      <c r="D104" s="527"/>
      <c r="E104" s="527"/>
      <c r="F104" s="523"/>
      <c r="G104" s="523"/>
      <c r="H104" s="523"/>
      <c r="I104" s="523"/>
      <c r="J104" s="523"/>
      <c r="K104" s="523"/>
      <c r="L104" s="523"/>
    </row>
    <row r="105" spans="2:12" s="484" customFormat="1" ht="12.75" hidden="1" customHeight="1">
      <c r="B105" s="529"/>
      <c r="C105" s="527"/>
      <c r="D105" s="527"/>
      <c r="E105" s="527"/>
      <c r="F105" s="523"/>
      <c r="G105" s="523"/>
      <c r="H105" s="523"/>
      <c r="I105" s="523"/>
      <c r="J105" s="523"/>
      <c r="K105" s="523"/>
      <c r="L105" s="523"/>
    </row>
    <row r="106" spans="2:12" s="484" customFormat="1" ht="12.75" hidden="1" customHeight="1">
      <c r="B106" s="529"/>
      <c r="C106" s="527"/>
      <c r="D106" s="527"/>
      <c r="E106" s="527"/>
      <c r="F106" s="523"/>
      <c r="G106" s="523"/>
      <c r="H106" s="523"/>
      <c r="I106" s="523"/>
      <c r="J106" s="523"/>
      <c r="K106" s="523"/>
      <c r="L106" s="523"/>
    </row>
    <row r="107" spans="2:12" s="484" customFormat="1" ht="12.75" hidden="1" customHeight="1">
      <c r="B107" s="529"/>
      <c r="C107" s="527"/>
      <c r="D107" s="527"/>
      <c r="E107" s="527"/>
      <c r="F107" s="523"/>
      <c r="G107" s="523"/>
      <c r="H107" s="523"/>
      <c r="I107" s="523"/>
      <c r="J107" s="523"/>
      <c r="K107" s="523"/>
      <c r="L107" s="523"/>
    </row>
    <row r="108" spans="2:12" s="484" customFormat="1" ht="12.75" hidden="1" customHeight="1">
      <c r="B108" s="529"/>
      <c r="C108" s="527"/>
      <c r="D108" s="527"/>
      <c r="E108" s="527"/>
      <c r="F108" s="523"/>
      <c r="G108" s="523"/>
      <c r="H108" s="523"/>
      <c r="I108" s="523"/>
      <c r="J108" s="523"/>
      <c r="K108" s="523"/>
      <c r="L108" s="523"/>
    </row>
    <row r="109" spans="2:12" s="484" customFormat="1" ht="12.75" hidden="1" customHeight="1">
      <c r="B109" s="529"/>
      <c r="C109" s="527"/>
      <c r="D109" s="527"/>
      <c r="E109" s="527"/>
      <c r="F109" s="523"/>
      <c r="G109" s="523"/>
      <c r="H109" s="523"/>
      <c r="I109" s="523"/>
      <c r="J109" s="523"/>
      <c r="K109" s="523"/>
      <c r="L109" s="523"/>
    </row>
    <row r="110" spans="2:12" s="484" customFormat="1" ht="12.75" hidden="1" customHeight="1">
      <c r="B110" s="529"/>
      <c r="C110" s="527"/>
      <c r="D110" s="527"/>
      <c r="E110" s="527"/>
      <c r="F110" s="523"/>
      <c r="G110" s="523"/>
      <c r="H110" s="523"/>
      <c r="I110" s="523"/>
      <c r="J110" s="523"/>
      <c r="K110" s="523"/>
      <c r="L110" s="523"/>
    </row>
    <row r="111" spans="2:12" s="484" customFormat="1" ht="12.75" hidden="1" customHeight="1">
      <c r="B111" s="529"/>
      <c r="C111" s="527"/>
      <c r="D111" s="527"/>
      <c r="E111" s="527"/>
      <c r="F111" s="523"/>
      <c r="G111" s="523"/>
      <c r="H111" s="523"/>
      <c r="I111" s="523"/>
      <c r="J111" s="523"/>
      <c r="K111" s="523"/>
      <c r="L111" s="523"/>
    </row>
    <row r="112" spans="2:12" s="484" customFormat="1" ht="12.75" hidden="1" customHeight="1">
      <c r="B112" s="529"/>
      <c r="C112" s="527"/>
      <c r="D112" s="527"/>
      <c r="E112" s="527"/>
      <c r="F112" s="523"/>
      <c r="G112" s="523"/>
      <c r="H112" s="523"/>
      <c r="I112" s="523"/>
      <c r="J112" s="523"/>
      <c r="K112" s="523"/>
      <c r="L112" s="523"/>
    </row>
    <row r="113" spans="2:12" s="484" customFormat="1" ht="12.75" hidden="1" customHeight="1">
      <c r="B113" s="529"/>
      <c r="C113" s="527"/>
      <c r="D113" s="527"/>
      <c r="E113" s="527"/>
      <c r="F113" s="523"/>
      <c r="G113" s="523"/>
      <c r="H113" s="523"/>
      <c r="I113" s="523"/>
      <c r="J113" s="523"/>
      <c r="K113" s="523"/>
      <c r="L113" s="523"/>
    </row>
    <row r="114" spans="2:12" s="484" customFormat="1" ht="57.75" hidden="1" customHeight="1">
      <c r="B114" s="530"/>
      <c r="C114" s="531"/>
      <c r="D114" s="531"/>
      <c r="E114" s="531"/>
      <c r="F114" s="503"/>
      <c r="G114" s="503"/>
      <c r="H114" s="503"/>
      <c r="I114" s="503"/>
      <c r="J114" s="503"/>
      <c r="K114" s="503"/>
      <c r="L114" s="503"/>
    </row>
    <row r="115" spans="2:12" s="484" customFormat="1" ht="12.75" hidden="1" customHeight="1">
      <c r="B115" s="530"/>
      <c r="C115" s="531"/>
      <c r="D115" s="531"/>
      <c r="E115" s="531"/>
      <c r="F115" s="503"/>
      <c r="G115" s="503"/>
      <c r="H115" s="503"/>
      <c r="I115" s="503"/>
      <c r="J115" s="503"/>
      <c r="K115" s="503"/>
      <c r="L115" s="503"/>
    </row>
    <row r="116" spans="2:12" s="484" customFormat="1" ht="12.75" hidden="1" customHeight="1">
      <c r="B116" s="530"/>
      <c r="C116" s="531"/>
      <c r="D116" s="531"/>
      <c r="E116" s="531"/>
      <c r="F116" s="503"/>
      <c r="G116" s="503"/>
      <c r="H116" s="503"/>
      <c r="I116" s="503"/>
      <c r="J116" s="503"/>
      <c r="K116" s="503"/>
      <c r="L116" s="503"/>
    </row>
    <row r="117" spans="2:12" s="484" customFormat="1" ht="12.75" hidden="1" customHeight="1">
      <c r="B117" s="530"/>
      <c r="C117" s="532"/>
      <c r="D117" s="532"/>
      <c r="E117" s="532"/>
    </row>
    <row r="118" spans="2:12" s="484" customFormat="1" ht="8.25" hidden="1" customHeight="1">
      <c r="B118" s="533"/>
      <c r="C118" s="532"/>
      <c r="D118" s="532"/>
      <c r="E118" s="532"/>
    </row>
    <row r="119" spans="2:12" s="484" customFormat="1" ht="12" hidden="1" customHeight="1">
      <c r="B119" s="533"/>
      <c r="C119" s="532"/>
      <c r="D119" s="532"/>
      <c r="E119" s="532"/>
    </row>
    <row r="120" spans="2:12" s="484" customFormat="1" ht="12" hidden="1" customHeight="1">
      <c r="B120" s="533"/>
      <c r="C120" s="532"/>
      <c r="D120" s="532"/>
      <c r="E120" s="532"/>
    </row>
    <row r="121" spans="2:12" s="484" customFormat="1" ht="12" hidden="1" customHeight="1">
      <c r="B121" s="533"/>
      <c r="C121" s="532"/>
      <c r="D121" s="532"/>
      <c r="E121" s="532"/>
    </row>
    <row r="122" spans="2:12" ht="12" hidden="1" customHeight="1"/>
    <row r="123" spans="2:12" ht="12" hidden="1" customHeight="1"/>
    <row r="124" spans="2:12" hidden="1"/>
    <row r="125" spans="2:12" hidden="1"/>
    <row r="126" spans="2:12" hidden="1"/>
    <row r="127" spans="2:12" hidden="1"/>
    <row r="128" spans="2:12" hidden="1"/>
    <row r="129" spans="2:12" hidden="1"/>
    <row r="130" spans="2:12" hidden="1"/>
    <row r="131" spans="2:12" hidden="1">
      <c r="F131" s="891"/>
      <c r="G131" s="891"/>
      <c r="H131" s="891"/>
      <c r="I131" s="891"/>
      <c r="J131" s="891"/>
      <c r="K131" s="891"/>
      <c r="L131" s="891"/>
    </row>
    <row r="132" spans="2:12" hidden="1"/>
    <row r="133" spans="2:12" hidden="1"/>
    <row r="134" spans="2:12" hidden="1"/>
    <row r="135" spans="2:12" hidden="1"/>
    <row r="136" spans="2:12" hidden="1"/>
    <row r="137" spans="2:12" hidden="1"/>
    <row r="138" spans="2:12" hidden="1"/>
    <row r="139" spans="2:12" hidden="1"/>
    <row r="140" spans="2:12" hidden="1"/>
    <row r="141" spans="2:12" hidden="1">
      <c r="B141" s="535"/>
      <c r="C141" s="536"/>
      <c r="D141" s="536"/>
      <c r="E141" s="536"/>
    </row>
  </sheetData>
  <sheetProtection sheet="1" objects="1" scenarios="1"/>
  <mergeCells count="20">
    <mergeCell ref="F131:L131"/>
    <mergeCell ref="B48:B56"/>
    <mergeCell ref="C48:I48"/>
    <mergeCell ref="J48:J56"/>
    <mergeCell ref="K48:K56"/>
    <mergeCell ref="L48:L56"/>
    <mergeCell ref="C50:C55"/>
    <mergeCell ref="D50:D56"/>
    <mergeCell ref="F50:F56"/>
    <mergeCell ref="G50:H56"/>
    <mergeCell ref="I50:I56"/>
    <mergeCell ref="B8:B16"/>
    <mergeCell ref="C8:C15"/>
    <mergeCell ref="D8:D14"/>
    <mergeCell ref="F8:L8"/>
    <mergeCell ref="K9:K16"/>
    <mergeCell ref="L9:L16"/>
    <mergeCell ref="H10:H16"/>
    <mergeCell ref="I10:I16"/>
    <mergeCell ref="J10:J16"/>
  </mergeCells>
  <hyperlinks>
    <hyperlink ref="L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40" max="13" man="1"/>
  </rowBreaks>
</worksheet>
</file>

<file path=xl/worksheets/sheet8.xml><?xml version="1.0" encoding="utf-8"?>
<worksheet xmlns="http://schemas.openxmlformats.org/spreadsheetml/2006/main" xmlns:r="http://schemas.openxmlformats.org/officeDocument/2006/relationships">
  <sheetPr codeName="Hoja4"/>
  <dimension ref="A1:P138"/>
  <sheetViews>
    <sheetView showGridLines="0" showRowColHeaders="0" zoomScale="140" workbookViewId="0"/>
  </sheetViews>
  <sheetFormatPr baseColWidth="10" defaultColWidth="0" defaultRowHeight="12.75" zeroHeight="1"/>
  <cols>
    <col min="1" max="1" width="0.7109375" style="25" customWidth="1"/>
    <col min="2" max="2" width="17.7109375" style="25" customWidth="1"/>
    <col min="3" max="3" width="6.140625" style="25" customWidth="1"/>
    <col min="4" max="4" width="7" style="25" customWidth="1"/>
    <col min="5" max="5" width="6.5703125" style="25" customWidth="1"/>
    <col min="6" max="6" width="6.85546875" style="25" customWidth="1"/>
    <col min="7" max="7" width="6.7109375" style="25" customWidth="1"/>
    <col min="8" max="8" width="7" style="25" customWidth="1"/>
    <col min="9" max="9" width="0.7109375" style="25" customWidth="1"/>
    <col min="10" max="10" width="0.85546875" style="25" customWidth="1"/>
    <col min="11" max="11" width="10.7109375" style="25" hidden="1" customWidth="1"/>
    <col min="12" max="12" width="11.28515625" style="25" hidden="1" customWidth="1"/>
    <col min="13" max="16" width="0" style="25" hidden="1" customWidth="1"/>
    <col min="17" max="16384" width="10.7109375" style="25" hidden="1"/>
  </cols>
  <sheetData>
    <row r="1" spans="1:16" s="127" customFormat="1" ht="4.5" customHeight="1">
      <c r="A1" s="124"/>
      <c r="B1" s="125" t="s">
        <v>4</v>
      </c>
      <c r="C1" s="125"/>
      <c r="D1" s="125"/>
      <c r="E1" s="125"/>
      <c r="F1" s="125"/>
      <c r="G1" s="125"/>
      <c r="H1" s="125"/>
      <c r="I1" s="126"/>
    </row>
    <row r="2" spans="1:16" s="127" customFormat="1" ht="11.1" customHeight="1">
      <c r="A2" s="128"/>
      <c r="B2" s="129" t="s">
        <v>83</v>
      </c>
      <c r="C2" s="130"/>
      <c r="E2" s="130"/>
      <c r="F2" s="130"/>
      <c r="G2" s="130"/>
      <c r="H2" s="841" t="s">
        <v>156</v>
      </c>
      <c r="I2" s="131"/>
      <c r="L2" s="842"/>
    </row>
    <row r="3" spans="1:16" s="127" customFormat="1" ht="11.1" customHeight="1">
      <c r="A3" s="128"/>
      <c r="B3" s="71" t="s">
        <v>61</v>
      </c>
      <c r="C3" s="130"/>
      <c r="E3" s="130"/>
      <c r="F3" s="130"/>
      <c r="G3" s="130"/>
      <c r="H3" s="15" t="s">
        <v>2</v>
      </c>
      <c r="I3" s="131"/>
      <c r="L3" s="842"/>
    </row>
    <row r="4" spans="1:16" s="127" customFormat="1" ht="11.1" customHeight="1">
      <c r="A4" s="128"/>
      <c r="B4" s="132" t="s">
        <v>3</v>
      </c>
      <c r="C4" s="130"/>
      <c r="D4" s="130"/>
      <c r="E4" s="130"/>
      <c r="F4" s="130"/>
      <c r="G4" s="130"/>
      <c r="H4" s="130"/>
      <c r="I4" s="131"/>
    </row>
    <row r="5" spans="1:16" s="127" customFormat="1" ht="3" customHeight="1">
      <c r="A5" s="128"/>
      <c r="B5" s="133"/>
      <c r="C5" s="134"/>
      <c r="D5" s="134"/>
      <c r="E5" s="134"/>
      <c r="F5" s="134"/>
      <c r="G5" s="134"/>
      <c r="H5" s="134"/>
      <c r="I5" s="131"/>
    </row>
    <row r="6" spans="1:16" s="127" customFormat="1" ht="3" customHeight="1">
      <c r="A6" s="128"/>
      <c r="B6" s="135"/>
      <c r="C6" s="136"/>
      <c r="D6" s="137"/>
      <c r="E6" s="136"/>
      <c r="F6" s="136"/>
      <c r="G6" s="136"/>
      <c r="H6" s="136"/>
      <c r="I6" s="131"/>
    </row>
    <row r="7" spans="1:16" s="127" customFormat="1" ht="9" customHeight="1">
      <c r="A7" s="128"/>
      <c r="B7" s="138" t="s">
        <v>5</v>
      </c>
      <c r="C7" s="139" t="s">
        <v>85</v>
      </c>
      <c r="D7" s="139">
        <v>1996</v>
      </c>
      <c r="E7" s="137" t="s">
        <v>86</v>
      </c>
      <c r="F7" s="137" t="s">
        <v>87</v>
      </c>
      <c r="G7" s="137" t="s">
        <v>88</v>
      </c>
      <c r="H7" s="137" t="s">
        <v>89</v>
      </c>
      <c r="I7" s="140"/>
    </row>
    <row r="8" spans="1:16" s="127" customFormat="1" ht="3" customHeight="1">
      <c r="A8" s="128"/>
      <c r="B8" s="141"/>
      <c r="C8" s="134"/>
      <c r="D8" s="141"/>
      <c r="E8" s="134"/>
      <c r="F8" s="134"/>
      <c r="G8" s="134"/>
      <c r="H8" s="134"/>
      <c r="I8" s="131"/>
    </row>
    <row r="9" spans="1:16" s="127" customFormat="1" ht="3" customHeight="1">
      <c r="A9" s="128"/>
      <c r="B9" s="135"/>
      <c r="C9" s="136"/>
      <c r="D9" s="136"/>
      <c r="E9" s="136"/>
      <c r="F9" s="136"/>
      <c r="G9" s="136"/>
      <c r="H9" s="136"/>
      <c r="I9" s="131"/>
    </row>
    <row r="10" spans="1:16" s="147" customFormat="1" ht="9" customHeight="1">
      <c r="A10" s="128"/>
      <c r="B10" s="142" t="s">
        <v>90</v>
      </c>
      <c r="C10" s="143">
        <f>C11+C19+0.3</f>
        <v>280144.56099999999</v>
      </c>
      <c r="D10" s="143">
        <f>D11+D19</f>
        <v>392566.04399999999</v>
      </c>
      <c r="E10" s="144">
        <f>E11+E19</f>
        <v>508743.83</v>
      </c>
      <c r="F10" s="144">
        <f>F11+F19</f>
        <v>545175.74399999995</v>
      </c>
      <c r="G10" s="144">
        <f>G11+G19</f>
        <v>674348.11600000004</v>
      </c>
      <c r="H10" s="144">
        <f t="shared" ref="H10" si="0">H11+H19</f>
        <v>868267.68799999985</v>
      </c>
      <c r="I10" s="145"/>
      <c r="J10" s="146"/>
      <c r="K10" s="146"/>
    </row>
    <row r="11" spans="1:16" s="127" customFormat="1" ht="9" customHeight="1">
      <c r="A11" s="128"/>
      <c r="B11" s="148" t="s">
        <v>23</v>
      </c>
      <c r="C11" s="149">
        <f t="shared" ref="C11:H11" si="1">SUM(C12:C18)</f>
        <v>170305.54499999998</v>
      </c>
      <c r="D11" s="149">
        <f t="shared" si="1"/>
        <v>226006.20400000003</v>
      </c>
      <c r="E11" s="150">
        <f t="shared" si="1"/>
        <v>312115.33</v>
      </c>
      <c r="F11" s="150">
        <f t="shared" si="1"/>
        <v>404225.20299999992</v>
      </c>
      <c r="G11" s="150">
        <f t="shared" si="1"/>
        <v>521682.40600000002</v>
      </c>
      <c r="H11" s="150">
        <f t="shared" si="1"/>
        <v>581703.4169999999</v>
      </c>
      <c r="I11" s="151"/>
      <c r="J11" s="152"/>
      <c r="K11" s="152"/>
    </row>
    <row r="12" spans="1:16" s="127" customFormat="1" ht="9" customHeight="1">
      <c r="A12" s="128"/>
      <c r="B12" s="153" t="s">
        <v>24</v>
      </c>
      <c r="C12" s="149">
        <v>73705.399999999994</v>
      </c>
      <c r="D12" s="149">
        <v>97161.995999999999</v>
      </c>
      <c r="E12" s="150">
        <v>135100.709</v>
      </c>
      <c r="F12" s="150">
        <v>169476.37400000001</v>
      </c>
      <c r="G12" s="150">
        <v>216123.40400000001</v>
      </c>
      <c r="H12" s="150">
        <v>258754.21</v>
      </c>
      <c r="I12" s="151"/>
      <c r="J12" s="152"/>
      <c r="K12" s="154"/>
      <c r="L12" s="154"/>
      <c r="M12" s="154"/>
      <c r="N12" s="154"/>
      <c r="O12" s="154"/>
      <c r="P12" s="154"/>
    </row>
    <row r="13" spans="1:16" s="127" customFormat="1" ht="9" customHeight="1">
      <c r="A13" s="128"/>
      <c r="B13" s="155" t="s">
        <v>91</v>
      </c>
      <c r="C13" s="149">
        <v>51785.076999999997</v>
      </c>
      <c r="D13" s="149">
        <v>72109.604999999996</v>
      </c>
      <c r="E13" s="150">
        <v>97741.585999999996</v>
      </c>
      <c r="F13" s="150">
        <v>119871.302</v>
      </c>
      <c r="G13" s="150">
        <v>151183.503</v>
      </c>
      <c r="H13" s="150">
        <v>189605.997</v>
      </c>
      <c r="I13" s="151"/>
      <c r="J13" s="152"/>
      <c r="K13" s="154"/>
      <c r="L13" s="154"/>
      <c r="M13" s="154"/>
      <c r="N13" s="154"/>
      <c r="O13" s="154"/>
      <c r="P13" s="154"/>
    </row>
    <row r="14" spans="1:16" s="127" customFormat="1" ht="9" customHeight="1">
      <c r="A14" s="128"/>
      <c r="B14" s="155" t="s">
        <v>92</v>
      </c>
      <c r="C14" s="149">
        <v>24709.971000000001</v>
      </c>
      <c r="D14" s="149">
        <v>29695.233</v>
      </c>
      <c r="E14" s="150">
        <v>45351.139000000003</v>
      </c>
      <c r="F14" s="150">
        <v>76598.289999999994</v>
      </c>
      <c r="G14" s="150">
        <v>106703.716</v>
      </c>
      <c r="H14" s="150">
        <v>81544.104000000007</v>
      </c>
      <c r="I14" s="151"/>
      <c r="J14" s="152"/>
      <c r="K14" s="154"/>
      <c r="L14" s="154"/>
      <c r="M14" s="154"/>
      <c r="N14" s="154"/>
      <c r="O14" s="154"/>
      <c r="P14" s="154"/>
    </row>
    <row r="15" spans="1:16" s="127" customFormat="1" ht="9" customHeight="1">
      <c r="A15" s="128"/>
      <c r="B15" s="155" t="s">
        <v>27</v>
      </c>
      <c r="C15" s="149">
        <v>11144.89</v>
      </c>
      <c r="D15" s="149">
        <v>14854.745999999999</v>
      </c>
      <c r="E15" s="150">
        <v>18102.602999999999</v>
      </c>
      <c r="F15" s="150">
        <v>21488.399000000001</v>
      </c>
      <c r="G15" s="150">
        <v>27302.795999999998</v>
      </c>
      <c r="H15" s="150">
        <v>32861.385999999999</v>
      </c>
      <c r="I15" s="151"/>
      <c r="J15" s="152"/>
      <c r="K15" s="154"/>
      <c r="L15" s="154"/>
      <c r="M15" s="154"/>
      <c r="N15" s="154"/>
      <c r="O15" s="154"/>
      <c r="P15" s="154"/>
    </row>
    <row r="16" spans="1:16" s="127" customFormat="1" ht="9" customHeight="1">
      <c r="A16" s="128"/>
      <c r="B16" s="155" t="s">
        <v>28</v>
      </c>
      <c r="C16" s="149"/>
      <c r="D16" s="149"/>
      <c r="E16" s="150"/>
      <c r="F16" s="150"/>
      <c r="G16" s="150"/>
      <c r="H16" s="150"/>
      <c r="I16" s="151"/>
      <c r="J16" s="152"/>
      <c r="K16" s="154"/>
      <c r="L16" s="154"/>
      <c r="M16" s="154"/>
      <c r="N16" s="154"/>
      <c r="O16" s="154"/>
      <c r="P16" s="154"/>
    </row>
    <row r="17" spans="1:16" s="127" customFormat="1" ht="9" customHeight="1">
      <c r="A17" s="128"/>
      <c r="B17" s="155" t="s">
        <v>29</v>
      </c>
      <c r="C17" s="149" t="s">
        <v>30</v>
      </c>
      <c r="D17" s="149" t="s">
        <v>30</v>
      </c>
      <c r="E17" s="150" t="s">
        <v>30</v>
      </c>
      <c r="F17" s="150" t="s">
        <v>30</v>
      </c>
      <c r="G17" s="150" t="s">
        <v>30</v>
      </c>
      <c r="H17" s="150" t="s">
        <v>30</v>
      </c>
      <c r="I17" s="151"/>
      <c r="J17" s="152"/>
      <c r="K17" s="154"/>
      <c r="L17" s="154"/>
      <c r="M17" s="154"/>
      <c r="N17" s="154"/>
      <c r="O17" s="154"/>
      <c r="P17" s="154"/>
    </row>
    <row r="18" spans="1:16" s="127" customFormat="1" ht="9" customHeight="1">
      <c r="A18" s="128"/>
      <c r="B18" s="153" t="s">
        <v>93</v>
      </c>
      <c r="C18" s="149">
        <v>8960.2070000000003</v>
      </c>
      <c r="D18" s="149">
        <v>12184.624</v>
      </c>
      <c r="E18" s="150">
        <v>15819.293</v>
      </c>
      <c r="F18" s="150">
        <v>16790.838</v>
      </c>
      <c r="G18" s="150">
        <v>20368.987000000001</v>
      </c>
      <c r="H18" s="150">
        <v>18937.72</v>
      </c>
      <c r="I18" s="151"/>
      <c r="J18" s="152"/>
      <c r="K18" s="154"/>
      <c r="L18" s="154"/>
      <c r="M18" s="154"/>
      <c r="N18" s="154"/>
      <c r="O18" s="154"/>
      <c r="P18" s="154"/>
    </row>
    <row r="19" spans="1:16" s="127" customFormat="1" ht="9" customHeight="1">
      <c r="A19" s="128"/>
      <c r="B19" s="148" t="s">
        <v>32</v>
      </c>
      <c r="C19" s="149">
        <v>109838.716</v>
      </c>
      <c r="D19" s="149">
        <v>166559.84</v>
      </c>
      <c r="E19" s="150">
        <v>196628.5</v>
      </c>
      <c r="F19" s="150">
        <v>140950.541</v>
      </c>
      <c r="G19" s="150">
        <v>152665.71</v>
      </c>
      <c r="H19" s="150">
        <v>286564.27100000001</v>
      </c>
      <c r="I19" s="151"/>
      <c r="J19" s="152"/>
      <c r="K19" s="154"/>
      <c r="L19" s="154"/>
      <c r="M19" s="154"/>
      <c r="N19" s="154"/>
      <c r="O19" s="154"/>
      <c r="P19" s="154"/>
    </row>
    <row r="20" spans="1:16" s="127" customFormat="1" ht="9" customHeight="1">
      <c r="A20" s="128"/>
      <c r="B20" s="156"/>
      <c r="C20" s="149"/>
      <c r="D20" s="149"/>
      <c r="E20" s="150"/>
      <c r="F20" s="150"/>
      <c r="G20" s="150"/>
      <c r="H20" s="150"/>
      <c r="I20" s="151"/>
      <c r="J20" s="152"/>
      <c r="K20" s="152"/>
    </row>
    <row r="21" spans="1:16" s="147" customFormat="1" ht="9" customHeight="1">
      <c r="A21" s="157"/>
      <c r="B21" s="158" t="s">
        <v>94</v>
      </c>
      <c r="C21" s="143">
        <f t="shared" ref="C21:H21" si="2">SUM(C22,C29)</f>
        <v>294925.68400000001</v>
      </c>
      <c r="D21" s="143">
        <f t="shared" si="2"/>
        <v>404045.24400000006</v>
      </c>
      <c r="E21" s="143">
        <f t="shared" si="2"/>
        <v>551916.429</v>
      </c>
      <c r="F21" s="143">
        <f t="shared" si="2"/>
        <v>612475.38300000003</v>
      </c>
      <c r="G21" s="143">
        <f t="shared" si="2"/>
        <v>754388.93400000001</v>
      </c>
      <c r="H21" s="143">
        <f t="shared" si="2"/>
        <v>952083.1179999999</v>
      </c>
      <c r="I21" s="145"/>
      <c r="J21" s="146"/>
      <c r="K21" s="146"/>
    </row>
    <row r="22" spans="1:16" s="127" customFormat="1" ht="9" customHeight="1">
      <c r="A22" s="128"/>
      <c r="B22" s="148" t="s">
        <v>95</v>
      </c>
      <c r="C22" s="149">
        <f t="shared" ref="C22:H22" si="3">SUM(C23,C28)</f>
        <v>169975.815</v>
      </c>
      <c r="D22" s="149">
        <f t="shared" si="3"/>
        <v>232372.50200000001</v>
      </c>
      <c r="E22" s="150">
        <f t="shared" si="3"/>
        <v>327480.83999999997</v>
      </c>
      <c r="F22" s="150">
        <f t="shared" si="3"/>
        <v>392694.60500000004</v>
      </c>
      <c r="G22" s="150">
        <f t="shared" si="3"/>
        <v>469239.68299999996</v>
      </c>
      <c r="H22" s="150">
        <f t="shared" si="3"/>
        <v>589402.19999999995</v>
      </c>
      <c r="I22" s="151"/>
      <c r="J22" s="152"/>
      <c r="K22" s="152"/>
    </row>
    <row r="23" spans="1:16" s="127" customFormat="1" ht="9" customHeight="1">
      <c r="A23" s="128"/>
      <c r="B23" s="155" t="s">
        <v>37</v>
      </c>
      <c r="C23" s="149">
        <f t="shared" ref="C23:H23" si="4">SUM(C24:C27)</f>
        <v>136801.432</v>
      </c>
      <c r="D23" s="149">
        <f t="shared" si="4"/>
        <v>185464.33100000001</v>
      </c>
      <c r="E23" s="150">
        <f t="shared" si="4"/>
        <v>267091.74</v>
      </c>
      <c r="F23" s="150">
        <f t="shared" si="4"/>
        <v>329579.55300000001</v>
      </c>
      <c r="G23" s="150">
        <f t="shared" si="4"/>
        <v>399255.18299999996</v>
      </c>
      <c r="H23" s="150">
        <f t="shared" si="4"/>
        <v>498476.6</v>
      </c>
      <c r="I23" s="151"/>
      <c r="J23" s="152"/>
      <c r="K23" s="152"/>
    </row>
    <row r="24" spans="1:16" s="127" customFormat="1" ht="9" customHeight="1">
      <c r="A24" s="128"/>
      <c r="B24" s="159" t="s">
        <v>96</v>
      </c>
      <c r="C24" s="149">
        <v>33622.995000000003</v>
      </c>
      <c r="D24" s="149">
        <v>44788.953000000001</v>
      </c>
      <c r="E24" s="150">
        <v>158902.39999999999</v>
      </c>
      <c r="F24" s="150">
        <v>194150.6</v>
      </c>
      <c r="G24" s="150">
        <v>235870.7</v>
      </c>
      <c r="H24" s="150">
        <v>288586.3</v>
      </c>
      <c r="I24" s="151"/>
      <c r="J24" s="152"/>
      <c r="K24" s="160"/>
      <c r="L24" s="160"/>
      <c r="M24" s="160"/>
      <c r="N24" s="160"/>
      <c r="O24" s="160"/>
      <c r="P24" s="160"/>
    </row>
    <row r="25" spans="1:16" s="127" customFormat="1" ht="9" customHeight="1">
      <c r="A25" s="128"/>
      <c r="B25" s="161" t="s">
        <v>97</v>
      </c>
      <c r="C25" s="149">
        <v>14229.495000000001</v>
      </c>
      <c r="D25" s="149">
        <v>19560.22</v>
      </c>
      <c r="E25" s="150">
        <v>23828.04</v>
      </c>
      <c r="F25" s="150">
        <v>18797.753000000001</v>
      </c>
      <c r="G25" s="150">
        <v>19924.582999999999</v>
      </c>
      <c r="H25" s="150">
        <v>35197.4</v>
      </c>
      <c r="I25" s="151"/>
      <c r="J25" s="152"/>
      <c r="K25" s="160"/>
      <c r="L25" s="160"/>
      <c r="M25" s="160"/>
      <c r="N25" s="160"/>
      <c r="O25" s="160"/>
      <c r="P25" s="160"/>
    </row>
    <row r="26" spans="1:16" s="127" customFormat="1" ht="9" customHeight="1">
      <c r="A26" s="128"/>
      <c r="B26" s="161" t="s">
        <v>98</v>
      </c>
      <c r="C26" s="149"/>
      <c r="D26" s="149"/>
      <c r="E26" s="150"/>
      <c r="F26" s="150"/>
      <c r="G26" s="150"/>
      <c r="H26" s="150"/>
      <c r="I26" s="151"/>
      <c r="J26" s="152"/>
      <c r="K26" s="160"/>
      <c r="L26" s="160"/>
      <c r="M26" s="160"/>
      <c r="N26" s="160"/>
      <c r="O26" s="160"/>
      <c r="P26" s="160"/>
    </row>
    <row r="27" spans="1:16" s="127" customFormat="1" ht="9" customHeight="1">
      <c r="A27" s="128"/>
      <c r="B27" s="159" t="s">
        <v>99</v>
      </c>
      <c r="C27" s="150">
        <v>88948.941999999995</v>
      </c>
      <c r="D27" s="150">
        <v>121115.158</v>
      </c>
      <c r="E27" s="150">
        <v>84361.3</v>
      </c>
      <c r="F27" s="150">
        <v>116631.2</v>
      </c>
      <c r="G27" s="150">
        <v>143459.9</v>
      </c>
      <c r="H27" s="150">
        <v>174692.9</v>
      </c>
      <c r="I27" s="151"/>
      <c r="J27" s="152"/>
      <c r="K27" s="160"/>
      <c r="L27" s="160"/>
      <c r="M27" s="160"/>
      <c r="N27" s="160"/>
      <c r="O27" s="160"/>
      <c r="P27" s="160"/>
    </row>
    <row r="28" spans="1:16" s="147" customFormat="1" ht="9" customHeight="1">
      <c r="A28" s="157"/>
      <c r="B28" s="155" t="s">
        <v>41</v>
      </c>
      <c r="C28" s="149">
        <v>33174.383000000002</v>
      </c>
      <c r="D28" s="149">
        <v>46908.171000000002</v>
      </c>
      <c r="E28" s="150">
        <v>60389.1</v>
      </c>
      <c r="F28" s="150">
        <v>63115.052000000003</v>
      </c>
      <c r="G28" s="150">
        <v>69984.5</v>
      </c>
      <c r="H28" s="150">
        <v>90925.6</v>
      </c>
      <c r="I28" s="145"/>
      <c r="J28" s="146"/>
      <c r="K28" s="146"/>
    </row>
    <row r="29" spans="1:16" s="127" customFormat="1" ht="9" customHeight="1">
      <c r="A29" s="128"/>
      <c r="B29" s="148" t="s">
        <v>42</v>
      </c>
      <c r="C29" s="149">
        <f t="shared" ref="C29:G29" si="5">SUM(C30:C32)</f>
        <v>124949.86900000001</v>
      </c>
      <c r="D29" s="149">
        <f t="shared" si="5"/>
        <v>171672.74200000003</v>
      </c>
      <c r="E29" s="150">
        <f>SUM(E30:E32)+0.1</f>
        <v>224435.58900000001</v>
      </c>
      <c r="F29" s="150">
        <f t="shared" si="5"/>
        <v>219780.77800000002</v>
      </c>
      <c r="G29" s="150">
        <f t="shared" si="5"/>
        <v>285149.25100000005</v>
      </c>
      <c r="H29" s="150">
        <f>SUM(H30:H32)</f>
        <v>362680.91799999995</v>
      </c>
      <c r="I29" s="151"/>
      <c r="J29" s="152"/>
      <c r="K29" s="152"/>
    </row>
    <row r="30" spans="1:16" s="127" customFormat="1" ht="9" customHeight="1">
      <c r="A30" s="128"/>
      <c r="B30" s="153" t="s">
        <v>100</v>
      </c>
      <c r="C30" s="149">
        <v>70276.597999999998</v>
      </c>
      <c r="D30" s="149">
        <v>94285.264999999999</v>
      </c>
      <c r="E30" s="150">
        <v>114224.34299999999</v>
      </c>
      <c r="F30" s="150">
        <v>95711.197</v>
      </c>
      <c r="G30" s="150">
        <v>144833.96599999999</v>
      </c>
      <c r="H30" s="150">
        <v>176460.96599999999</v>
      </c>
      <c r="I30" s="151"/>
      <c r="J30" s="152"/>
      <c r="K30" s="152"/>
    </row>
    <row r="31" spans="1:16" s="127" customFormat="1" ht="9" customHeight="1">
      <c r="A31" s="128"/>
      <c r="B31" s="155" t="s">
        <v>44</v>
      </c>
      <c r="C31" s="149">
        <v>49158.94</v>
      </c>
      <c r="D31" s="149">
        <v>70900.570000000007</v>
      </c>
      <c r="E31" s="150">
        <v>94573.346000000005</v>
      </c>
      <c r="F31" s="150">
        <v>113664.927</v>
      </c>
      <c r="G31" s="150">
        <v>140670.929</v>
      </c>
      <c r="H31" s="150">
        <v>178136.17499999999</v>
      </c>
      <c r="I31" s="151"/>
      <c r="J31" s="152"/>
      <c r="K31" s="152"/>
    </row>
    <row r="32" spans="1:16" s="147" customFormat="1" ht="9" customHeight="1">
      <c r="A32" s="157"/>
      <c r="B32" s="153" t="s">
        <v>101</v>
      </c>
      <c r="C32" s="149">
        <v>5514.3310000000001</v>
      </c>
      <c r="D32" s="149">
        <v>6486.9070000000002</v>
      </c>
      <c r="E32" s="150">
        <v>15637.8</v>
      </c>
      <c r="F32" s="150">
        <v>10404.654</v>
      </c>
      <c r="G32" s="150">
        <v>-355.64400000000001</v>
      </c>
      <c r="H32" s="150">
        <v>8083.777</v>
      </c>
      <c r="I32" s="145"/>
      <c r="J32" s="146"/>
      <c r="K32" s="152"/>
      <c r="L32" s="127"/>
      <c r="M32" s="127"/>
      <c r="N32" s="127"/>
      <c r="O32" s="127"/>
      <c r="P32" s="127"/>
    </row>
    <row r="33" spans="1:16" s="147" customFormat="1" ht="8.4499999999999993" customHeight="1">
      <c r="A33" s="157"/>
      <c r="B33" s="156"/>
      <c r="C33" s="149"/>
      <c r="D33" s="149"/>
      <c r="E33" s="150"/>
      <c r="F33" s="150"/>
      <c r="G33" s="150"/>
      <c r="H33" s="150"/>
      <c r="I33" s="145"/>
      <c r="J33" s="146"/>
      <c r="K33" s="146"/>
    </row>
    <row r="34" spans="1:16" s="147" customFormat="1" ht="8.4499999999999993" customHeight="1">
      <c r="A34" s="157"/>
      <c r="B34" s="142" t="s">
        <v>102</v>
      </c>
      <c r="C34" s="143">
        <f>SUM(C36+C30)</f>
        <v>55495.474999999977</v>
      </c>
      <c r="D34" s="143">
        <f>SUM(D36+D30)</f>
        <v>82806.06499999993</v>
      </c>
      <c r="E34" s="143">
        <f>SUM(E36+E30)</f>
        <v>71051.844000000012</v>
      </c>
      <c r="F34" s="143">
        <f>SUM(F36+F30)-1</f>
        <v>28410.557999999917</v>
      </c>
      <c r="G34" s="143">
        <f>SUM(G36+G30)</f>
        <v>64793.148000000016</v>
      </c>
      <c r="H34" s="144">
        <f>SUM(H36+H30)-0.1</f>
        <v>92645.435999999929</v>
      </c>
      <c r="I34" s="145"/>
      <c r="J34" s="146"/>
      <c r="K34" s="154"/>
      <c r="L34" s="154"/>
      <c r="M34" s="154"/>
      <c r="N34" s="154"/>
      <c r="O34" s="154"/>
      <c r="P34" s="154"/>
    </row>
    <row r="35" spans="1:16" s="147" customFormat="1" ht="8.4499999999999993" customHeight="1">
      <c r="A35" s="157"/>
      <c r="B35" s="142"/>
      <c r="C35" s="143"/>
      <c r="D35" s="143"/>
      <c r="E35" s="144"/>
      <c r="F35" s="144"/>
      <c r="G35" s="144"/>
      <c r="H35" s="144"/>
      <c r="I35" s="145"/>
      <c r="J35" s="146"/>
      <c r="K35" s="146"/>
    </row>
    <row r="36" spans="1:16" s="147" customFormat="1" ht="8.4499999999999993" customHeight="1">
      <c r="A36" s="157"/>
      <c r="B36" s="142" t="s">
        <v>103</v>
      </c>
      <c r="C36" s="143">
        <f t="shared" ref="C36:H36" si="6">SUM(C10-C21)</f>
        <v>-14781.123000000021</v>
      </c>
      <c r="D36" s="143">
        <f t="shared" si="6"/>
        <v>-11479.20000000007</v>
      </c>
      <c r="E36" s="143">
        <f>SUM(E10-E21)+0.1</f>
        <v>-43172.498999999989</v>
      </c>
      <c r="F36" s="143">
        <f t="shared" si="6"/>
        <v>-67299.639000000083</v>
      </c>
      <c r="G36" s="143">
        <f t="shared" si="6"/>
        <v>-80040.81799999997</v>
      </c>
      <c r="H36" s="144">
        <f t="shared" si="6"/>
        <v>-83815.430000000051</v>
      </c>
      <c r="I36" s="145"/>
      <c r="J36" s="146"/>
      <c r="K36" s="154"/>
      <c r="L36" s="154"/>
      <c r="M36" s="154"/>
      <c r="N36" s="154"/>
      <c r="O36" s="154"/>
      <c r="P36" s="154"/>
    </row>
    <row r="37" spans="1:16" s="147" customFormat="1" ht="4.5" customHeight="1">
      <c r="A37" s="162"/>
      <c r="B37" s="163"/>
      <c r="C37" s="164"/>
      <c r="D37" s="164"/>
      <c r="E37" s="165"/>
      <c r="F37" s="165"/>
      <c r="G37" s="165"/>
      <c r="H37" s="164"/>
      <c r="I37" s="166"/>
      <c r="J37" s="146"/>
      <c r="K37" s="146"/>
    </row>
    <row r="38" spans="1:16" s="127" customFormat="1" ht="4.5" customHeight="1">
      <c r="A38" s="124"/>
      <c r="B38" s="125"/>
      <c r="C38" s="125"/>
      <c r="D38" s="125"/>
      <c r="E38" s="125"/>
      <c r="F38" s="125"/>
      <c r="G38" s="125"/>
      <c r="H38" s="125"/>
      <c r="I38" s="126"/>
    </row>
    <row r="39" spans="1:16" s="127" customFormat="1" ht="11.1" customHeight="1">
      <c r="A39" s="128"/>
      <c r="B39" s="129" t="s">
        <v>83</v>
      </c>
      <c r="C39" s="130"/>
      <c r="D39" s="130"/>
      <c r="E39" s="130"/>
      <c r="F39" s="130"/>
      <c r="G39" s="130"/>
      <c r="H39" s="853" t="s">
        <v>156</v>
      </c>
      <c r="I39" s="131"/>
    </row>
    <row r="40" spans="1:16" s="127" customFormat="1" ht="11.1" customHeight="1">
      <c r="A40" s="128"/>
      <c r="B40" s="71" t="s">
        <v>61</v>
      </c>
      <c r="C40" s="130"/>
      <c r="D40" s="130"/>
      <c r="E40" s="130"/>
      <c r="F40" s="130"/>
      <c r="G40" s="130"/>
      <c r="H40" s="15" t="s">
        <v>13</v>
      </c>
      <c r="I40" s="131"/>
    </row>
    <row r="41" spans="1:16" s="127" customFormat="1" ht="11.1" customHeight="1">
      <c r="A41" s="128"/>
      <c r="B41" s="132" t="s">
        <v>3</v>
      </c>
      <c r="C41" s="130"/>
      <c r="D41" s="130"/>
      <c r="E41" s="130"/>
      <c r="F41" s="130"/>
      <c r="G41" s="130"/>
      <c r="H41" s="130"/>
      <c r="I41" s="131"/>
    </row>
    <row r="42" spans="1:16" s="127" customFormat="1" ht="3" customHeight="1">
      <c r="A42" s="128"/>
      <c r="B42" s="167"/>
      <c r="C42" s="168"/>
      <c r="D42" s="168"/>
      <c r="E42" s="168"/>
      <c r="F42" s="168"/>
      <c r="G42" s="168"/>
      <c r="H42" s="168"/>
      <c r="I42" s="151"/>
      <c r="J42" s="152"/>
      <c r="K42" s="152"/>
    </row>
    <row r="43" spans="1:16" s="127" customFormat="1" ht="3" customHeight="1">
      <c r="A43" s="128"/>
      <c r="B43" s="169"/>
      <c r="C43" s="170"/>
      <c r="D43" s="170"/>
      <c r="E43" s="170"/>
      <c r="F43" s="170"/>
      <c r="G43" s="170"/>
      <c r="H43" s="170"/>
      <c r="I43" s="151"/>
      <c r="J43" s="152"/>
      <c r="K43" s="152"/>
    </row>
    <row r="44" spans="1:16" s="127" customFormat="1" ht="9.9499999999999993" customHeight="1">
      <c r="A44" s="128"/>
      <c r="B44" s="138" t="s">
        <v>5</v>
      </c>
      <c r="C44" s="137" t="s">
        <v>104</v>
      </c>
      <c r="D44" s="171" t="s">
        <v>105</v>
      </c>
      <c r="E44" s="171" t="s">
        <v>166</v>
      </c>
      <c r="F44" s="171" t="s">
        <v>292</v>
      </c>
      <c r="G44" s="171" t="s">
        <v>293</v>
      </c>
      <c r="H44" s="171" t="s">
        <v>109</v>
      </c>
      <c r="I44" s="151"/>
    </row>
    <row r="45" spans="1:16" s="127" customFormat="1" ht="3" customHeight="1">
      <c r="A45" s="128"/>
      <c r="B45" s="141"/>
      <c r="C45" s="134"/>
      <c r="D45" s="134"/>
      <c r="E45" s="134"/>
      <c r="F45" s="134"/>
      <c r="G45" s="134"/>
      <c r="H45" s="134"/>
      <c r="I45" s="131"/>
    </row>
    <row r="46" spans="1:16" s="127" customFormat="1" ht="3" customHeight="1">
      <c r="A46" s="128"/>
      <c r="B46" s="135"/>
      <c r="C46" s="136"/>
      <c r="D46" s="136"/>
      <c r="E46" s="136"/>
      <c r="F46" s="136"/>
      <c r="G46" s="136"/>
      <c r="H46" s="136"/>
      <c r="I46" s="131"/>
    </row>
    <row r="47" spans="1:16" s="147" customFormat="1" ht="9" customHeight="1">
      <c r="A47" s="157"/>
      <c r="B47" s="142" t="s">
        <v>90</v>
      </c>
      <c r="C47" s="144">
        <f t="shared" ref="C47:G47" si="7">C48+C56</f>
        <v>939114.52400000021</v>
      </c>
      <c r="D47" s="144">
        <f t="shared" si="7"/>
        <v>989353.48</v>
      </c>
      <c r="E47" s="172">
        <f t="shared" si="7"/>
        <v>1132985.118</v>
      </c>
      <c r="F47" s="172">
        <f t="shared" si="7"/>
        <v>1270211.07</v>
      </c>
      <c r="G47" s="144">
        <f t="shared" si="7"/>
        <v>1412504.9330000002</v>
      </c>
      <c r="H47" s="144">
        <f>H48+H56</f>
        <v>1558808.1</v>
      </c>
      <c r="I47" s="145"/>
      <c r="J47" s="146"/>
      <c r="K47" s="893"/>
      <c r="L47" s="173"/>
      <c r="M47" s="173"/>
      <c r="N47" s="173"/>
    </row>
    <row r="48" spans="1:16" s="127" customFormat="1" ht="9" customHeight="1">
      <c r="A48" s="128"/>
      <c r="B48" s="148" t="s">
        <v>23</v>
      </c>
      <c r="C48" s="150">
        <f t="shared" ref="C48:D48" si="8">SUM(C49:C55)</f>
        <v>654870.31400000013</v>
      </c>
      <c r="D48" s="150">
        <f t="shared" si="8"/>
        <v>728283.80099999998</v>
      </c>
      <c r="E48" s="150">
        <f>SUM(E49:E55)</f>
        <v>768045.41800000006</v>
      </c>
      <c r="F48" s="150">
        <f>SUM(F49:F55)</f>
        <v>769385.77</v>
      </c>
      <c r="G48" s="150">
        <f t="shared" ref="G48" si="9">SUM(G49:G55)</f>
        <v>810510.93</v>
      </c>
      <c r="H48" s="150">
        <f>SUM(H49:H55)</f>
        <v>890078.2</v>
      </c>
      <c r="I48" s="151"/>
      <c r="J48" s="152"/>
      <c r="K48" s="893"/>
    </row>
    <row r="49" spans="1:11" s="127" customFormat="1" ht="9" customHeight="1">
      <c r="A49" s="128"/>
      <c r="B49" s="153" t="s">
        <v>24</v>
      </c>
      <c r="C49" s="150">
        <v>285523.11</v>
      </c>
      <c r="D49" s="150">
        <v>318380.29300000001</v>
      </c>
      <c r="E49" s="150">
        <v>337015.5</v>
      </c>
      <c r="F49" s="150">
        <v>345217.55099999998</v>
      </c>
      <c r="G49" s="150">
        <v>384521.8</v>
      </c>
      <c r="H49" s="150">
        <v>448099.8</v>
      </c>
      <c r="I49" s="151"/>
      <c r="J49" s="152"/>
      <c r="K49" s="893"/>
    </row>
    <row r="50" spans="1:11" s="127" customFormat="1" ht="9" customHeight="1">
      <c r="A50" s="128"/>
      <c r="B50" s="155" t="s">
        <v>91</v>
      </c>
      <c r="C50" s="150">
        <v>208408.10800000001</v>
      </c>
      <c r="D50" s="150">
        <v>218441.67</v>
      </c>
      <c r="E50" s="150">
        <v>254433.41399999999</v>
      </c>
      <c r="F50" s="150">
        <v>285022.73599999998</v>
      </c>
      <c r="G50" s="150">
        <v>318432</v>
      </c>
      <c r="H50" s="150">
        <v>380576.1</v>
      </c>
      <c r="I50" s="151"/>
      <c r="J50" s="152"/>
      <c r="K50" s="893"/>
    </row>
    <row r="51" spans="1:11" s="127" customFormat="1" ht="9" customHeight="1">
      <c r="A51" s="128"/>
      <c r="B51" s="155" t="s">
        <v>92</v>
      </c>
      <c r="C51" s="150">
        <v>110688.842</v>
      </c>
      <c r="D51" s="150">
        <v>136257.269</v>
      </c>
      <c r="E51" s="150">
        <v>117758.19899999999</v>
      </c>
      <c r="F51" s="150">
        <v>85245.001999999993</v>
      </c>
      <c r="G51" s="150">
        <v>49627.13</v>
      </c>
      <c r="H51" s="150">
        <v>-5241.5</v>
      </c>
      <c r="I51" s="151"/>
      <c r="J51" s="152"/>
      <c r="K51" s="893"/>
    </row>
    <row r="52" spans="1:11" s="127" customFormat="1" ht="9" customHeight="1">
      <c r="A52" s="128"/>
      <c r="B52" s="155" t="s">
        <v>27</v>
      </c>
      <c r="C52" s="150">
        <v>28902.098999999998</v>
      </c>
      <c r="D52" s="150">
        <v>27232.969000000001</v>
      </c>
      <c r="E52" s="150">
        <v>26897.805</v>
      </c>
      <c r="F52" s="150">
        <v>29521.035</v>
      </c>
      <c r="G52" s="150">
        <v>26820.400000000001</v>
      </c>
      <c r="H52" s="150">
        <v>31726.400000000001</v>
      </c>
      <c r="I52" s="151"/>
      <c r="J52" s="152"/>
      <c r="K52" s="893"/>
    </row>
    <row r="53" spans="1:11" s="127" customFormat="1" ht="9" customHeight="1">
      <c r="A53" s="128"/>
      <c r="B53" s="155" t="s">
        <v>28</v>
      </c>
      <c r="C53" s="150"/>
      <c r="D53" s="150"/>
      <c r="E53" s="150"/>
      <c r="F53" s="150"/>
      <c r="G53" s="150"/>
      <c r="H53" s="150"/>
      <c r="I53" s="151"/>
      <c r="J53" s="152"/>
      <c r="K53" s="152"/>
    </row>
    <row r="54" spans="1:11" s="127" customFormat="1" ht="9" customHeight="1">
      <c r="A54" s="128"/>
      <c r="B54" s="155" t="s">
        <v>29</v>
      </c>
      <c r="C54" s="150" t="s">
        <v>30</v>
      </c>
      <c r="D54" s="150" t="s">
        <v>30</v>
      </c>
      <c r="E54" s="150">
        <v>1463</v>
      </c>
      <c r="F54" s="150">
        <v>-733.9</v>
      </c>
      <c r="G54" s="150">
        <v>2317.9</v>
      </c>
      <c r="H54" s="150">
        <v>1609.3</v>
      </c>
      <c r="I54" s="151"/>
      <c r="J54" s="152"/>
      <c r="K54" s="152"/>
    </row>
    <row r="55" spans="1:11" s="127" customFormat="1" ht="9" customHeight="1">
      <c r="A55" s="128"/>
      <c r="B55" s="153" t="s">
        <v>93</v>
      </c>
      <c r="C55" s="150">
        <v>21348.154999999999</v>
      </c>
      <c r="D55" s="150">
        <v>27971.599999999999</v>
      </c>
      <c r="E55" s="150">
        <v>30477.5</v>
      </c>
      <c r="F55" s="150">
        <v>25113.346000000001</v>
      </c>
      <c r="G55" s="150">
        <v>28791.7</v>
      </c>
      <c r="H55" s="150">
        <v>33308.1</v>
      </c>
      <c r="I55" s="151"/>
      <c r="J55" s="152"/>
      <c r="K55" s="152"/>
    </row>
    <row r="56" spans="1:11" s="127" customFormat="1" ht="9" customHeight="1">
      <c r="A56" s="128"/>
      <c r="B56" s="148" t="s">
        <v>32</v>
      </c>
      <c r="C56" s="150">
        <v>284244.21000000002</v>
      </c>
      <c r="D56" s="150">
        <v>261069.679</v>
      </c>
      <c r="E56" s="150">
        <v>364939.7</v>
      </c>
      <c r="F56" s="150">
        <v>500825.3</v>
      </c>
      <c r="G56" s="150">
        <v>601994.00300000003</v>
      </c>
      <c r="H56" s="150">
        <v>668729.9</v>
      </c>
      <c r="I56" s="151"/>
      <c r="J56" s="152"/>
      <c r="K56" s="152"/>
    </row>
    <row r="57" spans="1:11" s="127" customFormat="1" ht="9" customHeight="1">
      <c r="A57" s="128"/>
      <c r="B57" s="156"/>
      <c r="C57" s="150"/>
      <c r="D57" s="150"/>
      <c r="E57" s="150"/>
      <c r="F57" s="150"/>
      <c r="G57" s="150"/>
      <c r="H57" s="150"/>
      <c r="I57" s="151"/>
      <c r="J57" s="152"/>
      <c r="K57" s="152"/>
    </row>
    <row r="58" spans="1:11" s="147" customFormat="1" ht="9" customHeight="1">
      <c r="A58" s="157"/>
      <c r="B58" s="158" t="s">
        <v>94</v>
      </c>
      <c r="C58" s="143">
        <f t="shared" ref="C58:G58" si="10">SUM(C59,C66)</f>
        <v>996950.58499999996</v>
      </c>
      <c r="D58" s="143">
        <f t="shared" si="10"/>
        <v>1124451.496</v>
      </c>
      <c r="E58" s="143">
        <f t="shared" si="10"/>
        <v>1232942.101</v>
      </c>
      <c r="F58" s="143">
        <f t="shared" si="10"/>
        <v>1373362.1430000002</v>
      </c>
      <c r="G58" s="143">
        <f t="shared" si="10"/>
        <v>1513210.1300000001</v>
      </c>
      <c r="H58" s="143">
        <f>SUM(H59,H66)</f>
        <v>1739466.6</v>
      </c>
      <c r="I58" s="145"/>
      <c r="J58" s="146"/>
      <c r="K58" s="146"/>
    </row>
    <row r="59" spans="1:11" s="127" customFormat="1" ht="9" customHeight="1">
      <c r="A59" s="128"/>
      <c r="B59" s="148" t="s">
        <v>95</v>
      </c>
      <c r="C59" s="150">
        <f t="shared" ref="C59:G59" si="11">SUM(C60,C65)</f>
        <v>631773.679</v>
      </c>
      <c r="D59" s="150">
        <f t="shared" si="11"/>
        <v>745103.59600000002</v>
      </c>
      <c r="E59" s="150">
        <f t="shared" si="11"/>
        <v>831928.74400000006</v>
      </c>
      <c r="F59" s="150">
        <f t="shared" si="11"/>
        <v>930128.3</v>
      </c>
      <c r="G59" s="150">
        <f t="shared" si="11"/>
        <v>1051480.6830000002</v>
      </c>
      <c r="H59" s="150">
        <f>SUM(H60,H65)</f>
        <v>1198813.2</v>
      </c>
      <c r="I59" s="151"/>
      <c r="J59" s="152"/>
      <c r="K59" s="152"/>
    </row>
    <row r="60" spans="1:11" s="127" customFormat="1" ht="9" customHeight="1">
      <c r="A60" s="128"/>
      <c r="B60" s="155" t="s">
        <v>37</v>
      </c>
      <c r="C60" s="150">
        <f t="shared" ref="C60:G60" si="12">SUM(C61:C64)</f>
        <v>539425.68299999996</v>
      </c>
      <c r="D60" s="150">
        <f t="shared" si="12"/>
        <v>607691.21799999999</v>
      </c>
      <c r="E60" s="150">
        <f t="shared" si="12"/>
        <v>699842.34400000004</v>
      </c>
      <c r="F60" s="150">
        <f t="shared" si="12"/>
        <v>744326.6</v>
      </c>
      <c r="G60" s="150">
        <f t="shared" si="12"/>
        <v>822558.0830000001</v>
      </c>
      <c r="H60" s="150">
        <f>SUM(H61:H64)</f>
        <v>923438.1</v>
      </c>
      <c r="I60" s="151"/>
      <c r="J60" s="152"/>
      <c r="K60" s="152"/>
    </row>
    <row r="61" spans="1:11" s="127" customFormat="1" ht="9" customHeight="1">
      <c r="A61" s="128"/>
      <c r="B61" s="159" t="s">
        <v>96</v>
      </c>
      <c r="C61" s="150">
        <v>301722.7</v>
      </c>
      <c r="D61" s="150">
        <v>335391.5</v>
      </c>
      <c r="E61" s="150">
        <v>367441.44400000002</v>
      </c>
      <c r="F61" s="150">
        <v>373498.5</v>
      </c>
      <c r="G61" s="150">
        <v>404845.87800000003</v>
      </c>
      <c r="H61" s="150">
        <v>438707</v>
      </c>
      <c r="I61" s="151"/>
      <c r="J61" s="152"/>
      <c r="K61" s="152"/>
    </row>
    <row r="62" spans="1:11" s="127" customFormat="1" ht="9" customHeight="1">
      <c r="A62" s="128"/>
      <c r="B62" s="161" t="s">
        <v>97</v>
      </c>
      <c r="C62" s="150">
        <v>29960.183000000001</v>
      </c>
      <c r="D62" s="150">
        <v>34540.817999999999</v>
      </c>
      <c r="E62" s="150">
        <v>43826.3</v>
      </c>
      <c r="F62" s="150">
        <v>45539.8</v>
      </c>
      <c r="G62" s="150">
        <v>44466.404999999999</v>
      </c>
      <c r="H62" s="150">
        <v>67334.100000000006</v>
      </c>
      <c r="I62" s="151"/>
      <c r="J62" s="152"/>
      <c r="K62" s="152"/>
    </row>
    <row r="63" spans="1:11" s="127" customFormat="1" ht="9" customHeight="1">
      <c r="A63" s="128"/>
      <c r="B63" s="161" t="s">
        <v>98</v>
      </c>
      <c r="C63" s="150"/>
      <c r="D63" s="150"/>
      <c r="E63" s="150"/>
      <c r="F63" s="150"/>
      <c r="G63" s="150"/>
      <c r="H63" s="150"/>
      <c r="I63" s="151"/>
      <c r="J63" s="152"/>
      <c r="K63" s="152"/>
    </row>
    <row r="64" spans="1:11" s="127" customFormat="1" ht="9" customHeight="1">
      <c r="A64" s="128"/>
      <c r="B64" s="159" t="s">
        <v>99</v>
      </c>
      <c r="C64" s="150">
        <v>207742.8</v>
      </c>
      <c r="D64" s="150">
        <v>237758.9</v>
      </c>
      <c r="E64" s="150">
        <v>288574.59999999998</v>
      </c>
      <c r="F64" s="150">
        <v>325288.3</v>
      </c>
      <c r="G64" s="150">
        <v>373245.8</v>
      </c>
      <c r="H64" s="150">
        <v>417397</v>
      </c>
      <c r="I64" s="151"/>
      <c r="J64" s="152"/>
      <c r="K64" s="152"/>
    </row>
    <row r="65" spans="1:11" s="147" customFormat="1" ht="9" customHeight="1">
      <c r="A65" s="157"/>
      <c r="B65" s="155" t="s">
        <v>41</v>
      </c>
      <c r="C65" s="150">
        <v>92347.995999999999</v>
      </c>
      <c r="D65" s="150">
        <v>137412.378</v>
      </c>
      <c r="E65" s="150">
        <v>132086.39999999999</v>
      </c>
      <c r="F65" s="150">
        <v>185801.7</v>
      </c>
      <c r="G65" s="150">
        <v>228922.6</v>
      </c>
      <c r="H65" s="150">
        <v>275375.09999999998</v>
      </c>
      <c r="I65" s="145"/>
      <c r="J65" s="146"/>
      <c r="K65" s="146"/>
    </row>
    <row r="66" spans="1:11" s="127" customFormat="1" ht="9" customHeight="1">
      <c r="A66" s="128"/>
      <c r="B66" s="148" t="s">
        <v>42</v>
      </c>
      <c r="C66" s="150">
        <f>SUM(C67:C69)</f>
        <v>365176.90600000002</v>
      </c>
      <c r="D66" s="150">
        <f>SUM(D67:D69)</f>
        <v>379347.89999999997</v>
      </c>
      <c r="E66" s="150">
        <f>SUM(E67:E69)</f>
        <v>401013.35700000002</v>
      </c>
      <c r="F66" s="150">
        <f>SUM(F67:F69)</f>
        <v>443233.84299999999</v>
      </c>
      <c r="G66" s="150">
        <f>SUM(G67:G69)</f>
        <v>461729.44699999999</v>
      </c>
      <c r="H66" s="150">
        <v>540653.4</v>
      </c>
      <c r="I66" s="151"/>
      <c r="J66" s="152"/>
      <c r="K66" s="152"/>
    </row>
    <row r="67" spans="1:11" s="127" customFormat="1" ht="9" customHeight="1">
      <c r="A67" s="128"/>
      <c r="B67" s="153" t="s">
        <v>100</v>
      </c>
      <c r="C67" s="150">
        <v>166826.43400000001</v>
      </c>
      <c r="D67" s="150">
        <v>158543.5</v>
      </c>
      <c r="E67" s="150">
        <v>159656.58100000001</v>
      </c>
      <c r="F67" s="150">
        <v>174778.5</v>
      </c>
      <c r="G67" s="150">
        <v>172444.12</v>
      </c>
      <c r="H67" s="150">
        <v>192435.1</v>
      </c>
      <c r="I67" s="151"/>
      <c r="J67" s="152"/>
      <c r="K67" s="152"/>
    </row>
    <row r="68" spans="1:11" s="127" customFormat="1" ht="9" customHeight="1">
      <c r="A68" s="128"/>
      <c r="B68" s="155" t="s">
        <v>44</v>
      </c>
      <c r="C68" s="150">
        <v>196931.18</v>
      </c>
      <c r="D68" s="150">
        <v>214909.774</v>
      </c>
      <c r="E68" s="150">
        <v>225227.83799999999</v>
      </c>
      <c r="F68" s="150">
        <v>239890.234</v>
      </c>
      <c r="G68" s="150">
        <v>278892.36</v>
      </c>
      <c r="H68" s="150">
        <v>329337.3</v>
      </c>
      <c r="I68" s="151"/>
      <c r="J68" s="152"/>
      <c r="K68" s="152"/>
    </row>
    <row r="69" spans="1:11" s="147" customFormat="1" ht="9" customHeight="1">
      <c r="A69" s="157"/>
      <c r="B69" s="153" t="s">
        <v>101</v>
      </c>
      <c r="C69" s="150">
        <v>1419.2919999999999</v>
      </c>
      <c r="D69" s="150">
        <v>5894.6260000000002</v>
      </c>
      <c r="E69" s="150">
        <v>16128.938</v>
      </c>
      <c r="F69" s="150">
        <v>28565.109</v>
      </c>
      <c r="G69" s="150">
        <v>10392.967000000001</v>
      </c>
      <c r="H69" s="150">
        <v>18880.900000000001</v>
      </c>
      <c r="I69" s="145"/>
      <c r="J69" s="146"/>
      <c r="K69" s="146"/>
    </row>
    <row r="70" spans="1:11" s="147" customFormat="1" ht="8.4499999999999993" customHeight="1">
      <c r="A70" s="157"/>
      <c r="B70" s="156"/>
      <c r="C70" s="150"/>
      <c r="D70" s="150"/>
      <c r="E70" s="150"/>
      <c r="F70" s="150"/>
      <c r="G70" s="150"/>
      <c r="H70" s="150"/>
      <c r="I70" s="145"/>
      <c r="J70" s="146"/>
      <c r="K70" s="146"/>
    </row>
    <row r="71" spans="1:11" s="147" customFormat="1" ht="8.4499999999999993" customHeight="1">
      <c r="A71" s="157"/>
      <c r="B71" s="142" t="s">
        <v>102</v>
      </c>
      <c r="C71" s="144">
        <f t="shared" ref="C71:G71" si="13">SUM(C73+C67)</f>
        <v>108990.37300000025</v>
      </c>
      <c r="D71" s="144">
        <f>SUM(D73+D67)+0.1</f>
        <v>23445.583999999937</v>
      </c>
      <c r="E71" s="172">
        <f>SUM(E73+E67)-0.2</f>
        <v>59699.398000000001</v>
      </c>
      <c r="F71" s="172">
        <f>SUM(F73+F67)+0.1</f>
        <v>71627.526999999915</v>
      </c>
      <c r="G71" s="144">
        <f t="shared" si="13"/>
        <v>71738.923000000068</v>
      </c>
      <c r="H71" s="144">
        <f>SUM(H73+H67)</f>
        <v>11776.600000000006</v>
      </c>
      <c r="I71" s="145"/>
      <c r="J71" s="146"/>
      <c r="K71" s="174"/>
    </row>
    <row r="72" spans="1:11" s="147" customFormat="1" ht="8.4499999999999993" customHeight="1">
      <c r="A72" s="157"/>
      <c r="B72" s="142"/>
      <c r="C72" s="144"/>
      <c r="D72" s="144"/>
      <c r="E72" s="144"/>
      <c r="F72" s="144"/>
      <c r="G72" s="144"/>
      <c r="H72" s="144"/>
      <c r="I72" s="145"/>
      <c r="J72" s="146"/>
      <c r="K72" s="146"/>
    </row>
    <row r="73" spans="1:11" s="147" customFormat="1" ht="8.4499999999999993" customHeight="1">
      <c r="A73" s="157"/>
      <c r="B73" s="142" t="s">
        <v>103</v>
      </c>
      <c r="C73" s="144">
        <f t="shared" ref="C73:G73" si="14">SUM(C47-C58)</f>
        <v>-57836.060999999754</v>
      </c>
      <c r="D73" s="144">
        <f t="shared" si="14"/>
        <v>-135098.01600000006</v>
      </c>
      <c r="E73" s="172">
        <f t="shared" si="14"/>
        <v>-99956.983000000007</v>
      </c>
      <c r="F73" s="172">
        <f>SUM(F47-F58)</f>
        <v>-103151.07300000009</v>
      </c>
      <c r="G73" s="144">
        <f t="shared" si="14"/>
        <v>-100705.19699999993</v>
      </c>
      <c r="H73" s="144">
        <f>SUM(H47-H58)</f>
        <v>-180658.5</v>
      </c>
      <c r="I73" s="145"/>
      <c r="J73" s="146"/>
      <c r="K73" s="146"/>
    </row>
    <row r="74" spans="1:11" s="127" customFormat="1" ht="4.5" customHeight="1">
      <c r="A74" s="175"/>
      <c r="B74" s="141"/>
      <c r="C74" s="176"/>
      <c r="D74" s="176"/>
      <c r="E74" s="176"/>
      <c r="F74" s="176"/>
      <c r="G74" s="176"/>
      <c r="H74" s="176"/>
      <c r="I74" s="177"/>
      <c r="J74" s="152"/>
      <c r="K74" s="152"/>
    </row>
    <row r="75" spans="1:11" s="127" customFormat="1" ht="4.5" customHeight="1">
      <c r="A75" s="124"/>
      <c r="B75" s="125"/>
      <c r="C75" s="125"/>
      <c r="D75" s="125"/>
      <c r="E75" s="125"/>
      <c r="F75" s="125"/>
      <c r="G75" s="125"/>
      <c r="H75" s="125"/>
      <c r="I75" s="126"/>
    </row>
    <row r="76" spans="1:11" s="127" customFormat="1" ht="11.1" customHeight="1">
      <c r="A76" s="128"/>
      <c r="B76" s="129" t="s">
        <v>83</v>
      </c>
      <c r="C76" s="130"/>
      <c r="D76" s="130"/>
      <c r="E76" s="130"/>
      <c r="F76" s="130"/>
      <c r="G76" s="130"/>
      <c r="H76" s="853" t="s">
        <v>156</v>
      </c>
      <c r="I76" s="131"/>
    </row>
    <row r="77" spans="1:11" s="127" customFormat="1" ht="11.1" customHeight="1">
      <c r="A77" s="128"/>
      <c r="B77" s="71" t="s">
        <v>61</v>
      </c>
      <c r="C77" s="130"/>
      <c r="D77" s="130"/>
      <c r="E77" s="130"/>
      <c r="F77" s="130"/>
      <c r="G77" s="130"/>
      <c r="H77" s="15" t="s">
        <v>14</v>
      </c>
      <c r="I77" s="131"/>
    </row>
    <row r="78" spans="1:11" s="127" customFormat="1" ht="11.1" customHeight="1">
      <c r="A78" s="128"/>
      <c r="B78" s="132" t="s">
        <v>3</v>
      </c>
      <c r="C78" s="130"/>
      <c r="D78" s="130"/>
      <c r="E78" s="130"/>
      <c r="F78" s="130"/>
      <c r="G78" s="130"/>
      <c r="H78" s="130"/>
      <c r="I78" s="131"/>
    </row>
    <row r="79" spans="1:11" s="127" customFormat="1" ht="3" customHeight="1">
      <c r="A79" s="128"/>
      <c r="B79" s="167"/>
      <c r="C79" s="168"/>
      <c r="D79" s="168"/>
      <c r="E79" s="168"/>
      <c r="F79" s="168"/>
      <c r="G79" s="168"/>
      <c r="H79" s="168"/>
      <c r="I79" s="151"/>
      <c r="J79" s="152"/>
      <c r="K79" s="152"/>
    </row>
    <row r="80" spans="1:11" s="127" customFormat="1" ht="3" customHeight="1">
      <c r="A80" s="128"/>
      <c r="B80" s="169"/>
      <c r="C80" s="170"/>
      <c r="D80" s="170"/>
      <c r="E80" s="170"/>
      <c r="F80" s="170"/>
      <c r="G80" s="170"/>
      <c r="H80" s="170"/>
      <c r="I80" s="151"/>
      <c r="J80" s="152"/>
      <c r="K80" s="152"/>
    </row>
    <row r="81" spans="1:11" s="127" customFormat="1" ht="9.9499999999999993" customHeight="1">
      <c r="A81" s="128"/>
      <c r="B81" s="138" t="s">
        <v>5</v>
      </c>
      <c r="C81" s="171" t="s">
        <v>110</v>
      </c>
      <c r="D81" s="171" t="s">
        <v>111</v>
      </c>
      <c r="E81" s="171" t="s">
        <v>295</v>
      </c>
      <c r="F81" s="171" t="s">
        <v>113</v>
      </c>
      <c r="G81" s="171" t="s">
        <v>296</v>
      </c>
      <c r="H81" s="171" t="s">
        <v>81</v>
      </c>
      <c r="I81" s="151"/>
    </row>
    <row r="82" spans="1:11" s="127" customFormat="1" ht="3" customHeight="1">
      <c r="A82" s="128"/>
      <c r="B82" s="141"/>
      <c r="C82" s="134"/>
      <c r="D82" s="134"/>
      <c r="E82" s="134"/>
      <c r="F82" s="134"/>
      <c r="G82" s="134"/>
      <c r="H82" s="134"/>
      <c r="I82" s="131"/>
    </row>
    <row r="83" spans="1:11" s="127" customFormat="1" ht="3" customHeight="1">
      <c r="A83" s="128"/>
      <c r="B83" s="135"/>
      <c r="C83" s="136"/>
      <c r="D83" s="136"/>
      <c r="E83" s="136"/>
      <c r="F83" s="136"/>
      <c r="G83" s="136"/>
      <c r="H83" s="136"/>
      <c r="I83" s="131"/>
    </row>
    <row r="84" spans="1:11" s="147" customFormat="1" ht="9" customHeight="1">
      <c r="A84" s="157"/>
      <c r="B84" s="142" t="s">
        <v>90</v>
      </c>
      <c r="C84" s="144">
        <f t="shared" ref="C84:H84" si="15">C85+C93</f>
        <v>1711220.6</v>
      </c>
      <c r="D84" s="144">
        <f t="shared" si="15"/>
        <v>2049936.2999999998</v>
      </c>
      <c r="E84" s="144">
        <f t="shared" si="15"/>
        <v>2000448</v>
      </c>
      <c r="F84" s="144">
        <f t="shared" si="15"/>
        <v>2080012.8</v>
      </c>
      <c r="G84" s="144">
        <f t="shared" si="15"/>
        <v>2320241.7000000002</v>
      </c>
      <c r="H84" s="144">
        <f t="shared" si="15"/>
        <v>2452533.9000000004</v>
      </c>
      <c r="I84" s="145"/>
      <c r="J84" s="146"/>
      <c r="K84" s="146"/>
    </row>
    <row r="85" spans="1:11" s="127" customFormat="1" ht="9" customHeight="1">
      <c r="A85" s="128"/>
      <c r="B85" s="148" t="s">
        <v>23</v>
      </c>
      <c r="C85" s="150">
        <f t="shared" ref="C85:H85" si="16">SUM(C86:C92)</f>
        <v>1002670.1</v>
      </c>
      <c r="D85" s="150">
        <f t="shared" si="16"/>
        <v>994552.29999999993</v>
      </c>
      <c r="E85" s="150">
        <f t="shared" si="16"/>
        <v>1129552.5</v>
      </c>
      <c r="F85" s="150">
        <f t="shared" si="16"/>
        <v>1260424.8</v>
      </c>
      <c r="G85" s="150">
        <f t="shared" si="16"/>
        <v>1294054.1000000001</v>
      </c>
      <c r="H85" s="150">
        <f t="shared" si="16"/>
        <v>1314439.7000000002</v>
      </c>
      <c r="I85" s="151"/>
      <c r="J85" s="152"/>
      <c r="K85" s="152"/>
    </row>
    <row r="86" spans="1:11" s="127" customFormat="1" ht="9" customHeight="1">
      <c r="A86" s="128"/>
      <c r="B86" s="153" t="s">
        <v>24</v>
      </c>
      <c r="C86" s="150">
        <v>527183.6</v>
      </c>
      <c r="D86" s="150">
        <v>626508.6</v>
      </c>
      <c r="E86" s="150">
        <v>594796.19999999995</v>
      </c>
      <c r="F86" s="150">
        <v>679621.9</v>
      </c>
      <c r="G86" s="150">
        <v>759167.8</v>
      </c>
      <c r="H86" s="150">
        <v>803896.7</v>
      </c>
      <c r="I86" s="151"/>
      <c r="J86" s="152"/>
      <c r="K86" s="152"/>
    </row>
    <row r="87" spans="1:11" s="127" customFormat="1" ht="9" customHeight="1">
      <c r="A87" s="128"/>
      <c r="B87" s="155" t="s">
        <v>91</v>
      </c>
      <c r="C87" s="150">
        <v>409012.5</v>
      </c>
      <c r="D87" s="150">
        <v>457248.3</v>
      </c>
      <c r="E87" s="150">
        <v>407795.1</v>
      </c>
      <c r="F87" s="150">
        <v>504509.3</v>
      </c>
      <c r="G87" s="150">
        <v>537142.5</v>
      </c>
      <c r="H87" s="150">
        <v>579987.5</v>
      </c>
      <c r="I87" s="151"/>
      <c r="J87" s="152"/>
      <c r="K87" s="152"/>
    </row>
    <row r="88" spans="1:11" s="127" customFormat="1" ht="9" customHeight="1">
      <c r="A88" s="128"/>
      <c r="B88" s="155" t="s">
        <v>92</v>
      </c>
      <c r="C88" s="150">
        <v>-6791.8</v>
      </c>
      <c r="D88" s="150">
        <v>-168325.2</v>
      </c>
      <c r="E88" s="150">
        <v>50567.4</v>
      </c>
      <c r="F88" s="150">
        <v>4463.8</v>
      </c>
      <c r="G88" s="150">
        <v>-76433.5</v>
      </c>
      <c r="H88" s="150">
        <v>-130131.4</v>
      </c>
      <c r="I88" s="151"/>
      <c r="J88" s="152"/>
      <c r="K88" s="152"/>
    </row>
    <row r="89" spans="1:11" s="127" customFormat="1" ht="9" customHeight="1">
      <c r="A89" s="128"/>
      <c r="B89" s="155" t="s">
        <v>27</v>
      </c>
      <c r="C89" s="150">
        <v>32188</v>
      </c>
      <c r="D89" s="150">
        <v>35783.1</v>
      </c>
      <c r="E89" s="150">
        <v>30196.400000000001</v>
      </c>
      <c r="F89" s="150">
        <v>24531.1</v>
      </c>
      <c r="G89" s="150">
        <v>26881.200000000001</v>
      </c>
      <c r="H89" s="150">
        <v>27906.1</v>
      </c>
      <c r="I89" s="151"/>
      <c r="J89" s="152"/>
      <c r="K89" s="152"/>
    </row>
    <row r="90" spans="1:11" s="127" customFormat="1" ht="9" customHeight="1">
      <c r="A90" s="128"/>
      <c r="B90" s="155" t="s">
        <v>28</v>
      </c>
      <c r="C90" s="150"/>
      <c r="D90" s="150"/>
      <c r="E90" s="150"/>
      <c r="F90" s="150"/>
      <c r="G90" s="150"/>
      <c r="H90" s="150"/>
      <c r="I90" s="151"/>
      <c r="J90" s="152"/>
      <c r="K90" s="152"/>
    </row>
    <row r="91" spans="1:11" s="127" customFormat="1" ht="9" customHeight="1">
      <c r="A91" s="128"/>
      <c r="B91" s="155" t="s">
        <v>29</v>
      </c>
      <c r="C91" s="150">
        <v>3738.4</v>
      </c>
      <c r="D91" s="150">
        <v>4440.8</v>
      </c>
      <c r="E91" s="150">
        <v>920.6</v>
      </c>
      <c r="F91" s="150">
        <v>2296</v>
      </c>
      <c r="G91" s="150">
        <v>3018.5</v>
      </c>
      <c r="H91" s="150">
        <v>573.20000000000005</v>
      </c>
      <c r="I91" s="151"/>
      <c r="J91" s="152"/>
      <c r="K91" s="152"/>
    </row>
    <row r="92" spans="1:11" s="127" customFormat="1" ht="9" customHeight="1">
      <c r="A92" s="128"/>
      <c r="B92" s="153" t="s">
        <v>93</v>
      </c>
      <c r="C92" s="150">
        <v>37339.4</v>
      </c>
      <c r="D92" s="150">
        <v>38896.699999999997</v>
      </c>
      <c r="E92" s="150">
        <v>45276.800000000003</v>
      </c>
      <c r="F92" s="150">
        <v>45002.7</v>
      </c>
      <c r="G92" s="150">
        <v>44277.599999999999</v>
      </c>
      <c r="H92" s="150">
        <v>32207.599999999999</v>
      </c>
      <c r="I92" s="151"/>
      <c r="J92" s="152"/>
      <c r="K92" s="152"/>
    </row>
    <row r="93" spans="1:11" s="127" customFormat="1" ht="9" customHeight="1">
      <c r="A93" s="128"/>
      <c r="B93" s="148" t="s">
        <v>32</v>
      </c>
      <c r="C93" s="150">
        <v>708550.5</v>
      </c>
      <c r="D93" s="150">
        <v>1055384</v>
      </c>
      <c r="E93" s="150">
        <v>870895.5</v>
      </c>
      <c r="F93" s="150">
        <v>819588</v>
      </c>
      <c r="G93" s="150">
        <v>1026187.6</v>
      </c>
      <c r="H93" s="150">
        <v>1138094.2</v>
      </c>
      <c r="I93" s="151"/>
      <c r="J93" s="152"/>
      <c r="K93" s="152"/>
    </row>
    <row r="94" spans="1:11" s="127" customFormat="1" ht="9" customHeight="1">
      <c r="A94" s="128"/>
      <c r="B94" s="156"/>
      <c r="C94" s="150"/>
      <c r="D94" s="150"/>
      <c r="E94" s="150"/>
      <c r="F94" s="150"/>
      <c r="G94" s="150"/>
      <c r="H94" s="150"/>
      <c r="I94" s="151"/>
      <c r="J94" s="152"/>
      <c r="K94" s="152"/>
    </row>
    <row r="95" spans="1:11" s="147" customFormat="1" ht="9" customHeight="1">
      <c r="A95" s="157"/>
      <c r="B95" s="158" t="s">
        <v>94</v>
      </c>
      <c r="C95" s="143">
        <f t="shared" ref="C95:H95" si="17">SUM(C96,C103)</f>
        <v>1929660.0999999999</v>
      </c>
      <c r="D95" s="143">
        <f t="shared" si="17"/>
        <v>2242461.3000000003</v>
      </c>
      <c r="E95" s="143">
        <f t="shared" si="17"/>
        <v>2260383.6</v>
      </c>
      <c r="F95" s="143">
        <f t="shared" si="17"/>
        <v>2438436.6</v>
      </c>
      <c r="G95" s="143">
        <f t="shared" si="17"/>
        <v>2685190</v>
      </c>
      <c r="H95" s="143">
        <f t="shared" si="17"/>
        <v>2865638.1</v>
      </c>
      <c r="I95" s="145"/>
      <c r="J95" s="146"/>
      <c r="K95" s="146"/>
    </row>
    <row r="96" spans="1:11" s="127" customFormat="1" ht="9" customHeight="1">
      <c r="A96" s="128"/>
      <c r="B96" s="148" t="s">
        <v>95</v>
      </c>
      <c r="C96" s="150">
        <f t="shared" ref="C96:H96" si="18">SUM(C97,C102)</f>
        <v>1392394.0999999999</v>
      </c>
      <c r="D96" s="150">
        <f t="shared" si="18"/>
        <v>1607040.8000000003</v>
      </c>
      <c r="E96" s="150">
        <f t="shared" si="18"/>
        <v>1639602.7000000002</v>
      </c>
      <c r="F96" s="150">
        <f t="shared" si="18"/>
        <v>1762880</v>
      </c>
      <c r="G96" s="150">
        <f t="shared" si="18"/>
        <v>1948209.1</v>
      </c>
      <c r="H96" s="150">
        <f t="shared" si="18"/>
        <v>2095706.0000000002</v>
      </c>
      <c r="I96" s="151"/>
      <c r="J96" s="152"/>
      <c r="K96" s="152"/>
    </row>
    <row r="97" spans="1:11" s="127" customFormat="1" ht="9" customHeight="1">
      <c r="A97" s="128"/>
      <c r="B97" s="155" t="s">
        <v>37</v>
      </c>
      <c r="C97" s="150">
        <f t="shared" ref="C97:H97" si="19">SUM(C98:C101)</f>
        <v>1060419.8999999999</v>
      </c>
      <c r="D97" s="150">
        <f t="shared" si="19"/>
        <v>1181911.7000000002</v>
      </c>
      <c r="E97" s="150">
        <f t="shared" si="19"/>
        <v>1326645.1000000001</v>
      </c>
      <c r="F97" s="150">
        <f t="shared" si="19"/>
        <v>1413568.5</v>
      </c>
      <c r="G97" s="150">
        <f t="shared" si="19"/>
        <v>1559439.6</v>
      </c>
      <c r="H97" s="150">
        <f t="shared" si="19"/>
        <v>1708552.2000000002</v>
      </c>
      <c r="I97" s="151"/>
      <c r="J97" s="152"/>
      <c r="K97" s="152"/>
    </row>
    <row r="98" spans="1:11" s="127" customFormat="1" ht="9" customHeight="1">
      <c r="A98" s="128"/>
      <c r="B98" s="159" t="s">
        <v>96</v>
      </c>
      <c r="C98" s="150">
        <v>468933.6</v>
      </c>
      <c r="D98" s="150">
        <v>508910.5</v>
      </c>
      <c r="E98" s="150">
        <v>549978.5</v>
      </c>
      <c r="F98" s="150">
        <v>579650.69999999995</v>
      </c>
      <c r="G98" s="150">
        <v>618565.80000000005</v>
      </c>
      <c r="H98" s="150">
        <v>663932.4</v>
      </c>
      <c r="I98" s="151"/>
      <c r="J98" s="152"/>
      <c r="K98" s="152"/>
    </row>
    <row r="99" spans="1:11" s="127" customFormat="1" ht="9" customHeight="1">
      <c r="A99" s="128"/>
      <c r="B99" s="161" t="s">
        <v>97</v>
      </c>
      <c r="C99" s="150">
        <v>115267.7</v>
      </c>
      <c r="D99" s="150">
        <v>103387.4</v>
      </c>
      <c r="E99" s="150">
        <v>139833.79999999999</v>
      </c>
      <c r="F99" s="150">
        <v>147906.9</v>
      </c>
      <c r="G99" s="150">
        <v>170588.3</v>
      </c>
      <c r="H99" s="150">
        <v>177901.9</v>
      </c>
      <c r="I99" s="151"/>
      <c r="J99" s="152"/>
      <c r="K99" s="152"/>
    </row>
    <row r="100" spans="1:11" s="127" customFormat="1" ht="9" customHeight="1">
      <c r="A100" s="128"/>
      <c r="B100" s="161" t="s">
        <v>114</v>
      </c>
      <c r="C100" s="150"/>
      <c r="D100" s="150"/>
      <c r="E100" s="150"/>
      <c r="F100" s="150"/>
      <c r="G100" s="150"/>
      <c r="H100" s="150"/>
      <c r="I100" s="151"/>
      <c r="J100" s="152"/>
      <c r="K100" s="152"/>
    </row>
    <row r="101" spans="1:11" s="127" customFormat="1" ht="9" customHeight="1">
      <c r="A101" s="128"/>
      <c r="B101" s="159" t="s">
        <v>115</v>
      </c>
      <c r="C101" s="150">
        <v>476218.6</v>
      </c>
      <c r="D101" s="150">
        <v>569613.80000000005</v>
      </c>
      <c r="E101" s="150">
        <v>636832.80000000005</v>
      </c>
      <c r="F101" s="150">
        <v>686010.9</v>
      </c>
      <c r="G101" s="150">
        <v>770285.5</v>
      </c>
      <c r="H101" s="150">
        <v>866717.9</v>
      </c>
      <c r="I101" s="151"/>
      <c r="J101" s="152"/>
      <c r="K101" s="152"/>
    </row>
    <row r="102" spans="1:11" s="147" customFormat="1" ht="9" customHeight="1">
      <c r="A102" s="157"/>
      <c r="B102" s="155" t="s">
        <v>41</v>
      </c>
      <c r="C102" s="150">
        <v>331974.2</v>
      </c>
      <c r="D102" s="150">
        <v>425129.1</v>
      </c>
      <c r="E102" s="150">
        <v>312957.59999999998</v>
      </c>
      <c r="F102" s="150">
        <v>349311.5</v>
      </c>
      <c r="G102" s="150">
        <v>388769.5</v>
      </c>
      <c r="H102" s="150">
        <v>387153.8</v>
      </c>
      <c r="I102" s="145"/>
      <c r="J102" s="146"/>
      <c r="K102" s="146"/>
    </row>
    <row r="103" spans="1:11" s="127" customFormat="1" ht="9" customHeight="1">
      <c r="A103" s="128"/>
      <c r="B103" s="148" t="s">
        <v>42</v>
      </c>
      <c r="C103" s="150">
        <f t="shared" ref="C103:H103" si="20">SUM(C104:C106)</f>
        <v>537266</v>
      </c>
      <c r="D103" s="150">
        <f t="shared" si="20"/>
        <v>635420.50000000012</v>
      </c>
      <c r="E103" s="150">
        <f t="shared" si="20"/>
        <v>620780.89999999991</v>
      </c>
      <c r="F103" s="150">
        <f t="shared" si="20"/>
        <v>675556.6</v>
      </c>
      <c r="G103" s="150">
        <f t="shared" si="20"/>
        <v>736980.9</v>
      </c>
      <c r="H103" s="150">
        <f t="shared" si="20"/>
        <v>769932.1</v>
      </c>
      <c r="I103" s="151"/>
      <c r="J103" s="152"/>
      <c r="K103" s="152"/>
    </row>
    <row r="104" spans="1:11" s="127" customFormat="1" ht="9" customHeight="1">
      <c r="A104" s="128"/>
      <c r="B104" s="153" t="s">
        <v>100</v>
      </c>
      <c r="C104" s="150">
        <v>188671.4</v>
      </c>
      <c r="D104" s="150">
        <v>200121.7</v>
      </c>
      <c r="E104" s="150">
        <v>231265.4</v>
      </c>
      <c r="F104" s="150">
        <v>216271</v>
      </c>
      <c r="G104" s="150">
        <v>240537.60000000001</v>
      </c>
      <c r="H104" s="150">
        <v>256943.5</v>
      </c>
      <c r="I104" s="151"/>
      <c r="J104" s="152"/>
      <c r="K104" s="152"/>
    </row>
    <row r="105" spans="1:11" s="127" customFormat="1" ht="9" customHeight="1">
      <c r="A105" s="128"/>
      <c r="B105" s="155" t="s">
        <v>44</v>
      </c>
      <c r="C105" s="150">
        <v>332757.7</v>
      </c>
      <c r="D105" s="150">
        <v>423454.9</v>
      </c>
      <c r="E105" s="150">
        <v>375717.3</v>
      </c>
      <c r="F105" s="150">
        <v>437327.6</v>
      </c>
      <c r="G105" s="150">
        <v>477256.2</v>
      </c>
      <c r="H105" s="150">
        <v>494264.5</v>
      </c>
      <c r="I105" s="151"/>
      <c r="J105" s="152"/>
      <c r="K105" s="152"/>
    </row>
    <row r="106" spans="1:11" s="147" customFormat="1" ht="9" customHeight="1">
      <c r="A106" s="157"/>
      <c r="B106" s="153" t="s">
        <v>101</v>
      </c>
      <c r="C106" s="150">
        <v>15836.9</v>
      </c>
      <c r="D106" s="150">
        <v>11843.9</v>
      </c>
      <c r="E106" s="150">
        <v>13798.2</v>
      </c>
      <c r="F106" s="150">
        <v>21958</v>
      </c>
      <c r="G106" s="150">
        <v>19187.099999999999</v>
      </c>
      <c r="H106" s="150">
        <v>18724.099999999999</v>
      </c>
      <c r="I106" s="145"/>
      <c r="J106" s="146"/>
      <c r="K106" s="146"/>
    </row>
    <row r="107" spans="1:11" s="147" customFormat="1" ht="8.4499999999999993" customHeight="1">
      <c r="A107" s="157"/>
      <c r="B107" s="156"/>
      <c r="C107" s="150"/>
      <c r="D107" s="150"/>
      <c r="E107" s="150"/>
      <c r="F107" s="150"/>
      <c r="G107" s="150"/>
      <c r="H107" s="150"/>
      <c r="I107" s="145"/>
      <c r="J107" s="146"/>
      <c r="K107" s="146"/>
    </row>
    <row r="108" spans="1:11" s="147" customFormat="1" ht="8.4499999999999993" customHeight="1">
      <c r="A108" s="157"/>
      <c r="B108" s="142" t="s">
        <v>102</v>
      </c>
      <c r="C108" s="144">
        <f t="shared" ref="C108:H108" si="21">SUM(C110+C104)</f>
        <v>-29768.099999999773</v>
      </c>
      <c r="D108" s="144">
        <f t="shared" si="21"/>
        <v>7596.699999999546</v>
      </c>
      <c r="E108" s="144">
        <f t="shared" si="21"/>
        <v>-28670.200000000099</v>
      </c>
      <c r="F108" s="144">
        <f t="shared" si="21"/>
        <v>-142152.80000000005</v>
      </c>
      <c r="G108" s="144">
        <f t="shared" si="21"/>
        <v>-124410.69999999981</v>
      </c>
      <c r="H108" s="144">
        <f t="shared" si="21"/>
        <v>-156160.69999999972</v>
      </c>
      <c r="I108" s="145"/>
      <c r="J108" s="146"/>
      <c r="K108" s="174"/>
    </row>
    <row r="109" spans="1:11" s="147" customFormat="1" ht="8.4499999999999993" customHeight="1">
      <c r="A109" s="157"/>
      <c r="B109" s="142"/>
      <c r="C109" s="144"/>
      <c r="D109" s="144"/>
      <c r="E109" s="144"/>
      <c r="F109" s="144"/>
      <c r="G109" s="144"/>
      <c r="H109" s="144"/>
      <c r="I109" s="145"/>
      <c r="J109" s="146"/>
      <c r="K109" s="146"/>
    </row>
    <row r="110" spans="1:11" s="147" customFormat="1" ht="8.4499999999999993" customHeight="1">
      <c r="A110" s="157"/>
      <c r="B110" s="142" t="s">
        <v>103</v>
      </c>
      <c r="C110" s="144">
        <f t="shared" ref="C110:H110" si="22">SUM(C84-C95)</f>
        <v>-218439.49999999977</v>
      </c>
      <c r="D110" s="144">
        <f t="shared" si="22"/>
        <v>-192525.00000000047</v>
      </c>
      <c r="E110" s="144">
        <f t="shared" si="22"/>
        <v>-259935.60000000009</v>
      </c>
      <c r="F110" s="144">
        <f t="shared" si="22"/>
        <v>-358423.80000000005</v>
      </c>
      <c r="G110" s="144">
        <f t="shared" si="22"/>
        <v>-364948.29999999981</v>
      </c>
      <c r="H110" s="144">
        <f t="shared" si="22"/>
        <v>-413104.19999999972</v>
      </c>
      <c r="I110" s="145"/>
      <c r="J110" s="146"/>
      <c r="K110" s="146"/>
    </row>
    <row r="111" spans="1:11" s="127" customFormat="1" ht="3" customHeight="1">
      <c r="A111" s="128"/>
      <c r="B111" s="167"/>
      <c r="C111" s="168"/>
      <c r="D111" s="168"/>
      <c r="E111" s="168"/>
      <c r="F111" s="168"/>
      <c r="G111" s="168"/>
      <c r="H111" s="168"/>
      <c r="I111" s="151"/>
      <c r="J111" s="152"/>
      <c r="K111" s="152"/>
    </row>
    <row r="112" spans="1:11" s="127" customFormat="1" ht="3" customHeight="1">
      <c r="A112" s="128"/>
      <c r="B112" s="169"/>
      <c r="C112" s="170"/>
      <c r="D112" s="170"/>
      <c r="E112" s="170"/>
      <c r="F112" s="170"/>
      <c r="G112" s="170"/>
      <c r="H112" s="170"/>
      <c r="I112" s="151"/>
      <c r="J112" s="152"/>
      <c r="K112" s="152"/>
    </row>
    <row r="113" spans="1:11" s="127" customFormat="1" ht="9" customHeight="1">
      <c r="A113" s="128"/>
      <c r="B113" s="70" t="s">
        <v>340</v>
      </c>
      <c r="C113" s="178"/>
      <c r="D113" s="178"/>
      <c r="E113" s="178"/>
      <c r="F113" s="178"/>
      <c r="G113" s="178"/>
      <c r="H113" s="178"/>
      <c r="I113" s="151"/>
      <c r="J113" s="152"/>
      <c r="K113" s="152"/>
    </row>
    <row r="114" spans="1:11" s="127" customFormat="1" ht="9" customHeight="1">
      <c r="A114" s="128"/>
      <c r="B114" s="70" t="s">
        <v>341</v>
      </c>
      <c r="C114" s="178"/>
      <c r="D114" s="178"/>
      <c r="E114" s="178"/>
      <c r="F114" s="178"/>
      <c r="G114" s="178"/>
      <c r="H114" s="178"/>
      <c r="I114" s="151"/>
      <c r="J114" s="152"/>
      <c r="K114" s="152"/>
    </row>
    <row r="115" spans="1:11" s="127" customFormat="1" ht="9" customHeight="1">
      <c r="A115" s="128"/>
      <c r="B115" s="70" t="s">
        <v>116</v>
      </c>
      <c r="C115" s="178"/>
      <c r="D115" s="178"/>
      <c r="E115" s="178"/>
      <c r="F115" s="178"/>
      <c r="G115" s="178"/>
      <c r="H115" s="178"/>
      <c r="I115" s="151"/>
      <c r="J115" s="152"/>
      <c r="K115" s="152"/>
    </row>
    <row r="116" spans="1:11" s="127" customFormat="1" ht="9" customHeight="1">
      <c r="A116" s="128"/>
      <c r="B116" s="70" t="s">
        <v>117</v>
      </c>
      <c r="C116" s="178"/>
      <c r="D116" s="178"/>
      <c r="E116" s="178"/>
      <c r="F116" s="178"/>
      <c r="G116" s="178"/>
      <c r="H116" s="178"/>
      <c r="I116" s="151"/>
      <c r="J116" s="152"/>
      <c r="K116" s="152"/>
    </row>
    <row r="117" spans="1:11" s="127" customFormat="1" ht="9" customHeight="1">
      <c r="A117" s="128"/>
      <c r="B117" s="70" t="s">
        <v>118</v>
      </c>
      <c r="C117" s="178"/>
      <c r="D117" s="178"/>
      <c r="E117" s="178"/>
      <c r="F117" s="178"/>
      <c r="G117" s="178"/>
      <c r="H117" s="178"/>
      <c r="I117" s="151"/>
      <c r="J117" s="152"/>
      <c r="K117" s="152"/>
    </row>
    <row r="118" spans="1:11" s="127" customFormat="1" ht="9" customHeight="1">
      <c r="A118" s="128"/>
      <c r="B118" s="70" t="s">
        <v>119</v>
      </c>
      <c r="C118" s="178"/>
      <c r="D118" s="178"/>
      <c r="E118" s="178"/>
      <c r="F118" s="178"/>
      <c r="G118" s="178"/>
      <c r="H118" s="178"/>
      <c r="I118" s="151"/>
      <c r="J118" s="152"/>
      <c r="K118" s="152"/>
    </row>
    <row r="119" spans="1:11" s="127" customFormat="1" ht="9" customHeight="1">
      <c r="A119" s="128"/>
      <c r="B119" s="179" t="s">
        <v>120</v>
      </c>
      <c r="C119" s="178"/>
      <c r="D119" s="178"/>
      <c r="E119" s="178"/>
      <c r="F119" s="178"/>
      <c r="G119" s="178"/>
      <c r="H119" s="178"/>
      <c r="I119" s="151"/>
      <c r="J119" s="152"/>
      <c r="K119" s="152"/>
    </row>
    <row r="120" spans="1:11" s="127" customFormat="1" ht="9" customHeight="1">
      <c r="A120" s="128"/>
      <c r="B120" s="70" t="s">
        <v>121</v>
      </c>
      <c r="C120" s="178"/>
      <c r="D120" s="178"/>
      <c r="E120" s="178"/>
      <c r="F120" s="178"/>
      <c r="G120" s="178"/>
      <c r="H120" s="178"/>
      <c r="I120" s="151"/>
      <c r="J120" s="152"/>
      <c r="K120" s="152"/>
    </row>
    <row r="121" spans="1:11" s="127" customFormat="1" ht="9" customHeight="1">
      <c r="A121" s="128"/>
      <c r="B121" s="179" t="s">
        <v>122</v>
      </c>
      <c r="C121" s="178"/>
      <c r="D121" s="178"/>
      <c r="E121" s="178"/>
      <c r="F121" s="178"/>
      <c r="G121" s="178"/>
      <c r="H121" s="178"/>
      <c r="I121" s="151"/>
      <c r="J121" s="152"/>
      <c r="K121" s="152"/>
    </row>
    <row r="122" spans="1:11" s="127" customFormat="1" ht="9" customHeight="1">
      <c r="A122" s="128"/>
      <c r="B122" s="29" t="s">
        <v>123</v>
      </c>
      <c r="C122" s="178"/>
      <c r="D122" s="178"/>
      <c r="E122" s="178"/>
      <c r="F122" s="178"/>
      <c r="G122" s="178"/>
      <c r="H122" s="178"/>
      <c r="I122" s="151"/>
      <c r="J122" s="152"/>
      <c r="K122" s="152"/>
    </row>
    <row r="123" spans="1:11" s="127" customFormat="1" ht="9" customHeight="1">
      <c r="A123" s="128"/>
      <c r="B123" s="29" t="s">
        <v>124</v>
      </c>
      <c r="C123" s="178"/>
      <c r="D123" s="178"/>
      <c r="E123" s="178"/>
      <c r="F123" s="178"/>
      <c r="G123" s="178"/>
      <c r="H123" s="178"/>
      <c r="I123" s="151"/>
      <c r="J123" s="152"/>
      <c r="K123" s="152"/>
    </row>
    <row r="124" spans="1:11" s="127" customFormat="1" ht="9" customHeight="1">
      <c r="A124" s="128"/>
      <c r="B124" s="29" t="s">
        <v>125</v>
      </c>
      <c r="C124" s="178"/>
      <c r="D124" s="178"/>
      <c r="E124" s="178"/>
      <c r="F124" s="178"/>
      <c r="G124" s="178"/>
      <c r="H124" s="178"/>
      <c r="I124" s="151"/>
      <c r="J124" s="152"/>
      <c r="K124" s="152"/>
    </row>
    <row r="125" spans="1:11" s="127" customFormat="1" ht="9" customHeight="1">
      <c r="A125" s="128"/>
      <c r="B125" s="70" t="s">
        <v>126</v>
      </c>
      <c r="C125" s="178"/>
      <c r="D125" s="178"/>
      <c r="E125" s="178"/>
      <c r="F125" s="178"/>
      <c r="G125" s="178"/>
      <c r="H125" s="178"/>
      <c r="I125" s="151"/>
      <c r="J125" s="152"/>
      <c r="K125" s="152"/>
    </row>
    <row r="126" spans="1:11" s="127" customFormat="1" ht="9" customHeight="1">
      <c r="A126" s="128"/>
      <c r="B126" s="179" t="s">
        <v>127</v>
      </c>
      <c r="C126" s="178"/>
      <c r="D126" s="178"/>
      <c r="E126" s="178"/>
      <c r="F126" s="178"/>
      <c r="G126" s="178"/>
      <c r="H126" s="178"/>
      <c r="I126" s="151"/>
      <c r="J126" s="152"/>
      <c r="K126" s="152"/>
    </row>
    <row r="127" spans="1:11" s="127" customFormat="1" ht="9" customHeight="1">
      <c r="A127" s="128"/>
      <c r="B127" s="29" t="s">
        <v>128</v>
      </c>
      <c r="C127" s="178"/>
      <c r="D127" s="178"/>
      <c r="E127" s="178"/>
      <c r="F127" s="178"/>
      <c r="G127" s="178"/>
      <c r="H127" s="178"/>
      <c r="I127" s="151"/>
      <c r="J127" s="152"/>
      <c r="K127" s="152"/>
    </row>
    <row r="128" spans="1:11" s="127" customFormat="1" ht="9" customHeight="1">
      <c r="A128" s="128"/>
      <c r="B128" s="70" t="s">
        <v>129</v>
      </c>
      <c r="C128" s="178"/>
      <c r="D128" s="178"/>
      <c r="E128" s="178"/>
      <c r="F128" s="178"/>
      <c r="G128" s="178"/>
      <c r="H128" s="178"/>
      <c r="I128" s="151"/>
      <c r="J128" s="152"/>
      <c r="K128" s="152"/>
    </row>
    <row r="129" spans="1:11" s="127" customFormat="1" ht="9" customHeight="1">
      <c r="A129" s="128"/>
      <c r="B129" s="70" t="s">
        <v>130</v>
      </c>
      <c r="C129" s="178"/>
      <c r="D129" s="178"/>
      <c r="E129" s="178"/>
      <c r="F129" s="178"/>
      <c r="G129" s="178"/>
      <c r="H129" s="178"/>
      <c r="I129" s="151"/>
      <c r="J129" s="152"/>
      <c r="K129" s="152"/>
    </row>
    <row r="130" spans="1:11" s="127" customFormat="1" ht="9" customHeight="1">
      <c r="A130" s="128"/>
      <c r="B130" s="70" t="s">
        <v>131</v>
      </c>
      <c r="C130" s="178"/>
      <c r="D130" s="178"/>
      <c r="E130" s="178"/>
      <c r="F130" s="178"/>
      <c r="G130" s="178"/>
      <c r="H130" s="178"/>
      <c r="I130" s="151"/>
      <c r="J130" s="152"/>
      <c r="K130" s="152"/>
    </row>
    <row r="131" spans="1:11" s="127" customFormat="1" ht="9" customHeight="1">
      <c r="A131" s="128"/>
      <c r="B131" s="70" t="s">
        <v>132</v>
      </c>
      <c r="C131" s="178"/>
      <c r="D131" s="178"/>
      <c r="E131" s="178"/>
      <c r="F131" s="178"/>
      <c r="G131" s="178"/>
      <c r="H131" s="178"/>
      <c r="I131" s="151"/>
      <c r="J131" s="152"/>
      <c r="K131" s="152"/>
    </row>
    <row r="132" spans="1:11" s="127" customFormat="1" ht="9" customHeight="1">
      <c r="A132" s="128"/>
      <c r="B132" s="179" t="s">
        <v>133</v>
      </c>
      <c r="C132" s="178"/>
      <c r="D132" s="178"/>
      <c r="E132" s="178"/>
      <c r="F132" s="178"/>
      <c r="G132" s="178"/>
      <c r="H132" s="178"/>
      <c r="I132" s="151"/>
      <c r="J132" s="152"/>
      <c r="K132" s="152"/>
    </row>
    <row r="133" spans="1:11" s="127" customFormat="1" ht="9" customHeight="1">
      <c r="A133" s="128"/>
      <c r="B133" s="179" t="s">
        <v>134</v>
      </c>
      <c r="C133" s="178"/>
      <c r="D133" s="178"/>
      <c r="E133" s="178"/>
      <c r="F133" s="178"/>
      <c r="G133" s="178"/>
      <c r="H133" s="178"/>
      <c r="I133" s="151"/>
      <c r="J133" s="152"/>
      <c r="K133" s="152"/>
    </row>
    <row r="134" spans="1:11" s="127" customFormat="1" ht="9" customHeight="1">
      <c r="A134" s="128"/>
      <c r="B134" s="70" t="s">
        <v>135</v>
      </c>
      <c r="C134" s="178"/>
      <c r="D134" s="178"/>
      <c r="E134" s="178"/>
      <c r="F134" s="178"/>
      <c r="G134" s="178"/>
      <c r="H134" s="178"/>
      <c r="I134" s="151"/>
      <c r="J134" s="152"/>
      <c r="K134" s="152"/>
    </row>
    <row r="135" spans="1:11" s="127" customFormat="1" ht="9" customHeight="1">
      <c r="A135" s="128"/>
      <c r="B135" s="854" t="s">
        <v>405</v>
      </c>
      <c r="C135" s="855"/>
      <c r="D135" s="855"/>
      <c r="E135" s="855"/>
      <c r="F135" s="855"/>
      <c r="G135" s="855"/>
      <c r="H135" s="178"/>
      <c r="I135" s="151"/>
      <c r="J135" s="152"/>
      <c r="K135" s="152"/>
    </row>
    <row r="136" spans="1:11" s="127" customFormat="1" ht="9" customHeight="1">
      <c r="A136" s="128"/>
      <c r="B136" s="854" t="s">
        <v>82</v>
      </c>
      <c r="C136" s="855"/>
      <c r="D136" s="855"/>
      <c r="E136" s="855"/>
      <c r="F136" s="855"/>
      <c r="G136" s="855"/>
      <c r="H136" s="178"/>
      <c r="I136" s="151"/>
      <c r="J136" s="152"/>
      <c r="K136" s="152"/>
    </row>
    <row r="137" spans="1:11" s="127" customFormat="1" ht="4.5" customHeight="1">
      <c r="A137" s="175"/>
      <c r="B137" s="141"/>
      <c r="C137" s="176"/>
      <c r="D137" s="176"/>
      <c r="E137" s="176"/>
      <c r="F137" s="176"/>
      <c r="G137" s="176"/>
      <c r="H137" s="176"/>
      <c r="I137" s="177"/>
      <c r="J137" s="152"/>
      <c r="K137" s="152"/>
    </row>
    <row r="138" spans="1:11" hidden="1">
      <c r="J138" s="25" t="s">
        <v>16</v>
      </c>
    </row>
  </sheetData>
  <sheetProtection sheet="1" objects="1" scenarios="1"/>
  <mergeCells count="1">
    <mergeCell ref="K47:K52"/>
  </mergeCells>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2" manualBreakCount="2">
    <brk id="37" max="16383" man="1"/>
    <brk id="74" max="8" man="1"/>
  </rowBreaks>
</worksheet>
</file>

<file path=xl/worksheets/sheet9.xml><?xml version="1.0" encoding="utf-8"?>
<worksheet xmlns="http://schemas.openxmlformats.org/spreadsheetml/2006/main" xmlns:r="http://schemas.openxmlformats.org/officeDocument/2006/relationships">
  <sheetPr codeName="Hoja5"/>
  <dimension ref="A1:J107"/>
  <sheetViews>
    <sheetView showGridLines="0" showRowColHeaders="0" zoomScale="140" workbookViewId="0"/>
  </sheetViews>
  <sheetFormatPr baseColWidth="10" defaultColWidth="0" defaultRowHeight="12.75" zeroHeight="1"/>
  <cols>
    <col min="1" max="1" width="0.7109375" style="25" customWidth="1"/>
    <col min="2" max="2" width="19.140625" style="25" customWidth="1"/>
    <col min="3" max="3" width="5.42578125" style="25" customWidth="1"/>
    <col min="4" max="5" width="6.5703125" style="25" customWidth="1"/>
    <col min="6" max="7" width="6.7109375" style="25" customWidth="1"/>
    <col min="8" max="8" width="6.85546875" style="25" customWidth="1"/>
    <col min="9" max="9" width="0.7109375" style="25" customWidth="1"/>
    <col min="10" max="10" width="0.85546875" style="25" customWidth="1"/>
    <col min="11" max="16384" width="10.7109375" style="25" hidden="1"/>
  </cols>
  <sheetData>
    <row r="1" spans="1:9" s="127" customFormat="1" ht="4.5" customHeight="1">
      <c r="A1" s="124"/>
      <c r="B1" s="125"/>
      <c r="C1" s="125"/>
      <c r="D1" s="125"/>
      <c r="E1" s="125"/>
      <c r="F1" s="125"/>
      <c r="G1" s="125"/>
      <c r="H1" s="125"/>
      <c r="I1" s="126"/>
    </row>
    <row r="2" spans="1:9" s="127" customFormat="1" ht="11.1" customHeight="1">
      <c r="A2" s="128"/>
      <c r="B2" s="180" t="s">
        <v>136</v>
      </c>
      <c r="C2" s="181"/>
      <c r="D2" s="130"/>
      <c r="E2" s="130"/>
      <c r="F2" s="130"/>
      <c r="G2" s="130"/>
      <c r="H2" s="843" t="s">
        <v>172</v>
      </c>
      <c r="I2" s="131"/>
    </row>
    <row r="3" spans="1:9" s="127" customFormat="1" ht="11.1" customHeight="1">
      <c r="A3" s="128"/>
      <c r="B3" s="182" t="s">
        <v>138</v>
      </c>
      <c r="C3" s="181"/>
      <c r="D3" s="130"/>
      <c r="E3" s="130"/>
      <c r="F3" s="130"/>
      <c r="G3" s="130"/>
      <c r="H3" s="15" t="s">
        <v>2</v>
      </c>
      <c r="I3" s="131"/>
    </row>
    <row r="4" spans="1:9" s="127" customFormat="1" ht="11.1" customHeight="1">
      <c r="A4" s="128"/>
      <c r="B4" s="182" t="s">
        <v>61</v>
      </c>
      <c r="C4" s="181"/>
      <c r="D4" s="130"/>
      <c r="E4" s="130"/>
      <c r="F4" s="130"/>
      <c r="G4" s="130"/>
      <c r="H4" s="130"/>
      <c r="I4" s="131"/>
    </row>
    <row r="5" spans="1:9" s="127" customFormat="1" ht="11.1" customHeight="1">
      <c r="A5" s="128"/>
      <c r="B5" s="132" t="s">
        <v>3</v>
      </c>
      <c r="C5" s="181"/>
      <c r="D5" s="130"/>
      <c r="E5" s="130"/>
      <c r="F5" s="130"/>
      <c r="G5" s="130"/>
      <c r="H5" s="130"/>
      <c r="I5" s="131"/>
    </row>
    <row r="6" spans="1:9" s="127" customFormat="1" ht="3" customHeight="1">
      <c r="A6" s="128"/>
      <c r="B6" s="133"/>
      <c r="C6" s="183"/>
      <c r="D6" s="184"/>
      <c r="E6" s="184"/>
      <c r="F6" s="184"/>
      <c r="G6" s="184"/>
      <c r="H6" s="184"/>
      <c r="I6" s="131"/>
    </row>
    <row r="7" spans="1:9" s="127" customFormat="1" ht="3" customHeight="1">
      <c r="A7" s="128"/>
      <c r="B7" s="185"/>
      <c r="C7" s="181"/>
      <c r="D7" s="186"/>
      <c r="E7" s="186"/>
      <c r="F7" s="186"/>
      <c r="G7" s="186"/>
      <c r="H7" s="186"/>
      <c r="I7" s="131"/>
    </row>
    <row r="8" spans="1:9" s="127" customFormat="1" ht="11.1" customHeight="1">
      <c r="A8" s="128"/>
      <c r="B8" s="187" t="s">
        <v>5</v>
      </c>
      <c r="C8" s="188" t="s">
        <v>85</v>
      </c>
      <c r="D8" s="188" t="s">
        <v>297</v>
      </c>
      <c r="E8" s="188" t="s">
        <v>298</v>
      </c>
      <c r="F8" s="188" t="s">
        <v>87</v>
      </c>
      <c r="G8" s="188" t="s">
        <v>88</v>
      </c>
      <c r="H8" s="188" t="s">
        <v>299</v>
      </c>
      <c r="I8" s="131"/>
    </row>
    <row r="9" spans="1:9" s="127" customFormat="1" ht="3" customHeight="1">
      <c r="A9" s="128"/>
      <c r="B9" s="189"/>
      <c r="C9" s="190"/>
      <c r="D9" s="190"/>
      <c r="E9" s="190"/>
      <c r="F9" s="190"/>
      <c r="G9" s="190"/>
      <c r="H9" s="190"/>
      <c r="I9" s="131"/>
    </row>
    <row r="10" spans="1:9" s="127" customFormat="1" ht="3" customHeight="1">
      <c r="A10" s="128"/>
      <c r="B10" s="135"/>
      <c r="C10" s="191"/>
      <c r="D10" s="191"/>
      <c r="E10" s="191"/>
      <c r="F10" s="191"/>
      <c r="G10" s="191"/>
      <c r="H10" s="191"/>
      <c r="I10" s="131"/>
    </row>
    <row r="11" spans="1:9" s="147" customFormat="1" ht="9" customHeight="1">
      <c r="A11" s="157"/>
      <c r="B11" s="192" t="s">
        <v>139</v>
      </c>
      <c r="C11" s="193">
        <f t="shared" ref="C11:H11" si="0">SUM(C12:C14)</f>
        <v>143631.29999999999</v>
      </c>
      <c r="D11" s="193">
        <f t="shared" si="0"/>
        <v>192985.3</v>
      </c>
      <c r="E11" s="193">
        <f t="shared" si="0"/>
        <v>234388.4</v>
      </c>
      <c r="F11" s="193">
        <f t="shared" si="0"/>
        <v>247726.2</v>
      </c>
      <c r="G11" s="193">
        <f t="shared" si="0"/>
        <v>293759</v>
      </c>
      <c r="H11" s="193">
        <f t="shared" si="0"/>
        <v>325812.09999999998</v>
      </c>
      <c r="I11" s="194"/>
    </row>
    <row r="12" spans="1:9" s="127" customFormat="1" ht="9" customHeight="1">
      <c r="A12" s="128"/>
      <c r="B12" s="187" t="s">
        <v>140</v>
      </c>
      <c r="C12" s="195">
        <v>83452</v>
      </c>
      <c r="D12" s="195">
        <v>119614.6</v>
      </c>
      <c r="E12" s="195">
        <v>136811.5</v>
      </c>
      <c r="F12" s="195">
        <v>152507.6</v>
      </c>
      <c r="G12" s="195">
        <v>176695.9</v>
      </c>
      <c r="H12" s="195">
        <v>193998.4</v>
      </c>
      <c r="I12" s="131"/>
    </row>
    <row r="13" spans="1:9" s="127" customFormat="1" ht="9" customHeight="1">
      <c r="A13" s="128"/>
      <c r="B13" s="187" t="s">
        <v>141</v>
      </c>
      <c r="C13" s="195">
        <v>46790.5</v>
      </c>
      <c r="D13" s="195">
        <v>58826.9</v>
      </c>
      <c r="E13" s="195">
        <v>69133.899999999994</v>
      </c>
      <c r="F13" s="195">
        <v>73951.8</v>
      </c>
      <c r="G13" s="195">
        <v>90805.4</v>
      </c>
      <c r="H13" s="195">
        <v>108419.9</v>
      </c>
      <c r="I13" s="131"/>
    </row>
    <row r="14" spans="1:9" s="127" customFormat="1" ht="9" customHeight="1">
      <c r="A14" s="128"/>
      <c r="B14" s="187" t="s">
        <v>31</v>
      </c>
      <c r="C14" s="195">
        <v>13388.8</v>
      </c>
      <c r="D14" s="195">
        <v>14543.8</v>
      </c>
      <c r="E14" s="195">
        <v>28443</v>
      </c>
      <c r="F14" s="195">
        <v>21266.799999999999</v>
      </c>
      <c r="G14" s="195">
        <v>26257.7</v>
      </c>
      <c r="H14" s="195">
        <v>23393.8</v>
      </c>
      <c r="I14" s="131"/>
    </row>
    <row r="15" spans="1:9" s="127" customFormat="1" ht="7.5" customHeight="1">
      <c r="A15" s="128"/>
      <c r="B15" s="192"/>
      <c r="C15" s="193"/>
      <c r="D15" s="193"/>
      <c r="E15" s="193"/>
      <c r="F15" s="193"/>
      <c r="G15" s="193"/>
      <c r="H15" s="193"/>
      <c r="I15" s="131"/>
    </row>
    <row r="16" spans="1:9" s="127" customFormat="1" ht="9" customHeight="1">
      <c r="A16" s="128"/>
      <c r="B16" s="192" t="s">
        <v>142</v>
      </c>
      <c r="C16" s="193">
        <f t="shared" ref="C16:H16" si="1">SUM(C17:C18)</f>
        <v>137669</v>
      </c>
      <c r="D16" s="193">
        <f t="shared" si="1"/>
        <v>193192.80000000002</v>
      </c>
      <c r="E16" s="193">
        <f t="shared" si="1"/>
        <v>247595.5</v>
      </c>
      <c r="F16" s="193">
        <f t="shared" si="1"/>
        <v>269212.59999999998</v>
      </c>
      <c r="G16" s="193">
        <f t="shared" si="1"/>
        <v>312393.40000000002</v>
      </c>
      <c r="H16" s="193">
        <f t="shared" si="1"/>
        <v>356166.89999999997</v>
      </c>
      <c r="I16" s="131"/>
    </row>
    <row r="17" spans="1:9" s="127" customFormat="1" ht="9" customHeight="1">
      <c r="A17" s="128"/>
      <c r="B17" s="196" t="s">
        <v>143</v>
      </c>
      <c r="C17" s="195">
        <v>107874.7</v>
      </c>
      <c r="D17" s="195">
        <v>142625.70000000001</v>
      </c>
      <c r="E17" s="195">
        <v>194938.9</v>
      </c>
      <c r="F17" s="195">
        <v>213576.1</v>
      </c>
      <c r="G17" s="195">
        <v>254671</v>
      </c>
      <c r="H17" s="195">
        <v>300548.09999999998</v>
      </c>
      <c r="I17" s="131"/>
    </row>
    <row r="18" spans="1:9" s="127" customFormat="1" ht="9" customHeight="1">
      <c r="A18" s="128"/>
      <c r="B18" s="196" t="s">
        <v>144</v>
      </c>
      <c r="C18" s="195">
        <v>29794.3</v>
      </c>
      <c r="D18" s="195">
        <v>50567.1</v>
      </c>
      <c r="E18" s="195">
        <v>52656.6</v>
      </c>
      <c r="F18" s="195">
        <v>55636.5</v>
      </c>
      <c r="G18" s="195">
        <v>57722.400000000001</v>
      </c>
      <c r="H18" s="195">
        <v>55618.8</v>
      </c>
      <c r="I18" s="131"/>
    </row>
    <row r="19" spans="1:9" s="127" customFormat="1" ht="3.95" customHeight="1">
      <c r="A19" s="128"/>
      <c r="B19" s="196"/>
      <c r="C19" s="195"/>
      <c r="D19" s="195"/>
      <c r="E19" s="195"/>
      <c r="F19" s="195"/>
      <c r="G19" s="195"/>
      <c r="H19" s="195"/>
      <c r="I19" s="131"/>
    </row>
    <row r="20" spans="1:9" s="127" customFormat="1" ht="9" customHeight="1">
      <c r="A20" s="128"/>
      <c r="B20" s="187" t="s">
        <v>145</v>
      </c>
      <c r="C20" s="195">
        <v>14492.4</v>
      </c>
      <c r="D20" s="195">
        <v>16177.263000000001</v>
      </c>
      <c r="E20" s="195">
        <v>15962.81</v>
      </c>
      <c r="F20" s="195">
        <v>15553.1</v>
      </c>
      <c r="G20" s="195">
        <v>19512.116999999998</v>
      </c>
      <c r="H20" s="195">
        <v>24556.096000000001</v>
      </c>
      <c r="I20" s="131"/>
    </row>
    <row r="21" spans="1:9" s="127" customFormat="1" ht="7.5" customHeight="1">
      <c r="A21" s="128"/>
      <c r="B21" s="192"/>
      <c r="C21" s="193"/>
      <c r="D21" s="193"/>
      <c r="E21" s="193"/>
      <c r="F21" s="193"/>
      <c r="G21" s="193"/>
      <c r="H21" s="193"/>
      <c r="I21" s="131"/>
    </row>
    <row r="22" spans="1:9" s="127" customFormat="1" ht="9" customHeight="1">
      <c r="A22" s="128"/>
      <c r="B22" s="192" t="s">
        <v>146</v>
      </c>
      <c r="C22" s="193">
        <f>C11-C16-C20</f>
        <v>-8530.1000000000113</v>
      </c>
      <c r="D22" s="193">
        <f t="shared" ref="D22:H22" si="2">D11-D16-D20</f>
        <v>-16384.763000000028</v>
      </c>
      <c r="E22" s="193">
        <f t="shared" si="2"/>
        <v>-29169.910000000003</v>
      </c>
      <c r="F22" s="193">
        <f t="shared" si="2"/>
        <v>-37039.499999999964</v>
      </c>
      <c r="G22" s="193">
        <f t="shared" si="2"/>
        <v>-38146.517000000022</v>
      </c>
      <c r="H22" s="193">
        <f t="shared" si="2"/>
        <v>-54910.895999999993</v>
      </c>
      <c r="I22" s="131"/>
    </row>
    <row r="23" spans="1:9" s="127" customFormat="1" ht="9" customHeight="1">
      <c r="A23" s="128"/>
      <c r="B23" s="187" t="s">
        <v>147</v>
      </c>
      <c r="C23" s="193"/>
      <c r="D23" s="193"/>
      <c r="E23" s="193"/>
      <c r="F23" s="193"/>
      <c r="G23" s="193"/>
      <c r="H23" s="193"/>
      <c r="I23" s="131"/>
    </row>
    <row r="24" spans="1:9" s="127" customFormat="1" ht="9" customHeight="1">
      <c r="A24" s="128"/>
      <c r="B24" s="187" t="s">
        <v>148</v>
      </c>
      <c r="C24" s="195">
        <v>20137</v>
      </c>
      <c r="D24" s="195">
        <v>24604</v>
      </c>
      <c r="E24" s="195">
        <v>52807.7</v>
      </c>
      <c r="F24" s="195">
        <v>56775.6</v>
      </c>
      <c r="G24" s="195">
        <v>65336.5</v>
      </c>
      <c r="H24" s="195">
        <v>78273.122000000003</v>
      </c>
      <c r="I24" s="131"/>
    </row>
    <row r="25" spans="1:9" s="127" customFormat="1" ht="7.5" customHeight="1">
      <c r="A25" s="128"/>
      <c r="B25" s="192" t="s">
        <v>149</v>
      </c>
      <c r="C25" s="193"/>
      <c r="D25" s="193"/>
      <c r="E25" s="193"/>
      <c r="F25" s="193"/>
      <c r="G25" s="193"/>
      <c r="H25" s="193"/>
      <c r="I25" s="131"/>
    </row>
    <row r="26" spans="1:9" s="127" customFormat="1" ht="9" customHeight="1">
      <c r="A26" s="128"/>
      <c r="B26" s="192" t="s">
        <v>102</v>
      </c>
      <c r="C26" s="193">
        <f>C20+C28</f>
        <v>26099.299999999988</v>
      </c>
      <c r="D26" s="193">
        <f t="shared" ref="D26:H26" si="3">D20+D28</f>
        <v>24396.499999999971</v>
      </c>
      <c r="E26" s="193">
        <f t="shared" si="3"/>
        <v>39600.599999999991</v>
      </c>
      <c r="F26" s="193">
        <f t="shared" si="3"/>
        <v>35289.200000000033</v>
      </c>
      <c r="G26" s="193">
        <f t="shared" si="3"/>
        <v>46702.099999999977</v>
      </c>
      <c r="H26" s="193">
        <f t="shared" si="3"/>
        <v>47918.322000000015</v>
      </c>
      <c r="I26" s="131"/>
    </row>
    <row r="27" spans="1:9" s="127" customFormat="1" ht="7.5" customHeight="1">
      <c r="A27" s="128"/>
      <c r="B27" s="192"/>
      <c r="C27" s="193"/>
      <c r="D27" s="193"/>
      <c r="E27" s="193"/>
      <c r="F27" s="193"/>
      <c r="G27" s="193"/>
      <c r="H27" s="193" t="s">
        <v>4</v>
      </c>
      <c r="I27" s="131"/>
    </row>
    <row r="28" spans="1:9" s="147" customFormat="1" ht="9" customHeight="1">
      <c r="A28" s="157"/>
      <c r="B28" s="192" t="s">
        <v>150</v>
      </c>
      <c r="C28" s="193">
        <f>C24+C22</f>
        <v>11606.899999999989</v>
      </c>
      <c r="D28" s="193">
        <f t="shared" ref="D28:H28" si="4">D24+D22</f>
        <v>8219.2369999999719</v>
      </c>
      <c r="E28" s="193">
        <f t="shared" si="4"/>
        <v>23637.789999999994</v>
      </c>
      <c r="F28" s="193">
        <f t="shared" si="4"/>
        <v>19736.100000000035</v>
      </c>
      <c r="G28" s="193">
        <f t="shared" si="4"/>
        <v>27189.982999999978</v>
      </c>
      <c r="H28" s="193">
        <f t="shared" si="4"/>
        <v>23362.22600000001</v>
      </c>
      <c r="I28" s="194"/>
    </row>
    <row r="29" spans="1:9" s="147" customFormat="1" ht="3.95" customHeight="1">
      <c r="A29" s="157"/>
      <c r="B29" s="192"/>
      <c r="C29" s="197"/>
      <c r="D29" s="197"/>
      <c r="E29" s="197"/>
      <c r="F29" s="197"/>
      <c r="G29" s="197"/>
      <c r="H29" s="197"/>
      <c r="I29" s="194"/>
    </row>
    <row r="30" spans="1:9" s="147" customFormat="1" ht="8.4499999999999993" customHeight="1">
      <c r="A30" s="157"/>
      <c r="B30" s="192"/>
      <c r="C30" s="197"/>
      <c r="D30" s="197"/>
      <c r="E30" s="197"/>
      <c r="F30" s="197"/>
      <c r="G30" s="197"/>
      <c r="H30" s="197"/>
      <c r="I30" s="194"/>
    </row>
    <row r="31" spans="1:9" s="147" customFormat="1" ht="8.4499999999999993" customHeight="1">
      <c r="A31" s="157"/>
      <c r="B31" s="192"/>
      <c r="C31" s="197"/>
      <c r="D31" s="197"/>
      <c r="E31" s="197"/>
      <c r="F31" s="197"/>
      <c r="G31" s="197"/>
      <c r="H31" s="197"/>
      <c r="I31" s="194"/>
    </row>
    <row r="32" spans="1:9" s="147" customFormat="1" ht="5.25" customHeight="1">
      <c r="A32" s="157"/>
      <c r="B32" s="192"/>
      <c r="C32" s="197"/>
      <c r="D32" s="197"/>
      <c r="E32" s="197"/>
      <c r="F32" s="197"/>
      <c r="G32" s="197"/>
      <c r="H32" s="197"/>
      <c r="I32" s="194"/>
    </row>
    <row r="33" spans="1:9" s="147" customFormat="1" ht="6.75" customHeight="1">
      <c r="A33" s="157"/>
      <c r="B33" s="192"/>
      <c r="C33" s="197"/>
      <c r="D33" s="197"/>
      <c r="E33" s="197"/>
      <c r="F33" s="197"/>
      <c r="G33" s="197"/>
      <c r="H33" s="197"/>
      <c r="I33" s="194"/>
    </row>
    <row r="34" spans="1:9" s="147" customFormat="1" ht="6.75" customHeight="1">
      <c r="A34" s="157"/>
      <c r="B34" s="192"/>
      <c r="C34" s="197"/>
      <c r="D34" s="197"/>
      <c r="E34" s="197"/>
      <c r="F34" s="197"/>
      <c r="G34" s="197"/>
      <c r="H34" s="197"/>
      <c r="I34" s="194"/>
    </row>
    <row r="35" spans="1:9" s="147" customFormat="1" ht="6.75" customHeight="1">
      <c r="A35" s="157"/>
      <c r="B35" s="192"/>
      <c r="C35" s="197"/>
      <c r="D35" s="197"/>
      <c r="E35" s="197"/>
      <c r="F35" s="197"/>
      <c r="G35" s="197"/>
      <c r="H35" s="197"/>
      <c r="I35" s="194"/>
    </row>
    <row r="36" spans="1:9" s="147" customFormat="1" ht="9.75" customHeight="1">
      <c r="A36" s="157"/>
      <c r="B36" s="192"/>
      <c r="C36" s="197"/>
      <c r="D36" s="197"/>
      <c r="E36" s="197"/>
      <c r="F36" s="197"/>
      <c r="G36" s="197"/>
      <c r="H36" s="197"/>
      <c r="I36" s="194"/>
    </row>
    <row r="37" spans="1:9" s="147" customFormat="1" ht="9.75" customHeight="1">
      <c r="A37" s="157"/>
      <c r="B37" s="192"/>
      <c r="C37" s="197"/>
      <c r="D37" s="197"/>
      <c r="E37" s="197"/>
      <c r="F37" s="197"/>
      <c r="G37" s="197"/>
      <c r="H37" s="197"/>
      <c r="I37" s="194"/>
    </row>
    <row r="38" spans="1:9" s="147" customFormat="1" ht="9.75" customHeight="1">
      <c r="A38" s="157"/>
      <c r="B38" s="192"/>
      <c r="C38" s="197"/>
      <c r="D38" s="197"/>
      <c r="E38" s="197"/>
      <c r="F38" s="197"/>
      <c r="G38" s="197"/>
      <c r="H38" s="197"/>
      <c r="I38" s="194"/>
    </row>
    <row r="39" spans="1:9" s="147" customFormat="1" ht="9.75" customHeight="1">
      <c r="A39" s="157"/>
      <c r="B39" s="192"/>
      <c r="C39" s="197"/>
      <c r="D39" s="197"/>
      <c r="E39" s="197"/>
      <c r="F39" s="197"/>
      <c r="G39" s="197"/>
      <c r="H39" s="197"/>
      <c r="I39" s="194"/>
    </row>
    <row r="40" spans="1:9" s="147" customFormat="1" ht="9.75" customHeight="1">
      <c r="A40" s="157"/>
      <c r="B40" s="192"/>
      <c r="C40" s="197"/>
      <c r="D40" s="197"/>
      <c r="E40" s="197"/>
      <c r="F40" s="197"/>
      <c r="G40" s="197"/>
      <c r="H40" s="197"/>
      <c r="I40" s="194"/>
    </row>
    <row r="41" spans="1:9" s="147" customFormat="1" ht="7.5" customHeight="1">
      <c r="A41" s="157"/>
      <c r="B41" s="192"/>
      <c r="C41" s="197"/>
      <c r="D41" s="197"/>
      <c r="E41" s="197"/>
      <c r="F41" s="197"/>
      <c r="G41" s="197"/>
      <c r="H41" s="197"/>
      <c r="I41" s="194"/>
    </row>
    <row r="42" spans="1:9" s="147" customFormat="1" ht="8.4499999999999993" customHeight="1">
      <c r="A42" s="157"/>
      <c r="B42" s="192"/>
      <c r="C42" s="197"/>
      <c r="D42" s="197"/>
      <c r="E42" s="197"/>
      <c r="F42" s="197"/>
      <c r="G42" s="197"/>
      <c r="H42" s="197"/>
      <c r="I42" s="194"/>
    </row>
    <row r="43" spans="1:9" s="147" customFormat="1" ht="8.4499999999999993" customHeight="1">
      <c r="A43" s="157"/>
      <c r="B43" s="192"/>
      <c r="C43" s="197"/>
      <c r="D43" s="197"/>
      <c r="E43" s="197"/>
      <c r="F43" s="197"/>
      <c r="G43" s="197"/>
      <c r="H43" s="197"/>
      <c r="I43" s="194"/>
    </row>
    <row r="44" spans="1:9" s="147" customFormat="1" ht="8.4499999999999993" customHeight="1">
      <c r="A44" s="157"/>
      <c r="B44" s="192"/>
      <c r="C44" s="197"/>
      <c r="D44" s="197"/>
      <c r="E44" s="197"/>
      <c r="F44" s="197"/>
      <c r="G44" s="197"/>
      <c r="H44" s="15" t="s">
        <v>172</v>
      </c>
      <c r="I44" s="194"/>
    </row>
    <row r="45" spans="1:9" s="147" customFormat="1" ht="8.4499999999999993" customHeight="1">
      <c r="A45" s="157"/>
      <c r="B45" s="192"/>
      <c r="C45" s="197"/>
      <c r="D45" s="197"/>
      <c r="E45" s="197"/>
      <c r="F45" s="197"/>
      <c r="G45" s="197"/>
      <c r="H45" s="15" t="s">
        <v>13</v>
      </c>
      <c r="I45" s="194"/>
    </row>
    <row r="46" spans="1:9" s="127" customFormat="1" ht="3" customHeight="1">
      <c r="A46" s="128"/>
      <c r="B46" s="133"/>
      <c r="C46" s="183"/>
      <c r="D46" s="184"/>
      <c r="E46" s="184"/>
      <c r="F46" s="184"/>
      <c r="G46" s="184"/>
      <c r="H46" s="184"/>
      <c r="I46" s="131"/>
    </row>
    <row r="47" spans="1:9" s="127" customFormat="1" ht="3" customHeight="1">
      <c r="A47" s="128"/>
      <c r="B47" s="185"/>
      <c r="C47" s="181"/>
      <c r="D47" s="186"/>
      <c r="E47" s="186"/>
      <c r="F47" s="186"/>
      <c r="G47" s="186"/>
      <c r="H47" s="186"/>
      <c r="I47" s="131"/>
    </row>
    <row r="48" spans="1:9" s="127" customFormat="1" ht="11.1" customHeight="1">
      <c r="A48" s="128"/>
      <c r="B48" s="187" t="s">
        <v>5</v>
      </c>
      <c r="C48" s="188" t="s">
        <v>104</v>
      </c>
      <c r="D48" s="188" t="s">
        <v>105</v>
      </c>
      <c r="E48" s="198" t="s">
        <v>106</v>
      </c>
      <c r="F48" s="198" t="s">
        <v>107</v>
      </c>
      <c r="G48" s="198" t="s">
        <v>108</v>
      </c>
      <c r="H48" s="198" t="s">
        <v>109</v>
      </c>
      <c r="I48" s="131"/>
    </row>
    <row r="49" spans="1:10" s="127" customFormat="1" ht="3" customHeight="1">
      <c r="A49" s="128"/>
      <c r="B49" s="189"/>
      <c r="C49" s="190"/>
      <c r="D49" s="190"/>
      <c r="E49" s="190"/>
      <c r="F49" s="190"/>
      <c r="G49" s="190"/>
      <c r="H49" s="190"/>
      <c r="I49" s="131"/>
    </row>
    <row r="50" spans="1:10" s="127" customFormat="1" ht="3" customHeight="1">
      <c r="A50" s="128"/>
      <c r="B50" s="135"/>
      <c r="C50" s="191"/>
      <c r="D50" s="191"/>
      <c r="E50" s="191"/>
      <c r="F50" s="191"/>
      <c r="G50" s="191"/>
      <c r="H50" s="191"/>
      <c r="I50" s="131"/>
    </row>
    <row r="51" spans="1:10" s="147" customFormat="1" ht="9" customHeight="1">
      <c r="A51" s="157"/>
      <c r="B51" s="192" t="s">
        <v>139</v>
      </c>
      <c r="C51" s="193">
        <f t="shared" ref="C51:G51" si="5">SUM(C52:C54)</f>
        <v>349995.87599999999</v>
      </c>
      <c r="D51" s="193">
        <f t="shared" si="5"/>
        <v>416975.679</v>
      </c>
      <c r="E51" s="193">
        <f t="shared" si="5"/>
        <v>487822.95</v>
      </c>
      <c r="F51" s="193">
        <f t="shared" si="5"/>
        <v>522876.36300000001</v>
      </c>
      <c r="G51" s="193">
        <f t="shared" si="5"/>
        <v>559600.72699999996</v>
      </c>
      <c r="H51" s="193">
        <f>SUM(H52:H54)</f>
        <v>723831.6</v>
      </c>
      <c r="I51" s="194"/>
    </row>
    <row r="52" spans="1:10" s="127" customFormat="1" ht="9" customHeight="1">
      <c r="A52" s="128"/>
      <c r="B52" s="187" t="s">
        <v>140</v>
      </c>
      <c r="C52" s="195">
        <v>206538.2</v>
      </c>
      <c r="D52" s="195">
        <v>262255</v>
      </c>
      <c r="E52" s="195">
        <v>299543.18099999998</v>
      </c>
      <c r="F52" s="195">
        <v>329464.43400000001</v>
      </c>
      <c r="G52" s="195">
        <v>341616.30699999997</v>
      </c>
      <c r="H52" s="195">
        <v>450508.3</v>
      </c>
      <c r="I52" s="131"/>
    </row>
    <row r="53" spans="1:10" s="127" customFormat="1" ht="9" customHeight="1">
      <c r="A53" s="128"/>
      <c r="B53" s="187" t="s">
        <v>141</v>
      </c>
      <c r="C53" s="195">
        <v>122252.3</v>
      </c>
      <c r="D53" s="195">
        <v>131294.1</v>
      </c>
      <c r="E53" s="195">
        <v>146592.13800000001</v>
      </c>
      <c r="F53" s="195">
        <v>156714.53200000001</v>
      </c>
      <c r="G53" s="195">
        <v>165951.87</v>
      </c>
      <c r="H53" s="195">
        <v>173713.2</v>
      </c>
      <c r="I53" s="131"/>
      <c r="J53" s="195"/>
    </row>
    <row r="54" spans="1:10" s="127" customFormat="1" ht="9" customHeight="1">
      <c r="A54" s="128"/>
      <c r="B54" s="187" t="s">
        <v>31</v>
      </c>
      <c r="C54" s="195">
        <v>21205.376</v>
      </c>
      <c r="D54" s="195">
        <v>23426.579000000002</v>
      </c>
      <c r="E54" s="195">
        <v>41687.631000000001</v>
      </c>
      <c r="F54" s="195">
        <v>36697.396999999997</v>
      </c>
      <c r="G54" s="195">
        <v>52032.55</v>
      </c>
      <c r="H54" s="195">
        <v>99610.1</v>
      </c>
      <c r="I54" s="131"/>
      <c r="J54" s="195"/>
    </row>
    <row r="55" spans="1:10" s="127" customFormat="1" ht="7.5" customHeight="1">
      <c r="A55" s="128"/>
      <c r="B55" s="192"/>
      <c r="C55" s="193"/>
      <c r="D55" s="193"/>
      <c r="E55" s="193"/>
      <c r="F55" s="193"/>
      <c r="G55" s="193"/>
      <c r="H55" s="193"/>
      <c r="I55" s="131"/>
      <c r="J55" s="195"/>
    </row>
    <row r="56" spans="1:10" s="127" customFormat="1" ht="9" customHeight="1">
      <c r="A56" s="128"/>
      <c r="B56" s="192" t="s">
        <v>142</v>
      </c>
      <c r="C56" s="193">
        <f t="shared" ref="C56:G56" si="6">SUM(C57:C58)</f>
        <v>396541.99100000004</v>
      </c>
      <c r="D56" s="193">
        <f t="shared" si="6"/>
        <v>432468.06399999995</v>
      </c>
      <c r="E56" s="193">
        <f t="shared" si="6"/>
        <v>522494.40899999999</v>
      </c>
      <c r="F56" s="193">
        <f t="shared" si="6"/>
        <v>573398.62900000007</v>
      </c>
      <c r="G56" s="193">
        <f t="shared" si="6"/>
        <v>632298.62100000004</v>
      </c>
      <c r="H56" s="193">
        <f>SUM(H57:H58)</f>
        <v>699716.89999999991</v>
      </c>
      <c r="I56" s="131"/>
    </row>
    <row r="57" spans="1:10" s="127" customFormat="1" ht="9" customHeight="1">
      <c r="A57" s="128"/>
      <c r="B57" s="196" t="s">
        <v>143</v>
      </c>
      <c r="C57" s="195">
        <v>338022.02</v>
      </c>
      <c r="D57" s="195">
        <v>371822.57799999998</v>
      </c>
      <c r="E57" s="195">
        <v>454985.15700000001</v>
      </c>
      <c r="F57" s="195">
        <v>469174.73700000002</v>
      </c>
      <c r="G57" s="195">
        <v>543561.94200000004</v>
      </c>
      <c r="H57" s="195">
        <v>610800.69999999995</v>
      </c>
      <c r="I57" s="131"/>
    </row>
    <row r="58" spans="1:10" s="127" customFormat="1" ht="9" customHeight="1">
      <c r="A58" s="128"/>
      <c r="B58" s="196" t="s">
        <v>144</v>
      </c>
      <c r="C58" s="195">
        <v>58519.970999999998</v>
      </c>
      <c r="D58" s="195">
        <v>60645.485999999997</v>
      </c>
      <c r="E58" s="195">
        <v>67509.251999999993</v>
      </c>
      <c r="F58" s="195">
        <v>104223.89200000001</v>
      </c>
      <c r="G58" s="195">
        <v>88736.679000000004</v>
      </c>
      <c r="H58" s="195">
        <v>88916.2</v>
      </c>
      <c r="I58" s="131"/>
    </row>
    <row r="59" spans="1:10" s="127" customFormat="1" ht="3.95" customHeight="1">
      <c r="A59" s="128"/>
      <c r="B59" s="196"/>
      <c r="C59" s="195"/>
      <c r="D59" s="195"/>
      <c r="E59" s="195"/>
      <c r="F59" s="195"/>
      <c r="G59" s="195"/>
      <c r="H59" s="195"/>
      <c r="I59" s="131"/>
    </row>
    <row r="60" spans="1:10" s="127" customFormat="1" ht="9" customHeight="1">
      <c r="A60" s="128"/>
      <c r="B60" s="187" t="s">
        <v>145</v>
      </c>
      <c r="C60" s="195">
        <v>21235.667000000001</v>
      </c>
      <c r="D60" s="195">
        <v>19831.437999999998</v>
      </c>
      <c r="E60" s="195">
        <v>31206.498</v>
      </c>
      <c r="F60" s="195">
        <v>32051.847000000002</v>
      </c>
      <c r="G60" s="195">
        <v>37742.567999999999</v>
      </c>
      <c r="H60" s="195">
        <v>57629.9</v>
      </c>
      <c r="I60" s="131"/>
    </row>
    <row r="61" spans="1:10" s="127" customFormat="1" ht="7.5" customHeight="1">
      <c r="A61" s="128"/>
      <c r="B61" s="192"/>
      <c r="C61" s="193"/>
      <c r="D61" s="193"/>
      <c r="E61" s="193"/>
      <c r="F61" s="193"/>
      <c r="G61" s="193"/>
      <c r="H61" s="193"/>
      <c r="I61" s="131"/>
    </row>
    <row r="62" spans="1:10" s="127" customFormat="1" ht="9" customHeight="1">
      <c r="A62" s="128"/>
      <c r="B62" s="192" t="s">
        <v>146</v>
      </c>
      <c r="C62" s="193">
        <f>C51-C56-C60</f>
        <v>-67781.78200000005</v>
      </c>
      <c r="D62" s="193">
        <f>D51-D56-D60</f>
        <v>-35323.822999999946</v>
      </c>
      <c r="E62" s="193">
        <f>E51-E56-E60</f>
        <v>-65877.956999999966</v>
      </c>
      <c r="F62" s="193">
        <f>F51-F56-F60</f>
        <v>-82574.11300000007</v>
      </c>
      <c r="G62" s="193">
        <f>G51-G56-G60-J57-0.5</f>
        <v>-110440.96200000009</v>
      </c>
      <c r="H62" s="193">
        <f>H51-H56-H60</f>
        <v>-33515.199999999932</v>
      </c>
      <c r="I62" s="131"/>
      <c r="J62" s="199"/>
    </row>
    <row r="63" spans="1:10" s="127" customFormat="1" ht="9" customHeight="1">
      <c r="A63" s="128"/>
      <c r="B63" s="187" t="s">
        <v>147</v>
      </c>
      <c r="C63" s="193"/>
      <c r="D63" s="193"/>
      <c r="E63" s="193"/>
      <c r="F63" s="193"/>
      <c r="G63" s="193"/>
      <c r="H63" s="193"/>
      <c r="I63" s="131"/>
    </row>
    <row r="64" spans="1:10" s="127" customFormat="1" ht="9" customHeight="1">
      <c r="A64" s="128"/>
      <c r="B64" s="187" t="s">
        <v>148</v>
      </c>
      <c r="C64" s="195">
        <v>85324.599000000002</v>
      </c>
      <c r="D64" s="195">
        <v>97706.218999999997</v>
      </c>
      <c r="E64" s="195">
        <v>117878.281</v>
      </c>
      <c r="F64" s="195">
        <v>164742.47500000001</v>
      </c>
      <c r="G64" s="195">
        <v>200949.75599999999</v>
      </c>
      <c r="H64" s="195">
        <v>222555.1</v>
      </c>
      <c r="I64" s="131"/>
    </row>
    <row r="65" spans="1:9" s="127" customFormat="1" ht="7.5" customHeight="1">
      <c r="A65" s="128"/>
      <c r="B65" s="192" t="s">
        <v>149</v>
      </c>
      <c r="C65" s="193"/>
      <c r="D65" s="193"/>
      <c r="E65" s="193"/>
      <c r="F65" s="193"/>
      <c r="G65" s="193"/>
      <c r="H65" s="193"/>
      <c r="I65" s="131"/>
    </row>
    <row r="66" spans="1:9" s="127" customFormat="1" ht="9" customHeight="1">
      <c r="A66" s="128"/>
      <c r="B66" s="192" t="s">
        <v>102</v>
      </c>
      <c r="C66" s="193">
        <f>C60+C68+0.6</f>
        <v>38779.083999999952</v>
      </c>
      <c r="D66" s="193">
        <f>D60+D68</f>
        <v>82213.834000000046</v>
      </c>
      <c r="E66" s="193">
        <f>E60+E68</f>
        <v>83206.822000000044</v>
      </c>
      <c r="F66" s="193">
        <f>F60+F68</f>
        <v>114220.20899999994</v>
      </c>
      <c r="G66" s="193">
        <f>G60+G68+1</f>
        <v>128252.36199999991</v>
      </c>
      <c r="H66" s="193">
        <f>H60+H68</f>
        <v>246669.80000000008</v>
      </c>
      <c r="I66" s="131"/>
    </row>
    <row r="67" spans="1:9" s="127" customFormat="1" ht="7.5" customHeight="1">
      <c r="A67" s="128"/>
      <c r="B67" s="192"/>
      <c r="C67" s="193" t="s">
        <v>4</v>
      </c>
      <c r="D67" s="193" t="s">
        <v>4</v>
      </c>
      <c r="E67" s="193" t="s">
        <v>4</v>
      </c>
      <c r="F67" s="193" t="s">
        <v>4</v>
      </c>
      <c r="G67" s="193" t="s">
        <v>4</v>
      </c>
      <c r="H67" s="193" t="s">
        <v>4</v>
      </c>
      <c r="I67" s="131"/>
    </row>
    <row r="68" spans="1:9" s="147" customFormat="1" ht="9" customHeight="1">
      <c r="A68" s="157"/>
      <c r="B68" s="192" t="s">
        <v>150</v>
      </c>
      <c r="C68" s="193">
        <f t="shared" ref="C68:H68" si="7">C64+C62</f>
        <v>17542.816999999952</v>
      </c>
      <c r="D68" s="193">
        <f t="shared" si="7"/>
        <v>62382.396000000052</v>
      </c>
      <c r="E68" s="193">
        <f t="shared" si="7"/>
        <v>52000.324000000037</v>
      </c>
      <c r="F68" s="193">
        <f t="shared" si="7"/>
        <v>82168.361999999936</v>
      </c>
      <c r="G68" s="193">
        <f t="shared" si="7"/>
        <v>90508.793999999907</v>
      </c>
      <c r="H68" s="193">
        <f t="shared" si="7"/>
        <v>189039.90000000008</v>
      </c>
      <c r="I68" s="194"/>
    </row>
    <row r="69" spans="1:9" s="127" customFormat="1" ht="4.5" customHeight="1">
      <c r="A69" s="175"/>
      <c r="B69" s="176"/>
      <c r="C69" s="176"/>
      <c r="D69" s="141"/>
      <c r="E69" s="141"/>
      <c r="F69" s="141"/>
      <c r="G69" s="141"/>
      <c r="H69" s="141"/>
      <c r="I69" s="200"/>
    </row>
    <row r="70" spans="1:9" s="127" customFormat="1" ht="4.5" customHeight="1">
      <c r="A70" s="124"/>
      <c r="B70" s="125"/>
      <c r="C70" s="125"/>
      <c r="D70" s="125"/>
      <c r="E70" s="125"/>
      <c r="F70" s="125"/>
      <c r="G70" s="125"/>
      <c r="H70" s="125"/>
      <c r="I70" s="126"/>
    </row>
    <row r="71" spans="1:9" s="127" customFormat="1" ht="11.1" customHeight="1">
      <c r="A71" s="128"/>
      <c r="B71" s="180" t="s">
        <v>136</v>
      </c>
      <c r="C71" s="181"/>
      <c r="D71" s="130"/>
      <c r="E71" s="130"/>
      <c r="F71" s="130"/>
      <c r="G71" s="130"/>
      <c r="H71" s="15" t="s">
        <v>172</v>
      </c>
      <c r="I71" s="131"/>
    </row>
    <row r="72" spans="1:9" s="127" customFormat="1" ht="11.1" customHeight="1">
      <c r="A72" s="128"/>
      <c r="B72" s="182" t="s">
        <v>138</v>
      </c>
      <c r="C72" s="181"/>
      <c r="D72" s="130"/>
      <c r="E72" s="130"/>
      <c r="F72" s="130"/>
      <c r="G72" s="130"/>
      <c r="H72" s="15" t="s">
        <v>14</v>
      </c>
      <c r="I72" s="131"/>
    </row>
    <row r="73" spans="1:9" s="127" customFormat="1" ht="11.1" customHeight="1">
      <c r="A73" s="128"/>
      <c r="B73" s="182" t="s">
        <v>61</v>
      </c>
      <c r="C73" s="181"/>
      <c r="D73" s="130"/>
      <c r="E73" s="130"/>
      <c r="F73" s="130"/>
      <c r="G73" s="130"/>
      <c r="H73" s="130"/>
      <c r="I73" s="131"/>
    </row>
    <row r="74" spans="1:9" s="127" customFormat="1" ht="11.1" customHeight="1">
      <c r="A74" s="128"/>
      <c r="B74" s="132" t="s">
        <v>3</v>
      </c>
      <c r="C74" s="181"/>
      <c r="D74" s="130"/>
      <c r="E74" s="130"/>
      <c r="F74" s="130"/>
      <c r="G74" s="130"/>
      <c r="H74" s="130"/>
      <c r="I74" s="131"/>
    </row>
    <row r="75" spans="1:9" s="127" customFormat="1" ht="3" customHeight="1">
      <c r="A75" s="128"/>
      <c r="B75" s="133"/>
      <c r="C75" s="183"/>
      <c r="D75" s="184"/>
      <c r="E75" s="184"/>
      <c r="F75" s="184"/>
      <c r="G75" s="184"/>
      <c r="H75" s="184"/>
      <c r="I75" s="131"/>
    </row>
    <row r="76" spans="1:9" s="127" customFormat="1" ht="3" customHeight="1">
      <c r="A76" s="128"/>
      <c r="B76" s="185"/>
      <c r="C76" s="181"/>
      <c r="D76" s="186"/>
      <c r="E76" s="186"/>
      <c r="F76" s="186"/>
      <c r="G76" s="186"/>
      <c r="H76" s="186"/>
      <c r="I76" s="131"/>
    </row>
    <row r="77" spans="1:9" s="127" customFormat="1" ht="11.1" customHeight="1">
      <c r="A77" s="128"/>
      <c r="B77" s="187" t="s">
        <v>5</v>
      </c>
      <c r="C77" s="198" t="s">
        <v>110</v>
      </c>
      <c r="D77" s="198" t="s">
        <v>111</v>
      </c>
      <c r="E77" s="198" t="s">
        <v>112</v>
      </c>
      <c r="F77" s="198" t="s">
        <v>153</v>
      </c>
      <c r="G77" s="198" t="s">
        <v>296</v>
      </c>
      <c r="H77" s="198" t="s">
        <v>81</v>
      </c>
      <c r="I77" s="131"/>
    </row>
    <row r="78" spans="1:9" s="127" customFormat="1" ht="3" customHeight="1">
      <c r="A78" s="128"/>
      <c r="B78" s="189"/>
      <c r="C78" s="190"/>
      <c r="D78" s="190"/>
      <c r="E78" s="190"/>
      <c r="F78" s="190"/>
      <c r="G78" s="190"/>
      <c r="H78" s="190"/>
      <c r="I78" s="131"/>
    </row>
    <row r="79" spans="1:9" s="127" customFormat="1" ht="3" customHeight="1">
      <c r="A79" s="128"/>
      <c r="B79" s="135"/>
      <c r="C79" s="191"/>
      <c r="D79" s="191"/>
      <c r="E79" s="191"/>
      <c r="F79" s="191"/>
      <c r="G79" s="191"/>
      <c r="H79" s="191"/>
      <c r="I79" s="131"/>
    </row>
    <row r="80" spans="1:9" s="147" customFormat="1" ht="9" customHeight="1">
      <c r="A80" s="157"/>
      <c r="B80" s="192" t="s">
        <v>139</v>
      </c>
      <c r="C80" s="193">
        <f>SUM(C81:C83)</f>
        <v>793638.89999999991</v>
      </c>
      <c r="D80" s="193">
        <f>SUM(D81:D83)</f>
        <v>829495.5</v>
      </c>
      <c r="E80" s="193">
        <f>SUM(E81:E83)</f>
        <v>836207.70000000007</v>
      </c>
      <c r="F80" s="193">
        <f>SUM(F81:F83)</f>
        <v>901831.7</v>
      </c>
      <c r="G80" s="193">
        <f t="shared" ref="G80:H80" si="8">SUM(G81:G83)</f>
        <v>973432.3</v>
      </c>
      <c r="H80" s="193">
        <f t="shared" si="8"/>
        <v>1085010.7999999998</v>
      </c>
      <c r="I80" s="194"/>
    </row>
    <row r="81" spans="1:10" s="127" customFormat="1" ht="9" customHeight="1">
      <c r="A81" s="128"/>
      <c r="B81" s="187" t="s">
        <v>140</v>
      </c>
      <c r="C81" s="195">
        <v>506826.2</v>
      </c>
      <c r="D81" s="195">
        <v>292623.59999999998</v>
      </c>
      <c r="E81" s="195">
        <v>534211.4</v>
      </c>
      <c r="F81" s="195">
        <v>516583.4</v>
      </c>
      <c r="G81" s="195">
        <v>489331.6</v>
      </c>
      <c r="H81" s="195">
        <v>542835</v>
      </c>
      <c r="I81" s="131"/>
    </row>
    <row r="82" spans="1:10" s="127" customFormat="1" ht="9" customHeight="1">
      <c r="A82" s="128"/>
      <c r="B82" s="187" t="s">
        <v>141</v>
      </c>
      <c r="C82" s="195">
        <v>184301</v>
      </c>
      <c r="D82" s="195">
        <v>193637</v>
      </c>
      <c r="E82" s="195">
        <v>195783.5</v>
      </c>
      <c r="F82" s="195">
        <v>211527.1</v>
      </c>
      <c r="G82" s="195">
        <v>231630.4</v>
      </c>
      <c r="H82" s="195">
        <v>250391.7</v>
      </c>
      <c r="I82" s="131"/>
      <c r="J82" s="195"/>
    </row>
    <row r="83" spans="1:10" s="127" customFormat="1" ht="9" customHeight="1">
      <c r="A83" s="128"/>
      <c r="B83" s="187" t="s">
        <v>31</v>
      </c>
      <c r="C83" s="195">
        <v>102511.7</v>
      </c>
      <c r="D83" s="195">
        <v>343234.9</v>
      </c>
      <c r="E83" s="195">
        <v>106212.8</v>
      </c>
      <c r="F83" s="195">
        <v>173721.2</v>
      </c>
      <c r="G83" s="195">
        <v>252470.3</v>
      </c>
      <c r="H83" s="195">
        <v>291784.09999999998</v>
      </c>
      <c r="I83" s="131"/>
      <c r="J83" s="195"/>
    </row>
    <row r="84" spans="1:10" s="127" customFormat="1" ht="2.1" customHeight="1">
      <c r="A84" s="128"/>
      <c r="B84" s="192"/>
      <c r="C84" s="193"/>
      <c r="D84" s="193"/>
      <c r="E84" s="193"/>
      <c r="F84" s="193"/>
      <c r="I84" s="131"/>
      <c r="J84" s="195"/>
    </row>
    <row r="85" spans="1:10" s="127" customFormat="1" ht="9" customHeight="1">
      <c r="A85" s="128"/>
      <c r="B85" s="192" t="s">
        <v>142</v>
      </c>
      <c r="C85" s="193">
        <f>SUM(C86:C87)</f>
        <v>748837.5</v>
      </c>
      <c r="D85" s="193">
        <f>SUM(D86:D87)</f>
        <v>901429</v>
      </c>
      <c r="E85" s="193">
        <f>SUM(E86:E87)</f>
        <v>1087113</v>
      </c>
      <c r="F85" s="193">
        <f>SUM(F86:F87)</f>
        <v>1163531.8999999999</v>
      </c>
      <c r="G85" s="193">
        <f t="shared" ref="G85:H85" si="9">SUM(G86:G87)</f>
        <v>1237045</v>
      </c>
      <c r="H85" s="193">
        <f t="shared" si="9"/>
        <v>1377746.8</v>
      </c>
      <c r="I85" s="131"/>
    </row>
    <row r="86" spans="1:10" s="127" customFormat="1" ht="9" customHeight="1">
      <c r="A86" s="128"/>
      <c r="B86" s="196" t="s">
        <v>143</v>
      </c>
      <c r="C86" s="195">
        <v>664683.1</v>
      </c>
      <c r="D86" s="195">
        <v>754419.8</v>
      </c>
      <c r="E86" s="195">
        <v>789724.2</v>
      </c>
      <c r="F86" s="195">
        <v>852770</v>
      </c>
      <c r="G86" s="195">
        <v>922266.1</v>
      </c>
      <c r="H86" s="195">
        <v>1023397.4</v>
      </c>
      <c r="I86" s="131"/>
    </row>
    <row r="87" spans="1:10" s="127" customFormat="1" ht="9" customHeight="1">
      <c r="A87" s="128"/>
      <c r="B87" s="196" t="s">
        <v>154</v>
      </c>
      <c r="C87" s="195">
        <v>84154.4</v>
      </c>
      <c r="D87" s="195">
        <v>147009.20000000001</v>
      </c>
      <c r="E87" s="195">
        <v>297388.79999999999</v>
      </c>
      <c r="F87" s="195">
        <v>310761.90000000002</v>
      </c>
      <c r="G87" s="195">
        <v>314778.90000000002</v>
      </c>
      <c r="H87" s="195">
        <v>354349.4</v>
      </c>
      <c r="I87" s="131"/>
    </row>
    <row r="88" spans="1:10" s="127" customFormat="1" ht="2.1" customHeight="1">
      <c r="A88" s="128"/>
      <c r="B88" s="196"/>
      <c r="C88" s="195"/>
      <c r="D88" s="195"/>
      <c r="E88" s="195"/>
      <c r="F88" s="195"/>
      <c r="G88" s="195"/>
      <c r="H88" s="195"/>
      <c r="I88" s="131"/>
    </row>
    <row r="89" spans="1:10" s="127" customFormat="1" ht="9" customHeight="1">
      <c r="A89" s="128"/>
      <c r="B89" s="187" t="s">
        <v>145</v>
      </c>
      <c r="C89" s="195">
        <v>50284.6</v>
      </c>
      <c r="D89" s="195">
        <v>26990.9</v>
      </c>
      <c r="E89" s="195">
        <v>31547</v>
      </c>
      <c r="F89" s="195">
        <v>39484.400000000001</v>
      </c>
      <c r="G89" s="195">
        <v>33393.699999999997</v>
      </c>
      <c r="H89" s="195">
        <v>48175.1</v>
      </c>
      <c r="I89" s="131"/>
    </row>
    <row r="90" spans="1:10" s="127" customFormat="1" ht="2.1" customHeight="1">
      <c r="A90" s="128"/>
      <c r="B90" s="192"/>
      <c r="C90" s="193"/>
      <c r="D90" s="193"/>
      <c r="E90" s="193"/>
      <c r="F90" s="193"/>
      <c r="I90" s="131"/>
    </row>
    <row r="91" spans="1:10" s="127" customFormat="1" ht="9" customHeight="1">
      <c r="A91" s="128"/>
      <c r="B91" s="192" t="s">
        <v>146</v>
      </c>
      <c r="C91" s="193">
        <f>C80-C85-C89</f>
        <v>-5483.2000000000917</v>
      </c>
      <c r="D91" s="193">
        <f>D80-D85-D89-0.5</f>
        <v>-98924.9</v>
      </c>
      <c r="E91" s="193">
        <f>E80-E85-E89</f>
        <v>-282452.29999999993</v>
      </c>
      <c r="F91" s="193">
        <f>F80-F85-F89</f>
        <v>-301184.59999999998</v>
      </c>
      <c r="G91" s="193">
        <f>G80-G85-G89-0.5</f>
        <v>-297006.89999999997</v>
      </c>
      <c r="H91" s="193">
        <f>H80-H85-H89</f>
        <v>-340911.10000000021</v>
      </c>
      <c r="I91" s="131"/>
      <c r="J91" s="199"/>
    </row>
    <row r="92" spans="1:10" s="127" customFormat="1" ht="9" customHeight="1">
      <c r="A92" s="128"/>
      <c r="B92" s="187" t="s">
        <v>147</v>
      </c>
      <c r="C92" s="193"/>
      <c r="D92" s="193"/>
      <c r="E92" s="193"/>
      <c r="F92" s="193"/>
      <c r="I92" s="131"/>
    </row>
    <row r="93" spans="1:10" s="127" customFormat="1" ht="9" customHeight="1">
      <c r="A93" s="128"/>
      <c r="B93" s="187" t="s">
        <v>148</v>
      </c>
      <c r="C93" s="195">
        <v>227204.2</v>
      </c>
      <c r="D93" s="195">
        <v>279767.40000000002</v>
      </c>
      <c r="E93" s="195">
        <v>270696.59999999998</v>
      </c>
      <c r="F93" s="195">
        <v>286103</v>
      </c>
      <c r="G93" s="195">
        <v>301719</v>
      </c>
      <c r="H93" s="195">
        <v>348240</v>
      </c>
      <c r="I93" s="131"/>
    </row>
    <row r="94" spans="1:10" s="127" customFormat="1" ht="2.1" customHeight="1">
      <c r="A94" s="128"/>
      <c r="B94" s="192" t="s">
        <v>149</v>
      </c>
      <c r="C94" s="193"/>
      <c r="D94" s="193"/>
      <c r="E94" s="193"/>
      <c r="F94" s="193"/>
      <c r="I94" s="131"/>
    </row>
    <row r="95" spans="1:10" s="127" customFormat="1" ht="9" customHeight="1">
      <c r="A95" s="128"/>
      <c r="B95" s="192" t="s">
        <v>102</v>
      </c>
      <c r="C95" s="193">
        <f>C89+C97</f>
        <v>272005.59999999992</v>
      </c>
      <c r="D95" s="193">
        <f>D89+D97+0.8</f>
        <v>207834.2</v>
      </c>
      <c r="E95" s="193">
        <f>E89+E97</f>
        <v>19791.300000000047</v>
      </c>
      <c r="F95" s="193">
        <f>F89+F97</f>
        <v>24402.800000000025</v>
      </c>
      <c r="G95" s="193">
        <f t="shared" ref="G95:H95" si="10">G89+G97</f>
        <v>38105.800000000032</v>
      </c>
      <c r="H95" s="193">
        <f t="shared" si="10"/>
        <v>55503.999999999789</v>
      </c>
      <c r="I95" s="131"/>
    </row>
    <row r="96" spans="1:10" s="127" customFormat="1" ht="2.1" customHeight="1">
      <c r="A96" s="128"/>
      <c r="B96" s="192"/>
      <c r="C96" s="193" t="s">
        <v>4</v>
      </c>
      <c r="D96" s="193" t="s">
        <v>4</v>
      </c>
      <c r="E96" s="193" t="s">
        <v>4</v>
      </c>
      <c r="F96" s="193" t="s">
        <v>4</v>
      </c>
      <c r="I96" s="131"/>
    </row>
    <row r="97" spans="1:10" s="147" customFormat="1" ht="9" customHeight="1">
      <c r="A97" s="157"/>
      <c r="B97" s="192" t="s">
        <v>150</v>
      </c>
      <c r="C97" s="193">
        <f>C93+C91</f>
        <v>221720.99999999991</v>
      </c>
      <c r="D97" s="193">
        <f>D93+D91</f>
        <v>180842.50000000003</v>
      </c>
      <c r="E97" s="193">
        <f>E93+E91</f>
        <v>-11755.699999999953</v>
      </c>
      <c r="F97" s="193">
        <f>F93+F91</f>
        <v>-15081.599999999977</v>
      </c>
      <c r="G97" s="193">
        <f t="shared" ref="G97:H97" si="11">G93+G91</f>
        <v>4712.1000000000349</v>
      </c>
      <c r="H97" s="193">
        <f t="shared" si="11"/>
        <v>7328.8999999997905</v>
      </c>
      <c r="I97" s="194"/>
    </row>
    <row r="98" spans="1:10" s="127" customFormat="1" ht="3" customHeight="1">
      <c r="A98" s="128"/>
      <c r="B98" s="201"/>
      <c r="C98" s="190"/>
      <c r="D98" s="141"/>
      <c r="E98" s="141"/>
      <c r="F98" s="141"/>
      <c r="G98" s="141"/>
      <c r="H98" s="141"/>
      <c r="I98" s="131"/>
    </row>
    <row r="99" spans="1:10" s="127" customFormat="1" ht="3" customHeight="1">
      <c r="A99" s="128"/>
      <c r="B99" s="202"/>
      <c r="C99" s="191">
        <v>202639.2</v>
      </c>
      <c r="D99" s="130"/>
      <c r="E99" s="130"/>
      <c r="F99" s="130"/>
      <c r="G99" s="130"/>
      <c r="H99" s="130"/>
      <c r="I99" s="131"/>
    </row>
    <row r="100" spans="1:10" s="127" customFormat="1" ht="9.75" customHeight="1">
      <c r="A100" s="128"/>
      <c r="B100" s="29" t="s">
        <v>342</v>
      </c>
      <c r="C100" s="170"/>
      <c r="D100" s="130"/>
      <c r="E100" s="130"/>
      <c r="F100" s="130"/>
      <c r="G100" s="130"/>
      <c r="H100" s="130"/>
      <c r="I100" s="131"/>
    </row>
    <row r="101" spans="1:10" s="127" customFormat="1" ht="9.75" customHeight="1">
      <c r="A101" s="128"/>
      <c r="B101" s="70" t="s">
        <v>343</v>
      </c>
      <c r="C101" s="170"/>
      <c r="D101" s="130"/>
      <c r="E101" s="130"/>
      <c r="F101" s="130"/>
      <c r="G101" s="130"/>
      <c r="H101" s="130"/>
      <c r="I101" s="131"/>
    </row>
    <row r="102" spans="1:10" s="204" customFormat="1" ht="9.75" customHeight="1">
      <c r="A102" s="203"/>
      <c r="B102" s="854" t="s">
        <v>405</v>
      </c>
      <c r="C102" s="855"/>
      <c r="D102" s="855"/>
      <c r="E102" s="855"/>
      <c r="F102" s="855"/>
      <c r="G102" s="855"/>
      <c r="I102" s="205"/>
    </row>
    <row r="103" spans="1:10" s="127" customFormat="1" ht="8.85" customHeight="1">
      <c r="A103" s="128"/>
      <c r="B103" s="854" t="s">
        <v>300</v>
      </c>
      <c r="C103" s="855"/>
      <c r="D103" s="855"/>
      <c r="E103" s="855"/>
      <c r="F103" s="855"/>
      <c r="G103" s="855"/>
      <c r="H103" s="130"/>
      <c r="I103" s="131"/>
    </row>
    <row r="104" spans="1:10" s="127" customFormat="1" ht="4.5" customHeight="1">
      <c r="A104" s="175"/>
      <c r="B104" s="176"/>
      <c r="C104" s="176"/>
      <c r="D104" s="141"/>
      <c r="E104" s="141"/>
      <c r="F104" s="141"/>
      <c r="G104" s="141"/>
      <c r="H104" s="141"/>
      <c r="I104" s="200"/>
    </row>
    <row r="105" spans="1:10" hidden="1">
      <c r="J105" s="25" t="s">
        <v>16</v>
      </c>
    </row>
    <row r="106" spans="1:10" hidden="1">
      <c r="B106" s="70"/>
    </row>
    <row r="107" spans="1:10" hidden="1">
      <c r="B107" s="70"/>
    </row>
  </sheetData>
  <sheetProtection sheet="1" objects="1" scenarios="1"/>
  <hyperlinks>
    <hyperlink ref="H2" location="Índice!A1" display="Índice!A1"/>
  </hyperlinks>
  <printOptions horizontalCentered="1" verticalCentered="1"/>
  <pageMargins left="1.8897637795275593" right="1.9291338582677167" top="2.1653543307086616" bottom="1.5748031496062993" header="0.51181102362204722" footer="0.51181102362204722"/>
  <pageSetup orientation="portrait" r:id="rId1"/>
  <headerFooter alignWithMargins="0">
    <oddHeader>&amp;L&amp;"Arial,Normal"&amp;10&amp;K000080INEGI. Anuario estadístico y geográfico de los Estados Unidos Mexicanos 2013. 2014.</oddHeader>
    <oddFooter xml:space="preserve"> </oddFooter>
  </headerFooter>
  <rowBreaks count="1" manualBreakCount="1">
    <brk id="69"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38</vt:i4>
      </vt:variant>
      <vt:variant>
        <vt:lpstr>Rangos con nombre</vt:lpstr>
      </vt:variant>
      <vt:variant>
        <vt:i4>40</vt:i4>
      </vt:variant>
    </vt:vector>
  </HeadingPairs>
  <TitlesOfParts>
    <vt:vector size="78" baseType="lpstr">
      <vt:lpstr>Índice</vt:lpstr>
      <vt:lpstr>Texto</vt:lpstr>
      <vt:lpstr>21.1</vt:lpstr>
      <vt:lpstr>21.2</vt:lpstr>
      <vt:lpstr>21.3</vt:lpstr>
      <vt:lpstr>21.4</vt:lpstr>
      <vt:lpstr>21.5</vt:lpstr>
      <vt:lpstr>21.6</vt:lpstr>
      <vt:lpstr>21.7</vt:lpstr>
      <vt:lpstr>21.8</vt:lpstr>
      <vt:lpstr>21.9</vt:lpstr>
      <vt:lpstr>21.10</vt:lpstr>
      <vt:lpstr>21.11</vt:lpstr>
      <vt:lpstr>21.12</vt:lpstr>
      <vt:lpstr>21.13</vt:lpstr>
      <vt:lpstr>21.14</vt:lpstr>
      <vt:lpstr>21.15</vt:lpstr>
      <vt:lpstr>21.16</vt:lpstr>
      <vt:lpstr>21.17</vt:lpstr>
      <vt:lpstr>21.18</vt:lpstr>
      <vt:lpstr>21.19</vt:lpstr>
      <vt:lpstr>21.20</vt:lpstr>
      <vt:lpstr>21.21</vt:lpstr>
      <vt:lpstr>21.22</vt:lpstr>
      <vt:lpstr>21.23</vt:lpstr>
      <vt:lpstr>21.24</vt:lpstr>
      <vt:lpstr>21.25</vt:lpstr>
      <vt:lpstr>21.26</vt:lpstr>
      <vt:lpstr>21.27</vt:lpstr>
      <vt:lpstr>21.28</vt:lpstr>
      <vt:lpstr>21.29</vt:lpstr>
      <vt:lpstr>21.30</vt:lpstr>
      <vt:lpstr>21.31</vt:lpstr>
      <vt:lpstr>21.32</vt:lpstr>
      <vt:lpstr>21.33</vt:lpstr>
      <vt:lpstr>21.34</vt:lpstr>
      <vt:lpstr>21.35</vt:lpstr>
      <vt:lpstr>21.36</vt:lpstr>
      <vt:lpstr>'21.1'!Área_de_impresión</vt:lpstr>
      <vt:lpstr>'21.10'!Área_de_impresión</vt:lpstr>
      <vt:lpstr>'21.11'!Área_de_impresión</vt:lpstr>
      <vt:lpstr>'21.12'!Área_de_impresión</vt:lpstr>
      <vt:lpstr>'21.13'!Área_de_impresión</vt:lpstr>
      <vt:lpstr>'21.14'!Área_de_impresión</vt:lpstr>
      <vt:lpstr>'21.15'!Área_de_impresión</vt:lpstr>
      <vt:lpstr>'21.16'!Área_de_impresión</vt:lpstr>
      <vt:lpstr>'21.17'!Área_de_impresión</vt:lpstr>
      <vt:lpstr>'21.18'!Área_de_impresión</vt:lpstr>
      <vt:lpstr>'21.19'!Área_de_impresión</vt:lpstr>
      <vt:lpstr>'21.2'!Área_de_impresión</vt:lpstr>
      <vt:lpstr>'21.20'!Área_de_impresión</vt:lpstr>
      <vt:lpstr>'21.21'!Área_de_impresión</vt:lpstr>
      <vt:lpstr>'21.22'!Área_de_impresión</vt:lpstr>
      <vt:lpstr>'21.23'!Área_de_impresión</vt:lpstr>
      <vt:lpstr>'21.24'!Área_de_impresión</vt:lpstr>
      <vt:lpstr>'21.25'!Área_de_impresión</vt:lpstr>
      <vt:lpstr>'21.26'!Área_de_impresión</vt:lpstr>
      <vt:lpstr>'21.27'!Área_de_impresión</vt:lpstr>
      <vt:lpstr>'21.28'!Área_de_impresión</vt:lpstr>
      <vt:lpstr>'21.29'!Área_de_impresión</vt:lpstr>
      <vt:lpstr>'21.3'!Área_de_impresión</vt:lpstr>
      <vt:lpstr>'21.30'!Área_de_impresión</vt:lpstr>
      <vt:lpstr>'21.31'!Área_de_impresión</vt:lpstr>
      <vt:lpstr>'21.32'!Área_de_impresión</vt:lpstr>
      <vt:lpstr>'21.33'!Área_de_impresión</vt:lpstr>
      <vt:lpstr>'21.34'!Área_de_impresión</vt:lpstr>
      <vt:lpstr>'21.35'!Área_de_impresión</vt:lpstr>
      <vt:lpstr>'21.36'!Área_de_impresión</vt:lpstr>
      <vt:lpstr>'21.4'!Área_de_impresión</vt:lpstr>
      <vt:lpstr>'21.5'!Área_de_impresión</vt:lpstr>
      <vt:lpstr>'21.6'!Área_de_impresión</vt:lpstr>
      <vt:lpstr>'21.7'!Área_de_impresión</vt:lpstr>
      <vt:lpstr>'21.8'!Área_de_impresión</vt:lpstr>
      <vt:lpstr>'21.9'!Área_de_impresión</vt:lpstr>
      <vt:lpstr>Índice!Área_de_impresión</vt:lpstr>
      <vt:lpstr>'21.1'!Print_Area</vt:lpstr>
      <vt:lpstr>'21.2'!Print_Area</vt:lpstr>
      <vt:lpstr>'21.27'!Print_Area</vt:lpstr>
    </vt:vector>
  </TitlesOfParts>
  <Company>INEGI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inegi</cp:lastModifiedBy>
  <cp:lastPrinted>2014-01-27T19:58:42Z</cp:lastPrinted>
  <dcterms:created xsi:type="dcterms:W3CDTF">2013-06-14T16:11:04Z</dcterms:created>
  <dcterms:modified xsi:type="dcterms:W3CDTF">2014-02-10T17:50:20Z</dcterms:modified>
</cp:coreProperties>
</file>