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mtur\.cursor-tutor\projects\jupyter\Deutsche Bank RAG task\test_files\"/>
    </mc:Choice>
  </mc:AlternateContent>
  <xr:revisionPtr revIDLastSave="0" documentId="8_{58524268-AF56-4943-A037-F985964CDE70}" xr6:coauthVersionLast="47" xr6:coauthVersionMax="47" xr10:uidLastSave="{00000000-0000-0000-0000-000000000000}"/>
  <bookViews>
    <workbookView xWindow="-98" yWindow="-98" windowWidth="21795" windowHeight="13875" activeTab="1" xr2:uid="{1D599B11-0C20-463C-9A64-CDBC48E2297F}"/>
  </bookViews>
  <sheets>
    <sheet name="Thesis" sheetId="2" r:id="rId1"/>
    <sheet name="Steam Electrification" sheetId="3" r:id="rId2"/>
    <sheet name="Surface Chart (2)" sheetId="6" r:id="rId3"/>
    <sheet name="Surface Chart" sheetId="5" r:id="rId4"/>
    <sheet name="Steam 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3" l="1"/>
  <c r="P52" i="3"/>
  <c r="P51" i="3"/>
  <c r="F43" i="3"/>
  <c r="F42" i="3"/>
  <c r="N43" i="3"/>
  <c r="N38" i="3"/>
  <c r="L51" i="3"/>
  <c r="O48" i="3"/>
  <c r="C28" i="3"/>
  <c r="F38" i="3"/>
  <c r="N37" i="3"/>
  <c r="F37" i="3"/>
  <c r="F39" i="3"/>
  <c r="F40" i="3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R30" i="6"/>
  <c r="S30" i="6"/>
  <c r="T30" i="6"/>
  <c r="U30" i="6"/>
  <c r="V30" i="6"/>
  <c r="V53" i="6" s="1"/>
  <c r="W30" i="6"/>
  <c r="X30" i="6"/>
  <c r="Y30" i="6"/>
  <c r="Z30" i="6"/>
  <c r="AA30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W53" i="6"/>
  <c r="X53" i="6"/>
  <c r="Y53" i="6"/>
  <c r="Z53" i="6"/>
  <c r="AA5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R2" i="6"/>
  <c r="S2" i="6"/>
  <c r="T2" i="6"/>
  <c r="U2" i="6"/>
  <c r="V2" i="6"/>
  <c r="W2" i="6"/>
  <c r="X2" i="6"/>
  <c r="X6" i="6" s="1"/>
  <c r="Y2" i="6"/>
  <c r="Y6" i="6" s="1"/>
  <c r="Z2" i="6"/>
  <c r="AA2" i="6"/>
  <c r="D16" i="6"/>
  <c r="D17" i="6"/>
  <c r="D18" i="6"/>
  <c r="D19" i="6"/>
  <c r="D20" i="6"/>
  <c r="D21" i="6"/>
  <c r="D22" i="6"/>
  <c r="D23" i="6"/>
  <c r="D24" i="6"/>
  <c r="D2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Z5" i="6"/>
  <c r="AA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Z6" i="6"/>
  <c r="AA6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Z15" i="6"/>
  <c r="AA15" i="6"/>
  <c r="G6" i="6"/>
  <c r="G7" i="6"/>
  <c r="G8" i="6"/>
  <c r="G9" i="6"/>
  <c r="G10" i="6"/>
  <c r="G11" i="6"/>
  <c r="G12" i="6"/>
  <c r="G13" i="6"/>
  <c r="G14" i="6"/>
  <c r="G15" i="6"/>
  <c r="D15" i="6"/>
  <c r="B15" i="6" s="1"/>
  <c r="D14" i="6"/>
  <c r="B14" i="6" s="1"/>
  <c r="D13" i="6"/>
  <c r="B13" i="6" s="1"/>
  <c r="D12" i="6"/>
  <c r="C12" i="6" s="1"/>
  <c r="B12" i="6"/>
  <c r="A12" i="6" s="1"/>
  <c r="D11" i="6"/>
  <c r="C11" i="6" s="1"/>
  <c r="D10" i="6"/>
  <c r="B10" i="6" s="1"/>
  <c r="D9" i="6"/>
  <c r="C9" i="6" s="1"/>
  <c r="D8" i="6"/>
  <c r="D7" i="6"/>
  <c r="B7" i="6" s="1"/>
  <c r="D6" i="6"/>
  <c r="B6" i="6" s="1"/>
  <c r="D5" i="6"/>
  <c r="B5" i="6" s="1"/>
  <c r="Q2" i="6"/>
  <c r="Q30" i="6" s="1"/>
  <c r="P2" i="6"/>
  <c r="P30" i="6" s="1"/>
  <c r="O2" i="6"/>
  <c r="O30" i="6" s="1"/>
  <c r="N2" i="6"/>
  <c r="N30" i="6" s="1"/>
  <c r="M2" i="6"/>
  <c r="M30" i="6" s="1"/>
  <c r="L2" i="6"/>
  <c r="L30" i="6" s="1"/>
  <c r="K2" i="6"/>
  <c r="K30" i="6" s="1"/>
  <c r="J2" i="6"/>
  <c r="J30" i="6" s="1"/>
  <c r="I2" i="6"/>
  <c r="I30" i="6" s="1"/>
  <c r="H2" i="6"/>
  <c r="H30" i="6" s="1"/>
  <c r="G2" i="6"/>
  <c r="G30" i="6" s="1"/>
  <c r="H20" i="5"/>
  <c r="I20" i="5"/>
  <c r="J20" i="5"/>
  <c r="K20" i="5"/>
  <c r="L20" i="5"/>
  <c r="M20" i="5"/>
  <c r="M35" i="5" s="1"/>
  <c r="M51" i="5" s="1"/>
  <c r="N20" i="5"/>
  <c r="O20" i="5"/>
  <c r="O35" i="5" s="1"/>
  <c r="O51" i="5" s="1"/>
  <c r="P20" i="5"/>
  <c r="Q20" i="5"/>
  <c r="H21" i="5"/>
  <c r="I21" i="5"/>
  <c r="J21" i="5"/>
  <c r="K21" i="5"/>
  <c r="K36" i="5" s="1"/>
  <c r="K52" i="5" s="1"/>
  <c r="L21" i="5"/>
  <c r="M21" i="5"/>
  <c r="M36" i="5" s="1"/>
  <c r="M52" i="5" s="1"/>
  <c r="N21" i="5"/>
  <c r="O21" i="5"/>
  <c r="P21" i="5"/>
  <c r="Q21" i="5"/>
  <c r="H22" i="5"/>
  <c r="I22" i="5"/>
  <c r="I37" i="5" s="1"/>
  <c r="I53" i="5" s="1"/>
  <c r="J22" i="5"/>
  <c r="K22" i="5"/>
  <c r="K37" i="5" s="1"/>
  <c r="K53" i="5" s="1"/>
  <c r="L22" i="5"/>
  <c r="L37" i="5" s="1"/>
  <c r="L53" i="5" s="1"/>
  <c r="M22" i="5"/>
  <c r="N22" i="5"/>
  <c r="O22" i="5"/>
  <c r="P22" i="5"/>
  <c r="Q22" i="5"/>
  <c r="Q37" i="5" s="1"/>
  <c r="Q53" i="5" s="1"/>
  <c r="H23" i="5"/>
  <c r="I23" i="5"/>
  <c r="I38" i="5" s="1"/>
  <c r="I54" i="5" s="1"/>
  <c r="J23" i="5"/>
  <c r="J38" i="5" s="1"/>
  <c r="J54" i="5" s="1"/>
  <c r="K23" i="5"/>
  <c r="L23" i="5"/>
  <c r="M23" i="5"/>
  <c r="N23" i="5"/>
  <c r="O23" i="5"/>
  <c r="O38" i="5" s="1"/>
  <c r="O54" i="5" s="1"/>
  <c r="P23" i="5"/>
  <c r="Q23" i="5"/>
  <c r="Q38" i="5" s="1"/>
  <c r="Q54" i="5" s="1"/>
  <c r="H24" i="5"/>
  <c r="H39" i="5" s="1"/>
  <c r="H55" i="5" s="1"/>
  <c r="I24" i="5"/>
  <c r="J24" i="5"/>
  <c r="K24" i="5"/>
  <c r="L24" i="5"/>
  <c r="L39" i="5" s="1"/>
  <c r="L55" i="5" s="1"/>
  <c r="M24" i="5"/>
  <c r="M39" i="5" s="1"/>
  <c r="M55" i="5" s="1"/>
  <c r="N24" i="5"/>
  <c r="O24" i="5"/>
  <c r="O39" i="5" s="1"/>
  <c r="O55" i="5" s="1"/>
  <c r="P24" i="5"/>
  <c r="P39" i="5" s="1"/>
  <c r="P55" i="5" s="1"/>
  <c r="Q24" i="5"/>
  <c r="H25" i="5"/>
  <c r="I25" i="5"/>
  <c r="J25" i="5"/>
  <c r="K25" i="5"/>
  <c r="K40" i="5" s="1"/>
  <c r="K56" i="5" s="1"/>
  <c r="L25" i="5"/>
  <c r="M25" i="5"/>
  <c r="M40" i="5" s="1"/>
  <c r="M56" i="5" s="1"/>
  <c r="N25" i="5"/>
  <c r="N40" i="5" s="1"/>
  <c r="N56" i="5" s="1"/>
  <c r="O25" i="5"/>
  <c r="P25" i="5"/>
  <c r="Q25" i="5"/>
  <c r="H26" i="5"/>
  <c r="I26" i="5"/>
  <c r="I41" i="5" s="1"/>
  <c r="I57" i="5" s="1"/>
  <c r="J26" i="5"/>
  <c r="K26" i="5"/>
  <c r="K41" i="5" s="1"/>
  <c r="K57" i="5" s="1"/>
  <c r="L26" i="5"/>
  <c r="L41" i="5" s="1"/>
  <c r="L57" i="5" s="1"/>
  <c r="M26" i="5"/>
  <c r="N26" i="5"/>
  <c r="O26" i="5"/>
  <c r="P26" i="5"/>
  <c r="Q26" i="5"/>
  <c r="Q41" i="5" s="1"/>
  <c r="Q57" i="5" s="1"/>
  <c r="H27" i="5"/>
  <c r="I27" i="5"/>
  <c r="I42" i="5" s="1"/>
  <c r="I58" i="5" s="1"/>
  <c r="J27" i="5"/>
  <c r="J42" i="5" s="1"/>
  <c r="J58" i="5" s="1"/>
  <c r="K27" i="5"/>
  <c r="L27" i="5"/>
  <c r="M27" i="5"/>
  <c r="N27" i="5"/>
  <c r="O27" i="5"/>
  <c r="O42" i="5" s="1"/>
  <c r="O58" i="5" s="1"/>
  <c r="P27" i="5"/>
  <c r="Q27" i="5"/>
  <c r="Q42" i="5" s="1"/>
  <c r="Q58" i="5" s="1"/>
  <c r="H28" i="5"/>
  <c r="H43" i="5" s="1"/>
  <c r="H59" i="5" s="1"/>
  <c r="I28" i="5"/>
  <c r="J28" i="5"/>
  <c r="K28" i="5"/>
  <c r="L28" i="5"/>
  <c r="M28" i="5"/>
  <c r="M43" i="5" s="1"/>
  <c r="M59" i="5" s="1"/>
  <c r="N28" i="5"/>
  <c r="O28" i="5"/>
  <c r="O43" i="5" s="1"/>
  <c r="O59" i="5" s="1"/>
  <c r="P28" i="5"/>
  <c r="P43" i="5" s="1"/>
  <c r="P59" i="5" s="1"/>
  <c r="Q28" i="5"/>
  <c r="H29" i="5"/>
  <c r="I29" i="5"/>
  <c r="J29" i="5"/>
  <c r="K29" i="5"/>
  <c r="K44" i="5" s="1"/>
  <c r="K60" i="5" s="1"/>
  <c r="L29" i="5"/>
  <c r="M29" i="5"/>
  <c r="M44" i="5" s="1"/>
  <c r="M60" i="5" s="1"/>
  <c r="N29" i="5"/>
  <c r="N44" i="5" s="1"/>
  <c r="N60" i="5" s="1"/>
  <c r="O29" i="5"/>
  <c r="P29" i="5"/>
  <c r="Q29" i="5"/>
  <c r="H30" i="5"/>
  <c r="I30" i="5"/>
  <c r="I45" i="5" s="1"/>
  <c r="I61" i="5" s="1"/>
  <c r="J30" i="5"/>
  <c r="K30" i="5"/>
  <c r="K45" i="5" s="1"/>
  <c r="K61" i="5" s="1"/>
  <c r="L30" i="5"/>
  <c r="L45" i="5" s="1"/>
  <c r="L61" i="5" s="1"/>
  <c r="M30" i="5"/>
  <c r="N30" i="5"/>
  <c r="O30" i="5"/>
  <c r="P30" i="5"/>
  <c r="Q30" i="5"/>
  <c r="Q45" i="5" s="1"/>
  <c r="Q61" i="5" s="1"/>
  <c r="G21" i="5"/>
  <c r="G22" i="5"/>
  <c r="G23" i="5"/>
  <c r="G24" i="5"/>
  <c r="G25" i="5"/>
  <c r="G40" i="5" s="1"/>
  <c r="G56" i="5" s="1"/>
  <c r="G26" i="5"/>
  <c r="G41" i="5" s="1"/>
  <c r="G57" i="5" s="1"/>
  <c r="G27" i="5"/>
  <c r="G28" i="5"/>
  <c r="G43" i="5" s="1"/>
  <c r="G59" i="5" s="1"/>
  <c r="G29" i="5"/>
  <c r="G30" i="5"/>
  <c r="G20" i="5"/>
  <c r="G13" i="5"/>
  <c r="G5" i="5"/>
  <c r="G53" i="5"/>
  <c r="G54" i="5"/>
  <c r="H35" i="5"/>
  <c r="H51" i="5" s="1"/>
  <c r="I35" i="5"/>
  <c r="I51" i="5" s="1"/>
  <c r="J35" i="5"/>
  <c r="J51" i="5" s="1"/>
  <c r="K35" i="5"/>
  <c r="K51" i="5" s="1"/>
  <c r="L35" i="5"/>
  <c r="L51" i="5" s="1"/>
  <c r="N35" i="5"/>
  <c r="N51" i="5" s="1"/>
  <c r="P35" i="5"/>
  <c r="P51" i="5" s="1"/>
  <c r="Q35" i="5"/>
  <c r="Q51" i="5" s="1"/>
  <c r="H36" i="5"/>
  <c r="H52" i="5" s="1"/>
  <c r="I36" i="5"/>
  <c r="I52" i="5" s="1"/>
  <c r="J36" i="5"/>
  <c r="J52" i="5" s="1"/>
  <c r="L36" i="5"/>
  <c r="L52" i="5" s="1"/>
  <c r="N36" i="5"/>
  <c r="N52" i="5" s="1"/>
  <c r="O36" i="5"/>
  <c r="O52" i="5" s="1"/>
  <c r="P36" i="5"/>
  <c r="P52" i="5" s="1"/>
  <c r="Q36" i="5"/>
  <c r="Q52" i="5" s="1"/>
  <c r="H37" i="5"/>
  <c r="H53" i="5" s="1"/>
  <c r="J37" i="5"/>
  <c r="J53" i="5" s="1"/>
  <c r="M37" i="5"/>
  <c r="M53" i="5" s="1"/>
  <c r="N37" i="5"/>
  <c r="N53" i="5" s="1"/>
  <c r="O37" i="5"/>
  <c r="O53" i="5" s="1"/>
  <c r="P37" i="5"/>
  <c r="P53" i="5" s="1"/>
  <c r="H38" i="5"/>
  <c r="H54" i="5" s="1"/>
  <c r="K38" i="5"/>
  <c r="K54" i="5" s="1"/>
  <c r="L38" i="5"/>
  <c r="L54" i="5" s="1"/>
  <c r="M38" i="5"/>
  <c r="M54" i="5" s="1"/>
  <c r="N38" i="5"/>
  <c r="N54" i="5" s="1"/>
  <c r="P38" i="5"/>
  <c r="P54" i="5" s="1"/>
  <c r="I39" i="5"/>
  <c r="I55" i="5" s="1"/>
  <c r="J39" i="5"/>
  <c r="J55" i="5" s="1"/>
  <c r="K39" i="5"/>
  <c r="K55" i="5" s="1"/>
  <c r="N39" i="5"/>
  <c r="N55" i="5" s="1"/>
  <c r="Q39" i="5"/>
  <c r="Q55" i="5" s="1"/>
  <c r="H40" i="5"/>
  <c r="H56" i="5" s="1"/>
  <c r="I40" i="5"/>
  <c r="I56" i="5" s="1"/>
  <c r="J40" i="5"/>
  <c r="J56" i="5" s="1"/>
  <c r="L40" i="5"/>
  <c r="L56" i="5" s="1"/>
  <c r="O40" i="5"/>
  <c r="O56" i="5" s="1"/>
  <c r="P40" i="5"/>
  <c r="P56" i="5" s="1"/>
  <c r="Q40" i="5"/>
  <c r="Q56" i="5" s="1"/>
  <c r="H41" i="5"/>
  <c r="H57" i="5" s="1"/>
  <c r="J41" i="5"/>
  <c r="J57" i="5" s="1"/>
  <c r="M41" i="5"/>
  <c r="M57" i="5" s="1"/>
  <c r="N41" i="5"/>
  <c r="N57" i="5" s="1"/>
  <c r="O41" i="5"/>
  <c r="O57" i="5" s="1"/>
  <c r="P41" i="5"/>
  <c r="P57" i="5" s="1"/>
  <c r="H42" i="5"/>
  <c r="H58" i="5" s="1"/>
  <c r="K42" i="5"/>
  <c r="K58" i="5" s="1"/>
  <c r="L42" i="5"/>
  <c r="L58" i="5" s="1"/>
  <c r="M42" i="5"/>
  <c r="M58" i="5" s="1"/>
  <c r="N42" i="5"/>
  <c r="N58" i="5" s="1"/>
  <c r="P42" i="5"/>
  <c r="P58" i="5" s="1"/>
  <c r="I43" i="5"/>
  <c r="I59" i="5" s="1"/>
  <c r="J43" i="5"/>
  <c r="J59" i="5" s="1"/>
  <c r="K43" i="5"/>
  <c r="K59" i="5" s="1"/>
  <c r="L43" i="5"/>
  <c r="L59" i="5" s="1"/>
  <c r="N43" i="5"/>
  <c r="N59" i="5" s="1"/>
  <c r="Q43" i="5"/>
  <c r="Q59" i="5" s="1"/>
  <c r="H44" i="5"/>
  <c r="H60" i="5" s="1"/>
  <c r="I44" i="5"/>
  <c r="I60" i="5" s="1"/>
  <c r="J44" i="5"/>
  <c r="J60" i="5" s="1"/>
  <c r="L44" i="5"/>
  <c r="L60" i="5" s="1"/>
  <c r="O44" i="5"/>
  <c r="O60" i="5" s="1"/>
  <c r="P44" i="5"/>
  <c r="P60" i="5" s="1"/>
  <c r="Q44" i="5"/>
  <c r="Q60" i="5" s="1"/>
  <c r="H45" i="5"/>
  <c r="H61" i="5" s="1"/>
  <c r="J45" i="5"/>
  <c r="J61" i="5" s="1"/>
  <c r="M45" i="5"/>
  <c r="M61" i="5" s="1"/>
  <c r="N45" i="5"/>
  <c r="N61" i="5" s="1"/>
  <c r="O45" i="5"/>
  <c r="O61" i="5" s="1"/>
  <c r="P45" i="5"/>
  <c r="P61" i="5" s="1"/>
  <c r="G36" i="5"/>
  <c r="G52" i="5" s="1"/>
  <c r="G37" i="5"/>
  <c r="G38" i="5"/>
  <c r="G39" i="5"/>
  <c r="G55" i="5" s="1"/>
  <c r="G42" i="5"/>
  <c r="G58" i="5" s="1"/>
  <c r="G44" i="5"/>
  <c r="G60" i="5" s="1"/>
  <c r="G45" i="5"/>
  <c r="G61" i="5" s="1"/>
  <c r="H17" i="5"/>
  <c r="I17" i="5"/>
  <c r="J17" i="5"/>
  <c r="K17" i="5"/>
  <c r="L17" i="5"/>
  <c r="M17" i="5"/>
  <c r="N17" i="5"/>
  <c r="O17" i="5"/>
  <c r="P17" i="5"/>
  <c r="Q17" i="5"/>
  <c r="G17" i="5"/>
  <c r="H5" i="5"/>
  <c r="I5" i="5"/>
  <c r="J5" i="5"/>
  <c r="K5" i="5"/>
  <c r="L5" i="5"/>
  <c r="M5" i="5"/>
  <c r="N5" i="5"/>
  <c r="O5" i="5"/>
  <c r="P5" i="5"/>
  <c r="Q5" i="5"/>
  <c r="H6" i="5"/>
  <c r="I6" i="5"/>
  <c r="J6" i="5"/>
  <c r="K6" i="5"/>
  <c r="L6" i="5"/>
  <c r="M6" i="5"/>
  <c r="N6" i="5"/>
  <c r="O6" i="5"/>
  <c r="P6" i="5"/>
  <c r="Q6" i="5"/>
  <c r="H7" i="5"/>
  <c r="I7" i="5"/>
  <c r="J7" i="5"/>
  <c r="K7" i="5"/>
  <c r="L7" i="5"/>
  <c r="M7" i="5"/>
  <c r="N7" i="5"/>
  <c r="O7" i="5"/>
  <c r="P7" i="5"/>
  <c r="Q7" i="5"/>
  <c r="H8" i="5"/>
  <c r="I8" i="5"/>
  <c r="J8" i="5"/>
  <c r="K8" i="5"/>
  <c r="L8" i="5"/>
  <c r="M8" i="5"/>
  <c r="N8" i="5"/>
  <c r="O8" i="5"/>
  <c r="P8" i="5"/>
  <c r="Q8" i="5"/>
  <c r="H9" i="5"/>
  <c r="I9" i="5"/>
  <c r="J9" i="5"/>
  <c r="K9" i="5"/>
  <c r="L9" i="5"/>
  <c r="M9" i="5"/>
  <c r="N9" i="5"/>
  <c r="O9" i="5"/>
  <c r="P9" i="5"/>
  <c r="Q9" i="5"/>
  <c r="H10" i="5"/>
  <c r="I10" i="5"/>
  <c r="J10" i="5"/>
  <c r="K10" i="5"/>
  <c r="L10" i="5"/>
  <c r="M10" i="5"/>
  <c r="N10" i="5"/>
  <c r="O10" i="5"/>
  <c r="P10" i="5"/>
  <c r="Q10" i="5"/>
  <c r="H11" i="5"/>
  <c r="I11" i="5"/>
  <c r="J11" i="5"/>
  <c r="K11" i="5"/>
  <c r="L11" i="5"/>
  <c r="M11" i="5"/>
  <c r="N11" i="5"/>
  <c r="O11" i="5"/>
  <c r="P11" i="5"/>
  <c r="Q11" i="5"/>
  <c r="H12" i="5"/>
  <c r="I12" i="5"/>
  <c r="J12" i="5"/>
  <c r="K12" i="5"/>
  <c r="L12" i="5"/>
  <c r="M12" i="5"/>
  <c r="N12" i="5"/>
  <c r="O12" i="5"/>
  <c r="P12" i="5"/>
  <c r="Q12" i="5"/>
  <c r="H13" i="5"/>
  <c r="I13" i="5"/>
  <c r="J13" i="5"/>
  <c r="K13" i="5"/>
  <c r="L13" i="5"/>
  <c r="M13" i="5"/>
  <c r="N13" i="5"/>
  <c r="O13" i="5"/>
  <c r="P13" i="5"/>
  <c r="Q13" i="5"/>
  <c r="H14" i="5"/>
  <c r="I14" i="5"/>
  <c r="J14" i="5"/>
  <c r="K14" i="5"/>
  <c r="L14" i="5"/>
  <c r="M14" i="5"/>
  <c r="N14" i="5"/>
  <c r="O14" i="5"/>
  <c r="P14" i="5"/>
  <c r="Q14" i="5"/>
  <c r="H15" i="5"/>
  <c r="I15" i="5"/>
  <c r="J15" i="5"/>
  <c r="K15" i="5"/>
  <c r="L15" i="5"/>
  <c r="M15" i="5"/>
  <c r="N15" i="5"/>
  <c r="O15" i="5"/>
  <c r="P15" i="5"/>
  <c r="Q15" i="5"/>
  <c r="G6" i="5"/>
  <c r="G7" i="5"/>
  <c r="G8" i="5"/>
  <c r="G9" i="5"/>
  <c r="G10" i="5"/>
  <c r="G11" i="5"/>
  <c r="G12" i="5"/>
  <c r="G14" i="5"/>
  <c r="G15" i="5"/>
  <c r="A6" i="5"/>
  <c r="A7" i="5"/>
  <c r="A8" i="5"/>
  <c r="A9" i="5"/>
  <c r="A10" i="5"/>
  <c r="A11" i="5"/>
  <c r="A12" i="5"/>
  <c r="A13" i="5"/>
  <c r="A14" i="5"/>
  <c r="A15" i="5"/>
  <c r="A5" i="5"/>
  <c r="B9" i="5"/>
  <c r="B10" i="5"/>
  <c r="B11" i="5"/>
  <c r="B12" i="5"/>
  <c r="B13" i="5"/>
  <c r="D6" i="5"/>
  <c r="C6" i="5" s="1"/>
  <c r="D7" i="5"/>
  <c r="C7" i="5" s="1"/>
  <c r="D8" i="5"/>
  <c r="C8" i="5" s="1"/>
  <c r="D9" i="5"/>
  <c r="C9" i="5" s="1"/>
  <c r="D10" i="5"/>
  <c r="C10" i="5" s="1"/>
  <c r="D11" i="5"/>
  <c r="C11" i="5" s="1"/>
  <c r="D12" i="5"/>
  <c r="C12" i="5" s="1"/>
  <c r="D13" i="5"/>
  <c r="C13" i="5" s="1"/>
  <c r="D14" i="5"/>
  <c r="C14" i="5" s="1"/>
  <c r="D15" i="5"/>
  <c r="C15" i="5" s="1"/>
  <c r="D5" i="5"/>
  <c r="C5" i="5" s="1"/>
  <c r="H2" i="5"/>
  <c r="I2" i="5"/>
  <c r="J2" i="5"/>
  <c r="K2" i="5"/>
  <c r="L2" i="5"/>
  <c r="M2" i="5"/>
  <c r="N2" i="5"/>
  <c r="O2" i="5"/>
  <c r="P2" i="5"/>
  <c r="Q2" i="5"/>
  <c r="G2" i="5"/>
  <c r="R4" i="3"/>
  <c r="R5" i="3"/>
  <c r="R6" i="3"/>
  <c r="R7" i="3"/>
  <c r="R8" i="3"/>
  <c r="R9" i="3"/>
  <c r="R10" i="3"/>
  <c r="R11" i="3"/>
  <c r="R12" i="3"/>
  <c r="R13" i="3"/>
  <c r="R3" i="3"/>
  <c r="Q4" i="3"/>
  <c r="Q5" i="3"/>
  <c r="Q6" i="3"/>
  <c r="Q7" i="3"/>
  <c r="Q8" i="3"/>
  <c r="Q9" i="3"/>
  <c r="Q10" i="3"/>
  <c r="Q11" i="3"/>
  <c r="Q12" i="3"/>
  <c r="Q13" i="3"/>
  <c r="Q3" i="3"/>
  <c r="C73" i="3"/>
  <c r="C50" i="3"/>
  <c r="C65" i="3"/>
  <c r="C72" i="3"/>
  <c r="C64" i="3"/>
  <c r="C71" i="3"/>
  <c r="C63" i="3"/>
  <c r="C67" i="3"/>
  <c r="B67" i="3"/>
  <c r="C59" i="3"/>
  <c r="B59" i="3"/>
  <c r="C36" i="3"/>
  <c r="C42" i="3"/>
  <c r="J46" i="3"/>
  <c r="Y15" i="6" l="1"/>
  <c r="Y13" i="6"/>
  <c r="Y11" i="6"/>
  <c r="Y9" i="6"/>
  <c r="Y7" i="6"/>
  <c r="Y5" i="6"/>
  <c r="X15" i="6"/>
  <c r="X13" i="6"/>
  <c r="X11" i="6"/>
  <c r="X9" i="6"/>
  <c r="X7" i="6"/>
  <c r="X5" i="6"/>
  <c r="Y14" i="6"/>
  <c r="Y12" i="6"/>
  <c r="Y10" i="6"/>
  <c r="Y8" i="6"/>
  <c r="X14" i="6"/>
  <c r="X12" i="6"/>
  <c r="X10" i="6"/>
  <c r="X8" i="6"/>
  <c r="A22" i="6"/>
  <c r="A17" i="6"/>
  <c r="A16" i="6"/>
  <c r="C25" i="6"/>
  <c r="C23" i="6"/>
  <c r="C21" i="6"/>
  <c r="C19" i="6"/>
  <c r="C17" i="6"/>
  <c r="B25" i="6"/>
  <c r="A25" i="6" s="1"/>
  <c r="B23" i="6"/>
  <c r="A23" i="6" s="1"/>
  <c r="B21" i="6"/>
  <c r="A21" i="6" s="1"/>
  <c r="B19" i="6"/>
  <c r="A19" i="6" s="1"/>
  <c r="B17" i="6"/>
  <c r="C24" i="6"/>
  <c r="C22" i="6"/>
  <c r="C20" i="6"/>
  <c r="C18" i="6"/>
  <c r="C16" i="6"/>
  <c r="B24" i="6"/>
  <c r="A24" i="6" s="1"/>
  <c r="B22" i="6"/>
  <c r="B20" i="6"/>
  <c r="A20" i="6" s="1"/>
  <c r="B18" i="6"/>
  <c r="A18" i="6" s="1"/>
  <c r="B16" i="6"/>
  <c r="B9" i="6"/>
  <c r="A9" i="6" s="1"/>
  <c r="A5" i="6"/>
  <c r="A10" i="6"/>
  <c r="C10" i="6"/>
  <c r="C5" i="6"/>
  <c r="B11" i="6"/>
  <c r="A11" i="6" s="1"/>
  <c r="C15" i="6"/>
  <c r="C7" i="6"/>
  <c r="C8" i="6"/>
  <c r="B8" i="6"/>
  <c r="A8" i="6" s="1"/>
  <c r="G5" i="6"/>
  <c r="G33" i="6" s="1"/>
  <c r="G61" i="6" s="1"/>
  <c r="G90" i="6" s="1"/>
  <c r="C14" i="6"/>
  <c r="A14" i="6"/>
  <c r="A13" i="6"/>
  <c r="C6" i="6"/>
  <c r="A6" i="6"/>
  <c r="C13" i="6"/>
  <c r="A7" i="6"/>
  <c r="A15" i="6"/>
  <c r="G35" i="5"/>
  <c r="G51" i="5" s="1"/>
  <c r="B5" i="5"/>
  <c r="B8" i="5"/>
  <c r="B15" i="5"/>
  <c r="B7" i="5"/>
  <c r="B14" i="5"/>
  <c r="B6" i="5"/>
  <c r="L20" i="6" l="1"/>
  <c r="T20" i="6"/>
  <c r="M20" i="6"/>
  <c r="U20" i="6"/>
  <c r="AA20" i="6"/>
  <c r="N20" i="6"/>
  <c r="V20" i="6"/>
  <c r="G20" i="6"/>
  <c r="S20" i="6"/>
  <c r="O20" i="6"/>
  <c r="W20" i="6"/>
  <c r="H20" i="6"/>
  <c r="P20" i="6"/>
  <c r="X20" i="6"/>
  <c r="I20" i="6"/>
  <c r="Q20" i="6"/>
  <c r="Y20" i="6"/>
  <c r="K20" i="6"/>
  <c r="J20" i="6"/>
  <c r="R20" i="6"/>
  <c r="Z20" i="6"/>
  <c r="H19" i="6"/>
  <c r="P19" i="6"/>
  <c r="X19" i="6"/>
  <c r="I19" i="6"/>
  <c r="Q19" i="6"/>
  <c r="Y19" i="6"/>
  <c r="G19" i="6"/>
  <c r="J19" i="6"/>
  <c r="R19" i="6"/>
  <c r="Z19" i="6"/>
  <c r="K19" i="6"/>
  <c r="S19" i="6"/>
  <c r="AA19" i="6"/>
  <c r="O19" i="6"/>
  <c r="L19" i="6"/>
  <c r="T19" i="6"/>
  <c r="W19" i="6"/>
  <c r="M19" i="6"/>
  <c r="U19" i="6"/>
  <c r="N19" i="6"/>
  <c r="V19" i="6"/>
  <c r="H21" i="6"/>
  <c r="P21" i="6"/>
  <c r="X21" i="6"/>
  <c r="I21" i="6"/>
  <c r="Q21" i="6"/>
  <c r="Y21" i="6"/>
  <c r="J21" i="6"/>
  <c r="R21" i="6"/>
  <c r="Z21" i="6"/>
  <c r="K21" i="6"/>
  <c r="S21" i="6"/>
  <c r="AA21" i="6"/>
  <c r="G21" i="6"/>
  <c r="O21" i="6"/>
  <c r="L21" i="6"/>
  <c r="T21" i="6"/>
  <c r="M21" i="6"/>
  <c r="U21" i="6"/>
  <c r="W21" i="6"/>
  <c r="N21" i="6"/>
  <c r="V21" i="6"/>
  <c r="L18" i="6"/>
  <c r="T18" i="6"/>
  <c r="G18" i="6"/>
  <c r="S18" i="6"/>
  <c r="M18" i="6"/>
  <c r="U18" i="6"/>
  <c r="AA18" i="6"/>
  <c r="N18" i="6"/>
  <c r="V18" i="6"/>
  <c r="O18" i="6"/>
  <c r="W18" i="6"/>
  <c r="H18" i="6"/>
  <c r="P18" i="6"/>
  <c r="X18" i="6"/>
  <c r="I18" i="6"/>
  <c r="Q18" i="6"/>
  <c r="Y18" i="6"/>
  <c r="J18" i="6"/>
  <c r="R18" i="6"/>
  <c r="Z18" i="6"/>
  <c r="K18" i="6"/>
  <c r="L24" i="6"/>
  <c r="T24" i="6"/>
  <c r="M24" i="6"/>
  <c r="U24" i="6"/>
  <c r="S24" i="6"/>
  <c r="N24" i="6"/>
  <c r="V24" i="6"/>
  <c r="O24" i="6"/>
  <c r="W24" i="6"/>
  <c r="H24" i="6"/>
  <c r="P24" i="6"/>
  <c r="X24" i="6"/>
  <c r="K24" i="6"/>
  <c r="I24" i="6"/>
  <c r="Q24" i="6"/>
  <c r="Y24" i="6"/>
  <c r="AA24" i="6"/>
  <c r="J24" i="6"/>
  <c r="R24" i="6"/>
  <c r="Z24" i="6"/>
  <c r="G24" i="6"/>
  <c r="H23" i="6"/>
  <c r="P23" i="6"/>
  <c r="X23" i="6"/>
  <c r="I23" i="6"/>
  <c r="Q23" i="6"/>
  <c r="Y23" i="6"/>
  <c r="J23" i="6"/>
  <c r="R23" i="6"/>
  <c r="Z23" i="6"/>
  <c r="K23" i="6"/>
  <c r="S23" i="6"/>
  <c r="AA23" i="6"/>
  <c r="W23" i="6"/>
  <c r="L23" i="6"/>
  <c r="T23" i="6"/>
  <c r="M23" i="6"/>
  <c r="U23" i="6"/>
  <c r="G23" i="6"/>
  <c r="N23" i="6"/>
  <c r="V23" i="6"/>
  <c r="O23" i="6"/>
  <c r="H25" i="6"/>
  <c r="P25" i="6"/>
  <c r="X25" i="6"/>
  <c r="I25" i="6"/>
  <c r="Q25" i="6"/>
  <c r="Y25" i="6"/>
  <c r="J25" i="6"/>
  <c r="R25" i="6"/>
  <c r="Z25" i="6"/>
  <c r="O25" i="6"/>
  <c r="K25" i="6"/>
  <c r="S25" i="6"/>
  <c r="AA25" i="6"/>
  <c r="W25" i="6"/>
  <c r="L25" i="6"/>
  <c r="T25" i="6"/>
  <c r="G25" i="6"/>
  <c r="M25" i="6"/>
  <c r="U25" i="6"/>
  <c r="N25" i="6"/>
  <c r="V25" i="6"/>
  <c r="L16" i="6"/>
  <c r="T16" i="6"/>
  <c r="M16" i="6"/>
  <c r="U16" i="6"/>
  <c r="K16" i="6"/>
  <c r="N16" i="6"/>
  <c r="V16" i="6"/>
  <c r="O16" i="6"/>
  <c r="W16" i="6"/>
  <c r="S16" i="6"/>
  <c r="H16" i="6"/>
  <c r="P16" i="6"/>
  <c r="X16" i="6"/>
  <c r="I16" i="6"/>
  <c r="Q16" i="6"/>
  <c r="Y16" i="6"/>
  <c r="AA16" i="6"/>
  <c r="J16" i="6"/>
  <c r="R16" i="6"/>
  <c r="Z16" i="6"/>
  <c r="G16" i="6"/>
  <c r="H17" i="6"/>
  <c r="P17" i="6"/>
  <c r="X17" i="6"/>
  <c r="I17" i="6"/>
  <c r="Q17" i="6"/>
  <c r="Y17" i="6"/>
  <c r="O17" i="6"/>
  <c r="J17" i="6"/>
  <c r="R17" i="6"/>
  <c r="Z17" i="6"/>
  <c r="K17" i="6"/>
  <c r="S17" i="6"/>
  <c r="AA17" i="6"/>
  <c r="W17" i="6"/>
  <c r="L17" i="6"/>
  <c r="T17" i="6"/>
  <c r="M17" i="6"/>
  <c r="U17" i="6"/>
  <c r="G17" i="6"/>
  <c r="N17" i="6"/>
  <c r="V17" i="6"/>
  <c r="L22" i="6"/>
  <c r="T22" i="6"/>
  <c r="M22" i="6"/>
  <c r="U22" i="6"/>
  <c r="S22" i="6"/>
  <c r="N22" i="6"/>
  <c r="V22" i="6"/>
  <c r="O22" i="6"/>
  <c r="W22" i="6"/>
  <c r="K22" i="6"/>
  <c r="H22" i="6"/>
  <c r="P22" i="6"/>
  <c r="X22" i="6"/>
  <c r="G22" i="6"/>
  <c r="I22" i="6"/>
  <c r="Q22" i="6"/>
  <c r="Y22" i="6"/>
  <c r="AA22" i="6"/>
  <c r="J22" i="6"/>
  <c r="R22" i="6"/>
  <c r="Z22" i="6"/>
  <c r="M35" i="3" l="1"/>
  <c r="F33" i="3"/>
  <c r="J29" i="3"/>
  <c r="L29" i="3"/>
  <c r="O40" i="3"/>
  <c r="O37" i="3"/>
  <c r="M37" i="3"/>
  <c r="C34" i="3"/>
  <c r="C35" i="3" s="1"/>
  <c r="C49" i="3"/>
  <c r="C41" i="3"/>
  <c r="C44" i="3"/>
  <c r="C53" i="3"/>
  <c r="C56" i="3" s="1"/>
  <c r="C47" i="3"/>
  <c r="C39" i="3"/>
  <c r="C40" i="3" s="1"/>
  <c r="C20" i="3"/>
  <c r="M9" i="3" s="1"/>
  <c r="M34" i="3" s="1"/>
  <c r="J43" i="3"/>
  <c r="F34" i="3"/>
  <c r="N34" i="3"/>
  <c r="C21" i="3"/>
  <c r="K13" i="3" s="1"/>
  <c r="F9" i="3"/>
  <c r="F8" i="3" s="1"/>
  <c r="O20" i="3"/>
  <c r="O38" i="3" s="1"/>
  <c r="O21" i="3"/>
  <c r="O39" i="3" s="1"/>
  <c r="N21" i="3"/>
  <c r="N39" i="3" s="1"/>
  <c r="N14" i="3"/>
  <c r="N44" i="3" s="1"/>
  <c r="O14" i="3"/>
  <c r="O44" i="3" s="1"/>
  <c r="O13" i="3"/>
  <c r="O43" i="3" s="1"/>
  <c r="N13" i="3"/>
  <c r="O5" i="3"/>
  <c r="O30" i="3" s="1"/>
  <c r="O6" i="3"/>
  <c r="O31" i="3" s="1"/>
  <c r="N6" i="3"/>
  <c r="N31" i="3" s="1"/>
  <c r="N5" i="3"/>
  <c r="N30" i="3" s="1"/>
  <c r="N20" i="3"/>
  <c r="K47" i="3" l="1"/>
  <c r="N22" i="3"/>
  <c r="M8" i="3"/>
  <c r="I18" i="3"/>
  <c r="K4" i="3"/>
  <c r="K12" i="3"/>
  <c r="C48" i="3"/>
  <c r="K5" i="3"/>
  <c r="K30" i="3" s="1"/>
  <c r="I30" i="3" s="1"/>
  <c r="J34" i="3" s="1"/>
  <c r="I17" i="3"/>
  <c r="L53" i="3" l="1"/>
  <c r="K49" i="3"/>
  <c r="J42" i="3"/>
  <c r="J41" i="3"/>
  <c r="G51" i="3"/>
  <c r="N19" i="3"/>
  <c r="N40" i="3"/>
  <c r="I5" i="3"/>
  <c r="J9" i="3" s="1"/>
  <c r="K29" i="3"/>
  <c r="I29" i="3" s="1"/>
  <c r="J33" i="3" s="1"/>
  <c r="I4" i="3"/>
  <c r="J8" i="3" s="1"/>
  <c r="K48" i="3" l="1"/>
  <c r="G48" i="3" s="1"/>
  <c r="G49" i="3"/>
  <c r="L5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McMillan</author>
  </authors>
  <commentList>
    <comment ref="B29" authorId="0" shapeId="0" xr:uid="{1DCBE984-83CB-4199-B38B-58B29CA85256}">
      <text>
        <r>
          <rPr>
            <b/>
            <sz val="9"/>
            <color indexed="81"/>
            <rFont val="Tahoma"/>
            <charset val="1"/>
          </rPr>
          <t>Duncan McMillan:</t>
        </r>
        <r>
          <rPr>
            <sz val="9"/>
            <color indexed="81"/>
            <rFont val="Tahoma"/>
            <charset val="1"/>
          </rPr>
          <t xml:space="preserve">
Sets the lowest heat pump waste outlet can get to.</t>
        </r>
      </text>
    </comment>
    <comment ref="B52" authorId="0" shapeId="0" xr:uid="{5A880CEC-D05E-40AE-8110-CCE89D5B5ECB}">
      <text>
        <r>
          <rPr>
            <b/>
            <sz val="9"/>
            <color indexed="81"/>
            <rFont val="Tahoma"/>
            <charset val="1"/>
          </rPr>
          <t>Duncan McMillan:</t>
        </r>
        <r>
          <rPr>
            <sz val="9"/>
            <color indexed="81"/>
            <rFont val="Tahoma"/>
            <charset val="1"/>
          </rPr>
          <t xml:space="preserve">
Also amb T</t>
        </r>
      </text>
    </comment>
  </commentList>
</comments>
</file>

<file path=xl/sharedStrings.xml><?xml version="1.0" encoding="utf-8"?>
<sst xmlns="http://schemas.openxmlformats.org/spreadsheetml/2006/main" count="224" uniqueCount="79">
  <si>
    <t>High Temp demand</t>
  </si>
  <si>
    <t>kW</t>
  </si>
  <si>
    <t>Low Temp demand</t>
  </si>
  <si>
    <t>degC</t>
  </si>
  <si>
    <t>£/kWh</t>
  </si>
  <si>
    <t>Heat Pump COP</t>
  </si>
  <si>
    <t>elec cost</t>
  </si>
  <si>
    <t>Condensate return</t>
  </si>
  <si>
    <t>Elec boiler eff</t>
  </si>
  <si>
    <t>General info</t>
  </si>
  <si>
    <t>Waste Heat</t>
  </si>
  <si>
    <t>Steam P</t>
  </si>
  <si>
    <t>bara</t>
  </si>
  <si>
    <t>latent heat</t>
  </si>
  <si>
    <t>kJ/kg</t>
  </si>
  <si>
    <t>HT steam flow</t>
  </si>
  <si>
    <t>kg/s</t>
  </si>
  <si>
    <t>LT steam flow</t>
  </si>
  <si>
    <t>enthalpy of steam</t>
  </si>
  <si>
    <t>enthalpy of water</t>
  </si>
  <si>
    <t>Steam Elec</t>
  </si>
  <si>
    <t>Heat Pump</t>
  </si>
  <si>
    <t>COP</t>
  </si>
  <si>
    <t>Delivery temp</t>
  </si>
  <si>
    <t>delta T</t>
  </si>
  <si>
    <t>Waste heat requirement</t>
  </si>
  <si>
    <t>Closed HW loop</t>
  </si>
  <si>
    <t>Sat Steam</t>
  </si>
  <si>
    <t>Sat Water</t>
  </si>
  <si>
    <t>Exergy</t>
  </si>
  <si>
    <t>Steam entropy</t>
  </si>
  <si>
    <t>Steam spec vol</t>
  </si>
  <si>
    <t>Steam u</t>
  </si>
  <si>
    <t>Condensate s</t>
  </si>
  <si>
    <t>condensate v</t>
  </si>
  <si>
    <t>condensate u</t>
  </si>
  <si>
    <t>Waste s</t>
  </si>
  <si>
    <t>Waste v</t>
  </si>
  <si>
    <t>Waste u</t>
  </si>
  <si>
    <t>kJ/kgK</t>
  </si>
  <si>
    <t>m3/kg</t>
  </si>
  <si>
    <t>Sub Sat Water</t>
  </si>
  <si>
    <t>Waste h</t>
  </si>
  <si>
    <t>Waste P</t>
  </si>
  <si>
    <t>Pa</t>
  </si>
  <si>
    <t>Dead T</t>
  </si>
  <si>
    <t>Dead P</t>
  </si>
  <si>
    <t>Dead s</t>
  </si>
  <si>
    <t>v</t>
  </si>
  <si>
    <t>u</t>
  </si>
  <si>
    <t>h</t>
  </si>
  <si>
    <t>Ex</t>
  </si>
  <si>
    <t>Flow Exergy</t>
  </si>
  <si>
    <t>s</t>
  </si>
  <si>
    <t>Ex eff</t>
  </si>
  <si>
    <t>LT %</t>
  </si>
  <si>
    <t>waste % of total heat</t>
  </si>
  <si>
    <t>LT_kW</t>
  </si>
  <si>
    <t>HT_kW</t>
  </si>
  <si>
    <t>Basis:</t>
  </si>
  <si>
    <t>Waste_kW</t>
  </si>
  <si>
    <t>max_We</t>
  </si>
  <si>
    <t>max_Qc</t>
  </si>
  <si>
    <t>Heat Pump Qh</t>
  </si>
  <si>
    <t>We</t>
  </si>
  <si>
    <t>Heat Pump elec + additional steam elec</t>
  </si>
  <si>
    <t>% Saving</t>
  </si>
  <si>
    <t>waste heat limited</t>
  </si>
  <si>
    <t>Saving:</t>
  </si>
  <si>
    <t>Qc:</t>
  </si>
  <si>
    <t>Qh:</t>
  </si>
  <si>
    <t>We:</t>
  </si>
  <si>
    <t>amb delta T</t>
  </si>
  <si>
    <t>min:</t>
  </si>
  <si>
    <t>Balance check:</t>
  </si>
  <si>
    <t>max:</t>
  </si>
  <si>
    <t>Qc max:</t>
  </si>
  <si>
    <t>Qh max:</t>
  </si>
  <si>
    <t>We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</si>
</sst>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-* #,##0.0_-;\-* #,##0.0_-;_-* &quot;-&quot;?_-;_-@_-"/>
    <numFmt numFmtId="168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0" borderId="0" xfId="0" applyNumberFormat="1"/>
    <xf numFmtId="43" fontId="0" fillId="0" borderId="0" xfId="1" applyFont="1"/>
    <xf numFmtId="167" fontId="0" fillId="0" borderId="0" xfId="0" applyNumberFormat="1"/>
    <xf numFmtId="168" fontId="0" fillId="0" borderId="0" xfId="2" applyNumberFormat="1" applyFont="1"/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Electrical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400325066091647E-2"/>
          <c:y val="8.4928698736740527E-2"/>
          <c:w val="0.78564342742615634"/>
          <c:h val="0.70359799282556201"/>
        </c:manualLayout>
      </c:layout>
      <c:surface3DChart>
        <c:wireframe val="1"/>
        <c:ser>
          <c:idx val="0"/>
          <c:order val="0"/>
          <c:tx>
            <c:strRef>
              <c:f>'Surface Chart (2)'!$F$61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2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(2)'!$G$61:$AA$61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E-4305-9162-1BD933CDB24F}"/>
            </c:ext>
          </c:extLst>
        </c:ser>
        <c:ser>
          <c:idx val="1"/>
          <c:order val="1"/>
          <c:tx>
            <c:strRef>
              <c:f>'Surface Chart (2)'!$F$62</c:f>
              <c:strCache>
                <c:ptCount val="1"/>
                <c:pt idx="0">
                  <c:v>5%</c:v>
                </c:pt>
              </c:strCache>
            </c:strRef>
          </c:tx>
          <c:spPr>
            <a:ln w="952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(2)'!$G$62:$AA$62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961.11111111111109</c:v>
                </c:pt>
                <c:pt idx="2">
                  <c:v>961.11111111111109</c:v>
                </c:pt>
                <c:pt idx="3">
                  <c:v>961.11111111111109</c:v>
                </c:pt>
                <c:pt idx="4">
                  <c:v>961.11111111111109</c:v>
                </c:pt>
                <c:pt idx="5">
                  <c:v>961.11111111111109</c:v>
                </c:pt>
                <c:pt idx="6">
                  <c:v>961.11111111111109</c:v>
                </c:pt>
                <c:pt idx="7">
                  <c:v>961.11111111111109</c:v>
                </c:pt>
                <c:pt idx="8">
                  <c:v>961.11111111111109</c:v>
                </c:pt>
                <c:pt idx="9">
                  <c:v>961.11111111111109</c:v>
                </c:pt>
                <c:pt idx="10">
                  <c:v>961.11111111111109</c:v>
                </c:pt>
                <c:pt idx="11">
                  <c:v>961.11111111111109</c:v>
                </c:pt>
                <c:pt idx="12">
                  <c:v>961.11111111111109</c:v>
                </c:pt>
                <c:pt idx="13">
                  <c:v>961.11111111111109</c:v>
                </c:pt>
                <c:pt idx="14">
                  <c:v>961.11111111111109</c:v>
                </c:pt>
                <c:pt idx="15">
                  <c:v>961.11111111111109</c:v>
                </c:pt>
                <c:pt idx="16">
                  <c:v>961.11111111111109</c:v>
                </c:pt>
                <c:pt idx="17">
                  <c:v>961.11111111111109</c:v>
                </c:pt>
                <c:pt idx="18">
                  <c:v>961.11111111111109</c:v>
                </c:pt>
                <c:pt idx="19">
                  <c:v>961.11111111111109</c:v>
                </c:pt>
                <c:pt idx="20">
                  <c:v>961.11111111111109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E-4305-9162-1BD933CDB24F}"/>
            </c:ext>
          </c:extLst>
        </c:ser>
        <c:ser>
          <c:idx val="2"/>
          <c:order val="2"/>
          <c:tx>
            <c:strRef>
              <c:f>'Surface Chart (2)'!$F$63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(2)'!$G$63:$AA$63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922.22222222222217</c:v>
                </c:pt>
                <c:pt idx="3">
                  <c:v>922.22222222222217</c:v>
                </c:pt>
                <c:pt idx="4">
                  <c:v>922.22222222222217</c:v>
                </c:pt>
                <c:pt idx="5">
                  <c:v>922.22222222222217</c:v>
                </c:pt>
                <c:pt idx="6">
                  <c:v>922.22222222222217</c:v>
                </c:pt>
                <c:pt idx="7">
                  <c:v>922.22222222222217</c:v>
                </c:pt>
                <c:pt idx="8">
                  <c:v>922.22222222222217</c:v>
                </c:pt>
                <c:pt idx="9">
                  <c:v>922.22222222222217</c:v>
                </c:pt>
                <c:pt idx="10">
                  <c:v>922.22222222222217</c:v>
                </c:pt>
                <c:pt idx="11">
                  <c:v>922.22222222222217</c:v>
                </c:pt>
                <c:pt idx="12">
                  <c:v>922.22222222222217</c:v>
                </c:pt>
                <c:pt idx="13">
                  <c:v>922.22222222222217</c:v>
                </c:pt>
                <c:pt idx="14">
                  <c:v>922.22222222222217</c:v>
                </c:pt>
                <c:pt idx="15">
                  <c:v>922.22222222222217</c:v>
                </c:pt>
                <c:pt idx="16">
                  <c:v>922.22222222222217</c:v>
                </c:pt>
                <c:pt idx="17">
                  <c:v>922.22222222222217</c:v>
                </c:pt>
                <c:pt idx="18">
                  <c:v>922.22222222222217</c:v>
                </c:pt>
                <c:pt idx="19">
                  <c:v>922.22222222222217</c:v>
                </c:pt>
                <c:pt idx="20">
                  <c:v>922.22222222222217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E-4305-9162-1BD933CDB24F}"/>
            </c:ext>
          </c:extLst>
        </c:ser>
        <c:ser>
          <c:idx val="3"/>
          <c:order val="3"/>
          <c:tx>
            <c:strRef>
              <c:f>'Surface Chart (2)'!$F$64</c:f>
              <c:strCache>
                <c:ptCount val="1"/>
                <c:pt idx="0">
                  <c:v>15%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(2)'!$G$64:$AA$64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883.33333333333337</c:v>
                </c:pt>
                <c:pt idx="4">
                  <c:v>883.33333333333337</c:v>
                </c:pt>
                <c:pt idx="5">
                  <c:v>883.33333333333337</c:v>
                </c:pt>
                <c:pt idx="6">
                  <c:v>883.33333333333337</c:v>
                </c:pt>
                <c:pt idx="7">
                  <c:v>883.33333333333337</c:v>
                </c:pt>
                <c:pt idx="8">
                  <c:v>883.33333333333337</c:v>
                </c:pt>
                <c:pt idx="9">
                  <c:v>883.33333333333337</c:v>
                </c:pt>
                <c:pt idx="10">
                  <c:v>883.33333333333337</c:v>
                </c:pt>
                <c:pt idx="11">
                  <c:v>883.33333333333337</c:v>
                </c:pt>
                <c:pt idx="12">
                  <c:v>883.33333333333337</c:v>
                </c:pt>
                <c:pt idx="13">
                  <c:v>883.33333333333337</c:v>
                </c:pt>
                <c:pt idx="14">
                  <c:v>883.33333333333337</c:v>
                </c:pt>
                <c:pt idx="15">
                  <c:v>883.33333333333337</c:v>
                </c:pt>
                <c:pt idx="16">
                  <c:v>883.33333333333337</c:v>
                </c:pt>
                <c:pt idx="17">
                  <c:v>883.33333333333337</c:v>
                </c:pt>
                <c:pt idx="18">
                  <c:v>883.33333333333337</c:v>
                </c:pt>
                <c:pt idx="19">
                  <c:v>883.33333333333337</c:v>
                </c:pt>
                <c:pt idx="20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E-4305-9162-1BD933CDB24F}"/>
            </c:ext>
          </c:extLst>
        </c:ser>
        <c:ser>
          <c:idx val="4"/>
          <c:order val="4"/>
          <c:tx>
            <c:strRef>
              <c:f>'Surface Chart (2)'!$F$65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(2)'!$G$65:$AA$65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844.44444444444446</c:v>
                </c:pt>
                <c:pt idx="5">
                  <c:v>844.44444444444446</c:v>
                </c:pt>
                <c:pt idx="6">
                  <c:v>844.44444444444446</c:v>
                </c:pt>
                <c:pt idx="7">
                  <c:v>844.44444444444446</c:v>
                </c:pt>
                <c:pt idx="8">
                  <c:v>844.44444444444446</c:v>
                </c:pt>
                <c:pt idx="9">
                  <c:v>844.44444444444446</c:v>
                </c:pt>
                <c:pt idx="10">
                  <c:v>844.44444444444446</c:v>
                </c:pt>
                <c:pt idx="11">
                  <c:v>844.44444444444446</c:v>
                </c:pt>
                <c:pt idx="12">
                  <c:v>844.44444444444446</c:v>
                </c:pt>
                <c:pt idx="13">
                  <c:v>844.44444444444446</c:v>
                </c:pt>
                <c:pt idx="14">
                  <c:v>844.44444444444446</c:v>
                </c:pt>
                <c:pt idx="15">
                  <c:v>844.44444444444446</c:v>
                </c:pt>
                <c:pt idx="16">
                  <c:v>844.44444444444446</c:v>
                </c:pt>
                <c:pt idx="17">
                  <c:v>844.44444444444446</c:v>
                </c:pt>
                <c:pt idx="18">
                  <c:v>844.44444444444446</c:v>
                </c:pt>
                <c:pt idx="19">
                  <c:v>844.44444444444446</c:v>
                </c:pt>
                <c:pt idx="20">
                  <c:v>844.44444444444446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E-4305-9162-1BD933CDB24F}"/>
            </c:ext>
          </c:extLst>
        </c:ser>
        <c:ser>
          <c:idx val="5"/>
          <c:order val="5"/>
          <c:tx>
            <c:strRef>
              <c:f>'Surface Chart (2)'!$F$66</c:f>
              <c:strCache>
                <c:ptCount val="1"/>
                <c:pt idx="0">
                  <c:v>25%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(2)'!$G$66:$AA$66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805.55555555555554</c:v>
                </c:pt>
                <c:pt idx="5">
                  <c:v>805.55555555555554</c:v>
                </c:pt>
                <c:pt idx="6">
                  <c:v>805.55555555555554</c:v>
                </c:pt>
                <c:pt idx="7">
                  <c:v>805.55555555555554</c:v>
                </c:pt>
                <c:pt idx="8">
                  <c:v>805.55555555555554</c:v>
                </c:pt>
                <c:pt idx="9">
                  <c:v>805.55555555555554</c:v>
                </c:pt>
                <c:pt idx="10">
                  <c:v>805.55555555555554</c:v>
                </c:pt>
                <c:pt idx="11">
                  <c:v>805.55555555555554</c:v>
                </c:pt>
                <c:pt idx="12">
                  <c:v>805.55555555555554</c:v>
                </c:pt>
                <c:pt idx="13">
                  <c:v>805.55555555555554</c:v>
                </c:pt>
                <c:pt idx="14">
                  <c:v>805.55555555555554</c:v>
                </c:pt>
                <c:pt idx="15">
                  <c:v>805.55555555555554</c:v>
                </c:pt>
                <c:pt idx="16">
                  <c:v>805.55555555555554</c:v>
                </c:pt>
                <c:pt idx="17">
                  <c:v>805.55555555555554</c:v>
                </c:pt>
                <c:pt idx="18">
                  <c:v>805.55555555555554</c:v>
                </c:pt>
                <c:pt idx="19">
                  <c:v>805.55555555555554</c:v>
                </c:pt>
                <c:pt idx="20">
                  <c:v>805.55555555555554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E-4305-9162-1BD933CDB24F}"/>
            </c:ext>
          </c:extLst>
        </c:ser>
        <c:ser>
          <c:idx val="6"/>
          <c:order val="6"/>
          <c:tx>
            <c:strRef>
              <c:f>'Surface Chart (2)'!$F$67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(2)'!$G$67:$AA$67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766.66666666666663</c:v>
                </c:pt>
                <c:pt idx="6">
                  <c:v>766.66666666666663</c:v>
                </c:pt>
                <c:pt idx="7">
                  <c:v>766.66666666666663</c:v>
                </c:pt>
                <c:pt idx="8">
                  <c:v>766.66666666666663</c:v>
                </c:pt>
                <c:pt idx="9">
                  <c:v>766.66666666666663</c:v>
                </c:pt>
                <c:pt idx="10">
                  <c:v>766.66666666666663</c:v>
                </c:pt>
                <c:pt idx="11">
                  <c:v>766.66666666666663</c:v>
                </c:pt>
                <c:pt idx="12">
                  <c:v>766.66666666666663</c:v>
                </c:pt>
                <c:pt idx="13">
                  <c:v>766.66666666666663</c:v>
                </c:pt>
                <c:pt idx="14">
                  <c:v>766.66666666666663</c:v>
                </c:pt>
                <c:pt idx="15">
                  <c:v>766.66666666666663</c:v>
                </c:pt>
                <c:pt idx="16">
                  <c:v>766.66666666666663</c:v>
                </c:pt>
                <c:pt idx="17">
                  <c:v>766.66666666666663</c:v>
                </c:pt>
                <c:pt idx="18">
                  <c:v>766.66666666666663</c:v>
                </c:pt>
                <c:pt idx="19">
                  <c:v>766.66666666666663</c:v>
                </c:pt>
                <c:pt idx="20">
                  <c:v>766.66666666666663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E-4305-9162-1BD933CDB24F}"/>
            </c:ext>
          </c:extLst>
        </c:ser>
        <c:ser>
          <c:idx val="7"/>
          <c:order val="7"/>
          <c:tx>
            <c:strRef>
              <c:f>'Surface Chart (2)'!$F$68</c:f>
              <c:strCache>
                <c:ptCount val="1"/>
                <c:pt idx="0">
                  <c:v>35%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(2)'!$G$68:$AA$68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727.77777777777783</c:v>
                </c:pt>
                <c:pt idx="7">
                  <c:v>727.77777777777783</c:v>
                </c:pt>
                <c:pt idx="8">
                  <c:v>727.77777777777783</c:v>
                </c:pt>
                <c:pt idx="9">
                  <c:v>727.77777777777783</c:v>
                </c:pt>
                <c:pt idx="10">
                  <c:v>727.77777777777783</c:v>
                </c:pt>
                <c:pt idx="11">
                  <c:v>727.77777777777783</c:v>
                </c:pt>
                <c:pt idx="12">
                  <c:v>727.77777777777783</c:v>
                </c:pt>
                <c:pt idx="13">
                  <c:v>727.77777777777783</c:v>
                </c:pt>
                <c:pt idx="14">
                  <c:v>727.77777777777783</c:v>
                </c:pt>
                <c:pt idx="15">
                  <c:v>727.77777777777783</c:v>
                </c:pt>
                <c:pt idx="16">
                  <c:v>727.77777777777783</c:v>
                </c:pt>
                <c:pt idx="17">
                  <c:v>727.77777777777783</c:v>
                </c:pt>
                <c:pt idx="18">
                  <c:v>727.77777777777783</c:v>
                </c:pt>
                <c:pt idx="19">
                  <c:v>727.77777777777783</c:v>
                </c:pt>
                <c:pt idx="20">
                  <c:v>727.77777777777783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2E-4305-9162-1BD933CDB24F}"/>
            </c:ext>
          </c:extLst>
        </c:ser>
        <c:ser>
          <c:idx val="8"/>
          <c:order val="8"/>
          <c:tx>
            <c:strRef>
              <c:f>'Surface Chart (2)'!$F$69</c:f>
              <c:strCache>
                <c:ptCount val="1"/>
                <c:pt idx="0">
                  <c:v>40%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(2)'!$G$69:$AA$69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688.88888888888891</c:v>
                </c:pt>
                <c:pt idx="8">
                  <c:v>688.88888888888891</c:v>
                </c:pt>
                <c:pt idx="9">
                  <c:v>688.88888888888891</c:v>
                </c:pt>
                <c:pt idx="10">
                  <c:v>688.88888888888891</c:v>
                </c:pt>
                <c:pt idx="11">
                  <c:v>688.88888888888891</c:v>
                </c:pt>
                <c:pt idx="12">
                  <c:v>688.88888888888891</c:v>
                </c:pt>
                <c:pt idx="13">
                  <c:v>688.88888888888891</c:v>
                </c:pt>
                <c:pt idx="14">
                  <c:v>688.88888888888891</c:v>
                </c:pt>
                <c:pt idx="15">
                  <c:v>688.88888888888891</c:v>
                </c:pt>
                <c:pt idx="16">
                  <c:v>688.88888888888891</c:v>
                </c:pt>
                <c:pt idx="17">
                  <c:v>688.88888888888891</c:v>
                </c:pt>
                <c:pt idx="18">
                  <c:v>688.88888888888891</c:v>
                </c:pt>
                <c:pt idx="19">
                  <c:v>688.88888888888891</c:v>
                </c:pt>
                <c:pt idx="20">
                  <c:v>688.88888888888891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E-4305-9162-1BD933CDB24F}"/>
            </c:ext>
          </c:extLst>
        </c:ser>
        <c:ser>
          <c:idx val="9"/>
          <c:order val="9"/>
          <c:tx>
            <c:strRef>
              <c:f>'Surface Chart (2)'!$F$70</c:f>
              <c:strCache>
                <c:ptCount val="1"/>
                <c:pt idx="0">
                  <c:v>45%</c:v>
                </c:pt>
              </c:strCache>
            </c:strRef>
          </c:tx>
          <c:spPr>
            <a:ln w="952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(2)'!$G$70:$AA$70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650</c:v>
                </c:pt>
                <c:pt idx="16">
                  <c:v>650</c:v>
                </c:pt>
                <c:pt idx="17">
                  <c:v>650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E-4305-9162-1BD933CDB24F}"/>
            </c:ext>
          </c:extLst>
        </c:ser>
        <c:ser>
          <c:idx val="10"/>
          <c:order val="10"/>
          <c:tx>
            <c:strRef>
              <c:f>'Surface Chart (2)'!$F$71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>
                  <a:shade val="41000"/>
                </a:schemeClr>
              </a:solidFill>
              <a:round/>
            </a:ln>
            <a:effectLst/>
          </c:spPr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(2)'!$G$71:$AA$71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611.11111111111109</c:v>
                </c:pt>
                <c:pt idx="9">
                  <c:v>611.11111111111109</c:v>
                </c:pt>
                <c:pt idx="10">
                  <c:v>611.11111111111109</c:v>
                </c:pt>
                <c:pt idx="11">
                  <c:v>611.11111111111109</c:v>
                </c:pt>
                <c:pt idx="12">
                  <c:v>611.11111111111109</c:v>
                </c:pt>
                <c:pt idx="13">
                  <c:v>611.11111111111109</c:v>
                </c:pt>
                <c:pt idx="14">
                  <c:v>611.11111111111109</c:v>
                </c:pt>
                <c:pt idx="15">
                  <c:v>611.11111111111109</c:v>
                </c:pt>
                <c:pt idx="16">
                  <c:v>611.11111111111109</c:v>
                </c:pt>
                <c:pt idx="17">
                  <c:v>611.11111111111109</c:v>
                </c:pt>
                <c:pt idx="18">
                  <c:v>611.11111111111109</c:v>
                </c:pt>
                <c:pt idx="19">
                  <c:v>611.11111111111109</c:v>
                </c:pt>
                <c:pt idx="20">
                  <c:v>611.11111111111109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2E-4305-9162-1BD933CDB24F}"/>
            </c:ext>
          </c:extLst>
        </c:ser>
        <c:ser>
          <c:idx val="11"/>
          <c:order val="11"/>
          <c:tx>
            <c:strRef>
              <c:f>'Surface Chart (2)'!$F$72</c:f>
              <c:strCache>
                <c:ptCount val="1"/>
                <c:pt idx="0">
                  <c:v>55%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(2)'!$G$72:$AA$72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572.22222222222217</c:v>
                </c:pt>
                <c:pt idx="10">
                  <c:v>572.22222222222217</c:v>
                </c:pt>
                <c:pt idx="11">
                  <c:v>572.22222222222217</c:v>
                </c:pt>
                <c:pt idx="12">
                  <c:v>572.22222222222217</c:v>
                </c:pt>
                <c:pt idx="13">
                  <c:v>572.22222222222217</c:v>
                </c:pt>
                <c:pt idx="14">
                  <c:v>572.22222222222217</c:v>
                </c:pt>
                <c:pt idx="15">
                  <c:v>572.22222222222217</c:v>
                </c:pt>
                <c:pt idx="16">
                  <c:v>572.22222222222217</c:v>
                </c:pt>
                <c:pt idx="17">
                  <c:v>572.22222222222217</c:v>
                </c:pt>
                <c:pt idx="18">
                  <c:v>572.22222222222217</c:v>
                </c:pt>
                <c:pt idx="19">
                  <c:v>572.22222222222217</c:v>
                </c:pt>
                <c:pt idx="20">
                  <c:v>572.22222222222217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2E-4305-9162-1BD933CDB24F}"/>
            </c:ext>
          </c:extLst>
        </c:ser>
        <c:ser>
          <c:idx val="12"/>
          <c:order val="12"/>
          <c:tx>
            <c:strRef>
              <c:f>'Surface Chart (2)'!$F$73</c:f>
              <c:strCache>
                <c:ptCount val="1"/>
                <c:pt idx="0">
                  <c:v>60%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(2)'!$G$73:$AA$73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533.33333333333337</c:v>
                </c:pt>
                <c:pt idx="11">
                  <c:v>533.33333333333337</c:v>
                </c:pt>
                <c:pt idx="12">
                  <c:v>533.33333333333337</c:v>
                </c:pt>
                <c:pt idx="13">
                  <c:v>533.33333333333337</c:v>
                </c:pt>
                <c:pt idx="14">
                  <c:v>533.33333333333337</c:v>
                </c:pt>
                <c:pt idx="15">
                  <c:v>533.33333333333337</c:v>
                </c:pt>
                <c:pt idx="16">
                  <c:v>533.33333333333337</c:v>
                </c:pt>
                <c:pt idx="17">
                  <c:v>533.33333333333337</c:v>
                </c:pt>
                <c:pt idx="18">
                  <c:v>533.33333333333337</c:v>
                </c:pt>
                <c:pt idx="19">
                  <c:v>533.33333333333337</c:v>
                </c:pt>
                <c:pt idx="20">
                  <c:v>533.33333333333337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2E-4305-9162-1BD933CDB24F}"/>
            </c:ext>
          </c:extLst>
        </c:ser>
        <c:ser>
          <c:idx val="13"/>
          <c:order val="13"/>
          <c:tx>
            <c:strRef>
              <c:f>'Surface Chart (2)'!$F$74</c:f>
              <c:strCache>
                <c:ptCount val="1"/>
                <c:pt idx="0">
                  <c:v>65%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(2)'!$G$74:$AA$74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494.44444444444446</c:v>
                </c:pt>
                <c:pt idx="12">
                  <c:v>494.44444444444446</c:v>
                </c:pt>
                <c:pt idx="13">
                  <c:v>494.44444444444446</c:v>
                </c:pt>
                <c:pt idx="14">
                  <c:v>494.44444444444446</c:v>
                </c:pt>
                <c:pt idx="15">
                  <c:v>494.44444444444446</c:v>
                </c:pt>
                <c:pt idx="16">
                  <c:v>494.44444444444446</c:v>
                </c:pt>
                <c:pt idx="17">
                  <c:v>494.44444444444446</c:v>
                </c:pt>
                <c:pt idx="18">
                  <c:v>494.44444444444446</c:v>
                </c:pt>
                <c:pt idx="19">
                  <c:v>494.44444444444446</c:v>
                </c:pt>
                <c:pt idx="20">
                  <c:v>494.44444444444446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E2E-4305-9162-1BD933CDB24F}"/>
            </c:ext>
          </c:extLst>
        </c:ser>
        <c:ser>
          <c:idx val="14"/>
          <c:order val="14"/>
          <c:tx>
            <c:strRef>
              <c:f>'Surface Chart (2)'!$F$75</c:f>
              <c:strCache>
                <c:ptCount val="1"/>
                <c:pt idx="0">
                  <c:v>70%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(2)'!$G$75:$AA$75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455.55555555555554</c:v>
                </c:pt>
                <c:pt idx="12">
                  <c:v>455.55555555555554</c:v>
                </c:pt>
                <c:pt idx="13">
                  <c:v>455.55555555555554</c:v>
                </c:pt>
                <c:pt idx="14">
                  <c:v>455.55555555555554</c:v>
                </c:pt>
                <c:pt idx="15">
                  <c:v>455.55555555555554</c:v>
                </c:pt>
                <c:pt idx="16">
                  <c:v>455.55555555555554</c:v>
                </c:pt>
                <c:pt idx="17">
                  <c:v>455.55555555555554</c:v>
                </c:pt>
                <c:pt idx="18">
                  <c:v>455.55555555555554</c:v>
                </c:pt>
                <c:pt idx="19">
                  <c:v>455.55555555555554</c:v>
                </c:pt>
                <c:pt idx="20">
                  <c:v>455.55555555555554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2E-4305-9162-1BD933CDB24F}"/>
            </c:ext>
          </c:extLst>
        </c:ser>
        <c:ser>
          <c:idx val="15"/>
          <c:order val="15"/>
          <c:tx>
            <c:strRef>
              <c:f>'Surface Chart (2)'!$F$76</c:f>
              <c:strCache>
                <c:ptCount val="1"/>
                <c:pt idx="0">
                  <c:v>75%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(2)'!$G$76:$AA$76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416.66666666666663</c:v>
                </c:pt>
                <c:pt idx="13">
                  <c:v>416.66666666666663</c:v>
                </c:pt>
                <c:pt idx="14">
                  <c:v>416.66666666666663</c:v>
                </c:pt>
                <c:pt idx="15">
                  <c:v>416.66666666666663</c:v>
                </c:pt>
                <c:pt idx="16">
                  <c:v>416.66666666666663</c:v>
                </c:pt>
                <c:pt idx="17">
                  <c:v>416.66666666666663</c:v>
                </c:pt>
                <c:pt idx="18">
                  <c:v>416.66666666666663</c:v>
                </c:pt>
                <c:pt idx="19">
                  <c:v>416.66666666666663</c:v>
                </c:pt>
                <c:pt idx="20">
                  <c:v>416.66666666666663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E2E-4305-9162-1BD933CDB24F}"/>
            </c:ext>
          </c:extLst>
        </c:ser>
        <c:ser>
          <c:idx val="16"/>
          <c:order val="16"/>
          <c:tx>
            <c:strRef>
              <c:f>'Surface Chart (2)'!$F$77</c:f>
              <c:strCache>
                <c:ptCount val="1"/>
                <c:pt idx="0">
                  <c:v>80%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(2)'!$G$77:$AA$77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400.00000000000011</c:v>
                </c:pt>
                <c:pt idx="13">
                  <c:v>377.77777777777777</c:v>
                </c:pt>
                <c:pt idx="14">
                  <c:v>377.77777777777777</c:v>
                </c:pt>
                <c:pt idx="15">
                  <c:v>377.77777777777777</c:v>
                </c:pt>
                <c:pt idx="16">
                  <c:v>377.77777777777777</c:v>
                </c:pt>
                <c:pt idx="17">
                  <c:v>377.77777777777777</c:v>
                </c:pt>
                <c:pt idx="18">
                  <c:v>377.77777777777777</c:v>
                </c:pt>
                <c:pt idx="19">
                  <c:v>377.77777777777777</c:v>
                </c:pt>
                <c:pt idx="20">
                  <c:v>377.77777777777777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E2E-4305-9162-1BD933CDB24F}"/>
            </c:ext>
          </c:extLst>
        </c:ser>
        <c:ser>
          <c:idx val="17"/>
          <c:order val="17"/>
          <c:tx>
            <c:strRef>
              <c:f>'Surface Chart (2)'!$F$78</c:f>
              <c:strCache>
                <c:ptCount val="1"/>
                <c:pt idx="0">
                  <c:v>85%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(2)'!$G$78:$AA$78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400.00000000000011</c:v>
                </c:pt>
                <c:pt idx="13">
                  <c:v>349.99999999999994</c:v>
                </c:pt>
                <c:pt idx="14">
                  <c:v>338.88888888888891</c:v>
                </c:pt>
                <c:pt idx="15">
                  <c:v>338.88888888888891</c:v>
                </c:pt>
                <c:pt idx="16">
                  <c:v>338.88888888888891</c:v>
                </c:pt>
                <c:pt idx="17">
                  <c:v>338.88888888888891</c:v>
                </c:pt>
                <c:pt idx="18">
                  <c:v>338.88888888888891</c:v>
                </c:pt>
                <c:pt idx="19">
                  <c:v>338.88888888888891</c:v>
                </c:pt>
                <c:pt idx="20">
                  <c:v>338.88888888888891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E2E-4305-9162-1BD933CDB24F}"/>
            </c:ext>
          </c:extLst>
        </c:ser>
        <c:ser>
          <c:idx val="18"/>
          <c:order val="18"/>
          <c:tx>
            <c:strRef>
              <c:f>'Surface Chart (2)'!$F$79</c:f>
              <c:strCache>
                <c:ptCount val="1"/>
                <c:pt idx="0">
                  <c:v>90%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(2)'!$G$79:$AA$79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400.00000000000011</c:v>
                </c:pt>
                <c:pt idx="13">
                  <c:v>349.99999999999994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E2E-4305-9162-1BD933CDB24F}"/>
            </c:ext>
          </c:extLst>
        </c:ser>
        <c:ser>
          <c:idx val="19"/>
          <c:order val="19"/>
          <c:tx>
            <c:strRef>
              <c:f>'Surface Chart (2)'!$F$80</c:f>
              <c:strCache>
                <c:ptCount val="1"/>
                <c:pt idx="0">
                  <c:v>95%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(2)'!$G$80:$AA$80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400.00000000000011</c:v>
                </c:pt>
                <c:pt idx="13">
                  <c:v>349.99999999999994</c:v>
                </c:pt>
                <c:pt idx="14">
                  <c:v>300</c:v>
                </c:pt>
                <c:pt idx="15">
                  <c:v>261.11111111111109</c:v>
                </c:pt>
                <c:pt idx="16">
                  <c:v>261.11111111111109</c:v>
                </c:pt>
                <c:pt idx="17">
                  <c:v>261.11111111111109</c:v>
                </c:pt>
                <c:pt idx="18">
                  <c:v>261.11111111111109</c:v>
                </c:pt>
                <c:pt idx="19">
                  <c:v>261.11111111111109</c:v>
                </c:pt>
                <c:pt idx="20">
                  <c:v>261.11111111111109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E2E-4305-9162-1BD933CDB24F}"/>
            </c:ext>
          </c:extLst>
        </c:ser>
        <c:ser>
          <c:idx val="20"/>
          <c:order val="20"/>
          <c:tx>
            <c:strRef>
              <c:f>'Surface Chart (2)'!$F$81</c:f>
              <c:strCache>
                <c:ptCount val="1"/>
                <c:pt idx="0">
                  <c:v>100%</c:v>
                </c:pt>
              </c:strCache>
            </c:strRef>
          </c:tx>
          <c:cat>
            <c:numRef>
              <c:f>'Surface Chart (2)'!$G$60:$AA$60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'Surface Chart (2)'!$G$81:$AA$81</c:f>
              <c:numCache>
                <c:formatCode>_-* #,##0_-;\-* #,##0_-;_-* "-"??_-;_-@_-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549.99999999999989</c:v>
                </c:pt>
                <c:pt idx="10">
                  <c:v>500</c:v>
                </c:pt>
                <c:pt idx="11">
                  <c:v>450</c:v>
                </c:pt>
                <c:pt idx="12">
                  <c:v>400.00000000000011</c:v>
                </c:pt>
                <c:pt idx="13">
                  <c:v>349.99999999999994</c:v>
                </c:pt>
                <c:pt idx="14">
                  <c:v>300</c:v>
                </c:pt>
                <c:pt idx="15">
                  <c:v>250.00000000000006</c:v>
                </c:pt>
                <c:pt idx="16">
                  <c:v>222.22222222222223</c:v>
                </c:pt>
                <c:pt idx="17">
                  <c:v>222.22222222222223</c:v>
                </c:pt>
                <c:pt idx="18">
                  <c:v>222.22222222222223</c:v>
                </c:pt>
                <c:pt idx="19">
                  <c:v>222.22222222222223</c:v>
                </c:pt>
                <c:pt idx="20">
                  <c:v>222.22222222222223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E2E-4305-9162-1BD933CDB24F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</c:bandFmts>
        <c:axId val="156066928"/>
        <c:axId val="309446256"/>
        <c:axId val="104748112"/>
      </c:surface3DChart>
      <c:catAx>
        <c:axId val="15606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681656046042254"/>
              <c:y val="0.85673916984812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56"/>
        <c:crosses val="autoZero"/>
        <c:auto val="1"/>
        <c:lblAlgn val="ctr"/>
        <c:lblOffset val="100"/>
        <c:noMultiLvlLbl val="0"/>
      </c:catAx>
      <c:valAx>
        <c:axId val="309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Electrical Use</a:t>
                </a:r>
              </a:p>
            </c:rich>
          </c:tx>
          <c:layout>
            <c:manualLayout>
              <c:xMode val="edge"/>
              <c:yMode val="edge"/>
              <c:x val="1.6628228045499991E-2"/>
              <c:y val="0.286826918565552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928"/>
        <c:crosses val="autoZero"/>
        <c:crossBetween val="midCat"/>
      </c:valAx>
      <c:serAx>
        <c:axId val="1047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 heat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</c:rich>
          </c:tx>
          <c:layout>
            <c:manualLayout>
              <c:xMode val="edge"/>
              <c:yMode val="edge"/>
              <c:x val="0.84430065849140401"/>
              <c:y val="0.479050131284222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200" b="0">
                <a:effectLst/>
              </a:rPr>
              <a:t>Heat pump savings vs steam electrification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09200439539578E-2"/>
          <c:y val="0.13489049027484487"/>
          <c:w val="0.87994993771456309"/>
          <c:h val="0.67054632709982154"/>
        </c:manualLayout>
      </c:layout>
      <c:surface3DChart>
        <c:wireframe val="1"/>
        <c:ser>
          <c:idx val="0"/>
          <c:order val="0"/>
          <c:tx>
            <c:strRef>
              <c:f>'Surface Chart (2)'!$F$90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(2)'!$G$90:$Q$90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6-4BDD-9F8E-5B55346DEFFC}"/>
            </c:ext>
          </c:extLst>
        </c:ser>
        <c:ser>
          <c:idx val="1"/>
          <c:order val="1"/>
          <c:tx>
            <c:strRef>
              <c:f>'Surface Chart (2)'!$F$91</c:f>
              <c:strCache>
                <c:ptCount val="1"/>
                <c:pt idx="0">
                  <c:v>5%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(2)'!$G$91:$Q$91</c:f>
              <c:numCache>
                <c:formatCode>0%</c:formatCode>
                <c:ptCount val="11"/>
                <c:pt idx="0">
                  <c:v>0</c:v>
                </c:pt>
                <c:pt idx="1">
                  <c:v>3.8888888888888917E-2</c:v>
                </c:pt>
                <c:pt idx="2">
                  <c:v>3.8888888888888917E-2</c:v>
                </c:pt>
                <c:pt idx="3">
                  <c:v>3.8888888888888917E-2</c:v>
                </c:pt>
                <c:pt idx="4">
                  <c:v>3.8888888888888917E-2</c:v>
                </c:pt>
                <c:pt idx="5">
                  <c:v>3.8888888888888917E-2</c:v>
                </c:pt>
                <c:pt idx="6">
                  <c:v>3.8888888888888917E-2</c:v>
                </c:pt>
                <c:pt idx="7">
                  <c:v>3.8888888888888917E-2</c:v>
                </c:pt>
                <c:pt idx="8">
                  <c:v>3.8888888888888917E-2</c:v>
                </c:pt>
                <c:pt idx="9">
                  <c:v>3.8888888888888917E-2</c:v>
                </c:pt>
                <c:pt idx="10">
                  <c:v>3.8888888888888917E-2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6-4BDD-9F8E-5B55346DEFFC}"/>
            </c:ext>
          </c:extLst>
        </c:ser>
        <c:ser>
          <c:idx val="2"/>
          <c:order val="2"/>
          <c:tx>
            <c:strRef>
              <c:f>'Surface Chart (2)'!$F$92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8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(2)'!$G$92:$Q$92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7.7777777777777835E-2</c:v>
                </c:pt>
                <c:pt idx="3">
                  <c:v>7.7777777777777835E-2</c:v>
                </c:pt>
                <c:pt idx="4">
                  <c:v>7.7777777777777835E-2</c:v>
                </c:pt>
                <c:pt idx="5">
                  <c:v>7.7777777777777835E-2</c:v>
                </c:pt>
                <c:pt idx="6">
                  <c:v>7.7777777777777835E-2</c:v>
                </c:pt>
                <c:pt idx="7">
                  <c:v>7.7777777777777835E-2</c:v>
                </c:pt>
                <c:pt idx="8">
                  <c:v>7.7777777777777835E-2</c:v>
                </c:pt>
                <c:pt idx="9">
                  <c:v>7.7777777777777835E-2</c:v>
                </c:pt>
                <c:pt idx="10">
                  <c:v>7.7777777777777835E-2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6-4BDD-9F8E-5B55346DEFFC}"/>
            </c:ext>
          </c:extLst>
        </c:ser>
        <c:ser>
          <c:idx val="3"/>
          <c:order val="3"/>
          <c:tx>
            <c:strRef>
              <c:f>'Surface Chart (2)'!$F$93</c:f>
              <c:strCache>
                <c:ptCount val="1"/>
                <c:pt idx="0">
                  <c:v>15%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(2)'!$G$93:$Q$93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0.11666666666666663</c:v>
                </c:pt>
                <c:pt idx="4">
                  <c:v>0.11666666666666663</c:v>
                </c:pt>
                <c:pt idx="5">
                  <c:v>0.11666666666666663</c:v>
                </c:pt>
                <c:pt idx="6">
                  <c:v>0.11666666666666663</c:v>
                </c:pt>
                <c:pt idx="7">
                  <c:v>0.11666666666666663</c:v>
                </c:pt>
                <c:pt idx="8">
                  <c:v>0.11666666666666663</c:v>
                </c:pt>
                <c:pt idx="9">
                  <c:v>0.11666666666666663</c:v>
                </c:pt>
                <c:pt idx="10">
                  <c:v>0.11666666666666663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6-4BDD-9F8E-5B55346DEFFC}"/>
            </c:ext>
          </c:extLst>
        </c:ser>
        <c:ser>
          <c:idx val="4"/>
          <c:order val="4"/>
          <c:tx>
            <c:strRef>
              <c:f>'Surface Chart (2)'!$F$94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shade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(2)'!$G$94:$Q$94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0.15555555555555553</c:v>
                </c:pt>
                <c:pt idx="5">
                  <c:v>0.15555555555555553</c:v>
                </c:pt>
                <c:pt idx="6">
                  <c:v>0.15555555555555553</c:v>
                </c:pt>
                <c:pt idx="7">
                  <c:v>0.15555555555555553</c:v>
                </c:pt>
                <c:pt idx="8">
                  <c:v>0.15555555555555553</c:v>
                </c:pt>
                <c:pt idx="9">
                  <c:v>0.15555555555555553</c:v>
                </c:pt>
                <c:pt idx="10">
                  <c:v>0.15555555555555553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6-4BDD-9F8E-5B55346DEFFC}"/>
            </c:ext>
          </c:extLst>
        </c:ser>
        <c:ser>
          <c:idx val="5"/>
          <c:order val="5"/>
          <c:tx>
            <c:strRef>
              <c:f>'Surface Chart (2)'!$F$95</c:f>
              <c:strCache>
                <c:ptCount val="1"/>
                <c:pt idx="0">
                  <c:v>25%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(2)'!$G$95:$Q$95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6-4BDD-9F8E-5B55346DEFFC}"/>
            </c:ext>
          </c:extLst>
        </c:ser>
        <c:ser>
          <c:idx val="6"/>
          <c:order val="6"/>
          <c:tx>
            <c:strRef>
              <c:f>'Surface Chart (2)'!$F$96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(2)'!$G$96:$Q$96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  <c:pt idx="10">
                  <c:v>0.23333333333333336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6-4BDD-9F8E-5B55346DEFFC}"/>
            </c:ext>
          </c:extLst>
        </c:ser>
        <c:ser>
          <c:idx val="7"/>
          <c:order val="7"/>
          <c:tx>
            <c:strRef>
              <c:f>'Surface Chart (2)'!$F$97</c:f>
              <c:strCache>
                <c:ptCount val="1"/>
                <c:pt idx="0">
                  <c:v>35%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(2)'!$G$97:$Q$97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06-4BDD-9F8E-5B55346DEFFC}"/>
            </c:ext>
          </c:extLst>
        </c:ser>
        <c:ser>
          <c:idx val="8"/>
          <c:order val="8"/>
          <c:tx>
            <c:strRef>
              <c:f>'Surface Chart (2)'!$F$98</c:f>
              <c:strCache>
                <c:ptCount val="1"/>
                <c:pt idx="0">
                  <c:v>40%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(2)'!$G$98:$Q$98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0.31111111111111106</c:v>
                </c:pt>
                <c:pt idx="8">
                  <c:v>0.31111111111111106</c:v>
                </c:pt>
                <c:pt idx="9">
                  <c:v>0.31111111111111106</c:v>
                </c:pt>
                <c:pt idx="10">
                  <c:v>0.31111111111111106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06-4BDD-9F8E-5B55346DEFFC}"/>
            </c:ext>
          </c:extLst>
        </c:ser>
        <c:ser>
          <c:idx val="9"/>
          <c:order val="9"/>
          <c:tx>
            <c:strRef>
              <c:f>'Surface Chart (2)'!$F$99</c:f>
              <c:strCache>
                <c:ptCount val="1"/>
                <c:pt idx="0">
                  <c:v>45%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(2)'!$G$99:$Q$99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06-4BDD-9F8E-5B55346DEFFC}"/>
            </c:ext>
          </c:extLst>
        </c:ser>
        <c:ser>
          <c:idx val="10"/>
          <c:order val="10"/>
          <c:tx>
            <c:strRef>
              <c:f>'Surface Chart (2)'!$F$100</c:f>
              <c:strCache>
                <c:ptCount val="1"/>
                <c:pt idx="0">
                  <c:v>50%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(2)'!$G$100:$Q$100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0.3888888888888889</c:v>
                </c:pt>
                <c:pt idx="9">
                  <c:v>0.3888888888888889</c:v>
                </c:pt>
                <c:pt idx="10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06-4BDD-9F8E-5B55346DEFFC}"/>
            </c:ext>
          </c:extLst>
        </c:ser>
        <c:ser>
          <c:idx val="11"/>
          <c:order val="11"/>
          <c:tx>
            <c:strRef>
              <c:f>'Surface Chart (2)'!$F$101</c:f>
              <c:strCache>
                <c:ptCount val="1"/>
                <c:pt idx="0">
                  <c:v>55%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(2)'!$G$101:$Q$101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0.42777777777777781</c:v>
                </c:pt>
                <c:pt idx="10">
                  <c:v>0.42777777777777781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06-4BDD-9F8E-5B55346DEFFC}"/>
            </c:ext>
          </c:extLst>
        </c:ser>
        <c:ser>
          <c:idx val="12"/>
          <c:order val="12"/>
          <c:tx>
            <c:strRef>
              <c:f>'Surface Chart (2)'!$F$102</c:f>
              <c:strCache>
                <c:ptCount val="1"/>
                <c:pt idx="0">
                  <c:v>60%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(2)'!$G$102:$Q$102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0.45000000000000012</c:v>
                </c:pt>
                <c:pt idx="10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06-4BDD-9F8E-5B55346DEFFC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95188176"/>
        <c:axId val="592251664"/>
        <c:axId val="1406130928"/>
      </c:surface3DChart>
      <c:catAx>
        <c:axId val="95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  <c:auto val="1"/>
        <c:lblAlgn val="ctr"/>
        <c:lblOffset val="100"/>
        <c:noMultiLvlLbl val="0"/>
      </c:catAx>
      <c:valAx>
        <c:axId val="592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Energy Saving</a:t>
                </a:r>
              </a:p>
            </c:rich>
          </c:tx>
          <c:layout>
            <c:manualLayout>
              <c:xMode val="edge"/>
              <c:yMode val="edge"/>
              <c:x val="0.1022538750509298"/>
              <c:y val="0.32960755145199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8176"/>
        <c:crosses val="autoZero"/>
        <c:crossBetween val="midCat"/>
      </c:valAx>
      <c:serAx>
        <c:axId val="14061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</c:rich>
          </c:tx>
          <c:layout>
            <c:manualLayout>
              <c:xMode val="edge"/>
              <c:yMode val="edge"/>
              <c:x val="0.85217248484777575"/>
              <c:y val="0.525582309238874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200" b="0">
                <a:effectLst/>
              </a:rPr>
              <a:t>Heat pump savings vs steam electrification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09200439539578E-2"/>
          <c:y val="0.13489049027484487"/>
          <c:w val="0.87994993771456309"/>
          <c:h val="0.67054632709982154"/>
        </c:manualLayout>
      </c:layout>
      <c:surface3DChart>
        <c:wireframe val="0"/>
        <c:ser>
          <c:idx val="0"/>
          <c:order val="0"/>
          <c:tx>
            <c:strRef>
              <c:f>'Surface Chart (2)'!$F$90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(2)'!$G$90:$Q$90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8-45A3-ADC2-079CC1666BEC}"/>
            </c:ext>
          </c:extLst>
        </c:ser>
        <c:ser>
          <c:idx val="1"/>
          <c:order val="1"/>
          <c:tx>
            <c:strRef>
              <c:f>'Surface Chart (2)'!$F$91</c:f>
              <c:strCache>
                <c:ptCount val="1"/>
                <c:pt idx="0">
                  <c:v>5%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(2)'!$G$91:$Q$91</c:f>
              <c:numCache>
                <c:formatCode>0%</c:formatCode>
                <c:ptCount val="11"/>
                <c:pt idx="0">
                  <c:v>0</c:v>
                </c:pt>
                <c:pt idx="1">
                  <c:v>3.8888888888888917E-2</c:v>
                </c:pt>
                <c:pt idx="2">
                  <c:v>3.8888888888888917E-2</c:v>
                </c:pt>
                <c:pt idx="3">
                  <c:v>3.8888888888888917E-2</c:v>
                </c:pt>
                <c:pt idx="4">
                  <c:v>3.8888888888888917E-2</c:v>
                </c:pt>
                <c:pt idx="5">
                  <c:v>3.8888888888888917E-2</c:v>
                </c:pt>
                <c:pt idx="6">
                  <c:v>3.8888888888888917E-2</c:v>
                </c:pt>
                <c:pt idx="7">
                  <c:v>3.8888888888888917E-2</c:v>
                </c:pt>
                <c:pt idx="8">
                  <c:v>3.8888888888888917E-2</c:v>
                </c:pt>
                <c:pt idx="9">
                  <c:v>3.8888888888888917E-2</c:v>
                </c:pt>
                <c:pt idx="10">
                  <c:v>3.8888888888888917E-2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8-45A3-ADC2-079CC1666BEC}"/>
            </c:ext>
          </c:extLst>
        </c:ser>
        <c:ser>
          <c:idx val="2"/>
          <c:order val="2"/>
          <c:tx>
            <c:strRef>
              <c:f>'Surface Chart (2)'!$F$92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8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(2)'!$G$92:$Q$92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7.7777777777777835E-2</c:v>
                </c:pt>
                <c:pt idx="3">
                  <c:v>7.7777777777777835E-2</c:v>
                </c:pt>
                <c:pt idx="4">
                  <c:v>7.7777777777777835E-2</c:v>
                </c:pt>
                <c:pt idx="5">
                  <c:v>7.7777777777777835E-2</c:v>
                </c:pt>
                <c:pt idx="6">
                  <c:v>7.7777777777777835E-2</c:v>
                </c:pt>
                <c:pt idx="7">
                  <c:v>7.7777777777777835E-2</c:v>
                </c:pt>
                <c:pt idx="8">
                  <c:v>7.7777777777777835E-2</c:v>
                </c:pt>
                <c:pt idx="9">
                  <c:v>7.7777777777777835E-2</c:v>
                </c:pt>
                <c:pt idx="10">
                  <c:v>7.7777777777777835E-2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8-45A3-ADC2-079CC1666BEC}"/>
            </c:ext>
          </c:extLst>
        </c:ser>
        <c:ser>
          <c:idx val="3"/>
          <c:order val="3"/>
          <c:tx>
            <c:strRef>
              <c:f>'Surface Chart (2)'!$F$93</c:f>
              <c:strCache>
                <c:ptCount val="1"/>
                <c:pt idx="0">
                  <c:v>15%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(2)'!$G$93:$Q$93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0.11666666666666663</c:v>
                </c:pt>
                <c:pt idx="4">
                  <c:v>0.11666666666666663</c:v>
                </c:pt>
                <c:pt idx="5">
                  <c:v>0.11666666666666663</c:v>
                </c:pt>
                <c:pt idx="6">
                  <c:v>0.11666666666666663</c:v>
                </c:pt>
                <c:pt idx="7">
                  <c:v>0.11666666666666663</c:v>
                </c:pt>
                <c:pt idx="8">
                  <c:v>0.11666666666666663</c:v>
                </c:pt>
                <c:pt idx="9">
                  <c:v>0.11666666666666663</c:v>
                </c:pt>
                <c:pt idx="10">
                  <c:v>0.11666666666666663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8-45A3-ADC2-079CC1666BEC}"/>
            </c:ext>
          </c:extLst>
        </c:ser>
        <c:ser>
          <c:idx val="4"/>
          <c:order val="4"/>
          <c:tx>
            <c:strRef>
              <c:f>'Surface Chart (2)'!$F$94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shade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(2)'!$G$94:$Q$94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0.15555555555555553</c:v>
                </c:pt>
                <c:pt idx="5">
                  <c:v>0.15555555555555553</c:v>
                </c:pt>
                <c:pt idx="6">
                  <c:v>0.15555555555555553</c:v>
                </c:pt>
                <c:pt idx="7">
                  <c:v>0.15555555555555553</c:v>
                </c:pt>
                <c:pt idx="8">
                  <c:v>0.15555555555555553</c:v>
                </c:pt>
                <c:pt idx="9">
                  <c:v>0.15555555555555553</c:v>
                </c:pt>
                <c:pt idx="10">
                  <c:v>0.15555555555555553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8-45A3-ADC2-079CC1666BEC}"/>
            </c:ext>
          </c:extLst>
        </c:ser>
        <c:ser>
          <c:idx val="5"/>
          <c:order val="5"/>
          <c:tx>
            <c:strRef>
              <c:f>'Surface Chart (2)'!$F$95</c:f>
              <c:strCache>
                <c:ptCount val="1"/>
                <c:pt idx="0">
                  <c:v>25%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(2)'!$G$95:$Q$95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8-45A3-ADC2-079CC1666BEC}"/>
            </c:ext>
          </c:extLst>
        </c:ser>
        <c:ser>
          <c:idx val="6"/>
          <c:order val="6"/>
          <c:tx>
            <c:strRef>
              <c:f>'Surface Chart (2)'!$F$96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(2)'!$G$96:$Q$96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  <c:pt idx="10">
                  <c:v>0.23333333333333336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8-45A3-ADC2-079CC1666BEC}"/>
            </c:ext>
          </c:extLst>
        </c:ser>
        <c:ser>
          <c:idx val="7"/>
          <c:order val="7"/>
          <c:tx>
            <c:strRef>
              <c:f>'Surface Chart (2)'!$F$97</c:f>
              <c:strCache>
                <c:ptCount val="1"/>
                <c:pt idx="0">
                  <c:v>35%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(2)'!$G$97:$Q$97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C8-45A3-ADC2-079CC1666BEC}"/>
            </c:ext>
          </c:extLst>
        </c:ser>
        <c:ser>
          <c:idx val="8"/>
          <c:order val="8"/>
          <c:tx>
            <c:strRef>
              <c:f>'Surface Chart (2)'!$F$98</c:f>
              <c:strCache>
                <c:ptCount val="1"/>
                <c:pt idx="0">
                  <c:v>40%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(2)'!$G$98:$Q$98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0.31111111111111106</c:v>
                </c:pt>
                <c:pt idx="8">
                  <c:v>0.31111111111111106</c:v>
                </c:pt>
                <c:pt idx="9">
                  <c:v>0.31111111111111106</c:v>
                </c:pt>
                <c:pt idx="10">
                  <c:v>0.31111111111111106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C8-45A3-ADC2-079CC1666BEC}"/>
            </c:ext>
          </c:extLst>
        </c:ser>
        <c:ser>
          <c:idx val="9"/>
          <c:order val="9"/>
          <c:tx>
            <c:strRef>
              <c:f>'Surface Chart (2)'!$F$99</c:f>
              <c:strCache>
                <c:ptCount val="1"/>
                <c:pt idx="0">
                  <c:v>45%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(2)'!$G$99:$Q$99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8-45A3-ADC2-079CC1666BEC}"/>
            </c:ext>
          </c:extLst>
        </c:ser>
        <c:ser>
          <c:idx val="10"/>
          <c:order val="10"/>
          <c:tx>
            <c:strRef>
              <c:f>'Surface Chart (2)'!$F$100</c:f>
              <c:strCache>
                <c:ptCount val="1"/>
                <c:pt idx="0">
                  <c:v>50%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(2)'!$G$100:$Q$100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0.3888888888888889</c:v>
                </c:pt>
                <c:pt idx="9">
                  <c:v>0.3888888888888889</c:v>
                </c:pt>
                <c:pt idx="10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C8-45A3-ADC2-079CC1666BEC}"/>
            </c:ext>
          </c:extLst>
        </c:ser>
        <c:ser>
          <c:idx val="11"/>
          <c:order val="11"/>
          <c:tx>
            <c:strRef>
              <c:f>'Surface Chart (2)'!$F$101</c:f>
              <c:strCache>
                <c:ptCount val="1"/>
                <c:pt idx="0">
                  <c:v>55%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(2)'!$G$101:$Q$101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0.42777777777777781</c:v>
                </c:pt>
                <c:pt idx="10">
                  <c:v>0.42777777777777781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C8-45A3-ADC2-079CC1666BEC}"/>
            </c:ext>
          </c:extLst>
        </c:ser>
        <c:ser>
          <c:idx val="12"/>
          <c:order val="12"/>
          <c:tx>
            <c:strRef>
              <c:f>'Surface Chart (2)'!$F$102</c:f>
              <c:strCache>
                <c:ptCount val="1"/>
                <c:pt idx="0">
                  <c:v>60%</c:v>
                </c:pt>
              </c:strCache>
            </c:strRef>
          </c:tx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(2)'!$G$102:$Q$102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0.45000000000000012</c:v>
                </c:pt>
                <c:pt idx="10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C8-45A3-ADC2-079CC1666BEC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95188176"/>
        <c:axId val="592251664"/>
        <c:axId val="1406130928"/>
      </c:surface3DChart>
      <c:catAx>
        <c:axId val="95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  <c:auto val="1"/>
        <c:lblAlgn val="ctr"/>
        <c:lblOffset val="100"/>
        <c:noMultiLvlLbl val="0"/>
      </c:catAx>
      <c:valAx>
        <c:axId val="592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Energy Saving</a:t>
                </a:r>
              </a:p>
            </c:rich>
          </c:tx>
          <c:layout>
            <c:manualLayout>
              <c:xMode val="edge"/>
              <c:yMode val="edge"/>
              <c:x val="0.1022538750509298"/>
              <c:y val="0.32960755145199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8176"/>
        <c:crosses val="autoZero"/>
        <c:crossBetween val="midCat"/>
      </c:valAx>
      <c:serAx>
        <c:axId val="14061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</c:rich>
          </c:tx>
          <c:layout>
            <c:manualLayout>
              <c:xMode val="edge"/>
              <c:yMode val="edge"/>
              <c:x val="0.85217248484777575"/>
              <c:y val="0.525582309238874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200" b="0">
                <a:effectLst/>
              </a:rPr>
              <a:t>Heat pump savings vs steam electrification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1270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32461337216669E-2"/>
          <c:y val="0.13489049027484487"/>
          <c:w val="0.90883452478193616"/>
          <c:h val="0.67054632709982154"/>
        </c:manualLayout>
      </c:layout>
      <c:surfaceChart>
        <c:wireframe val="0"/>
        <c:ser>
          <c:idx val="0"/>
          <c:order val="0"/>
          <c:tx>
            <c:strRef>
              <c:f>'Surface Chart (2)'!$F$90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chemeClr val="accent1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(2)'!$G$90:$Q$90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B43-B4A7-41F0EB46E6CD}"/>
            </c:ext>
          </c:extLst>
        </c:ser>
        <c:ser>
          <c:idx val="1"/>
          <c:order val="1"/>
          <c:tx>
            <c:strRef>
              <c:f>'Surface Chart (2)'!$F$91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2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(2)'!$G$91:$Q$91</c:f>
              <c:numCache>
                <c:formatCode>0%</c:formatCode>
                <c:ptCount val="11"/>
                <c:pt idx="0">
                  <c:v>0</c:v>
                </c:pt>
                <c:pt idx="1">
                  <c:v>3.8888888888888917E-2</c:v>
                </c:pt>
                <c:pt idx="2">
                  <c:v>3.8888888888888917E-2</c:v>
                </c:pt>
                <c:pt idx="3">
                  <c:v>3.8888888888888917E-2</c:v>
                </c:pt>
                <c:pt idx="4">
                  <c:v>3.8888888888888917E-2</c:v>
                </c:pt>
                <c:pt idx="5">
                  <c:v>3.8888888888888917E-2</c:v>
                </c:pt>
                <c:pt idx="6">
                  <c:v>3.8888888888888917E-2</c:v>
                </c:pt>
                <c:pt idx="7">
                  <c:v>3.8888888888888917E-2</c:v>
                </c:pt>
                <c:pt idx="8">
                  <c:v>3.8888888888888917E-2</c:v>
                </c:pt>
                <c:pt idx="9">
                  <c:v>3.8888888888888917E-2</c:v>
                </c:pt>
                <c:pt idx="10">
                  <c:v>3.8888888888888917E-2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7-4B43-B4A7-41F0EB46E6CD}"/>
            </c:ext>
          </c:extLst>
        </c:ser>
        <c:ser>
          <c:idx val="2"/>
          <c:order val="2"/>
          <c:tx>
            <c:strRef>
              <c:f>'Surface Chart (2)'!$F$92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3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(2)'!$G$92:$Q$92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7.7777777777777835E-2</c:v>
                </c:pt>
                <c:pt idx="3">
                  <c:v>7.7777777777777835E-2</c:v>
                </c:pt>
                <c:pt idx="4">
                  <c:v>7.7777777777777835E-2</c:v>
                </c:pt>
                <c:pt idx="5">
                  <c:v>7.7777777777777835E-2</c:v>
                </c:pt>
                <c:pt idx="6">
                  <c:v>7.7777777777777835E-2</c:v>
                </c:pt>
                <c:pt idx="7">
                  <c:v>7.7777777777777835E-2</c:v>
                </c:pt>
                <c:pt idx="8">
                  <c:v>7.7777777777777835E-2</c:v>
                </c:pt>
                <c:pt idx="9">
                  <c:v>7.7777777777777835E-2</c:v>
                </c:pt>
                <c:pt idx="10">
                  <c:v>7.7777777777777835E-2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7-4B43-B4A7-41F0EB46E6CD}"/>
            </c:ext>
          </c:extLst>
        </c:ser>
        <c:ser>
          <c:idx val="3"/>
          <c:order val="3"/>
          <c:tx>
            <c:strRef>
              <c:f>'Surface Chart (2)'!$F$93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chemeClr val="accent4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(2)'!$G$93:$Q$93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0.11666666666666663</c:v>
                </c:pt>
                <c:pt idx="4">
                  <c:v>0.11666666666666663</c:v>
                </c:pt>
                <c:pt idx="5">
                  <c:v>0.11666666666666663</c:v>
                </c:pt>
                <c:pt idx="6">
                  <c:v>0.11666666666666663</c:v>
                </c:pt>
                <c:pt idx="7">
                  <c:v>0.11666666666666663</c:v>
                </c:pt>
                <c:pt idx="8">
                  <c:v>0.11666666666666663</c:v>
                </c:pt>
                <c:pt idx="9">
                  <c:v>0.11666666666666663</c:v>
                </c:pt>
                <c:pt idx="10">
                  <c:v>0.11666666666666663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7-4B43-B4A7-41F0EB46E6CD}"/>
            </c:ext>
          </c:extLst>
        </c:ser>
        <c:ser>
          <c:idx val="4"/>
          <c:order val="4"/>
          <c:tx>
            <c:strRef>
              <c:f>'Surface Chart (2)'!$F$94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5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(2)'!$G$94:$Q$94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0.15555555555555553</c:v>
                </c:pt>
                <c:pt idx="5">
                  <c:v>0.15555555555555553</c:v>
                </c:pt>
                <c:pt idx="6">
                  <c:v>0.15555555555555553</c:v>
                </c:pt>
                <c:pt idx="7">
                  <c:v>0.15555555555555553</c:v>
                </c:pt>
                <c:pt idx="8">
                  <c:v>0.15555555555555553</c:v>
                </c:pt>
                <c:pt idx="9">
                  <c:v>0.15555555555555553</c:v>
                </c:pt>
                <c:pt idx="10">
                  <c:v>0.15555555555555553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7-4B43-B4A7-41F0EB46E6CD}"/>
            </c:ext>
          </c:extLst>
        </c:ser>
        <c:ser>
          <c:idx val="5"/>
          <c:order val="5"/>
          <c:tx>
            <c:strRef>
              <c:f>'Surface Chart (2)'!$F$95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6"/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(2)'!$G$95:$Q$95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7-4B43-B4A7-41F0EB46E6CD}"/>
            </c:ext>
          </c:extLst>
        </c:ser>
        <c:ser>
          <c:idx val="6"/>
          <c:order val="6"/>
          <c:tx>
            <c:strRef>
              <c:f>'Surface Chart (2)'!$F$96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(2)'!$G$96:$Q$96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0.23333333333333336</c:v>
                </c:pt>
                <c:pt idx="6">
                  <c:v>0.23333333333333336</c:v>
                </c:pt>
                <c:pt idx="7">
                  <c:v>0.23333333333333336</c:v>
                </c:pt>
                <c:pt idx="8">
                  <c:v>0.23333333333333336</c:v>
                </c:pt>
                <c:pt idx="9">
                  <c:v>0.23333333333333336</c:v>
                </c:pt>
                <c:pt idx="10">
                  <c:v>0.23333333333333336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7-4B43-B4A7-41F0EB46E6CD}"/>
            </c:ext>
          </c:extLst>
        </c:ser>
        <c:ser>
          <c:idx val="7"/>
          <c:order val="7"/>
          <c:tx>
            <c:strRef>
              <c:f>'Surface Chart (2)'!$F$97</c:f>
              <c:strCache>
                <c:ptCount val="1"/>
                <c:pt idx="0">
                  <c:v>35%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(2)'!$G$97:$Q$97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0.2722222222222222</c:v>
                </c:pt>
                <c:pt idx="7">
                  <c:v>0.2722222222222222</c:v>
                </c:pt>
                <c:pt idx="8">
                  <c:v>0.2722222222222222</c:v>
                </c:pt>
                <c:pt idx="9">
                  <c:v>0.2722222222222222</c:v>
                </c:pt>
                <c:pt idx="10">
                  <c:v>0.2722222222222222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7-4B43-B4A7-41F0EB46E6CD}"/>
            </c:ext>
          </c:extLst>
        </c:ser>
        <c:ser>
          <c:idx val="8"/>
          <c:order val="8"/>
          <c:tx>
            <c:strRef>
              <c:f>'Surface Chart (2)'!$F$98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(2)'!$G$98:$Q$98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0.31111111111111106</c:v>
                </c:pt>
                <c:pt idx="8">
                  <c:v>0.31111111111111106</c:v>
                </c:pt>
                <c:pt idx="9">
                  <c:v>0.31111111111111106</c:v>
                </c:pt>
                <c:pt idx="10">
                  <c:v>0.31111111111111106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7-4B43-B4A7-41F0EB46E6CD}"/>
            </c:ext>
          </c:extLst>
        </c:ser>
        <c:ser>
          <c:idx val="9"/>
          <c:order val="9"/>
          <c:tx>
            <c:strRef>
              <c:f>'Surface Chart (2)'!$F$99</c:f>
              <c:strCache>
                <c:ptCount val="1"/>
                <c:pt idx="0">
                  <c:v>45%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(2)'!$G$99:$Q$99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17-4B43-B4A7-41F0EB46E6CD}"/>
            </c:ext>
          </c:extLst>
        </c:ser>
        <c:ser>
          <c:idx val="10"/>
          <c:order val="10"/>
          <c:tx>
            <c:strRef>
              <c:f>'Surface Chart (2)'!$F$100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(2)'!$G$100:$Q$100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0.3888888888888889</c:v>
                </c:pt>
                <c:pt idx="9">
                  <c:v>0.3888888888888889</c:v>
                </c:pt>
                <c:pt idx="10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17-4B43-B4A7-41F0EB46E6CD}"/>
            </c:ext>
          </c:extLst>
        </c:ser>
        <c:ser>
          <c:idx val="11"/>
          <c:order val="11"/>
          <c:tx>
            <c:strRef>
              <c:f>'Surface Chart (2)'!$F$101</c:f>
              <c:strCache>
                <c:ptCount val="1"/>
                <c:pt idx="0">
                  <c:v>55%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(2)'!$G$101:$Q$101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0.42777777777777781</c:v>
                </c:pt>
                <c:pt idx="10">
                  <c:v>0.42777777777777781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17-4B43-B4A7-41F0EB46E6CD}"/>
            </c:ext>
          </c:extLst>
        </c:ser>
        <c:ser>
          <c:idx val="12"/>
          <c:order val="12"/>
          <c:tx>
            <c:strRef>
              <c:f>'Surface Chart (2)'!$F$102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'Surface Chart (2)'!$G$89:$Q$89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'Surface Chart (2)'!$G$102:$Q$102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0.45000000000000012</c:v>
                </c:pt>
                <c:pt idx="10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17-4B43-B4A7-41F0EB46E6C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5188176"/>
        <c:axId val="592251664"/>
        <c:axId val="1406130928"/>
      </c:surfaceChart>
      <c:catAx>
        <c:axId val="95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  <c:auto val="1"/>
        <c:lblAlgn val="ctr"/>
        <c:lblOffset val="100"/>
        <c:noMultiLvlLbl val="0"/>
      </c:catAx>
      <c:valAx>
        <c:axId val="592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Energy Saving</a:t>
                </a:r>
              </a:p>
            </c:rich>
          </c:tx>
          <c:layout>
            <c:manualLayout>
              <c:xMode val="edge"/>
              <c:yMode val="edge"/>
              <c:x val="0.17033897313830876"/>
              <c:y val="0.369707858285900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8176"/>
        <c:crosses val="autoZero"/>
        <c:crossBetween val="midCat"/>
      </c:valAx>
      <c:serAx>
        <c:axId val="14061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</c:rich>
          </c:tx>
          <c:layout>
            <c:manualLayout>
              <c:xMode val="edge"/>
              <c:yMode val="edge"/>
              <c:x val="0.75313961490249748"/>
              <c:y val="0.397762832719035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Electrical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400325066091647E-2"/>
          <c:y val="8.4928698736740527E-2"/>
          <c:w val="0.78564342742615634"/>
          <c:h val="0.70359799282556201"/>
        </c:manualLayout>
      </c:layout>
      <c:surface3DChart>
        <c:wireframe val="1"/>
        <c:ser>
          <c:idx val="0"/>
          <c:order val="0"/>
          <c:tx>
            <c:strRef>
              <c:f>'Surface Chart'!$F$35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2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Chart'!$G$35:$Q$35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981-BDA6-84298B4C5DBE}"/>
            </c:ext>
          </c:extLst>
        </c:ser>
        <c:ser>
          <c:idx val="1"/>
          <c:order val="1"/>
          <c:tx>
            <c:strRef>
              <c:f>'Surface Chart'!$F$36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Chart'!$G$36:$Q$36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922.22222222222217</c:v>
                </c:pt>
                <c:pt idx="2">
                  <c:v>922.22222222222217</c:v>
                </c:pt>
                <c:pt idx="3">
                  <c:v>922.22222222222217</c:v>
                </c:pt>
                <c:pt idx="4">
                  <c:v>922.22222222222217</c:v>
                </c:pt>
                <c:pt idx="5">
                  <c:v>922.22222222222217</c:v>
                </c:pt>
                <c:pt idx="6">
                  <c:v>922.22222222222217</c:v>
                </c:pt>
                <c:pt idx="7">
                  <c:v>922.22222222222217</c:v>
                </c:pt>
                <c:pt idx="8">
                  <c:v>922.22222222222217</c:v>
                </c:pt>
                <c:pt idx="9">
                  <c:v>922.22222222222217</c:v>
                </c:pt>
                <c:pt idx="10">
                  <c:v>922.22222222222217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8-4981-BDA6-84298B4C5DBE}"/>
            </c:ext>
          </c:extLst>
        </c:ser>
        <c:ser>
          <c:idx val="2"/>
          <c:order val="2"/>
          <c:tx>
            <c:strRef>
              <c:f>'Surface Chart'!$F$37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Chart'!$G$37:$Q$37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844.44444444444446</c:v>
                </c:pt>
                <c:pt idx="3">
                  <c:v>844.44444444444446</c:v>
                </c:pt>
                <c:pt idx="4">
                  <c:v>844.44444444444446</c:v>
                </c:pt>
                <c:pt idx="5">
                  <c:v>844.44444444444446</c:v>
                </c:pt>
                <c:pt idx="6">
                  <c:v>844.44444444444446</c:v>
                </c:pt>
                <c:pt idx="7">
                  <c:v>844.44444444444446</c:v>
                </c:pt>
                <c:pt idx="8">
                  <c:v>844.44444444444446</c:v>
                </c:pt>
                <c:pt idx="9">
                  <c:v>844.44444444444446</c:v>
                </c:pt>
                <c:pt idx="10">
                  <c:v>844.44444444444446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8-4981-BDA6-84298B4C5DBE}"/>
            </c:ext>
          </c:extLst>
        </c:ser>
        <c:ser>
          <c:idx val="3"/>
          <c:order val="3"/>
          <c:tx>
            <c:strRef>
              <c:f>'Surface Chart'!$F$38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Chart'!$G$38:$Q$38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766.66666666666663</c:v>
                </c:pt>
                <c:pt idx="4">
                  <c:v>766.66666666666663</c:v>
                </c:pt>
                <c:pt idx="5">
                  <c:v>766.66666666666663</c:v>
                </c:pt>
                <c:pt idx="6">
                  <c:v>766.66666666666663</c:v>
                </c:pt>
                <c:pt idx="7">
                  <c:v>766.66666666666663</c:v>
                </c:pt>
                <c:pt idx="8">
                  <c:v>766.66666666666663</c:v>
                </c:pt>
                <c:pt idx="9">
                  <c:v>766.66666666666663</c:v>
                </c:pt>
                <c:pt idx="10">
                  <c:v>766.66666666666663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8-4981-BDA6-84298B4C5DBE}"/>
            </c:ext>
          </c:extLst>
        </c:ser>
        <c:ser>
          <c:idx val="4"/>
          <c:order val="4"/>
          <c:tx>
            <c:strRef>
              <c:f>'Surface Chart'!$F$39</c:f>
              <c:strCache>
                <c:ptCount val="1"/>
                <c:pt idx="0">
                  <c:v>40%</c:v>
                </c:pt>
              </c:strCache>
            </c:strRef>
          </c:tx>
          <c:spPr>
            <a:ln w="9525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Chart'!$G$39:$Q$39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688.88888888888891</c:v>
                </c:pt>
                <c:pt idx="5">
                  <c:v>688.88888888888891</c:v>
                </c:pt>
                <c:pt idx="6">
                  <c:v>688.88888888888891</c:v>
                </c:pt>
                <c:pt idx="7">
                  <c:v>688.88888888888891</c:v>
                </c:pt>
                <c:pt idx="8">
                  <c:v>688.88888888888891</c:v>
                </c:pt>
                <c:pt idx="9">
                  <c:v>688.88888888888891</c:v>
                </c:pt>
                <c:pt idx="10">
                  <c:v>688.88888888888891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8-4981-BDA6-84298B4C5DBE}"/>
            </c:ext>
          </c:extLst>
        </c:ser>
        <c:ser>
          <c:idx val="5"/>
          <c:order val="5"/>
          <c:tx>
            <c:strRef>
              <c:f>'Surface Chart'!$F$40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Chart'!$G$40:$Q$40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611.11111111111109</c:v>
                </c:pt>
                <c:pt idx="5">
                  <c:v>611.11111111111109</c:v>
                </c:pt>
                <c:pt idx="6">
                  <c:v>611.11111111111109</c:v>
                </c:pt>
                <c:pt idx="7">
                  <c:v>611.11111111111109</c:v>
                </c:pt>
                <c:pt idx="8">
                  <c:v>611.11111111111109</c:v>
                </c:pt>
                <c:pt idx="9">
                  <c:v>611.11111111111109</c:v>
                </c:pt>
                <c:pt idx="10">
                  <c:v>611.11111111111109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8-4981-BDA6-84298B4C5DBE}"/>
            </c:ext>
          </c:extLst>
        </c:ser>
        <c:ser>
          <c:idx val="6"/>
          <c:order val="6"/>
          <c:tx>
            <c:strRef>
              <c:f>'Surface Chart'!$F$41</c:f>
              <c:strCache>
                <c:ptCount val="1"/>
                <c:pt idx="0">
                  <c:v>60%</c:v>
                </c:pt>
              </c:strCache>
            </c:strRef>
          </c:tx>
          <c:spPr>
            <a:ln w="9525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Chart'!$G$41:$Q$41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533.33333333333337</c:v>
                </c:pt>
                <c:pt idx="6">
                  <c:v>533.33333333333337</c:v>
                </c:pt>
                <c:pt idx="7">
                  <c:v>533.33333333333337</c:v>
                </c:pt>
                <c:pt idx="8">
                  <c:v>533.33333333333337</c:v>
                </c:pt>
                <c:pt idx="9">
                  <c:v>533.33333333333337</c:v>
                </c:pt>
                <c:pt idx="10">
                  <c:v>533.33333333333337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88-4981-BDA6-84298B4C5DBE}"/>
            </c:ext>
          </c:extLst>
        </c:ser>
        <c:ser>
          <c:idx val="7"/>
          <c:order val="7"/>
          <c:tx>
            <c:strRef>
              <c:f>'Surface Chart'!$F$42</c:f>
              <c:strCache>
                <c:ptCount val="1"/>
                <c:pt idx="0">
                  <c:v>70%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Chart'!$G$42:$Q$42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455.55555555555554</c:v>
                </c:pt>
                <c:pt idx="7">
                  <c:v>455.55555555555554</c:v>
                </c:pt>
                <c:pt idx="8">
                  <c:v>455.55555555555554</c:v>
                </c:pt>
                <c:pt idx="9">
                  <c:v>455.55555555555554</c:v>
                </c:pt>
                <c:pt idx="10">
                  <c:v>455.55555555555554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88-4981-BDA6-84298B4C5DBE}"/>
            </c:ext>
          </c:extLst>
        </c:ser>
        <c:ser>
          <c:idx val="8"/>
          <c:order val="8"/>
          <c:tx>
            <c:strRef>
              <c:f>'Surface Chart'!$F$43</c:f>
              <c:strCache>
                <c:ptCount val="1"/>
                <c:pt idx="0">
                  <c:v>80%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Chart'!$G$43:$Q$43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400.00000000000011</c:v>
                </c:pt>
                <c:pt idx="7">
                  <c:v>377.77777777777777</c:v>
                </c:pt>
                <c:pt idx="8">
                  <c:v>377.77777777777777</c:v>
                </c:pt>
                <c:pt idx="9">
                  <c:v>377.77777777777777</c:v>
                </c:pt>
                <c:pt idx="10">
                  <c:v>377.77777777777777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88-4981-BDA6-84298B4C5DBE}"/>
            </c:ext>
          </c:extLst>
        </c:ser>
        <c:ser>
          <c:idx val="9"/>
          <c:order val="9"/>
          <c:tx>
            <c:strRef>
              <c:f>'Surface Chart'!$F$44</c:f>
              <c:strCache>
                <c:ptCount val="1"/>
                <c:pt idx="0">
                  <c:v>90%</c:v>
                </c:pt>
              </c:strCache>
            </c:strRef>
          </c:tx>
          <c:spPr>
            <a:ln w="952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Chart'!$G$44:$Q$44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400.00000000000011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88-4981-BDA6-84298B4C5DBE}"/>
            </c:ext>
          </c:extLst>
        </c:ser>
        <c:ser>
          <c:idx val="10"/>
          <c:order val="10"/>
          <c:tx>
            <c:strRef>
              <c:f>'Surface Chart'!$F$45</c:f>
              <c:strCache>
                <c:ptCount val="1"/>
                <c:pt idx="0">
                  <c:v>100%</c:v>
                </c:pt>
              </c:strCache>
            </c:strRef>
          </c:tx>
          <c:spPr>
            <a:ln w="9525" cap="rnd">
              <a:solidFill>
                <a:schemeClr val="accent2">
                  <a:shade val="41000"/>
                </a:schemeClr>
              </a:solidFill>
              <a:round/>
            </a:ln>
            <a:effectLst/>
          </c:spPr>
          <c:cat>
            <c:numRef>
              <c:f>'Surface Chart'!$G$34:$Q$34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'Surface Chart'!$G$45:$Q$45</c:f>
              <c:numCache>
                <c:formatCode>_-* #,##0_-;\-* #,##0_-;_-* "-"??_-;_-@_-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400.00000000000011</c:v>
                </c:pt>
                <c:pt idx="7">
                  <c:v>300</c:v>
                </c:pt>
                <c:pt idx="8">
                  <c:v>222.22222222222223</c:v>
                </c:pt>
                <c:pt idx="9">
                  <c:v>222.22222222222223</c:v>
                </c:pt>
                <c:pt idx="10">
                  <c:v>222.22222222222223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88-4981-BDA6-84298B4C5DBE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/>
            </c:spPr>
          </c:bandFmt>
        </c:bandFmts>
        <c:axId val="156066928"/>
        <c:axId val="309446256"/>
        <c:axId val="104748112"/>
      </c:surface3DChart>
      <c:catAx>
        <c:axId val="15606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681656046042254"/>
              <c:y val="0.85673916984812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56"/>
        <c:crosses val="autoZero"/>
        <c:auto val="1"/>
        <c:lblAlgn val="ctr"/>
        <c:lblOffset val="100"/>
        <c:noMultiLvlLbl val="0"/>
      </c:catAx>
      <c:valAx>
        <c:axId val="309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Electrical Use</a:t>
                </a:r>
              </a:p>
            </c:rich>
          </c:tx>
          <c:layout>
            <c:manualLayout>
              <c:xMode val="edge"/>
              <c:yMode val="edge"/>
              <c:x val="1.6628228045499991E-2"/>
              <c:y val="0.286826918565552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928"/>
        <c:crosses val="autoZero"/>
        <c:crossBetween val="midCat"/>
      </c:valAx>
      <c:serAx>
        <c:axId val="1047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 heat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</c:rich>
          </c:tx>
          <c:layout>
            <c:manualLayout>
              <c:xMode val="edge"/>
              <c:yMode val="edge"/>
              <c:x val="0.84430065849140401"/>
              <c:y val="0.479050131284222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200" b="0">
                <a:effectLst/>
              </a:rPr>
              <a:t>Heat pump savings vs steam electrification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09200439539578E-2"/>
          <c:y val="0.13489049027484487"/>
          <c:w val="0.87994993771456309"/>
          <c:h val="0.67054632709982154"/>
        </c:manualLayout>
      </c:layout>
      <c:surface3DChart>
        <c:wireframe val="1"/>
        <c:ser>
          <c:idx val="0"/>
          <c:order val="0"/>
          <c:tx>
            <c:strRef>
              <c:f>'Surface Chart'!$F$51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Chart'!$G$51:$L$51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A-439C-A2D4-AB76C55C0535}"/>
            </c:ext>
          </c:extLst>
        </c:ser>
        <c:ser>
          <c:idx val="1"/>
          <c:order val="1"/>
          <c:tx>
            <c:strRef>
              <c:f>'Surface Chart'!$F$52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Chart'!$G$52:$L$52</c:f>
              <c:numCache>
                <c:formatCode>0%</c:formatCode>
                <c:ptCount val="6"/>
                <c:pt idx="0">
                  <c:v>0</c:v>
                </c:pt>
                <c:pt idx="1">
                  <c:v>7.7777777777777835E-2</c:v>
                </c:pt>
                <c:pt idx="2">
                  <c:v>7.7777777777777835E-2</c:v>
                </c:pt>
                <c:pt idx="3">
                  <c:v>7.7777777777777835E-2</c:v>
                </c:pt>
                <c:pt idx="4">
                  <c:v>7.7777777777777835E-2</c:v>
                </c:pt>
                <c:pt idx="5">
                  <c:v>7.7777777777777835E-2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A-439C-A2D4-AB76C55C0535}"/>
            </c:ext>
          </c:extLst>
        </c:ser>
        <c:ser>
          <c:idx val="2"/>
          <c:order val="2"/>
          <c:tx>
            <c:strRef>
              <c:f>'Surface Chart'!$F$53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tint val="8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Chart'!$G$53:$L$53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0.15555555555555553</c:v>
                </c:pt>
                <c:pt idx="3">
                  <c:v>0.15555555555555553</c:v>
                </c:pt>
                <c:pt idx="4">
                  <c:v>0.15555555555555553</c:v>
                </c:pt>
                <c:pt idx="5">
                  <c:v>0.15555555555555553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A-439C-A2D4-AB76C55C0535}"/>
            </c:ext>
          </c:extLst>
        </c:ser>
        <c:ser>
          <c:idx val="3"/>
          <c:order val="3"/>
          <c:tx>
            <c:strRef>
              <c:f>'Surface Chart'!$F$54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Chart'!$G$54:$L$54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0.23333333333333336</c:v>
                </c:pt>
                <c:pt idx="4">
                  <c:v>0.23333333333333336</c:v>
                </c:pt>
                <c:pt idx="5">
                  <c:v>0.23333333333333336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A-439C-A2D4-AB76C55C0535}"/>
            </c:ext>
          </c:extLst>
        </c:ser>
        <c:ser>
          <c:idx val="4"/>
          <c:order val="4"/>
          <c:tx>
            <c:strRef>
              <c:f>'Surface Chart'!$F$55</c:f>
              <c:strCache>
                <c:ptCount val="1"/>
                <c:pt idx="0">
                  <c:v>40%</c:v>
                </c:pt>
              </c:strCache>
            </c:strRef>
          </c:tx>
          <c:spPr>
            <a:ln w="9525" cap="rnd">
              <a:solidFill>
                <a:schemeClr val="accent2">
                  <a:shade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Chart'!$G$55:$L$55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0.31111111111111106</c:v>
                </c:pt>
                <c:pt idx="5">
                  <c:v>0.31111111111111106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A-439C-A2D4-AB76C55C0535}"/>
            </c:ext>
          </c:extLst>
        </c:ser>
        <c:ser>
          <c:idx val="5"/>
          <c:order val="5"/>
          <c:tx>
            <c:strRef>
              <c:f>'Surface Chart'!$F$56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Chart'!$G$56:$L$56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0.3888888888888889</c:v>
                </c:pt>
                <c:pt idx="5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A-439C-A2D4-AB76C55C0535}"/>
            </c:ext>
          </c:extLst>
        </c:ser>
        <c:ser>
          <c:idx val="6"/>
          <c:order val="6"/>
          <c:tx>
            <c:strRef>
              <c:f>'Surface Chart'!$F$57</c:f>
              <c:strCache>
                <c:ptCount val="1"/>
                <c:pt idx="0">
                  <c:v>60%</c:v>
                </c:pt>
              </c:strCache>
            </c:strRef>
          </c:tx>
          <c:spPr>
            <a:ln w="95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Chart'!$G$57:$L$57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5A-439C-A2D4-AB76C55C0535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95188176"/>
        <c:axId val="592251664"/>
        <c:axId val="1406130928"/>
      </c:surface3DChart>
      <c:catAx>
        <c:axId val="95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  <c:auto val="1"/>
        <c:lblAlgn val="ctr"/>
        <c:lblOffset val="100"/>
        <c:noMultiLvlLbl val="0"/>
      </c:catAx>
      <c:valAx>
        <c:axId val="592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Energy Saving</a:t>
                </a:r>
              </a:p>
            </c:rich>
          </c:tx>
          <c:layout>
            <c:manualLayout>
              <c:xMode val="edge"/>
              <c:yMode val="edge"/>
              <c:x val="0.1022538750509298"/>
              <c:y val="0.32960755145199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8176"/>
        <c:crosses val="autoZero"/>
        <c:crossBetween val="midCat"/>
      </c:valAx>
      <c:serAx>
        <c:axId val="14061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</c:rich>
          </c:tx>
          <c:layout>
            <c:manualLayout>
              <c:xMode val="edge"/>
              <c:yMode val="edge"/>
              <c:x val="0.85217248484777575"/>
              <c:y val="0.525582309238874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200" b="0">
                <a:effectLst/>
              </a:rPr>
              <a:t>Heat pump savings vs steam electrification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09200439539578E-2"/>
          <c:y val="0.13489049027484487"/>
          <c:w val="0.87994993771456309"/>
          <c:h val="0.67054632709982154"/>
        </c:manualLayout>
      </c:layout>
      <c:surface3DChart>
        <c:wireframe val="0"/>
        <c:ser>
          <c:idx val="0"/>
          <c:order val="0"/>
          <c:tx>
            <c:strRef>
              <c:f>'Surface Chart'!$F$51</c:f>
              <c:strCache>
                <c:ptCount val="1"/>
                <c:pt idx="0">
                  <c:v>0%</c:v>
                </c:pt>
              </c:strCache>
            </c:strRef>
          </c:tx>
          <c:spPr>
            <a:ln w="9525" cap="rnd">
              <a:solidFill>
                <a:schemeClr val="accent2">
                  <a:tint val="4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Chart'!$G$51:$L$51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527-8BE4-860029995F9E}"/>
            </c:ext>
          </c:extLst>
        </c:ser>
        <c:ser>
          <c:idx val="1"/>
          <c:order val="1"/>
          <c:tx>
            <c:strRef>
              <c:f>'Surface Chart'!$F$52</c:f>
              <c:strCache>
                <c:ptCount val="1"/>
                <c:pt idx="0">
                  <c:v>10%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Chart'!$G$52:$L$52</c:f>
              <c:numCache>
                <c:formatCode>0%</c:formatCode>
                <c:ptCount val="6"/>
                <c:pt idx="0">
                  <c:v>0</c:v>
                </c:pt>
                <c:pt idx="1">
                  <c:v>7.7777777777777835E-2</c:v>
                </c:pt>
                <c:pt idx="2">
                  <c:v>7.7777777777777835E-2</c:v>
                </c:pt>
                <c:pt idx="3">
                  <c:v>7.7777777777777835E-2</c:v>
                </c:pt>
                <c:pt idx="4">
                  <c:v>7.7777777777777835E-2</c:v>
                </c:pt>
                <c:pt idx="5">
                  <c:v>7.7777777777777835E-2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7-4527-8BE4-860029995F9E}"/>
            </c:ext>
          </c:extLst>
        </c:ser>
        <c:ser>
          <c:idx val="2"/>
          <c:order val="2"/>
          <c:tx>
            <c:strRef>
              <c:f>'Surface Chart'!$F$53</c:f>
              <c:strCache>
                <c:ptCount val="1"/>
                <c:pt idx="0">
                  <c:v>20%</c:v>
                </c:pt>
              </c:strCache>
            </c:strRef>
          </c:tx>
          <c:spPr>
            <a:ln w="9525" cap="rnd">
              <a:solidFill>
                <a:schemeClr val="accent2">
                  <a:tint val="8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Chart'!$G$53:$L$53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0.15555555555555553</c:v>
                </c:pt>
                <c:pt idx="3">
                  <c:v>0.15555555555555553</c:v>
                </c:pt>
                <c:pt idx="4">
                  <c:v>0.15555555555555553</c:v>
                </c:pt>
                <c:pt idx="5">
                  <c:v>0.15555555555555553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7-4527-8BE4-860029995F9E}"/>
            </c:ext>
          </c:extLst>
        </c:ser>
        <c:ser>
          <c:idx val="3"/>
          <c:order val="3"/>
          <c:tx>
            <c:strRef>
              <c:f>'Surface Chart'!$F$54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Chart'!$G$54:$L$54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0.23333333333333336</c:v>
                </c:pt>
                <c:pt idx="4">
                  <c:v>0.23333333333333336</c:v>
                </c:pt>
                <c:pt idx="5">
                  <c:v>0.23333333333333336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7-4527-8BE4-860029995F9E}"/>
            </c:ext>
          </c:extLst>
        </c:ser>
        <c:ser>
          <c:idx val="4"/>
          <c:order val="4"/>
          <c:tx>
            <c:strRef>
              <c:f>'Surface Chart'!$F$55</c:f>
              <c:strCache>
                <c:ptCount val="1"/>
                <c:pt idx="0">
                  <c:v>40%</c:v>
                </c:pt>
              </c:strCache>
            </c:strRef>
          </c:tx>
          <c:spPr>
            <a:ln w="9525" cap="rnd">
              <a:solidFill>
                <a:schemeClr val="accent2">
                  <a:shade val="8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Chart'!$G$55:$L$55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0.31111111111111106</c:v>
                </c:pt>
                <c:pt idx="5">
                  <c:v>0.31111111111111106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7-4527-8BE4-860029995F9E}"/>
            </c:ext>
          </c:extLst>
        </c:ser>
        <c:ser>
          <c:idx val="5"/>
          <c:order val="5"/>
          <c:tx>
            <c:strRef>
              <c:f>'Surface Chart'!$F$56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Chart'!$G$56:$L$56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0.3888888888888889</c:v>
                </c:pt>
                <c:pt idx="5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7-4527-8BE4-860029995F9E}"/>
            </c:ext>
          </c:extLst>
        </c:ser>
        <c:ser>
          <c:idx val="6"/>
          <c:order val="6"/>
          <c:tx>
            <c:strRef>
              <c:f>'Surface Chart'!$F$57</c:f>
              <c:strCache>
                <c:ptCount val="1"/>
                <c:pt idx="0">
                  <c:v>60%</c:v>
                </c:pt>
              </c:strCache>
            </c:strRef>
          </c:tx>
          <c:spPr>
            <a:ln w="9525" cap="rnd">
              <a:solidFill>
                <a:schemeClr val="accent2">
                  <a:shade val="4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'Surface Chart'!$G$50:$L$50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'Surface Chart'!$G$57:$L$57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87-4527-8BE4-860029995F9E}"/>
            </c:ext>
          </c:extLst>
        </c:ser>
        <c:bandFmts>
          <c:bandFmt>
            <c:idx val="0"/>
            <c:spPr>
              <a:ln w="9525" cap="rnd">
                <a:solidFill>
                  <a:schemeClr val="accent2">
                    <a:tint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>
                    <a:tint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2">
                    <a:tint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2">
                    <a:shade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2">
                    <a:shade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2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95188176"/>
        <c:axId val="592251664"/>
        <c:axId val="1406130928"/>
      </c:surface3DChart>
      <c:catAx>
        <c:axId val="95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 Heat as % of</a:t>
                </a:r>
                <a:r>
                  <a:rPr lang="en-GB" baseline="0"/>
                  <a:t> Total Heat Demand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  <c:auto val="1"/>
        <c:lblAlgn val="ctr"/>
        <c:lblOffset val="100"/>
        <c:noMultiLvlLbl val="0"/>
      </c:catAx>
      <c:valAx>
        <c:axId val="592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Energy Saving</a:t>
                </a:r>
              </a:p>
            </c:rich>
          </c:tx>
          <c:layout>
            <c:manualLayout>
              <c:xMode val="edge"/>
              <c:yMode val="edge"/>
              <c:x val="0.1022538750509298"/>
              <c:y val="0.32960755145199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8176"/>
        <c:crosses val="autoZero"/>
        <c:crossBetween val="midCat"/>
      </c:valAx>
      <c:serAx>
        <c:axId val="14061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 Temp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Heat Demand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as % of Total</a:t>
                </a:r>
              </a:p>
            </c:rich>
          </c:tx>
          <c:layout>
            <c:manualLayout>
              <c:xMode val="edge"/>
              <c:yMode val="edge"/>
              <c:x val="0.85217248484777575"/>
              <c:y val="0.525582309238874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51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0</xdr:row>
      <xdr:rowOff>161924</xdr:rowOff>
    </xdr:from>
    <xdr:to>
      <xdr:col>8</xdr:col>
      <xdr:colOff>161924</xdr:colOff>
      <xdr:row>26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1C99B6-9E74-46CA-9E30-3286259965FD}"/>
            </a:ext>
          </a:extLst>
        </xdr:cNvPr>
        <xdr:cNvSpPr txBox="1"/>
      </xdr:nvSpPr>
      <xdr:spPr>
        <a:xfrm>
          <a:off x="795337" y="161924"/>
          <a:ext cx="4548187" cy="460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Thesis:</a:t>
          </a:r>
        </a:p>
        <a:p>
          <a:r>
            <a:rPr lang="en-GB" sz="1100"/>
            <a:t>Direct electrification of steam production is a</a:t>
          </a:r>
          <a:r>
            <a:rPr lang="en-GB" sz="1100" baseline="0"/>
            <a:t> waste of exergy for most plants. The lost exergy shows up in the opportunity cost of not using a heat pump on low temp applications. </a:t>
          </a:r>
        </a:p>
        <a:p>
          <a:r>
            <a:rPr lang="en-GB" sz="1100" baseline="0"/>
            <a:t>In terms of energy, yes a steam loop can be 100% efficient from elec to steam and have 100% condensate return, with only the latent heat being added at the boiler and lost at the users. This is equivalent to using electricity to directly raise hot water, which is a waste.</a:t>
          </a:r>
        </a:p>
        <a:p>
          <a:r>
            <a:rPr lang="en-GB" sz="1100" baseline="0"/>
            <a:t>The possible fault in this logic is when thinking of flows. The steam is closed loop. A heat pump requires a flow to pull heat from.</a:t>
          </a:r>
        </a:p>
        <a:p>
          <a:r>
            <a:rPr lang="en-GB" sz="1100" baseline="0"/>
            <a:t>Need to test at:</a:t>
          </a:r>
        </a:p>
        <a:p>
          <a:r>
            <a:rPr lang="en-GB" sz="1100" baseline="0"/>
            <a:t>Differing high vs low temp demands.</a:t>
          </a:r>
        </a:p>
        <a:p>
          <a:r>
            <a:rPr lang="en-GB" sz="1100" baseline="0"/>
            <a:t>LT users being direct use of heat on process streams.</a:t>
          </a:r>
        </a:p>
        <a:p>
          <a:r>
            <a:rPr lang="en-GB" sz="1100" baseline="0"/>
            <a:t>LT users being HW gen.</a:t>
          </a:r>
        </a:p>
        <a:p>
          <a:r>
            <a:rPr lang="en-GB" sz="1100" baseline="0"/>
            <a:t>Direct gas use users giving off waste heat.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276226</xdr:colOff>
      <xdr:row>7</xdr:row>
      <xdr:rowOff>104775</xdr:rowOff>
    </xdr:from>
    <xdr:to>
      <xdr:col>8</xdr:col>
      <xdr:colOff>342901</xdr:colOff>
      <xdr:row>11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9BE7EC-D90C-485B-AF5F-E893080119B6}"/>
            </a:ext>
          </a:extLst>
        </xdr:cNvPr>
        <xdr:cNvSpPr/>
      </xdr:nvSpPr>
      <xdr:spPr>
        <a:xfrm>
          <a:off x="6038851" y="1371600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Boiler</a:t>
          </a:r>
        </a:p>
      </xdr:txBody>
    </xdr:sp>
    <xdr:clientData/>
  </xdr:twoCellAnchor>
  <xdr:twoCellAnchor>
    <xdr:from>
      <xdr:col>11</xdr:col>
      <xdr:colOff>304796</xdr:colOff>
      <xdr:row>3</xdr:row>
      <xdr:rowOff>80963</xdr:rowOff>
    </xdr:from>
    <xdr:to>
      <xdr:col>12</xdr:col>
      <xdr:colOff>371471</xdr:colOff>
      <xdr:row>6</xdr:row>
      <xdr:rowOff>176213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332969B-0272-461A-8EE9-DA0773FAE9BA}"/>
            </a:ext>
          </a:extLst>
        </xdr:cNvPr>
        <xdr:cNvSpPr/>
      </xdr:nvSpPr>
      <xdr:spPr>
        <a:xfrm>
          <a:off x="8658221" y="623888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HT users</a:t>
          </a:r>
        </a:p>
      </xdr:txBody>
    </xdr:sp>
    <xdr:clientData/>
  </xdr:twoCellAnchor>
  <xdr:twoCellAnchor>
    <xdr:from>
      <xdr:col>7</xdr:col>
      <xdr:colOff>633414</xdr:colOff>
      <xdr:row>5</xdr:row>
      <xdr:rowOff>38101</xdr:rowOff>
    </xdr:from>
    <xdr:to>
      <xdr:col>11</xdr:col>
      <xdr:colOff>304796</xdr:colOff>
      <xdr:row>7</xdr:row>
      <xdr:rowOff>104775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F966424-E592-4A62-879E-E2F425281C9A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7312818" y="26197"/>
          <a:ext cx="428624" cy="2262182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633413</xdr:colOff>
      <xdr:row>7</xdr:row>
      <xdr:rowOff>104776</xdr:rowOff>
    </xdr:from>
    <xdr:to>
      <xdr:col>11</xdr:col>
      <xdr:colOff>352424</xdr:colOff>
      <xdr:row>13</xdr:row>
      <xdr:rowOff>28584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BA99F775-F2F7-4D64-B164-29B51E84EF28}"/>
            </a:ext>
          </a:extLst>
        </xdr:cNvPr>
        <xdr:cNvCxnSpPr>
          <a:stCxn id="2" idx="0"/>
          <a:endCxn id="4" idx="1"/>
        </xdr:cNvCxnSpPr>
      </xdr:nvCxnSpPr>
      <xdr:spPr>
        <a:xfrm rot="16200000" flipH="1">
          <a:off x="7493790" y="597699"/>
          <a:ext cx="1009658" cy="2557461"/>
        </a:xfrm>
        <a:prstGeom prst="bentConnector4">
          <a:avLst>
            <a:gd name="adj1" fmla="val -42452"/>
            <a:gd name="adj2" fmla="val 56983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633414</xdr:colOff>
      <xdr:row>6</xdr:row>
      <xdr:rowOff>176213</xdr:rowOff>
    </xdr:from>
    <xdr:to>
      <xdr:col>12</xdr:col>
      <xdr:colOff>14284</xdr:colOff>
      <xdr:row>11</xdr:row>
      <xdr:rowOff>19050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A4A744E2-4FF4-404B-BBE0-2960169F41F7}"/>
            </a:ext>
          </a:extLst>
        </xdr:cNvPr>
        <xdr:cNvCxnSpPr>
          <a:stCxn id="3" idx="2"/>
          <a:endCxn id="2" idx="2"/>
        </xdr:cNvCxnSpPr>
      </xdr:nvCxnSpPr>
      <xdr:spPr>
        <a:xfrm rot="5400000">
          <a:off x="7331868" y="326234"/>
          <a:ext cx="747712" cy="2619370"/>
        </a:xfrm>
        <a:prstGeom prst="bentConnector3">
          <a:avLst>
            <a:gd name="adj1" fmla="val 21847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9</xdr:row>
      <xdr:rowOff>57150</xdr:rowOff>
    </xdr:from>
    <xdr:to>
      <xdr:col>7</xdr:col>
      <xdr:colOff>276226</xdr:colOff>
      <xdr:row>9</xdr:row>
      <xdr:rowOff>61913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8D92A6D-865A-4666-B406-A4EC29471D69}"/>
            </a:ext>
          </a:extLst>
        </xdr:cNvPr>
        <xdr:cNvCxnSpPr>
          <a:endCxn id="2" idx="1"/>
        </xdr:cNvCxnSpPr>
      </xdr:nvCxnSpPr>
      <xdr:spPr>
        <a:xfrm>
          <a:off x="5257801" y="1685925"/>
          <a:ext cx="781050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18</xdr:row>
      <xdr:rowOff>138114</xdr:rowOff>
    </xdr:from>
    <xdr:to>
      <xdr:col>12</xdr:col>
      <xdr:colOff>428625</xdr:colOff>
      <xdr:row>22</xdr:row>
      <xdr:rowOff>52389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D608248-DC1B-46DA-86ED-734683BC31B0}"/>
            </a:ext>
          </a:extLst>
        </xdr:cNvPr>
        <xdr:cNvSpPr/>
      </xdr:nvSpPr>
      <xdr:spPr>
        <a:xfrm>
          <a:off x="8901113" y="3395664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Waste Heat</a:t>
          </a:r>
        </a:p>
      </xdr:txBody>
    </xdr:sp>
    <xdr:clientData/>
  </xdr:twoCellAnchor>
  <xdr:twoCellAnchor>
    <xdr:from>
      <xdr:col>11</xdr:col>
      <xdr:colOff>352425</xdr:colOff>
      <xdr:row>11</xdr:row>
      <xdr:rowOff>71445</xdr:rowOff>
    </xdr:from>
    <xdr:to>
      <xdr:col>12</xdr:col>
      <xdr:colOff>419100</xdr:colOff>
      <xdr:row>14</xdr:row>
      <xdr:rowOff>166695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0B41700-439E-4289-B785-AE253A3595DE}"/>
            </a:ext>
          </a:extLst>
        </xdr:cNvPr>
        <xdr:cNvSpPr/>
      </xdr:nvSpPr>
      <xdr:spPr>
        <a:xfrm>
          <a:off x="9277350" y="2062170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LT users</a:t>
          </a:r>
        </a:p>
      </xdr:txBody>
    </xdr:sp>
    <xdr:clientData/>
  </xdr:twoCellAnchor>
  <xdr:twoCellAnchor>
    <xdr:from>
      <xdr:col>7</xdr:col>
      <xdr:colOff>276226</xdr:colOff>
      <xdr:row>32</xdr:row>
      <xdr:rowOff>104775</xdr:rowOff>
    </xdr:from>
    <xdr:to>
      <xdr:col>8</xdr:col>
      <xdr:colOff>342901</xdr:colOff>
      <xdr:row>36</xdr:row>
      <xdr:rowOff>19050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C689545-42F4-4843-9D88-E2CA94D994C9}"/>
            </a:ext>
          </a:extLst>
        </xdr:cNvPr>
        <xdr:cNvSpPr/>
      </xdr:nvSpPr>
      <xdr:spPr>
        <a:xfrm>
          <a:off x="6238876" y="1371600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Boiler</a:t>
          </a:r>
        </a:p>
      </xdr:txBody>
    </xdr:sp>
    <xdr:clientData/>
  </xdr:twoCellAnchor>
  <xdr:twoCellAnchor>
    <xdr:from>
      <xdr:col>11</xdr:col>
      <xdr:colOff>304796</xdr:colOff>
      <xdr:row>28</xdr:row>
      <xdr:rowOff>80963</xdr:rowOff>
    </xdr:from>
    <xdr:to>
      <xdr:col>12</xdr:col>
      <xdr:colOff>371471</xdr:colOff>
      <xdr:row>31</xdr:row>
      <xdr:rowOff>176213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C1DD64C-6FA4-45F7-93EC-AA05EF2B1CA3}"/>
            </a:ext>
          </a:extLst>
        </xdr:cNvPr>
        <xdr:cNvSpPr/>
      </xdr:nvSpPr>
      <xdr:spPr>
        <a:xfrm>
          <a:off x="8872534" y="623888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HT users</a:t>
          </a:r>
        </a:p>
      </xdr:txBody>
    </xdr:sp>
    <xdr:clientData/>
  </xdr:twoCellAnchor>
  <xdr:twoCellAnchor>
    <xdr:from>
      <xdr:col>7</xdr:col>
      <xdr:colOff>633414</xdr:colOff>
      <xdr:row>30</xdr:row>
      <xdr:rowOff>38101</xdr:rowOff>
    </xdr:from>
    <xdr:to>
      <xdr:col>11</xdr:col>
      <xdr:colOff>304796</xdr:colOff>
      <xdr:row>32</xdr:row>
      <xdr:rowOff>104775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79A9A91E-5ABE-4EE6-A5F6-AB2AB21357B2}"/>
            </a:ext>
          </a:extLst>
        </xdr:cNvPr>
        <xdr:cNvCxnSpPr>
          <a:stCxn id="14" idx="0"/>
          <a:endCxn id="15" idx="1"/>
        </xdr:cNvCxnSpPr>
      </xdr:nvCxnSpPr>
      <xdr:spPr>
        <a:xfrm rot="5400000" flipH="1" flipV="1">
          <a:off x="7519987" y="19053"/>
          <a:ext cx="428624" cy="2276470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342902</xdr:colOff>
      <xdr:row>31</xdr:row>
      <xdr:rowOff>176213</xdr:rowOff>
    </xdr:from>
    <xdr:to>
      <xdr:col>12</xdr:col>
      <xdr:colOff>14285</xdr:colOff>
      <xdr:row>34</xdr:row>
      <xdr:rowOff>61913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EA97C31D-DF35-4C59-AF0B-AE3B98A44A16}"/>
            </a:ext>
          </a:extLst>
        </xdr:cNvPr>
        <xdr:cNvCxnSpPr>
          <a:stCxn id="15" idx="2"/>
          <a:endCxn id="14" idx="3"/>
        </xdr:cNvCxnSpPr>
      </xdr:nvCxnSpPr>
      <xdr:spPr>
        <a:xfrm rot="5400000">
          <a:off x="7877175" y="4862515"/>
          <a:ext cx="428625" cy="227647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142876</xdr:colOff>
      <xdr:row>34</xdr:row>
      <xdr:rowOff>57150</xdr:rowOff>
    </xdr:from>
    <xdr:to>
      <xdr:col>7</xdr:col>
      <xdr:colOff>276226</xdr:colOff>
      <xdr:row>34</xdr:row>
      <xdr:rowOff>61913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818E049-8E32-49B1-A1BC-53B425F76C6A}"/>
            </a:ext>
          </a:extLst>
        </xdr:cNvPr>
        <xdr:cNvCxnSpPr>
          <a:endCxn id="14" idx="1"/>
        </xdr:cNvCxnSpPr>
      </xdr:nvCxnSpPr>
      <xdr:spPr>
        <a:xfrm>
          <a:off x="5457826" y="1685925"/>
          <a:ext cx="781050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36</xdr:row>
      <xdr:rowOff>14290</xdr:rowOff>
    </xdr:from>
    <xdr:to>
      <xdr:col>12</xdr:col>
      <xdr:colOff>342900</xdr:colOff>
      <xdr:row>39</xdr:row>
      <xdr:rowOff>109540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97D1820-C1DF-4B16-B9E8-482C04627013}"/>
            </a:ext>
          </a:extLst>
        </xdr:cNvPr>
        <xdr:cNvSpPr/>
      </xdr:nvSpPr>
      <xdr:spPr>
        <a:xfrm>
          <a:off x="8843963" y="6529390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Waste Heat</a:t>
          </a:r>
        </a:p>
      </xdr:txBody>
    </xdr:sp>
    <xdr:clientData/>
  </xdr:twoCellAnchor>
  <xdr:twoCellAnchor>
    <xdr:from>
      <xdr:col>11</xdr:col>
      <xdr:colOff>252406</xdr:colOff>
      <xdr:row>41</xdr:row>
      <xdr:rowOff>23830</xdr:rowOff>
    </xdr:from>
    <xdr:to>
      <xdr:col>12</xdr:col>
      <xdr:colOff>319081</xdr:colOff>
      <xdr:row>44</xdr:row>
      <xdr:rowOff>119080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49475CE-6D20-4C5F-A579-2BF9445EAC7F}"/>
            </a:ext>
          </a:extLst>
        </xdr:cNvPr>
        <xdr:cNvSpPr/>
      </xdr:nvSpPr>
      <xdr:spPr>
        <a:xfrm>
          <a:off x="8820144" y="7443805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LT users</a:t>
          </a:r>
        </a:p>
      </xdr:txBody>
    </xdr:sp>
    <xdr:clientData/>
  </xdr:twoCellAnchor>
  <xdr:twoCellAnchor>
    <xdr:from>
      <xdr:col>7</xdr:col>
      <xdr:colOff>276225</xdr:colOff>
      <xdr:row>41</xdr:row>
      <xdr:rowOff>23825</xdr:rowOff>
    </xdr:from>
    <xdr:to>
      <xdr:col>8</xdr:col>
      <xdr:colOff>342900</xdr:colOff>
      <xdr:row>44</xdr:row>
      <xdr:rowOff>119075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50FD9D7-CC3A-4862-AD74-F74AAE5DAD65}"/>
            </a:ext>
          </a:extLst>
        </xdr:cNvPr>
        <xdr:cNvSpPr/>
      </xdr:nvSpPr>
      <xdr:spPr>
        <a:xfrm>
          <a:off x="6238875" y="7443800"/>
          <a:ext cx="714375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Heat Pump</a:t>
          </a:r>
        </a:p>
      </xdr:txBody>
    </xdr:sp>
    <xdr:clientData/>
  </xdr:twoCellAnchor>
  <xdr:twoCellAnchor>
    <xdr:from>
      <xdr:col>6</xdr:col>
      <xdr:colOff>157162</xdr:colOff>
      <xdr:row>42</xdr:row>
      <xdr:rowOff>157175</xdr:rowOff>
    </xdr:from>
    <xdr:to>
      <xdr:col>7</xdr:col>
      <xdr:colOff>290512</xdr:colOff>
      <xdr:row>42</xdr:row>
      <xdr:rowOff>161938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932B7ED-79DF-4C4E-870E-6E66D06FE099}"/>
            </a:ext>
          </a:extLst>
        </xdr:cNvPr>
        <xdr:cNvCxnSpPr/>
      </xdr:nvCxnSpPr>
      <xdr:spPr>
        <a:xfrm>
          <a:off x="5472112" y="7758125"/>
          <a:ext cx="781050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42</xdr:row>
      <xdr:rowOff>161938</xdr:rowOff>
    </xdr:from>
    <xdr:to>
      <xdr:col>11</xdr:col>
      <xdr:colOff>252406</xdr:colOff>
      <xdr:row>42</xdr:row>
      <xdr:rowOff>161943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AB776322-9568-47C3-9DD1-EDFF9B396DD5}"/>
            </a:ext>
          </a:extLst>
        </xdr:cNvPr>
        <xdr:cNvCxnSpPr>
          <a:stCxn id="25" idx="3"/>
          <a:endCxn id="24" idx="1"/>
        </xdr:cNvCxnSpPr>
      </xdr:nvCxnSpPr>
      <xdr:spPr>
        <a:xfrm>
          <a:off x="6953250" y="7762888"/>
          <a:ext cx="1866894" cy="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633413</xdr:colOff>
      <xdr:row>44</xdr:row>
      <xdr:rowOff>119076</xdr:rowOff>
    </xdr:from>
    <xdr:to>
      <xdr:col>11</xdr:col>
      <xdr:colOff>609594</xdr:colOff>
      <xdr:row>44</xdr:row>
      <xdr:rowOff>119081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D01FD95B-76F0-48D9-B432-D9C25C9E0475}"/>
            </a:ext>
          </a:extLst>
        </xdr:cNvPr>
        <xdr:cNvCxnSpPr>
          <a:stCxn id="24" idx="2"/>
          <a:endCxn id="25" idx="2"/>
        </xdr:cNvCxnSpPr>
      </xdr:nvCxnSpPr>
      <xdr:spPr>
        <a:xfrm rot="5400000" flipH="1">
          <a:off x="7886695" y="6791344"/>
          <a:ext cx="5" cy="2581269"/>
        </a:xfrm>
        <a:prstGeom prst="bentConnector3">
          <a:avLst>
            <a:gd name="adj1" fmla="val -45720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223841</xdr:colOff>
      <xdr:row>37</xdr:row>
      <xdr:rowOff>152402</xdr:rowOff>
    </xdr:from>
    <xdr:to>
      <xdr:col>11</xdr:col>
      <xdr:colOff>276225</xdr:colOff>
      <xdr:row>41</xdr:row>
      <xdr:rowOff>14287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A664984D-BA5A-4D7D-AF3D-F4FFE50733A6}"/>
            </a:ext>
          </a:extLst>
        </xdr:cNvPr>
        <xdr:cNvCxnSpPr>
          <a:stCxn id="20" idx="1"/>
        </xdr:cNvCxnSpPr>
      </xdr:nvCxnSpPr>
      <xdr:spPr>
        <a:xfrm rot="10800000" flipV="1">
          <a:off x="6834191" y="6848477"/>
          <a:ext cx="2009772" cy="58578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38</xdr:row>
      <xdr:rowOff>4764</xdr:rowOff>
    </xdr:from>
    <xdr:to>
      <xdr:col>7</xdr:col>
      <xdr:colOff>342900</xdr:colOff>
      <xdr:row>41</xdr:row>
      <xdr:rowOff>9526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DD104087-9473-4F92-9DD8-94F9EB30F854}"/>
            </a:ext>
          </a:extLst>
        </xdr:cNvPr>
        <xdr:cNvCxnSpPr/>
      </xdr:nvCxnSpPr>
      <xdr:spPr>
        <a:xfrm rot="10800000">
          <a:off x="5248275" y="6881814"/>
          <a:ext cx="1057275" cy="547687"/>
        </a:xfrm>
        <a:prstGeom prst="bentConnector3">
          <a:avLst>
            <a:gd name="adj1" fmla="val -135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347664</xdr:colOff>
      <xdr:row>54</xdr:row>
      <xdr:rowOff>44357</xdr:rowOff>
    </xdr:from>
    <xdr:to>
      <xdr:col>9</xdr:col>
      <xdr:colOff>523876</xdr:colOff>
      <xdr:row>55</xdr:row>
      <xdr:rowOff>103964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5A153B-B19C-441D-1A72-F8FC74C50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039" y="9817007"/>
          <a:ext cx="3414712" cy="240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111916</xdr:colOff>
      <xdr:row>61</xdr:row>
      <xdr:rowOff>38101</xdr:rowOff>
    </xdr:from>
    <xdr:to>
      <xdr:col>13</xdr:col>
      <xdr:colOff>323849</xdr:colOff>
      <xdr:row>78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F6453-A59E-4187-8520-95AB652AD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73818</xdr:colOff>
      <xdr:row>90</xdr:row>
      <xdr:rowOff>138110</xdr:rowOff>
    </xdr:from>
    <xdr:to>
      <xdr:col>12</xdr:col>
      <xdr:colOff>400050</xdr:colOff>
      <xdr:row>108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147D7-FE0F-4D80-B33E-7907ACC4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</xdr:colOff>
      <xdr:row>111</xdr:row>
      <xdr:rowOff>85725</xdr:rowOff>
    </xdr:from>
    <xdr:to>
      <xdr:col>12</xdr:col>
      <xdr:colOff>416719</xdr:colOff>
      <xdr:row>129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7D42A-2AFA-4AE8-BCCB-F3C55E8EA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109537</xdr:colOff>
      <xdr:row>131</xdr:row>
      <xdr:rowOff>90486</xdr:rowOff>
    </xdr:from>
    <xdr:to>
      <xdr:col>12</xdr:col>
      <xdr:colOff>435769</xdr:colOff>
      <xdr:row>159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83030-2273-4218-B50F-A9ADDE0EB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397666</xdr:colOff>
      <xdr:row>31</xdr:row>
      <xdr:rowOff>171449</xdr:rowOff>
    </xdr:from>
    <xdr:to>
      <xdr:col>16</xdr:col>
      <xdr:colOff>609599</xdr:colOff>
      <xdr:row>51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F59F0-2A88-350C-998A-C5FDA97C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502443</xdr:colOff>
      <xdr:row>62</xdr:row>
      <xdr:rowOff>19048</xdr:rowOff>
    </xdr:from>
    <xdr:to>
      <xdr:col>14</xdr:col>
      <xdr:colOff>180975</xdr:colOff>
      <xdr:row>80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0B62B-3690-3570-F603-21AFBAB0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500062</xdr:colOff>
      <xdr:row>81</xdr:row>
      <xdr:rowOff>133350</xdr:rowOff>
    </xdr:from>
    <xdr:to>
      <xdr:col>14</xdr:col>
      <xdr:colOff>178594</xdr:colOff>
      <xdr:row>99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17167-B52A-4055-A533-3A493CB54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0</xdr:rowOff>
    </xdr:from>
    <xdr:to>
      <xdr:col>15</xdr:col>
      <xdr:colOff>181041</xdr:colOff>
      <xdr:row>14</xdr:row>
      <xdr:rowOff>133368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9E05D-5CD5-2C52-47EC-C07B2050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" y="180975"/>
          <a:ext cx="9229792" cy="24860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17</xdr:row>
      <xdr:rowOff>14287</xdr:rowOff>
    </xdr:from>
    <xdr:to>
      <xdr:col>15</xdr:col>
      <xdr:colOff>161993</xdr:colOff>
      <xdr:row>25</xdr:row>
      <xdr:rowOff>80973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DEDF5A-FFAB-7074-DC24-4BDB14B01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3090862"/>
          <a:ext cx="9210742" cy="1514486"/>
        </a:xfrm>
        <a:prstGeom prst="rect">
          <a:avLst/>
        </a:prstGeom>
      </xdr:spPr>
    </xdr:pic>
    <xdr:clientData/>
  </xdr:twoCellAnchor>
  <xdr:twoCellAnchor editAs="oneCell">
    <xdr:from>
      <xdr:col>0</xdr:col>
      <xdr:colOff>642938</xdr:colOff>
      <xdr:row>28</xdr:row>
      <xdr:rowOff>38100</xdr:rowOff>
    </xdr:from>
    <xdr:to>
      <xdr:col>15</xdr:col>
      <xdr:colOff>185806</xdr:colOff>
      <xdr:row>38</xdr:row>
      <xdr:rowOff>171464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EF5E2-2E33-E7C1-9E85-F1AA1A33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8" y="5105400"/>
          <a:ext cx="9258368" cy="1943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1430-27E2-4257-A6C2-6CA5884FC979}">
  <dimension ref="A1"/>
  <sheetViews>
    <sheetView workbookViewId="0">
      <selection activeCell="R14" sqref="R1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C1B9-BC34-4074-972A-4695C7D25F5A}">
  <dimension ref="B2:R73"/>
  <sheetViews>
    <sheetView tabSelected="1" topLeftCell="A24" workbookViewId="0">
      <selection activeCell="P47" sqref="P47"/>
    </sheetView>
  </sheetViews>
  <sheetFormatPr defaultRowHeight="14.25" x14ac:dyDescent="0.45"/>
  <cols>
    <col min="2" max="2" width="28.86328125" customWidth="1"/>
    <col min="3" max="3" width="11" bestFit="1" customWidth="1"/>
    <col min="11" max="11" width="13.33203125" bestFit="1" customWidth="1"/>
    <col min="12" max="12" width="9.265625" bestFit="1" customWidth="1"/>
    <col min="14" max="14" width="9.265625" bestFit="1" customWidth="1"/>
  </cols>
  <sheetData>
    <row r="2" spans="2:18" x14ac:dyDescent="0.45">
      <c r="B2" s="1" t="s">
        <v>0</v>
      </c>
      <c r="C2">
        <v>3000</v>
      </c>
      <c r="D2" t="s">
        <v>1</v>
      </c>
      <c r="F2" t="s">
        <v>20</v>
      </c>
      <c r="P2" t="s">
        <v>55</v>
      </c>
      <c r="Q2" t="s">
        <v>57</v>
      </c>
      <c r="R2" t="s">
        <v>58</v>
      </c>
    </row>
    <row r="3" spans="2:18" x14ac:dyDescent="0.45">
      <c r="B3" s="1"/>
      <c r="C3">
        <v>140</v>
      </c>
      <c r="D3" t="s">
        <v>3</v>
      </c>
      <c r="P3">
        <v>0</v>
      </c>
      <c r="Q3">
        <f>P3*1000</f>
        <v>0</v>
      </c>
      <c r="R3">
        <f>1000-Q3</f>
        <v>1000</v>
      </c>
    </row>
    <row r="4" spans="2:18" x14ac:dyDescent="0.45">
      <c r="B4" s="1" t="s">
        <v>2</v>
      </c>
      <c r="C4">
        <v>900</v>
      </c>
      <c r="D4" t="s">
        <v>1</v>
      </c>
      <c r="H4" s="1" t="s">
        <v>51</v>
      </c>
      <c r="I4" s="9">
        <f>K4+K12</f>
        <v>1161.0454091294821</v>
      </c>
      <c r="J4" s="1" t="s">
        <v>51</v>
      </c>
      <c r="K4" s="4">
        <f>C20*C35</f>
        <v>893.11185317652473</v>
      </c>
      <c r="L4" t="s">
        <v>1</v>
      </c>
      <c r="P4">
        <v>0.1</v>
      </c>
      <c r="Q4">
        <f t="shared" ref="Q4:Q13" si="0">P4*1000</f>
        <v>100</v>
      </c>
      <c r="R4">
        <f t="shared" ref="R4:R13" si="1">1000-Q4</f>
        <v>900</v>
      </c>
    </row>
    <row r="5" spans="2:18" x14ac:dyDescent="0.45">
      <c r="B5" s="1"/>
      <c r="C5">
        <v>90</v>
      </c>
      <c r="D5" t="s">
        <v>3</v>
      </c>
      <c r="H5" s="1"/>
      <c r="I5" s="7">
        <f>K5+K13</f>
        <v>5152.4568864256362</v>
      </c>
      <c r="J5" t="s">
        <v>1</v>
      </c>
      <c r="K5" s="7">
        <f>C18*C20</f>
        <v>3963.4283741735667</v>
      </c>
      <c r="L5" t="s">
        <v>1</v>
      </c>
      <c r="N5">
        <f>C2</f>
        <v>3000</v>
      </c>
      <c r="O5" t="str">
        <f>D2</f>
        <v>kW</v>
      </c>
      <c r="P5">
        <v>0.2</v>
      </c>
      <c r="Q5">
        <f t="shared" si="0"/>
        <v>200</v>
      </c>
      <c r="R5">
        <f t="shared" si="1"/>
        <v>800</v>
      </c>
    </row>
    <row r="6" spans="2:18" x14ac:dyDescent="0.45">
      <c r="B6" s="1" t="s">
        <v>10</v>
      </c>
      <c r="C6" s="2">
        <v>0.75</v>
      </c>
      <c r="K6" s="9"/>
      <c r="N6">
        <f>C3</f>
        <v>140</v>
      </c>
      <c r="O6" t="str">
        <f>D3</f>
        <v>degC</v>
      </c>
      <c r="P6">
        <v>0.3</v>
      </c>
      <c r="Q6">
        <f t="shared" si="0"/>
        <v>300</v>
      </c>
      <c r="R6">
        <f t="shared" si="1"/>
        <v>700</v>
      </c>
    </row>
    <row r="7" spans="2:18" x14ac:dyDescent="0.45">
      <c r="B7" s="1"/>
      <c r="C7">
        <v>400</v>
      </c>
      <c r="D7" t="s">
        <v>1</v>
      </c>
      <c r="P7">
        <v>0.4</v>
      </c>
      <c r="Q7">
        <f t="shared" si="0"/>
        <v>400</v>
      </c>
      <c r="R7">
        <f t="shared" si="1"/>
        <v>600</v>
      </c>
    </row>
    <row r="8" spans="2:18" x14ac:dyDescent="0.45">
      <c r="B8" s="1"/>
      <c r="C8">
        <v>40</v>
      </c>
      <c r="D8" t="s">
        <v>3</v>
      </c>
      <c r="E8" s="1" t="s">
        <v>51</v>
      </c>
      <c r="F8">
        <f>F9</f>
        <v>3900</v>
      </c>
      <c r="G8" t="s">
        <v>1</v>
      </c>
      <c r="I8" s="1" t="s">
        <v>51</v>
      </c>
      <c r="J8" s="2">
        <f>I4/(F8+I18)</f>
        <v>0.28316764139155137</v>
      </c>
      <c r="L8" t="s">
        <v>51</v>
      </c>
      <c r="M8" s="9">
        <f>C20*C41</f>
        <v>154.00392780603792</v>
      </c>
      <c r="N8" t="s">
        <v>1</v>
      </c>
      <c r="P8">
        <v>0.5</v>
      </c>
      <c r="Q8">
        <f t="shared" si="0"/>
        <v>500</v>
      </c>
      <c r="R8">
        <f t="shared" si="1"/>
        <v>500</v>
      </c>
    </row>
    <row r="9" spans="2:18" x14ac:dyDescent="0.45">
      <c r="B9" s="1"/>
      <c r="F9" s="1">
        <f>C4+C2</f>
        <v>3900</v>
      </c>
      <c r="G9" s="5" t="s">
        <v>1</v>
      </c>
      <c r="J9" s="2">
        <f>I5/(F9+I17)</f>
        <v>0.9999383112523903</v>
      </c>
      <c r="L9" s="1"/>
      <c r="M9" s="7">
        <f>C19*C20</f>
        <v>963.67288818997304</v>
      </c>
      <c r="N9" t="s">
        <v>1</v>
      </c>
      <c r="P9">
        <v>0.6</v>
      </c>
      <c r="Q9">
        <f t="shared" si="0"/>
        <v>600</v>
      </c>
      <c r="R9">
        <f t="shared" si="1"/>
        <v>400</v>
      </c>
    </row>
    <row r="10" spans="2:18" x14ac:dyDescent="0.45">
      <c r="B10" s="1" t="s">
        <v>9</v>
      </c>
      <c r="P10">
        <v>0.7</v>
      </c>
      <c r="Q10">
        <f t="shared" si="0"/>
        <v>700</v>
      </c>
      <c r="R10">
        <f t="shared" si="1"/>
        <v>300</v>
      </c>
    </row>
    <row r="11" spans="2:18" x14ac:dyDescent="0.45">
      <c r="B11" s="1" t="s">
        <v>8</v>
      </c>
      <c r="C11" s="2">
        <v>1</v>
      </c>
      <c r="P11">
        <v>0.8</v>
      </c>
      <c r="Q11">
        <f t="shared" si="0"/>
        <v>800</v>
      </c>
      <c r="R11">
        <f t="shared" si="1"/>
        <v>200</v>
      </c>
    </row>
    <row r="12" spans="2:18" x14ac:dyDescent="0.45">
      <c r="B12" s="1" t="s">
        <v>7</v>
      </c>
      <c r="C12" s="2">
        <v>1</v>
      </c>
      <c r="J12" s="1" t="s">
        <v>51</v>
      </c>
      <c r="K12" s="9">
        <f>C21*C35</f>
        <v>267.93355595295742</v>
      </c>
      <c r="L12" t="s">
        <v>1</v>
      </c>
      <c r="P12">
        <v>0.9</v>
      </c>
      <c r="Q12">
        <f t="shared" si="0"/>
        <v>900</v>
      </c>
      <c r="R12">
        <f t="shared" si="1"/>
        <v>100</v>
      </c>
    </row>
    <row r="13" spans="2:18" x14ac:dyDescent="0.45">
      <c r="B13" s="1" t="s">
        <v>5</v>
      </c>
      <c r="C13">
        <v>5</v>
      </c>
      <c r="K13" s="7">
        <f>C18*C21</f>
        <v>1189.02851225207</v>
      </c>
      <c r="L13" t="s">
        <v>1</v>
      </c>
      <c r="N13">
        <f>C4</f>
        <v>900</v>
      </c>
      <c r="O13" t="str">
        <f>D4</f>
        <v>kW</v>
      </c>
      <c r="P13">
        <v>1</v>
      </c>
      <c r="Q13">
        <f t="shared" si="0"/>
        <v>1000</v>
      </c>
      <c r="R13">
        <f t="shared" si="1"/>
        <v>0</v>
      </c>
    </row>
    <row r="14" spans="2:18" x14ac:dyDescent="0.45">
      <c r="B14" s="1" t="s">
        <v>6</v>
      </c>
      <c r="C14">
        <v>0.1</v>
      </c>
      <c r="D14" t="s">
        <v>4</v>
      </c>
      <c r="J14" s="1"/>
      <c r="N14">
        <f>C5</f>
        <v>90</v>
      </c>
      <c r="O14" t="str">
        <f>D5</f>
        <v>degC</v>
      </c>
    </row>
    <row r="15" spans="2:18" x14ac:dyDescent="0.45">
      <c r="H15" s="1"/>
    </row>
    <row r="16" spans="2:18" x14ac:dyDescent="0.45">
      <c r="B16" s="1" t="s">
        <v>11</v>
      </c>
      <c r="C16">
        <v>6</v>
      </c>
      <c r="D16" t="s">
        <v>12</v>
      </c>
    </row>
    <row r="17" spans="2:15" x14ac:dyDescent="0.45">
      <c r="B17" s="1" t="s">
        <v>13</v>
      </c>
      <c r="C17">
        <v>2085.77</v>
      </c>
      <c r="D17" t="s">
        <v>14</v>
      </c>
      <c r="I17" s="7">
        <f>C19*(C20+C21)</f>
        <v>1252.774754646965</v>
      </c>
      <c r="J17" t="s">
        <v>1</v>
      </c>
      <c r="L17" s="1"/>
    </row>
    <row r="18" spans="2:15" x14ac:dyDescent="0.45">
      <c r="B18" s="1" t="s">
        <v>18</v>
      </c>
      <c r="C18">
        <v>2755.6</v>
      </c>
      <c r="D18" t="s">
        <v>14</v>
      </c>
      <c r="H18" s="1" t="s">
        <v>51</v>
      </c>
      <c r="I18" s="9">
        <f>(C20+C21)*C41</f>
        <v>200.20510614784928</v>
      </c>
      <c r="J18" t="s">
        <v>1</v>
      </c>
    </row>
    <row r="19" spans="2:15" x14ac:dyDescent="0.45">
      <c r="B19" s="1" t="s">
        <v>19</v>
      </c>
      <c r="C19">
        <v>670</v>
      </c>
      <c r="D19" t="s">
        <v>14</v>
      </c>
      <c r="M19" s="1" t="s">
        <v>51</v>
      </c>
      <c r="N19" s="9">
        <f>N22*C49</f>
        <v>13.211961722487983</v>
      </c>
      <c r="O19" t="s">
        <v>1</v>
      </c>
    </row>
    <row r="20" spans="2:15" x14ac:dyDescent="0.45">
      <c r="B20" s="1" t="s">
        <v>15</v>
      </c>
      <c r="C20" s="6">
        <f>C2/C17</f>
        <v>1.4383177435671239</v>
      </c>
      <c r="D20" t="s">
        <v>16</v>
      </c>
      <c r="N20">
        <f>C7</f>
        <v>400</v>
      </c>
      <c r="O20" t="str">
        <f>D7</f>
        <v>kW</v>
      </c>
    </row>
    <row r="21" spans="2:15" x14ac:dyDescent="0.45">
      <c r="B21" s="1" t="s">
        <v>17</v>
      </c>
      <c r="C21" s="6">
        <f>C4/C17</f>
        <v>0.43149532307013716</v>
      </c>
      <c r="D21" t="s">
        <v>16</v>
      </c>
      <c r="N21">
        <f>C8</f>
        <v>40</v>
      </c>
      <c r="O21" t="str">
        <f>D8</f>
        <v>degC</v>
      </c>
    </row>
    <row r="22" spans="2:15" x14ac:dyDescent="0.45">
      <c r="N22" s="6">
        <f>N20/((N21-C52)*4.18)</f>
        <v>4.7846889952153111</v>
      </c>
      <c r="O22" t="s">
        <v>16</v>
      </c>
    </row>
    <row r="24" spans="2:15" x14ac:dyDescent="0.45">
      <c r="B24" s="1" t="s">
        <v>21</v>
      </c>
    </row>
    <row r="25" spans="2:15" x14ac:dyDescent="0.45">
      <c r="B25" s="1" t="s">
        <v>22</v>
      </c>
      <c r="C25">
        <v>4.5</v>
      </c>
    </row>
    <row r="26" spans="2:15" x14ac:dyDescent="0.45">
      <c r="B26" s="1" t="s">
        <v>23</v>
      </c>
      <c r="C26">
        <v>95</v>
      </c>
      <c r="D26" t="s">
        <v>3</v>
      </c>
    </row>
    <row r="27" spans="2:15" x14ac:dyDescent="0.45">
      <c r="B27" s="1" t="s">
        <v>24</v>
      </c>
      <c r="C27">
        <v>10</v>
      </c>
      <c r="D27" t="s">
        <v>3</v>
      </c>
      <c r="F27" t="s">
        <v>21</v>
      </c>
      <c r="G27" t="s">
        <v>26</v>
      </c>
    </row>
    <row r="28" spans="2:15" x14ac:dyDescent="0.45">
      <c r="B28" s="1" t="s">
        <v>25</v>
      </c>
      <c r="C28" s="7">
        <f>N43-F43</f>
        <v>700</v>
      </c>
      <c r="D28" t="s">
        <v>1</v>
      </c>
    </row>
    <row r="29" spans="2:15" x14ac:dyDescent="0.45">
      <c r="B29" s="1" t="s">
        <v>72</v>
      </c>
      <c r="C29">
        <v>5</v>
      </c>
      <c r="D29" t="s">
        <v>3</v>
      </c>
      <c r="H29" s="1" t="s">
        <v>51</v>
      </c>
      <c r="I29" s="4">
        <f>K29</f>
        <v>893.11185317652473</v>
      </c>
      <c r="J29" s="4" t="str">
        <f>L29</f>
        <v>kW</v>
      </c>
      <c r="K29" s="4">
        <f>K4</f>
        <v>893.11185317652473</v>
      </c>
      <c r="L29" s="4" t="str">
        <f>L4</f>
        <v>kW</v>
      </c>
    </row>
    <row r="30" spans="2:15" x14ac:dyDescent="0.45">
      <c r="H30" s="1"/>
      <c r="I30" s="7">
        <f>K30+K38</f>
        <v>3963.4283741735667</v>
      </c>
      <c r="J30" t="s">
        <v>1</v>
      </c>
      <c r="K30" s="7">
        <f>K5</f>
        <v>3963.4283741735667</v>
      </c>
      <c r="L30" t="s">
        <v>1</v>
      </c>
      <c r="N30">
        <f>N5</f>
        <v>3000</v>
      </c>
      <c r="O30" t="str">
        <f>O5</f>
        <v>kW</v>
      </c>
    </row>
    <row r="31" spans="2:15" x14ac:dyDescent="0.45">
      <c r="B31" s="1" t="s">
        <v>29</v>
      </c>
      <c r="N31">
        <f>N6</f>
        <v>140</v>
      </c>
      <c r="O31" t="str">
        <f>O6</f>
        <v>degC</v>
      </c>
    </row>
    <row r="32" spans="2:15" x14ac:dyDescent="0.45">
      <c r="B32" s="1" t="s">
        <v>30</v>
      </c>
      <c r="C32" s="12">
        <v>6.76</v>
      </c>
      <c r="D32" t="s">
        <v>39</v>
      </c>
    </row>
    <row r="33" spans="2:15" x14ac:dyDescent="0.45">
      <c r="B33" s="1" t="s">
        <v>31</v>
      </c>
      <c r="C33">
        <v>0.31559999999999999</v>
      </c>
      <c r="D33" t="s">
        <v>40</v>
      </c>
      <c r="E33" s="1" t="s">
        <v>51</v>
      </c>
      <c r="F33">
        <f>F34</f>
        <v>3000</v>
      </c>
      <c r="G33" t="s">
        <v>1</v>
      </c>
      <c r="I33" s="1" t="s">
        <v>51</v>
      </c>
      <c r="J33" s="2">
        <f>I29/(F33+M35)</f>
        <v>0.28316764139155137</v>
      </c>
    </row>
    <row r="34" spans="2:15" x14ac:dyDescent="0.45">
      <c r="B34" s="1" t="s">
        <v>32</v>
      </c>
      <c r="C34" s="3">
        <f>(C18*1000-(C16*10^5)*C33)/1000</f>
        <v>2566.2399999999998</v>
      </c>
      <c r="D34" t="s">
        <v>14</v>
      </c>
      <c r="F34" s="1">
        <f>C2</f>
        <v>3000</v>
      </c>
      <c r="G34" s="5" t="s">
        <v>1</v>
      </c>
      <c r="J34" s="2">
        <f>I30/(F34+M34)</f>
        <v>0.99993831125239041</v>
      </c>
      <c r="L34" s="1"/>
      <c r="M34" s="7">
        <f>M9</f>
        <v>963.67288818997304</v>
      </c>
      <c r="N34" s="7" t="str">
        <f>N9</f>
        <v>kW</v>
      </c>
    </row>
    <row r="35" spans="2:15" x14ac:dyDescent="0.45">
      <c r="B35" s="1" t="s">
        <v>29</v>
      </c>
      <c r="C35" s="3">
        <f>((C34-$C$56)*1000+($C$53*(C33-$C$55))-(273+$C$52)*(C32-$C$54)*1000)/1000</f>
        <v>620.94196999999997</v>
      </c>
      <c r="D35" t="s">
        <v>14</v>
      </c>
      <c r="L35" s="1" t="s">
        <v>51</v>
      </c>
      <c r="M35" s="9">
        <f>C41*C20</f>
        <v>154.00392780603792</v>
      </c>
      <c r="N35" t="s">
        <v>1</v>
      </c>
    </row>
    <row r="36" spans="2:15" x14ac:dyDescent="0.45">
      <c r="B36" s="1" t="s">
        <v>52</v>
      </c>
      <c r="C36" s="3">
        <f>C18-$C$57-293*(C32-$C$54)</f>
        <v>778.32379999999989</v>
      </c>
      <c r="D36" t="s">
        <v>14</v>
      </c>
    </row>
    <row r="37" spans="2:15" x14ac:dyDescent="0.45">
      <c r="E37" s="1" t="s">
        <v>73</v>
      </c>
      <c r="F37">
        <f>(F40-C52)*N40*4.18</f>
        <v>100</v>
      </c>
      <c r="G37" t="s">
        <v>1</v>
      </c>
      <c r="M37" s="1" t="str">
        <f>M19</f>
        <v>Ex</v>
      </c>
      <c r="N37" s="9">
        <f>N19</f>
        <v>13.211961722487983</v>
      </c>
      <c r="O37" t="str">
        <f t="shared" ref="O37" si="2">O19</f>
        <v>kW</v>
      </c>
    </row>
    <row r="38" spans="2:15" x14ac:dyDescent="0.45">
      <c r="B38" s="1" t="s">
        <v>33</v>
      </c>
      <c r="C38" s="12">
        <v>1.931</v>
      </c>
      <c r="D38" t="s">
        <v>39</v>
      </c>
      <c r="F38" s="7">
        <f>IF(N38-C28&lt;F37,F37,N38-C28)</f>
        <v>100</v>
      </c>
      <c r="G38" t="s">
        <v>1</v>
      </c>
      <c r="K38" s="7"/>
      <c r="N38">
        <f>N20</f>
        <v>400</v>
      </c>
      <c r="O38" t="str">
        <f>O20</f>
        <v>kW</v>
      </c>
    </row>
    <row r="39" spans="2:15" x14ac:dyDescent="0.45">
      <c r="B39" s="1" t="s">
        <v>34</v>
      </c>
      <c r="C39">
        <f>1.1*10^-3</f>
        <v>1.1000000000000001E-3</v>
      </c>
      <c r="D39" t="s">
        <v>40</v>
      </c>
      <c r="F39">
        <f>F38/(4.18*N40)+C52</f>
        <v>25</v>
      </c>
      <c r="G39" t="s">
        <v>3</v>
      </c>
      <c r="J39" s="1"/>
      <c r="N39">
        <f t="shared" ref="N39:O39" si="3">N21</f>
        <v>40</v>
      </c>
      <c r="O39" t="str">
        <f t="shared" si="3"/>
        <v>degC</v>
      </c>
    </row>
    <row r="40" spans="2:15" x14ac:dyDescent="0.45">
      <c r="B40" s="1" t="s">
        <v>35</v>
      </c>
      <c r="C40">
        <f>(C19*1000-(C16*10^5)*C39)/1000</f>
        <v>669.34</v>
      </c>
      <c r="D40" t="s">
        <v>14</v>
      </c>
      <c r="E40" s="1" t="s">
        <v>73</v>
      </c>
      <c r="F40">
        <f>C52+C29</f>
        <v>25</v>
      </c>
      <c r="G40" t="s">
        <v>3</v>
      </c>
      <c r="H40" s="1"/>
      <c r="N40" s="6">
        <f>N22</f>
        <v>4.7846889952153111</v>
      </c>
      <c r="O40" s="6" t="str">
        <f>O22</f>
        <v>kg/s</v>
      </c>
    </row>
    <row r="41" spans="2:15" x14ac:dyDescent="0.45">
      <c r="B41" s="1" t="s">
        <v>29</v>
      </c>
      <c r="C41" s="3">
        <f>((C40-$C$56)*1000+($C$53*(C39-$C$55))-(273+$C$52)*(C38-$C$54)*1000)/1000</f>
        <v>107.07225749999989</v>
      </c>
      <c r="D41" t="s">
        <v>14</v>
      </c>
      <c r="I41" s="1" t="s">
        <v>51</v>
      </c>
      <c r="J41" s="11">
        <f>C72*K47</f>
        <v>129.92248803827746</v>
      </c>
      <c r="K41" t="s">
        <v>1</v>
      </c>
    </row>
    <row r="42" spans="2:15" x14ac:dyDescent="0.45">
      <c r="B42" s="1" t="s">
        <v>52</v>
      </c>
      <c r="C42" s="3">
        <f>C19-$C$57-293*(C38-$C$54)</f>
        <v>107.62079999999997</v>
      </c>
      <c r="D42" t="s">
        <v>14</v>
      </c>
      <c r="E42" s="1" t="s">
        <v>51</v>
      </c>
      <c r="F42">
        <f>F43</f>
        <v>200</v>
      </c>
      <c r="G42" t="s">
        <v>1</v>
      </c>
      <c r="I42" s="7"/>
      <c r="J42" s="10">
        <f>(J43-C52)*4.18*K47</f>
        <v>1500</v>
      </c>
      <c r="K42" t="s">
        <v>1</v>
      </c>
      <c r="L42" s="1"/>
    </row>
    <row r="43" spans="2:15" x14ac:dyDescent="0.45">
      <c r="F43">
        <f>N43/C25</f>
        <v>200</v>
      </c>
      <c r="G43" t="s">
        <v>1</v>
      </c>
      <c r="J43">
        <f>C26</f>
        <v>95</v>
      </c>
      <c r="K43" t="s">
        <v>3</v>
      </c>
      <c r="M43" s="1" t="s">
        <v>75</v>
      </c>
      <c r="N43">
        <f>N13</f>
        <v>900</v>
      </c>
      <c r="O43" t="str">
        <f>O13</f>
        <v>kW</v>
      </c>
    </row>
    <row r="44" spans="2:15" x14ac:dyDescent="0.45">
      <c r="B44" s="1" t="s">
        <v>43</v>
      </c>
      <c r="C44" s="3">
        <f>1.01325*10^5</f>
        <v>101325</v>
      </c>
      <c r="D44" t="s">
        <v>44</v>
      </c>
      <c r="N44">
        <f>N14</f>
        <v>90</v>
      </c>
      <c r="O44" t="str">
        <f>O14</f>
        <v>degC</v>
      </c>
    </row>
    <row r="45" spans="2:15" x14ac:dyDescent="0.45">
      <c r="B45" s="1" t="s">
        <v>42</v>
      </c>
      <c r="C45">
        <v>167.1</v>
      </c>
      <c r="D45" t="s">
        <v>14</v>
      </c>
    </row>
    <row r="46" spans="2:15" x14ac:dyDescent="0.45">
      <c r="B46" s="1" t="s">
        <v>36</v>
      </c>
      <c r="C46">
        <v>0.57250000000000001</v>
      </c>
      <c r="D46" t="s">
        <v>39</v>
      </c>
      <c r="J46">
        <f>N39+C27</f>
        <v>50</v>
      </c>
      <c r="K46" t="s">
        <v>3</v>
      </c>
    </row>
    <row r="47" spans="2:15" x14ac:dyDescent="0.45">
      <c r="B47" s="1" t="s">
        <v>37</v>
      </c>
      <c r="C47">
        <f>1*10^-3</f>
        <v>1E-3</v>
      </c>
      <c r="D47" t="s">
        <v>40</v>
      </c>
      <c r="K47" s="10">
        <f>N43/((J43-J46)*4.18)</f>
        <v>4.7846889952153111</v>
      </c>
      <c r="L47" t="s">
        <v>16</v>
      </c>
    </row>
    <row r="48" spans="2:15" x14ac:dyDescent="0.45">
      <c r="B48" s="1" t="s">
        <v>38</v>
      </c>
      <c r="C48" s="10">
        <f>(C45*1000-C44*C47)/1000</f>
        <v>166.99867499999999</v>
      </c>
      <c r="D48" t="s">
        <v>14</v>
      </c>
      <c r="F48" s="1" t="s">
        <v>22</v>
      </c>
      <c r="G48" s="2">
        <f>(J42-K48)/F43</f>
        <v>4.5</v>
      </c>
      <c r="K48" s="10">
        <f>J42-N43</f>
        <v>600</v>
      </c>
      <c r="L48" t="s">
        <v>1</v>
      </c>
      <c r="N48" s="1" t="s">
        <v>74</v>
      </c>
      <c r="O48" s="10">
        <f>N43-F43-L51</f>
        <v>400</v>
      </c>
    </row>
    <row r="49" spans="2:17" x14ac:dyDescent="0.45">
      <c r="B49" s="1" t="s">
        <v>29</v>
      </c>
      <c r="C49" s="3">
        <f>((C48-$C$56)*1000+($C$53*(C47-$C$55))-(273+$C$52)*(C46-$C$54)*1000)/1000</f>
        <v>2.7612999999999883</v>
      </c>
      <c r="D49" t="s">
        <v>14</v>
      </c>
      <c r="F49" s="1" t="s">
        <v>54</v>
      </c>
      <c r="G49" s="2">
        <f>J41/(F42+K49+N37)</f>
        <v>0.53670955130245024</v>
      </c>
      <c r="J49" s="1" t="s">
        <v>51</v>
      </c>
      <c r="K49" s="11">
        <f>C64*K47</f>
        <v>28.860287081339727</v>
      </c>
      <c r="L49" t="s">
        <v>1</v>
      </c>
    </row>
    <row r="50" spans="2:17" x14ac:dyDescent="0.45">
      <c r="B50" s="1" t="s">
        <v>52</v>
      </c>
      <c r="C50" s="3">
        <f>C45-$C$57-293*(C46-$C$54)</f>
        <v>2.7612999999999772</v>
      </c>
      <c r="D50" t="s">
        <v>14</v>
      </c>
    </row>
    <row r="51" spans="2:17" x14ac:dyDescent="0.45">
      <c r="F51" t="s">
        <v>68</v>
      </c>
      <c r="G51" s="14">
        <f>(F34-F43)/F34</f>
        <v>0.93333333333333335</v>
      </c>
      <c r="K51" s="1" t="s">
        <v>69</v>
      </c>
      <c r="L51" s="10">
        <f>N38-F38</f>
        <v>300</v>
      </c>
      <c r="M51" t="s">
        <v>1</v>
      </c>
      <c r="O51" s="1" t="s">
        <v>76</v>
      </c>
      <c r="P51">
        <f>N38-F37</f>
        <v>300</v>
      </c>
      <c r="Q51" t="s">
        <v>1</v>
      </c>
    </row>
    <row r="52" spans="2:17" x14ac:dyDescent="0.45">
      <c r="B52" s="1" t="s">
        <v>45</v>
      </c>
      <c r="C52">
        <v>20</v>
      </c>
      <c r="D52" t="s">
        <v>3</v>
      </c>
      <c r="K52" s="1" t="s">
        <v>70</v>
      </c>
      <c r="L52" s="10">
        <f>J42-K48</f>
        <v>900</v>
      </c>
      <c r="M52" t="s">
        <v>1</v>
      </c>
      <c r="O52" s="1" t="s">
        <v>77</v>
      </c>
      <c r="P52">
        <f>N13</f>
        <v>900</v>
      </c>
      <c r="Q52" t="s">
        <v>1</v>
      </c>
    </row>
    <row r="53" spans="2:17" x14ac:dyDescent="0.45">
      <c r="B53" s="1" t="s">
        <v>46</v>
      </c>
      <c r="C53" s="3">
        <f>1.01325*10^5</f>
        <v>101325</v>
      </c>
      <c r="D53" t="s">
        <v>44</v>
      </c>
      <c r="H53" s="1"/>
      <c r="I53" s="7"/>
      <c r="K53" s="15" t="s">
        <v>71</v>
      </c>
      <c r="L53" s="10">
        <f>F43</f>
        <v>200</v>
      </c>
      <c r="M53" t="s">
        <v>1</v>
      </c>
      <c r="O53" s="1" t="s">
        <v>78</v>
      </c>
      <c r="P53">
        <f>P52/C25</f>
        <v>200</v>
      </c>
      <c r="Q53" t="s">
        <v>1</v>
      </c>
    </row>
    <row r="54" spans="2:17" x14ac:dyDescent="0.45">
      <c r="B54" s="1" t="s">
        <v>47</v>
      </c>
      <c r="C54">
        <v>0.29659999999999997</v>
      </c>
      <c r="D54" t="s">
        <v>39</v>
      </c>
    </row>
    <row r="55" spans="2:17" x14ac:dyDescent="0.45">
      <c r="B55" s="1" t="s">
        <v>48</v>
      </c>
      <c r="C55">
        <v>1E-3</v>
      </c>
      <c r="D55" t="s">
        <v>40</v>
      </c>
    </row>
    <row r="56" spans="2:17" x14ac:dyDescent="0.45">
      <c r="B56" s="1" t="s">
        <v>49</v>
      </c>
      <c r="C56" s="9">
        <f>(C57*1000-C53*C55)/1000</f>
        <v>83.398674999999997</v>
      </c>
      <c r="D56" t="s">
        <v>14</v>
      </c>
    </row>
    <row r="57" spans="2:17" x14ac:dyDescent="0.45">
      <c r="B57" s="1" t="s">
        <v>50</v>
      </c>
      <c r="C57">
        <v>83.5</v>
      </c>
      <c r="D57" t="s">
        <v>14</v>
      </c>
      <c r="F57" s="1"/>
      <c r="G57" s="5"/>
      <c r="L57" s="1"/>
      <c r="M57" s="7"/>
      <c r="N57" s="7"/>
    </row>
    <row r="59" spans="2:17" x14ac:dyDescent="0.45">
      <c r="B59">
        <f>J46</f>
        <v>50</v>
      </c>
      <c r="C59" t="str">
        <f>K46</f>
        <v>degC</v>
      </c>
    </row>
    <row r="60" spans="2:17" x14ac:dyDescent="0.45">
      <c r="B60" s="1" t="s">
        <v>50</v>
      </c>
      <c r="C60">
        <v>208.9</v>
      </c>
      <c r="D60" t="s">
        <v>14</v>
      </c>
    </row>
    <row r="61" spans="2:17" x14ac:dyDescent="0.45">
      <c r="B61" s="1" t="s">
        <v>53</v>
      </c>
      <c r="C61">
        <v>0.70399999999999996</v>
      </c>
      <c r="D61" t="s">
        <v>39</v>
      </c>
      <c r="F61" s="7"/>
      <c r="K61" s="7"/>
    </row>
    <row r="62" spans="2:17" x14ac:dyDescent="0.45">
      <c r="B62" s="1" t="s">
        <v>48</v>
      </c>
      <c r="C62">
        <v>1E-3</v>
      </c>
      <c r="D62" t="s">
        <v>40</v>
      </c>
      <c r="J62" s="1"/>
    </row>
    <row r="63" spans="2:17" x14ac:dyDescent="0.45">
      <c r="B63" s="1" t="s">
        <v>49</v>
      </c>
      <c r="C63" s="9">
        <f>C60-($C$53*C62)/1000</f>
        <v>208.798675</v>
      </c>
      <c r="D63" t="s">
        <v>14</v>
      </c>
      <c r="H63" s="1"/>
    </row>
    <row r="64" spans="2:17" x14ac:dyDescent="0.45">
      <c r="B64" s="1" t="s">
        <v>29</v>
      </c>
      <c r="C64" s="8">
        <f>((C63-$C$56)*1000+($C$53*(C62-$C$55))-(273+$C$52)*(C61-$C$54)*1000)/1000</f>
        <v>6.0318000000000032</v>
      </c>
      <c r="D64" t="s">
        <v>14</v>
      </c>
    </row>
    <row r="65" spans="2:12" x14ac:dyDescent="0.45">
      <c r="B65" s="1" t="s">
        <v>52</v>
      </c>
      <c r="C65" s="8">
        <f>C60-$C$57-293*(C61-$C$54)</f>
        <v>6.031800000000004</v>
      </c>
      <c r="D65" t="s">
        <v>14</v>
      </c>
      <c r="I65" s="7"/>
      <c r="L65" s="1"/>
    </row>
    <row r="67" spans="2:12" x14ac:dyDescent="0.45">
      <c r="B67">
        <f>J43</f>
        <v>95</v>
      </c>
      <c r="C67" t="str">
        <f>K43</f>
        <v>degC</v>
      </c>
    </row>
    <row r="68" spans="2:12" x14ac:dyDescent="0.45">
      <c r="B68" s="1" t="s">
        <v>50</v>
      </c>
      <c r="C68">
        <v>390</v>
      </c>
      <c r="D68" t="s">
        <v>14</v>
      </c>
    </row>
    <row r="69" spans="2:12" x14ac:dyDescent="0.45">
      <c r="B69" s="1" t="s">
        <v>53</v>
      </c>
      <c r="C69">
        <v>1.25</v>
      </c>
      <c r="D69" t="s">
        <v>39</v>
      </c>
    </row>
    <row r="70" spans="2:12" x14ac:dyDescent="0.45">
      <c r="B70" s="1" t="s">
        <v>48</v>
      </c>
      <c r="C70">
        <v>1.0369999999999999E-3</v>
      </c>
      <c r="D70" t="s">
        <v>40</v>
      </c>
    </row>
    <row r="71" spans="2:12" x14ac:dyDescent="0.45">
      <c r="B71" s="1" t="s">
        <v>49</v>
      </c>
      <c r="C71" s="9">
        <f>C68-($C$53*C70)/1000</f>
        <v>389.89492597499998</v>
      </c>
      <c r="D71" t="s">
        <v>14</v>
      </c>
    </row>
    <row r="72" spans="2:12" x14ac:dyDescent="0.45">
      <c r="B72" s="1" t="s">
        <v>29</v>
      </c>
      <c r="C72" s="8">
        <f>((C71-$C$56)*1000+($C$53*(C70-$C$55))-(273+$C$52)*(C69-$C$54)*1000)/1000</f>
        <v>27.15379999999999</v>
      </c>
      <c r="D72" t="s">
        <v>14</v>
      </c>
    </row>
    <row r="73" spans="2:12" x14ac:dyDescent="0.45">
      <c r="B73" s="1" t="s">
        <v>52</v>
      </c>
      <c r="C73" s="8">
        <f>C68-$C$57-293*(C69-$C$54)</f>
        <v>27.15379999999999</v>
      </c>
      <c r="D73" t="s">
        <v>14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DEC-8CE0-44B3-921B-10A6705805F0}">
  <dimension ref="A1:AA110"/>
  <sheetViews>
    <sheetView showGridLines="0" topLeftCell="B1" workbookViewId="0">
      <selection activeCell="O142" sqref="O142"/>
    </sheetView>
  </sheetViews>
  <sheetFormatPr defaultRowHeight="14.25" x14ac:dyDescent="0.45"/>
  <sheetData>
    <row r="1" spans="1:27" x14ac:dyDescent="0.45">
      <c r="C1" t="s">
        <v>59</v>
      </c>
      <c r="D1">
        <v>1000</v>
      </c>
      <c r="E1" t="s">
        <v>1</v>
      </c>
    </row>
    <row r="2" spans="1:27" x14ac:dyDescent="0.45">
      <c r="C2" t="s">
        <v>22</v>
      </c>
      <c r="D2">
        <v>4.5</v>
      </c>
      <c r="F2" t="s">
        <v>60</v>
      </c>
      <c r="G2">
        <f>G4*$D$1</f>
        <v>0</v>
      </c>
      <c r="H2">
        <f t="shared" ref="H2:AA2" si="0">H4*$D$1</f>
        <v>50</v>
      </c>
      <c r="I2">
        <f t="shared" si="0"/>
        <v>100</v>
      </c>
      <c r="J2">
        <f t="shared" si="0"/>
        <v>150</v>
      </c>
      <c r="K2">
        <f t="shared" si="0"/>
        <v>200</v>
      </c>
      <c r="L2">
        <f t="shared" si="0"/>
        <v>250</v>
      </c>
      <c r="M2">
        <f t="shared" si="0"/>
        <v>300</v>
      </c>
      <c r="N2">
        <f t="shared" si="0"/>
        <v>350</v>
      </c>
      <c r="O2">
        <f t="shared" si="0"/>
        <v>400</v>
      </c>
      <c r="P2">
        <f t="shared" si="0"/>
        <v>450</v>
      </c>
      <c r="Q2">
        <f t="shared" si="0"/>
        <v>500</v>
      </c>
      <c r="R2">
        <f t="shared" si="0"/>
        <v>550</v>
      </c>
      <c r="S2">
        <f t="shared" si="0"/>
        <v>600</v>
      </c>
      <c r="T2">
        <f t="shared" si="0"/>
        <v>650</v>
      </c>
      <c r="U2">
        <f t="shared" si="0"/>
        <v>700</v>
      </c>
      <c r="V2">
        <f t="shared" si="0"/>
        <v>750</v>
      </c>
      <c r="W2">
        <f t="shared" si="0"/>
        <v>800</v>
      </c>
      <c r="X2">
        <f t="shared" si="0"/>
        <v>850</v>
      </c>
      <c r="Y2">
        <f t="shared" si="0"/>
        <v>900</v>
      </c>
      <c r="Z2">
        <f t="shared" si="0"/>
        <v>950</v>
      </c>
      <c r="AA2">
        <f t="shared" si="0"/>
        <v>1000</v>
      </c>
    </row>
    <row r="3" spans="1:27" x14ac:dyDescent="0.45">
      <c r="E3" t="s">
        <v>67</v>
      </c>
      <c r="G3" t="s">
        <v>56</v>
      </c>
    </row>
    <row r="4" spans="1:27" x14ac:dyDescent="0.45">
      <c r="A4" t="s">
        <v>62</v>
      </c>
      <c r="B4" t="s">
        <v>61</v>
      </c>
      <c r="C4" t="s">
        <v>58</v>
      </c>
      <c r="D4" t="s">
        <v>57</v>
      </c>
      <c r="G4" s="2">
        <v>0</v>
      </c>
      <c r="H4" s="2">
        <v>0.05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0.8</v>
      </c>
      <c r="X4" s="2">
        <v>0.85</v>
      </c>
      <c r="Y4" s="2">
        <v>0.9</v>
      </c>
      <c r="Z4" s="2">
        <v>0.95</v>
      </c>
      <c r="AA4" s="2">
        <v>1</v>
      </c>
    </row>
    <row r="5" spans="1:27" x14ac:dyDescent="0.45">
      <c r="A5" s="13">
        <f>D5-B5</f>
        <v>0</v>
      </c>
      <c r="B5" s="8">
        <f>D5/$D$2</f>
        <v>0</v>
      </c>
      <c r="C5">
        <f>$D$1-D5</f>
        <v>1000</v>
      </c>
      <c r="D5">
        <f>F5*$D$1</f>
        <v>0</v>
      </c>
      <c r="E5" t="s">
        <v>55</v>
      </c>
      <c r="F5" s="2">
        <v>0</v>
      </c>
      <c r="G5">
        <f>IF($A5&gt;G$2,1,0)</f>
        <v>0</v>
      </c>
      <c r="H5">
        <f t="shared" ref="H5:AA18" si="1">IF($A5&gt;H$2,1,0)</f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6" spans="1:27" x14ac:dyDescent="0.45">
      <c r="A6" s="13">
        <f t="shared" ref="A6:A15" si="2">D6-B6</f>
        <v>38.888888888888886</v>
      </c>
      <c r="B6" s="8">
        <f t="shared" ref="B6:B15" si="3">D6/$D$2</f>
        <v>11.111111111111111</v>
      </c>
      <c r="C6">
        <f t="shared" ref="C6:C25" si="4">$D$1-D6</f>
        <v>950</v>
      </c>
      <c r="D6">
        <f t="shared" ref="D6:D15" si="5">F6*$D$1</f>
        <v>50</v>
      </c>
      <c r="F6" s="2">
        <v>0.05</v>
      </c>
      <c r="G6">
        <f t="shared" ref="G6:V25" si="6">IF($A6&gt;G$2,1,0)</f>
        <v>1</v>
      </c>
      <c r="H6">
        <f t="shared" si="6"/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</row>
    <row r="7" spans="1:27" x14ac:dyDescent="0.45">
      <c r="A7" s="13">
        <f t="shared" si="2"/>
        <v>77.777777777777771</v>
      </c>
      <c r="B7" s="8">
        <f t="shared" si="3"/>
        <v>22.222222222222221</v>
      </c>
      <c r="C7">
        <f t="shared" si="4"/>
        <v>900</v>
      </c>
      <c r="D7">
        <f t="shared" si="5"/>
        <v>100</v>
      </c>
      <c r="F7" s="2">
        <v>0.1</v>
      </c>
      <c r="G7">
        <f t="shared" si="6"/>
        <v>1</v>
      </c>
      <c r="H7">
        <f t="shared" si="1"/>
        <v>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</row>
    <row r="8" spans="1:27" x14ac:dyDescent="0.45">
      <c r="A8" s="13">
        <f t="shared" si="2"/>
        <v>116.66666666666666</v>
      </c>
      <c r="B8" s="8">
        <f t="shared" si="3"/>
        <v>33.333333333333336</v>
      </c>
      <c r="C8">
        <f t="shared" si="4"/>
        <v>850</v>
      </c>
      <c r="D8">
        <f t="shared" si="5"/>
        <v>150</v>
      </c>
      <c r="F8" s="2">
        <v>0.15</v>
      </c>
      <c r="G8">
        <f t="shared" si="6"/>
        <v>1</v>
      </c>
      <c r="H8">
        <f t="shared" si="1"/>
        <v>1</v>
      </c>
      <c r="I8">
        <f t="shared" si="1"/>
        <v>1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</row>
    <row r="9" spans="1:27" x14ac:dyDescent="0.45">
      <c r="A9" s="13">
        <f t="shared" si="2"/>
        <v>155.55555555555554</v>
      </c>
      <c r="B9" s="8">
        <f t="shared" si="3"/>
        <v>44.444444444444443</v>
      </c>
      <c r="C9">
        <f t="shared" si="4"/>
        <v>800</v>
      </c>
      <c r="D9">
        <f t="shared" si="5"/>
        <v>200</v>
      </c>
      <c r="F9" s="2">
        <v>0.2</v>
      </c>
      <c r="G9">
        <f t="shared" si="6"/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0" spans="1:27" x14ac:dyDescent="0.45">
      <c r="A10" s="13">
        <f t="shared" si="2"/>
        <v>194.44444444444446</v>
      </c>
      <c r="B10" s="8">
        <f t="shared" si="3"/>
        <v>55.555555555555557</v>
      </c>
      <c r="C10">
        <f t="shared" si="4"/>
        <v>750</v>
      </c>
      <c r="D10">
        <f t="shared" si="5"/>
        <v>250</v>
      </c>
      <c r="F10" s="2">
        <v>0.25</v>
      </c>
      <c r="G10">
        <f t="shared" si="6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</row>
    <row r="11" spans="1:27" x14ac:dyDescent="0.45">
      <c r="A11" s="13">
        <f t="shared" si="2"/>
        <v>233.33333333333331</v>
      </c>
      <c r="B11" s="8">
        <f t="shared" si="3"/>
        <v>66.666666666666671</v>
      </c>
      <c r="C11">
        <f t="shared" si="4"/>
        <v>700</v>
      </c>
      <c r="D11">
        <f t="shared" si="5"/>
        <v>300</v>
      </c>
      <c r="F11" s="2">
        <v>0.3</v>
      </c>
      <c r="G11">
        <f t="shared" si="6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</row>
    <row r="12" spans="1:27" x14ac:dyDescent="0.45">
      <c r="A12" s="13">
        <f t="shared" si="2"/>
        <v>272.22222222222223</v>
      </c>
      <c r="B12" s="8">
        <f t="shared" si="3"/>
        <v>77.777777777777771</v>
      </c>
      <c r="C12">
        <f t="shared" si="4"/>
        <v>650</v>
      </c>
      <c r="D12">
        <f t="shared" si="5"/>
        <v>350</v>
      </c>
      <c r="F12" s="2">
        <v>0.35</v>
      </c>
      <c r="G12">
        <f t="shared" si="6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</row>
    <row r="13" spans="1:27" x14ac:dyDescent="0.45">
      <c r="A13" s="13">
        <f t="shared" si="2"/>
        <v>311.11111111111109</v>
      </c>
      <c r="B13" s="8">
        <f t="shared" si="3"/>
        <v>88.888888888888886</v>
      </c>
      <c r="C13">
        <f t="shared" si="4"/>
        <v>600</v>
      </c>
      <c r="D13">
        <f t="shared" si="5"/>
        <v>400</v>
      </c>
      <c r="F13" s="2">
        <v>0.4</v>
      </c>
      <c r="G13">
        <f t="shared" si="6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</row>
    <row r="14" spans="1:27" x14ac:dyDescent="0.45">
      <c r="A14" s="13">
        <f t="shared" si="2"/>
        <v>350</v>
      </c>
      <c r="B14" s="8">
        <f t="shared" si="3"/>
        <v>100</v>
      </c>
      <c r="C14">
        <f t="shared" si="4"/>
        <v>550</v>
      </c>
      <c r="D14">
        <f t="shared" si="5"/>
        <v>450</v>
      </c>
      <c r="F14" s="2">
        <v>0.45</v>
      </c>
      <c r="G14">
        <f t="shared" si="6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</row>
    <row r="15" spans="1:27" x14ac:dyDescent="0.45">
      <c r="A15" s="13">
        <f t="shared" si="2"/>
        <v>388.88888888888891</v>
      </c>
      <c r="B15" s="8">
        <f t="shared" si="3"/>
        <v>111.11111111111111</v>
      </c>
      <c r="C15">
        <f t="shared" si="4"/>
        <v>500</v>
      </c>
      <c r="D15">
        <f t="shared" si="5"/>
        <v>500</v>
      </c>
      <c r="F15" s="2">
        <v>0.5</v>
      </c>
      <c r="G15">
        <f t="shared" si="6"/>
        <v>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27" x14ac:dyDescent="0.45">
      <c r="A16" s="13">
        <f t="shared" ref="A16:A25" si="7">D16-B16</f>
        <v>427.77777777777777</v>
      </c>
      <c r="B16" s="8">
        <f t="shared" ref="B16:B25" si="8">D16/$D$2</f>
        <v>122.22222222222223</v>
      </c>
      <c r="C16">
        <f t="shared" si="4"/>
        <v>450</v>
      </c>
      <c r="D16">
        <f t="shared" ref="D16:D25" si="9">F16*$D$1</f>
        <v>550</v>
      </c>
      <c r="F16" s="2">
        <v>0.55000000000000004</v>
      </c>
      <c r="G16">
        <f t="shared" si="6"/>
        <v>1</v>
      </c>
      <c r="H16">
        <f t="shared" si="1"/>
        <v>1</v>
      </c>
      <c r="I16">
        <f t="shared" si="1"/>
        <v>1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1</v>
      </c>
      <c r="N16">
        <f t="shared" si="1"/>
        <v>1</v>
      </c>
      <c r="O16">
        <f t="shared" si="1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</row>
    <row r="17" spans="1:27" x14ac:dyDescent="0.45">
      <c r="A17" s="13">
        <f t="shared" si="7"/>
        <v>466.66666666666663</v>
      </c>
      <c r="B17" s="8">
        <f t="shared" si="8"/>
        <v>133.33333333333334</v>
      </c>
      <c r="C17">
        <f t="shared" si="4"/>
        <v>400</v>
      </c>
      <c r="D17">
        <f t="shared" si="9"/>
        <v>600</v>
      </c>
      <c r="F17" s="2">
        <v>0.6</v>
      </c>
      <c r="G17">
        <f t="shared" si="6"/>
        <v>1</v>
      </c>
      <c r="H17">
        <f t="shared" si="1"/>
        <v>1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1</v>
      </c>
      <c r="O17">
        <f t="shared" si="1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</row>
    <row r="18" spans="1:27" x14ac:dyDescent="0.45">
      <c r="A18" s="13">
        <f t="shared" si="7"/>
        <v>505.55555555555554</v>
      </c>
      <c r="B18" s="8">
        <f t="shared" si="8"/>
        <v>144.44444444444446</v>
      </c>
      <c r="C18">
        <f t="shared" si="4"/>
        <v>350</v>
      </c>
      <c r="D18">
        <f t="shared" si="9"/>
        <v>650</v>
      </c>
      <c r="F18" s="2">
        <v>0.65</v>
      </c>
      <c r="G18">
        <f t="shared" si="6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si="1"/>
        <v>1</v>
      </c>
      <c r="M18">
        <f t="shared" si="1"/>
        <v>1</v>
      </c>
      <c r="N18">
        <f t="shared" si="1"/>
        <v>1</v>
      </c>
      <c r="O18">
        <f t="shared" si="1"/>
        <v>1</v>
      </c>
      <c r="P18">
        <f t="shared" si="1"/>
        <v>1</v>
      </c>
      <c r="Q18">
        <f t="shared" si="1"/>
        <v>1</v>
      </c>
      <c r="R18">
        <f t="shared" ref="H18:AA25" si="10">IF($A18&gt;R$2,1,0)</f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</row>
    <row r="19" spans="1:27" x14ac:dyDescent="0.45">
      <c r="A19" s="13">
        <f t="shared" si="7"/>
        <v>544.44444444444446</v>
      </c>
      <c r="B19" s="8">
        <f t="shared" si="8"/>
        <v>155.55555555555554</v>
      </c>
      <c r="C19">
        <f t="shared" si="4"/>
        <v>300</v>
      </c>
      <c r="D19">
        <f t="shared" si="9"/>
        <v>700</v>
      </c>
      <c r="F19" s="2">
        <v>0.7</v>
      </c>
      <c r="G19">
        <f t="shared" si="6"/>
        <v>1</v>
      </c>
      <c r="H19">
        <f t="shared" si="10"/>
        <v>1</v>
      </c>
      <c r="I19">
        <f t="shared" si="10"/>
        <v>1</v>
      </c>
      <c r="J19">
        <f t="shared" si="10"/>
        <v>1</v>
      </c>
      <c r="K19">
        <f t="shared" si="10"/>
        <v>1</v>
      </c>
      <c r="L19">
        <f t="shared" si="10"/>
        <v>1</v>
      </c>
      <c r="M19">
        <f t="shared" si="10"/>
        <v>1</v>
      </c>
      <c r="N19">
        <f t="shared" si="10"/>
        <v>1</v>
      </c>
      <c r="O19">
        <f t="shared" si="10"/>
        <v>1</v>
      </c>
      <c r="P19">
        <f t="shared" si="10"/>
        <v>1</v>
      </c>
      <c r="Q19">
        <f t="shared" si="10"/>
        <v>1</v>
      </c>
      <c r="R19">
        <f t="shared" si="10"/>
        <v>0</v>
      </c>
      <c r="S19">
        <f t="shared" si="10"/>
        <v>0</v>
      </c>
      <c r="T19">
        <f t="shared" si="10"/>
        <v>0</v>
      </c>
      <c r="U19">
        <f t="shared" si="10"/>
        <v>0</v>
      </c>
      <c r="V19">
        <f t="shared" si="10"/>
        <v>0</v>
      </c>
      <c r="W19">
        <f t="shared" si="10"/>
        <v>0</v>
      </c>
      <c r="X19">
        <f t="shared" si="10"/>
        <v>0</v>
      </c>
      <c r="Y19">
        <f t="shared" si="10"/>
        <v>0</v>
      </c>
      <c r="Z19">
        <f t="shared" si="10"/>
        <v>0</v>
      </c>
      <c r="AA19">
        <f t="shared" si="10"/>
        <v>0</v>
      </c>
    </row>
    <row r="20" spans="1:27" x14ac:dyDescent="0.45">
      <c r="A20" s="13">
        <f t="shared" si="7"/>
        <v>583.33333333333337</v>
      </c>
      <c r="B20" s="8">
        <f t="shared" si="8"/>
        <v>166.66666666666666</v>
      </c>
      <c r="C20">
        <f t="shared" si="4"/>
        <v>250</v>
      </c>
      <c r="D20">
        <f t="shared" si="9"/>
        <v>750</v>
      </c>
      <c r="F20" s="2">
        <v>0.75</v>
      </c>
      <c r="G20">
        <f t="shared" si="6"/>
        <v>1</v>
      </c>
      <c r="H20">
        <f t="shared" si="10"/>
        <v>1</v>
      </c>
      <c r="I20">
        <f t="shared" si="10"/>
        <v>1</v>
      </c>
      <c r="J20">
        <f t="shared" si="10"/>
        <v>1</v>
      </c>
      <c r="K20">
        <f t="shared" si="10"/>
        <v>1</v>
      </c>
      <c r="L20">
        <f t="shared" si="10"/>
        <v>1</v>
      </c>
      <c r="M20">
        <f t="shared" si="10"/>
        <v>1</v>
      </c>
      <c r="N20">
        <f t="shared" si="10"/>
        <v>1</v>
      </c>
      <c r="O20">
        <f t="shared" si="10"/>
        <v>1</v>
      </c>
      <c r="P20">
        <f t="shared" si="10"/>
        <v>1</v>
      </c>
      <c r="Q20">
        <f t="shared" si="10"/>
        <v>1</v>
      </c>
      <c r="R20">
        <f t="shared" si="10"/>
        <v>1</v>
      </c>
      <c r="S20">
        <f t="shared" si="10"/>
        <v>0</v>
      </c>
      <c r="T20">
        <f t="shared" si="10"/>
        <v>0</v>
      </c>
      <c r="U20">
        <f t="shared" si="10"/>
        <v>0</v>
      </c>
      <c r="V20">
        <f t="shared" si="10"/>
        <v>0</v>
      </c>
      <c r="W20">
        <f t="shared" si="10"/>
        <v>0</v>
      </c>
      <c r="X20">
        <f t="shared" si="10"/>
        <v>0</v>
      </c>
      <c r="Y20">
        <f t="shared" si="10"/>
        <v>0</v>
      </c>
      <c r="Z20">
        <f t="shared" si="10"/>
        <v>0</v>
      </c>
      <c r="AA20">
        <f t="shared" si="10"/>
        <v>0</v>
      </c>
    </row>
    <row r="21" spans="1:27" x14ac:dyDescent="0.45">
      <c r="A21" s="13">
        <f t="shared" si="7"/>
        <v>622.22222222222217</v>
      </c>
      <c r="B21" s="8">
        <f t="shared" si="8"/>
        <v>177.77777777777777</v>
      </c>
      <c r="C21">
        <f t="shared" si="4"/>
        <v>200</v>
      </c>
      <c r="D21">
        <f t="shared" si="9"/>
        <v>800</v>
      </c>
      <c r="F21" s="2">
        <v>0.8</v>
      </c>
      <c r="G21">
        <f t="shared" si="6"/>
        <v>1</v>
      </c>
      <c r="H21">
        <f t="shared" si="10"/>
        <v>1</v>
      </c>
      <c r="I21">
        <f t="shared" si="10"/>
        <v>1</v>
      </c>
      <c r="J21">
        <f t="shared" si="10"/>
        <v>1</v>
      </c>
      <c r="K21">
        <f t="shared" si="10"/>
        <v>1</v>
      </c>
      <c r="L21">
        <f t="shared" si="10"/>
        <v>1</v>
      </c>
      <c r="M21">
        <f t="shared" si="10"/>
        <v>1</v>
      </c>
      <c r="N21">
        <f t="shared" si="10"/>
        <v>1</v>
      </c>
      <c r="O21">
        <f t="shared" si="10"/>
        <v>1</v>
      </c>
      <c r="P21">
        <f t="shared" si="10"/>
        <v>1</v>
      </c>
      <c r="Q21">
        <f t="shared" si="10"/>
        <v>1</v>
      </c>
      <c r="R21">
        <f t="shared" si="10"/>
        <v>1</v>
      </c>
      <c r="S21">
        <f t="shared" si="10"/>
        <v>1</v>
      </c>
      <c r="T21">
        <f t="shared" si="10"/>
        <v>0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</row>
    <row r="22" spans="1:27" x14ac:dyDescent="0.45">
      <c r="A22" s="13">
        <f t="shared" si="7"/>
        <v>661.11111111111109</v>
      </c>
      <c r="B22" s="8">
        <f t="shared" si="8"/>
        <v>188.88888888888889</v>
      </c>
      <c r="C22">
        <f t="shared" si="4"/>
        <v>150</v>
      </c>
      <c r="D22">
        <f t="shared" si="9"/>
        <v>850</v>
      </c>
      <c r="F22" s="2">
        <v>0.85</v>
      </c>
      <c r="G22">
        <f t="shared" si="6"/>
        <v>1</v>
      </c>
      <c r="H22">
        <f t="shared" si="10"/>
        <v>1</v>
      </c>
      <c r="I22">
        <f t="shared" si="10"/>
        <v>1</v>
      </c>
      <c r="J22">
        <f t="shared" si="10"/>
        <v>1</v>
      </c>
      <c r="K22">
        <f t="shared" si="10"/>
        <v>1</v>
      </c>
      <c r="L22">
        <f t="shared" si="10"/>
        <v>1</v>
      </c>
      <c r="M22">
        <f t="shared" si="10"/>
        <v>1</v>
      </c>
      <c r="N22">
        <f t="shared" si="10"/>
        <v>1</v>
      </c>
      <c r="O22">
        <f t="shared" si="10"/>
        <v>1</v>
      </c>
      <c r="P22">
        <f t="shared" si="10"/>
        <v>1</v>
      </c>
      <c r="Q22">
        <f t="shared" si="10"/>
        <v>1</v>
      </c>
      <c r="R22">
        <f t="shared" si="10"/>
        <v>1</v>
      </c>
      <c r="S22">
        <f t="shared" si="10"/>
        <v>1</v>
      </c>
      <c r="T22">
        <f t="shared" si="10"/>
        <v>1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si="10"/>
        <v>0</v>
      </c>
      <c r="AA22">
        <f t="shared" si="10"/>
        <v>0</v>
      </c>
    </row>
    <row r="23" spans="1:27" x14ac:dyDescent="0.45">
      <c r="A23" s="13">
        <f t="shared" si="7"/>
        <v>700</v>
      </c>
      <c r="B23" s="8">
        <f t="shared" si="8"/>
        <v>200</v>
      </c>
      <c r="C23">
        <f t="shared" si="4"/>
        <v>100</v>
      </c>
      <c r="D23">
        <f t="shared" si="9"/>
        <v>900</v>
      </c>
      <c r="F23" s="2">
        <v>0.9</v>
      </c>
      <c r="G23">
        <f t="shared" si="6"/>
        <v>1</v>
      </c>
      <c r="H23">
        <f t="shared" si="10"/>
        <v>1</v>
      </c>
      <c r="I23">
        <f t="shared" si="10"/>
        <v>1</v>
      </c>
      <c r="J23">
        <f t="shared" si="10"/>
        <v>1</v>
      </c>
      <c r="K23">
        <f t="shared" si="10"/>
        <v>1</v>
      </c>
      <c r="L23">
        <f t="shared" si="10"/>
        <v>1</v>
      </c>
      <c r="M23">
        <f t="shared" si="10"/>
        <v>1</v>
      </c>
      <c r="N23">
        <f t="shared" si="10"/>
        <v>1</v>
      </c>
      <c r="O23">
        <f t="shared" si="10"/>
        <v>1</v>
      </c>
      <c r="P23">
        <f t="shared" si="10"/>
        <v>1</v>
      </c>
      <c r="Q23">
        <f t="shared" si="10"/>
        <v>1</v>
      </c>
      <c r="R23">
        <f t="shared" si="10"/>
        <v>1</v>
      </c>
      <c r="S23">
        <f t="shared" si="10"/>
        <v>1</v>
      </c>
      <c r="T23">
        <f t="shared" si="10"/>
        <v>1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0"/>
        <v>0</v>
      </c>
      <c r="AA23">
        <f t="shared" si="10"/>
        <v>0</v>
      </c>
    </row>
    <row r="24" spans="1:27" x14ac:dyDescent="0.45">
      <c r="A24" s="13">
        <f t="shared" si="7"/>
        <v>738.88888888888891</v>
      </c>
      <c r="B24" s="8">
        <f t="shared" si="8"/>
        <v>211.11111111111111</v>
      </c>
      <c r="C24">
        <f t="shared" si="4"/>
        <v>50</v>
      </c>
      <c r="D24">
        <f t="shared" si="9"/>
        <v>950</v>
      </c>
      <c r="F24" s="2">
        <v>0.95</v>
      </c>
      <c r="G24">
        <f t="shared" si="6"/>
        <v>1</v>
      </c>
      <c r="H24">
        <f t="shared" si="10"/>
        <v>1</v>
      </c>
      <c r="I24">
        <f t="shared" si="10"/>
        <v>1</v>
      </c>
      <c r="J24">
        <f t="shared" si="10"/>
        <v>1</v>
      </c>
      <c r="K24">
        <f t="shared" si="10"/>
        <v>1</v>
      </c>
      <c r="L24">
        <f t="shared" si="10"/>
        <v>1</v>
      </c>
      <c r="M24">
        <f t="shared" si="10"/>
        <v>1</v>
      </c>
      <c r="N24">
        <f t="shared" si="10"/>
        <v>1</v>
      </c>
      <c r="O24">
        <f t="shared" si="10"/>
        <v>1</v>
      </c>
      <c r="P24">
        <f t="shared" si="10"/>
        <v>1</v>
      </c>
      <c r="Q24">
        <f t="shared" si="10"/>
        <v>1</v>
      </c>
      <c r="R24">
        <f t="shared" si="10"/>
        <v>1</v>
      </c>
      <c r="S24">
        <f t="shared" si="10"/>
        <v>1</v>
      </c>
      <c r="T24">
        <f t="shared" si="10"/>
        <v>1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</row>
    <row r="25" spans="1:27" x14ac:dyDescent="0.45">
      <c r="A25" s="13">
        <f t="shared" si="7"/>
        <v>777.77777777777783</v>
      </c>
      <c r="B25" s="8">
        <f t="shared" si="8"/>
        <v>222.22222222222223</v>
      </c>
      <c r="C25">
        <f t="shared" si="4"/>
        <v>0</v>
      </c>
      <c r="D25">
        <f t="shared" si="9"/>
        <v>1000</v>
      </c>
      <c r="F25" s="2">
        <v>1</v>
      </c>
      <c r="G25">
        <f t="shared" si="6"/>
        <v>1</v>
      </c>
      <c r="H25">
        <f t="shared" si="10"/>
        <v>1</v>
      </c>
      <c r="I25">
        <f t="shared" si="10"/>
        <v>1</v>
      </c>
      <c r="J25">
        <f t="shared" si="10"/>
        <v>1</v>
      </c>
      <c r="K25">
        <f t="shared" si="10"/>
        <v>1</v>
      </c>
      <c r="L25">
        <f t="shared" si="10"/>
        <v>1</v>
      </c>
      <c r="M25">
        <f t="shared" si="10"/>
        <v>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1</v>
      </c>
      <c r="S25">
        <f t="shared" si="10"/>
        <v>1</v>
      </c>
      <c r="T25">
        <f t="shared" si="10"/>
        <v>1</v>
      </c>
      <c r="U25">
        <f t="shared" si="10"/>
        <v>1</v>
      </c>
      <c r="V25">
        <f t="shared" si="10"/>
        <v>1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</row>
    <row r="30" spans="1:27" x14ac:dyDescent="0.45">
      <c r="F30" t="s">
        <v>64</v>
      </c>
      <c r="G30" s="8">
        <f>G2/($D$2-1)</f>
        <v>0</v>
      </c>
      <c r="H30" s="8">
        <f t="shared" ref="H30:AA30" si="11">H2/($D$2-1)</f>
        <v>14.285714285714286</v>
      </c>
      <c r="I30" s="8">
        <f t="shared" si="11"/>
        <v>28.571428571428573</v>
      </c>
      <c r="J30" s="8">
        <f t="shared" si="11"/>
        <v>42.857142857142854</v>
      </c>
      <c r="K30" s="8">
        <f t="shared" si="11"/>
        <v>57.142857142857146</v>
      </c>
      <c r="L30" s="8">
        <f t="shared" si="11"/>
        <v>71.428571428571431</v>
      </c>
      <c r="M30" s="8">
        <f t="shared" si="11"/>
        <v>85.714285714285708</v>
      </c>
      <c r="N30" s="8">
        <f t="shared" si="11"/>
        <v>100</v>
      </c>
      <c r="O30" s="8">
        <f t="shared" si="11"/>
        <v>114.28571428571429</v>
      </c>
      <c r="P30" s="8">
        <f t="shared" si="11"/>
        <v>128.57142857142858</v>
      </c>
      <c r="Q30" s="8">
        <f t="shared" si="11"/>
        <v>142.85714285714286</v>
      </c>
      <c r="R30" s="8">
        <f t="shared" si="11"/>
        <v>157.14285714285714</v>
      </c>
      <c r="S30" s="8">
        <f t="shared" si="11"/>
        <v>171.42857142857142</v>
      </c>
      <c r="T30" s="8">
        <f t="shared" si="11"/>
        <v>185.71428571428572</v>
      </c>
      <c r="U30" s="8">
        <f t="shared" si="11"/>
        <v>200</v>
      </c>
      <c r="V30" s="8">
        <f t="shared" si="11"/>
        <v>214.28571428571428</v>
      </c>
      <c r="W30" s="8">
        <f t="shared" si="11"/>
        <v>228.57142857142858</v>
      </c>
      <c r="X30" s="8">
        <f t="shared" si="11"/>
        <v>242.85714285714286</v>
      </c>
      <c r="Y30" s="8">
        <f t="shared" si="11"/>
        <v>257.14285714285717</v>
      </c>
      <c r="Z30" s="8">
        <f t="shared" si="11"/>
        <v>271.42857142857144</v>
      </c>
      <c r="AA30" s="8">
        <f t="shared" si="11"/>
        <v>285.71428571428572</v>
      </c>
    </row>
    <row r="31" spans="1:27" x14ac:dyDescent="0.45">
      <c r="E31" t="s">
        <v>63</v>
      </c>
      <c r="G31" t="s">
        <v>56</v>
      </c>
    </row>
    <row r="32" spans="1:27" x14ac:dyDescent="0.45">
      <c r="G32" s="2">
        <v>0</v>
      </c>
      <c r="H32" s="2">
        <v>0.05</v>
      </c>
      <c r="I32" s="2">
        <v>0.1</v>
      </c>
      <c r="J32" s="2">
        <v>0.15</v>
      </c>
      <c r="K32" s="2">
        <v>0.2</v>
      </c>
      <c r="L32" s="2">
        <v>0.25</v>
      </c>
      <c r="M32" s="2">
        <v>0.3</v>
      </c>
      <c r="N32" s="2">
        <v>0.35</v>
      </c>
      <c r="O32" s="2">
        <v>0.4</v>
      </c>
      <c r="P32" s="2">
        <v>0.45</v>
      </c>
      <c r="Q32" s="2">
        <v>0.5</v>
      </c>
      <c r="R32" s="2">
        <v>0.55000000000000004</v>
      </c>
      <c r="S32" s="2">
        <v>0.6</v>
      </c>
      <c r="T32" s="2">
        <v>0.65</v>
      </c>
      <c r="U32" s="2">
        <v>0.7</v>
      </c>
      <c r="V32" s="2">
        <v>0.75</v>
      </c>
      <c r="W32" s="2">
        <v>0.8</v>
      </c>
      <c r="X32" s="2">
        <v>0.85</v>
      </c>
      <c r="Y32" s="2">
        <v>0.9</v>
      </c>
      <c r="Z32" s="2">
        <v>0.95</v>
      </c>
      <c r="AA32" s="2">
        <v>1</v>
      </c>
    </row>
    <row r="33" spans="5:27" x14ac:dyDescent="0.45">
      <c r="E33" t="s">
        <v>55</v>
      </c>
      <c r="F33" s="2">
        <v>0</v>
      </c>
      <c r="G33" s="3">
        <f>IF(G5=0, $D5, $D$2*G$30)</f>
        <v>0</v>
      </c>
      <c r="H33" s="3">
        <f t="shared" ref="H33:AA46" si="12">IF(H5=0, $D5, $D$2*H$30)</f>
        <v>0</v>
      </c>
      <c r="I33" s="3">
        <f t="shared" si="12"/>
        <v>0</v>
      </c>
      <c r="J33" s="3">
        <f t="shared" si="12"/>
        <v>0</v>
      </c>
      <c r="K33" s="3">
        <f t="shared" si="12"/>
        <v>0</v>
      </c>
      <c r="L33" s="3">
        <f t="shared" si="12"/>
        <v>0</v>
      </c>
      <c r="M33" s="3">
        <f t="shared" si="12"/>
        <v>0</v>
      </c>
      <c r="N33" s="3">
        <f t="shared" si="12"/>
        <v>0</v>
      </c>
      <c r="O33" s="3">
        <f t="shared" si="12"/>
        <v>0</v>
      </c>
      <c r="P33" s="3">
        <f t="shared" si="12"/>
        <v>0</v>
      </c>
      <c r="Q33" s="3">
        <f t="shared" si="12"/>
        <v>0</v>
      </c>
      <c r="R33" s="3">
        <f t="shared" si="12"/>
        <v>0</v>
      </c>
      <c r="S33" s="3">
        <f t="shared" si="12"/>
        <v>0</v>
      </c>
      <c r="T33" s="3">
        <f t="shared" si="12"/>
        <v>0</v>
      </c>
      <c r="U33" s="3">
        <f t="shared" si="12"/>
        <v>0</v>
      </c>
      <c r="V33" s="3">
        <f t="shared" si="12"/>
        <v>0</v>
      </c>
      <c r="W33" s="3">
        <f t="shared" si="12"/>
        <v>0</v>
      </c>
      <c r="X33" s="3">
        <f t="shared" si="12"/>
        <v>0</v>
      </c>
      <c r="Y33" s="3">
        <f t="shared" si="12"/>
        <v>0</v>
      </c>
      <c r="Z33" s="3">
        <f t="shared" si="12"/>
        <v>0</v>
      </c>
      <c r="AA33" s="3">
        <f t="shared" si="12"/>
        <v>0</v>
      </c>
    </row>
    <row r="34" spans="5:27" x14ac:dyDescent="0.45">
      <c r="F34" s="2">
        <v>0.05</v>
      </c>
      <c r="G34" s="3">
        <f t="shared" ref="G34:V53" si="13">IF(G6=0, $D6, $D$2*G$30)</f>
        <v>0</v>
      </c>
      <c r="H34" s="3">
        <f t="shared" si="13"/>
        <v>50</v>
      </c>
      <c r="I34" s="3">
        <f t="shared" si="13"/>
        <v>50</v>
      </c>
      <c r="J34" s="3">
        <f t="shared" si="13"/>
        <v>50</v>
      </c>
      <c r="K34" s="3">
        <f t="shared" si="13"/>
        <v>50</v>
      </c>
      <c r="L34" s="3">
        <f t="shared" si="13"/>
        <v>50</v>
      </c>
      <c r="M34" s="3">
        <f t="shared" si="13"/>
        <v>50</v>
      </c>
      <c r="N34" s="3">
        <f t="shared" si="13"/>
        <v>50</v>
      </c>
      <c r="O34" s="3">
        <f t="shared" si="13"/>
        <v>50</v>
      </c>
      <c r="P34" s="3">
        <f t="shared" si="13"/>
        <v>50</v>
      </c>
      <c r="Q34" s="3">
        <f t="shared" si="13"/>
        <v>50</v>
      </c>
      <c r="R34" s="3">
        <f t="shared" si="13"/>
        <v>50</v>
      </c>
      <c r="S34" s="3">
        <f t="shared" si="13"/>
        <v>50</v>
      </c>
      <c r="T34" s="3">
        <f t="shared" si="13"/>
        <v>50</v>
      </c>
      <c r="U34" s="3">
        <f t="shared" si="13"/>
        <v>50</v>
      </c>
      <c r="V34" s="3">
        <f t="shared" si="13"/>
        <v>50</v>
      </c>
      <c r="W34" s="3">
        <f t="shared" si="12"/>
        <v>50</v>
      </c>
      <c r="X34" s="3">
        <f t="shared" si="12"/>
        <v>50</v>
      </c>
      <c r="Y34" s="3">
        <f t="shared" si="12"/>
        <v>50</v>
      </c>
      <c r="Z34" s="3">
        <f t="shared" si="12"/>
        <v>50</v>
      </c>
      <c r="AA34" s="3">
        <f t="shared" si="12"/>
        <v>50</v>
      </c>
    </row>
    <row r="35" spans="5:27" x14ac:dyDescent="0.45">
      <c r="F35" s="2">
        <v>0.1</v>
      </c>
      <c r="G35" s="3">
        <f t="shared" si="13"/>
        <v>0</v>
      </c>
      <c r="H35" s="3">
        <f t="shared" si="12"/>
        <v>64.285714285714292</v>
      </c>
      <c r="I35" s="3">
        <f t="shared" si="12"/>
        <v>100</v>
      </c>
      <c r="J35" s="3">
        <f t="shared" si="12"/>
        <v>100</v>
      </c>
      <c r="K35" s="3">
        <f t="shared" si="12"/>
        <v>100</v>
      </c>
      <c r="L35" s="3">
        <f t="shared" si="12"/>
        <v>100</v>
      </c>
      <c r="M35" s="3">
        <f t="shared" si="12"/>
        <v>100</v>
      </c>
      <c r="N35" s="3">
        <f t="shared" si="12"/>
        <v>100</v>
      </c>
      <c r="O35" s="3">
        <f t="shared" si="12"/>
        <v>100</v>
      </c>
      <c r="P35" s="3">
        <f t="shared" si="12"/>
        <v>100</v>
      </c>
      <c r="Q35" s="3">
        <f t="shared" si="12"/>
        <v>100</v>
      </c>
      <c r="R35" s="3">
        <f t="shared" si="12"/>
        <v>100</v>
      </c>
      <c r="S35" s="3">
        <f t="shared" si="12"/>
        <v>100</v>
      </c>
      <c r="T35" s="3">
        <f t="shared" si="12"/>
        <v>100</v>
      </c>
      <c r="U35" s="3">
        <f t="shared" si="12"/>
        <v>100</v>
      </c>
      <c r="V35" s="3">
        <f t="shared" si="12"/>
        <v>100</v>
      </c>
      <c r="W35" s="3">
        <f t="shared" si="12"/>
        <v>100</v>
      </c>
      <c r="X35" s="3">
        <f t="shared" si="12"/>
        <v>100</v>
      </c>
      <c r="Y35" s="3">
        <f t="shared" si="12"/>
        <v>100</v>
      </c>
      <c r="Z35" s="3">
        <f t="shared" si="12"/>
        <v>100</v>
      </c>
      <c r="AA35" s="3">
        <f t="shared" si="12"/>
        <v>100</v>
      </c>
    </row>
    <row r="36" spans="5:27" x14ac:dyDescent="0.45">
      <c r="F36" s="2">
        <v>0.15</v>
      </c>
      <c r="G36" s="3">
        <f t="shared" si="13"/>
        <v>0</v>
      </c>
      <c r="H36" s="3">
        <f t="shared" si="12"/>
        <v>64.285714285714292</v>
      </c>
      <c r="I36" s="3">
        <f t="shared" si="12"/>
        <v>128.57142857142858</v>
      </c>
      <c r="J36" s="3">
        <f t="shared" si="12"/>
        <v>150</v>
      </c>
      <c r="K36" s="3">
        <f t="shared" si="12"/>
        <v>150</v>
      </c>
      <c r="L36" s="3">
        <f t="shared" si="12"/>
        <v>150</v>
      </c>
      <c r="M36" s="3">
        <f t="shared" si="12"/>
        <v>150</v>
      </c>
      <c r="N36" s="3">
        <f t="shared" si="12"/>
        <v>150</v>
      </c>
      <c r="O36" s="3">
        <f t="shared" si="12"/>
        <v>150</v>
      </c>
      <c r="P36" s="3">
        <f t="shared" si="12"/>
        <v>150</v>
      </c>
      <c r="Q36" s="3">
        <f t="shared" si="12"/>
        <v>150</v>
      </c>
      <c r="R36" s="3">
        <f t="shared" si="12"/>
        <v>150</v>
      </c>
      <c r="S36" s="3">
        <f t="shared" si="12"/>
        <v>150</v>
      </c>
      <c r="T36" s="3">
        <f t="shared" si="12"/>
        <v>150</v>
      </c>
      <c r="U36" s="3">
        <f t="shared" si="12"/>
        <v>150</v>
      </c>
      <c r="V36" s="3">
        <f t="shared" si="12"/>
        <v>150</v>
      </c>
      <c r="W36" s="3">
        <f t="shared" si="12"/>
        <v>150</v>
      </c>
      <c r="X36" s="3">
        <f t="shared" si="12"/>
        <v>150</v>
      </c>
      <c r="Y36" s="3">
        <f t="shared" si="12"/>
        <v>150</v>
      </c>
      <c r="Z36" s="3">
        <f t="shared" si="12"/>
        <v>150</v>
      </c>
      <c r="AA36" s="3">
        <f t="shared" si="12"/>
        <v>150</v>
      </c>
    </row>
    <row r="37" spans="5:27" x14ac:dyDescent="0.45">
      <c r="F37" s="2">
        <v>0.2</v>
      </c>
      <c r="G37" s="3">
        <f t="shared" si="13"/>
        <v>0</v>
      </c>
      <c r="H37" s="3">
        <f t="shared" si="12"/>
        <v>64.285714285714292</v>
      </c>
      <c r="I37" s="3">
        <f t="shared" si="12"/>
        <v>128.57142857142858</v>
      </c>
      <c r="J37" s="3">
        <f t="shared" si="12"/>
        <v>192.85714285714283</v>
      </c>
      <c r="K37" s="3">
        <f t="shared" si="12"/>
        <v>200</v>
      </c>
      <c r="L37" s="3">
        <f t="shared" si="12"/>
        <v>200</v>
      </c>
      <c r="M37" s="3">
        <f t="shared" si="12"/>
        <v>200</v>
      </c>
      <c r="N37" s="3">
        <f t="shared" si="12"/>
        <v>200</v>
      </c>
      <c r="O37" s="3">
        <f t="shared" si="12"/>
        <v>200</v>
      </c>
      <c r="P37" s="3">
        <f t="shared" si="12"/>
        <v>200</v>
      </c>
      <c r="Q37" s="3">
        <f t="shared" si="12"/>
        <v>200</v>
      </c>
      <c r="R37" s="3">
        <f t="shared" si="12"/>
        <v>200</v>
      </c>
      <c r="S37" s="3">
        <f t="shared" si="12"/>
        <v>200</v>
      </c>
      <c r="T37" s="3">
        <f t="shared" si="12"/>
        <v>200</v>
      </c>
      <c r="U37" s="3">
        <f t="shared" si="12"/>
        <v>200</v>
      </c>
      <c r="V37" s="3">
        <f t="shared" si="12"/>
        <v>200</v>
      </c>
      <c r="W37" s="3">
        <f t="shared" si="12"/>
        <v>200</v>
      </c>
      <c r="X37" s="3">
        <f t="shared" si="12"/>
        <v>200</v>
      </c>
      <c r="Y37" s="3">
        <f t="shared" si="12"/>
        <v>200</v>
      </c>
      <c r="Z37" s="3">
        <f t="shared" si="12"/>
        <v>200</v>
      </c>
      <c r="AA37" s="3">
        <f t="shared" si="12"/>
        <v>200</v>
      </c>
    </row>
    <row r="38" spans="5:27" x14ac:dyDescent="0.45">
      <c r="F38" s="2">
        <v>0.25</v>
      </c>
      <c r="G38" s="3">
        <f t="shared" si="13"/>
        <v>0</v>
      </c>
      <c r="H38" s="3">
        <f t="shared" si="12"/>
        <v>64.285714285714292</v>
      </c>
      <c r="I38" s="3">
        <f t="shared" si="12"/>
        <v>128.57142857142858</v>
      </c>
      <c r="J38" s="3">
        <f t="shared" si="12"/>
        <v>192.85714285714283</v>
      </c>
      <c r="K38" s="3">
        <f t="shared" si="12"/>
        <v>250</v>
      </c>
      <c r="L38" s="3">
        <f t="shared" si="12"/>
        <v>250</v>
      </c>
      <c r="M38" s="3">
        <f t="shared" si="12"/>
        <v>250</v>
      </c>
      <c r="N38" s="3">
        <f t="shared" si="12"/>
        <v>250</v>
      </c>
      <c r="O38" s="3">
        <f t="shared" si="12"/>
        <v>250</v>
      </c>
      <c r="P38" s="3">
        <f t="shared" si="12"/>
        <v>250</v>
      </c>
      <c r="Q38" s="3">
        <f t="shared" si="12"/>
        <v>250</v>
      </c>
      <c r="R38" s="3">
        <f t="shared" si="12"/>
        <v>250</v>
      </c>
      <c r="S38" s="3">
        <f t="shared" si="12"/>
        <v>250</v>
      </c>
      <c r="T38" s="3">
        <f t="shared" si="12"/>
        <v>250</v>
      </c>
      <c r="U38" s="3">
        <f t="shared" si="12"/>
        <v>250</v>
      </c>
      <c r="V38" s="3">
        <f t="shared" si="12"/>
        <v>250</v>
      </c>
      <c r="W38" s="3">
        <f t="shared" si="12"/>
        <v>250</v>
      </c>
      <c r="X38" s="3">
        <f t="shared" si="12"/>
        <v>250</v>
      </c>
      <c r="Y38" s="3">
        <f t="shared" si="12"/>
        <v>250</v>
      </c>
      <c r="Z38" s="3">
        <f t="shared" si="12"/>
        <v>250</v>
      </c>
      <c r="AA38" s="3">
        <f t="shared" si="12"/>
        <v>250</v>
      </c>
    </row>
    <row r="39" spans="5:27" x14ac:dyDescent="0.45">
      <c r="F39" s="2">
        <v>0.3</v>
      </c>
      <c r="G39" s="3">
        <f t="shared" si="13"/>
        <v>0</v>
      </c>
      <c r="H39" s="3">
        <f t="shared" si="12"/>
        <v>64.285714285714292</v>
      </c>
      <c r="I39" s="3">
        <f t="shared" si="12"/>
        <v>128.57142857142858</v>
      </c>
      <c r="J39" s="3">
        <f t="shared" si="12"/>
        <v>192.85714285714283</v>
      </c>
      <c r="K39" s="3">
        <f t="shared" si="12"/>
        <v>257.14285714285717</v>
      </c>
      <c r="L39" s="3">
        <f t="shared" si="12"/>
        <v>300</v>
      </c>
      <c r="M39" s="3">
        <f t="shared" si="12"/>
        <v>300</v>
      </c>
      <c r="N39" s="3">
        <f t="shared" si="12"/>
        <v>300</v>
      </c>
      <c r="O39" s="3">
        <f t="shared" si="12"/>
        <v>300</v>
      </c>
      <c r="P39" s="3">
        <f t="shared" si="12"/>
        <v>300</v>
      </c>
      <c r="Q39" s="3">
        <f t="shared" si="12"/>
        <v>300</v>
      </c>
      <c r="R39" s="3">
        <f t="shared" si="12"/>
        <v>300</v>
      </c>
      <c r="S39" s="3">
        <f t="shared" si="12"/>
        <v>300</v>
      </c>
      <c r="T39" s="3">
        <f t="shared" si="12"/>
        <v>300</v>
      </c>
      <c r="U39" s="3">
        <f t="shared" si="12"/>
        <v>300</v>
      </c>
      <c r="V39" s="3">
        <f t="shared" si="12"/>
        <v>300</v>
      </c>
      <c r="W39" s="3">
        <f t="shared" si="12"/>
        <v>300</v>
      </c>
      <c r="X39" s="3">
        <f t="shared" si="12"/>
        <v>300</v>
      </c>
      <c r="Y39" s="3">
        <f t="shared" si="12"/>
        <v>300</v>
      </c>
      <c r="Z39" s="3">
        <f t="shared" si="12"/>
        <v>300</v>
      </c>
      <c r="AA39" s="3">
        <f t="shared" si="12"/>
        <v>300</v>
      </c>
    </row>
    <row r="40" spans="5:27" x14ac:dyDescent="0.45">
      <c r="F40" s="2">
        <v>0.35</v>
      </c>
      <c r="G40" s="3">
        <f t="shared" si="13"/>
        <v>0</v>
      </c>
      <c r="H40" s="3">
        <f t="shared" si="12"/>
        <v>64.285714285714292</v>
      </c>
      <c r="I40" s="3">
        <f t="shared" si="12"/>
        <v>128.57142857142858</v>
      </c>
      <c r="J40" s="3">
        <f t="shared" si="12"/>
        <v>192.85714285714283</v>
      </c>
      <c r="K40" s="3">
        <f t="shared" si="12"/>
        <v>257.14285714285717</v>
      </c>
      <c r="L40" s="3">
        <f t="shared" si="12"/>
        <v>321.42857142857144</v>
      </c>
      <c r="M40" s="3">
        <f t="shared" si="12"/>
        <v>350</v>
      </c>
      <c r="N40" s="3">
        <f t="shared" si="12"/>
        <v>350</v>
      </c>
      <c r="O40" s="3">
        <f t="shared" si="12"/>
        <v>350</v>
      </c>
      <c r="P40" s="3">
        <f t="shared" si="12"/>
        <v>350</v>
      </c>
      <c r="Q40" s="3">
        <f t="shared" si="12"/>
        <v>350</v>
      </c>
      <c r="R40" s="3">
        <f t="shared" si="12"/>
        <v>350</v>
      </c>
      <c r="S40" s="3">
        <f t="shared" si="12"/>
        <v>350</v>
      </c>
      <c r="T40" s="3">
        <f t="shared" si="12"/>
        <v>350</v>
      </c>
      <c r="U40" s="3">
        <f t="shared" si="12"/>
        <v>350</v>
      </c>
      <c r="V40" s="3">
        <f t="shared" si="12"/>
        <v>350</v>
      </c>
      <c r="W40" s="3">
        <f t="shared" si="12"/>
        <v>350</v>
      </c>
      <c r="X40" s="3">
        <f t="shared" si="12"/>
        <v>350</v>
      </c>
      <c r="Y40" s="3">
        <f t="shared" si="12"/>
        <v>350</v>
      </c>
      <c r="Z40" s="3">
        <f t="shared" si="12"/>
        <v>350</v>
      </c>
      <c r="AA40" s="3">
        <f t="shared" si="12"/>
        <v>350</v>
      </c>
    </row>
    <row r="41" spans="5:27" x14ac:dyDescent="0.45">
      <c r="F41" s="2">
        <v>0.4</v>
      </c>
      <c r="G41" s="3">
        <f t="shared" si="13"/>
        <v>0</v>
      </c>
      <c r="H41" s="3">
        <f t="shared" si="12"/>
        <v>64.285714285714292</v>
      </c>
      <c r="I41" s="3">
        <f t="shared" si="12"/>
        <v>128.57142857142858</v>
      </c>
      <c r="J41" s="3">
        <f t="shared" si="12"/>
        <v>192.85714285714283</v>
      </c>
      <c r="K41" s="3">
        <f t="shared" si="12"/>
        <v>257.14285714285717</v>
      </c>
      <c r="L41" s="3">
        <f t="shared" si="12"/>
        <v>321.42857142857144</v>
      </c>
      <c r="M41" s="3">
        <f t="shared" si="12"/>
        <v>385.71428571428567</v>
      </c>
      <c r="N41" s="3">
        <f t="shared" si="12"/>
        <v>400</v>
      </c>
      <c r="O41" s="3">
        <f t="shared" si="12"/>
        <v>400</v>
      </c>
      <c r="P41" s="3">
        <f t="shared" si="12"/>
        <v>400</v>
      </c>
      <c r="Q41" s="3">
        <f t="shared" si="12"/>
        <v>400</v>
      </c>
      <c r="R41" s="3">
        <f t="shared" si="12"/>
        <v>400</v>
      </c>
      <c r="S41" s="3">
        <f t="shared" si="12"/>
        <v>400</v>
      </c>
      <c r="T41" s="3">
        <f t="shared" si="12"/>
        <v>400</v>
      </c>
      <c r="U41" s="3">
        <f t="shared" si="12"/>
        <v>400</v>
      </c>
      <c r="V41" s="3">
        <f t="shared" si="12"/>
        <v>400</v>
      </c>
      <c r="W41" s="3">
        <f t="shared" si="12"/>
        <v>400</v>
      </c>
      <c r="X41" s="3">
        <f t="shared" si="12"/>
        <v>400</v>
      </c>
      <c r="Y41" s="3">
        <f t="shared" si="12"/>
        <v>400</v>
      </c>
      <c r="Z41" s="3">
        <f t="shared" si="12"/>
        <v>400</v>
      </c>
      <c r="AA41" s="3">
        <f t="shared" si="12"/>
        <v>400</v>
      </c>
    </row>
    <row r="42" spans="5:27" x14ac:dyDescent="0.45">
      <c r="F42" s="2">
        <v>0.45</v>
      </c>
      <c r="G42" s="3">
        <f t="shared" si="13"/>
        <v>0</v>
      </c>
      <c r="H42" s="3">
        <f t="shared" si="12"/>
        <v>64.285714285714292</v>
      </c>
      <c r="I42" s="3">
        <f t="shared" si="12"/>
        <v>128.57142857142858</v>
      </c>
      <c r="J42" s="3">
        <f t="shared" si="12"/>
        <v>192.85714285714283</v>
      </c>
      <c r="K42" s="3">
        <f t="shared" si="12"/>
        <v>257.14285714285717</v>
      </c>
      <c r="L42" s="3">
        <f t="shared" si="12"/>
        <v>321.42857142857144</v>
      </c>
      <c r="M42" s="3">
        <f t="shared" si="12"/>
        <v>385.71428571428567</v>
      </c>
      <c r="N42" s="3">
        <f t="shared" si="12"/>
        <v>450</v>
      </c>
      <c r="O42" s="3">
        <f t="shared" si="12"/>
        <v>450</v>
      </c>
      <c r="P42" s="3">
        <f t="shared" si="12"/>
        <v>450</v>
      </c>
      <c r="Q42" s="3">
        <f t="shared" si="12"/>
        <v>450</v>
      </c>
      <c r="R42" s="3">
        <f t="shared" si="12"/>
        <v>450</v>
      </c>
      <c r="S42" s="3">
        <f t="shared" si="12"/>
        <v>450</v>
      </c>
      <c r="T42" s="3">
        <f t="shared" si="12"/>
        <v>450</v>
      </c>
      <c r="U42" s="3">
        <f t="shared" si="12"/>
        <v>450</v>
      </c>
      <c r="V42" s="3">
        <f t="shared" si="12"/>
        <v>450</v>
      </c>
      <c r="W42" s="3">
        <f t="shared" si="12"/>
        <v>450</v>
      </c>
      <c r="X42" s="3">
        <f t="shared" si="12"/>
        <v>450</v>
      </c>
      <c r="Y42" s="3">
        <f t="shared" si="12"/>
        <v>450</v>
      </c>
      <c r="Z42" s="3">
        <f t="shared" si="12"/>
        <v>450</v>
      </c>
      <c r="AA42" s="3">
        <f t="shared" si="12"/>
        <v>450</v>
      </c>
    </row>
    <row r="43" spans="5:27" x14ac:dyDescent="0.45">
      <c r="F43" s="2">
        <v>0.5</v>
      </c>
      <c r="G43" s="3">
        <f t="shared" si="13"/>
        <v>0</v>
      </c>
      <c r="H43" s="3">
        <f t="shared" si="12"/>
        <v>64.285714285714292</v>
      </c>
      <c r="I43" s="3">
        <f t="shared" si="12"/>
        <v>128.57142857142858</v>
      </c>
      <c r="J43" s="3">
        <f t="shared" si="12"/>
        <v>192.85714285714283</v>
      </c>
      <c r="K43" s="3">
        <f t="shared" si="12"/>
        <v>257.14285714285717</v>
      </c>
      <c r="L43" s="3">
        <f t="shared" si="12"/>
        <v>321.42857142857144</v>
      </c>
      <c r="M43" s="3">
        <f t="shared" si="12"/>
        <v>385.71428571428567</v>
      </c>
      <c r="N43" s="3">
        <f t="shared" si="12"/>
        <v>450</v>
      </c>
      <c r="O43" s="3">
        <f t="shared" si="12"/>
        <v>500</v>
      </c>
      <c r="P43" s="3">
        <f t="shared" si="12"/>
        <v>500</v>
      </c>
      <c r="Q43" s="3">
        <f t="shared" si="12"/>
        <v>500</v>
      </c>
      <c r="R43" s="3">
        <f t="shared" si="12"/>
        <v>500</v>
      </c>
      <c r="S43" s="3">
        <f t="shared" si="12"/>
        <v>500</v>
      </c>
      <c r="T43" s="3">
        <f t="shared" si="12"/>
        <v>500</v>
      </c>
      <c r="U43" s="3">
        <f t="shared" si="12"/>
        <v>500</v>
      </c>
      <c r="V43" s="3">
        <f t="shared" si="12"/>
        <v>500</v>
      </c>
      <c r="W43" s="3">
        <f t="shared" si="12"/>
        <v>500</v>
      </c>
      <c r="X43" s="3">
        <f t="shared" si="12"/>
        <v>500</v>
      </c>
      <c r="Y43" s="3">
        <f t="shared" si="12"/>
        <v>500</v>
      </c>
      <c r="Z43" s="3">
        <f t="shared" si="12"/>
        <v>500</v>
      </c>
      <c r="AA43" s="3">
        <f t="shared" si="12"/>
        <v>500</v>
      </c>
    </row>
    <row r="44" spans="5:27" x14ac:dyDescent="0.45">
      <c r="F44" s="2">
        <v>0.55000000000000004</v>
      </c>
      <c r="G44" s="3">
        <f t="shared" si="13"/>
        <v>0</v>
      </c>
      <c r="H44" s="3">
        <f t="shared" si="12"/>
        <v>64.285714285714292</v>
      </c>
      <c r="I44" s="3">
        <f t="shared" si="12"/>
        <v>128.57142857142858</v>
      </c>
      <c r="J44" s="3">
        <f t="shared" si="12"/>
        <v>192.85714285714283</v>
      </c>
      <c r="K44" s="3">
        <f t="shared" si="12"/>
        <v>257.14285714285717</v>
      </c>
      <c r="L44" s="3">
        <f t="shared" si="12"/>
        <v>321.42857142857144</v>
      </c>
      <c r="M44" s="3">
        <f t="shared" si="12"/>
        <v>385.71428571428567</v>
      </c>
      <c r="N44" s="3">
        <f t="shared" si="12"/>
        <v>450</v>
      </c>
      <c r="O44" s="3">
        <f t="shared" si="12"/>
        <v>514.28571428571433</v>
      </c>
      <c r="P44" s="3">
        <f t="shared" si="12"/>
        <v>550</v>
      </c>
      <c r="Q44" s="3">
        <f t="shared" si="12"/>
        <v>550</v>
      </c>
      <c r="R44" s="3">
        <f t="shared" si="12"/>
        <v>550</v>
      </c>
      <c r="S44" s="3">
        <f t="shared" si="12"/>
        <v>550</v>
      </c>
      <c r="T44" s="3">
        <f t="shared" si="12"/>
        <v>550</v>
      </c>
      <c r="U44" s="3">
        <f t="shared" si="12"/>
        <v>550</v>
      </c>
      <c r="V44" s="3">
        <f t="shared" si="12"/>
        <v>550</v>
      </c>
      <c r="W44" s="3">
        <f t="shared" si="12"/>
        <v>550</v>
      </c>
      <c r="X44" s="3">
        <f t="shared" si="12"/>
        <v>550</v>
      </c>
      <c r="Y44" s="3">
        <f t="shared" si="12"/>
        <v>550</v>
      </c>
      <c r="Z44" s="3">
        <f t="shared" si="12"/>
        <v>550</v>
      </c>
      <c r="AA44" s="3">
        <f t="shared" si="12"/>
        <v>550</v>
      </c>
    </row>
    <row r="45" spans="5:27" x14ac:dyDescent="0.45">
      <c r="F45" s="2">
        <v>0.6</v>
      </c>
      <c r="G45" s="3">
        <f t="shared" si="13"/>
        <v>0</v>
      </c>
      <c r="H45" s="3">
        <f t="shared" si="12"/>
        <v>64.285714285714292</v>
      </c>
      <c r="I45" s="3">
        <f t="shared" si="12"/>
        <v>128.57142857142858</v>
      </c>
      <c r="J45" s="3">
        <f t="shared" si="12"/>
        <v>192.85714285714283</v>
      </c>
      <c r="K45" s="3">
        <f t="shared" si="12"/>
        <v>257.14285714285717</v>
      </c>
      <c r="L45" s="3">
        <f t="shared" si="12"/>
        <v>321.42857142857144</v>
      </c>
      <c r="M45" s="3">
        <f t="shared" si="12"/>
        <v>385.71428571428567</v>
      </c>
      <c r="N45" s="3">
        <f t="shared" si="12"/>
        <v>450</v>
      </c>
      <c r="O45" s="3">
        <f t="shared" si="12"/>
        <v>514.28571428571433</v>
      </c>
      <c r="P45" s="3">
        <f t="shared" si="12"/>
        <v>578.57142857142867</v>
      </c>
      <c r="Q45" s="3">
        <f t="shared" si="12"/>
        <v>600</v>
      </c>
      <c r="R45" s="3">
        <f t="shared" si="12"/>
        <v>600</v>
      </c>
      <c r="S45" s="3">
        <f t="shared" si="12"/>
        <v>600</v>
      </c>
      <c r="T45" s="3">
        <f t="shared" si="12"/>
        <v>600</v>
      </c>
      <c r="U45" s="3">
        <f t="shared" si="12"/>
        <v>600</v>
      </c>
      <c r="V45" s="3">
        <f t="shared" si="12"/>
        <v>600</v>
      </c>
      <c r="W45" s="3">
        <f t="shared" si="12"/>
        <v>600</v>
      </c>
      <c r="X45" s="3">
        <f t="shared" si="12"/>
        <v>600</v>
      </c>
      <c r="Y45" s="3">
        <f t="shared" si="12"/>
        <v>600</v>
      </c>
      <c r="Z45" s="3">
        <f t="shared" si="12"/>
        <v>600</v>
      </c>
      <c r="AA45" s="3">
        <f t="shared" si="12"/>
        <v>600</v>
      </c>
    </row>
    <row r="46" spans="5:27" x14ac:dyDescent="0.45">
      <c r="F46" s="2">
        <v>0.65</v>
      </c>
      <c r="G46" s="3">
        <f t="shared" si="13"/>
        <v>0</v>
      </c>
      <c r="H46" s="3">
        <f t="shared" si="12"/>
        <v>64.285714285714292</v>
      </c>
      <c r="I46" s="3">
        <f t="shared" si="12"/>
        <v>128.57142857142858</v>
      </c>
      <c r="J46" s="3">
        <f t="shared" si="12"/>
        <v>192.85714285714283</v>
      </c>
      <c r="K46" s="3">
        <f t="shared" si="12"/>
        <v>257.14285714285717</v>
      </c>
      <c r="L46" s="3">
        <f t="shared" si="12"/>
        <v>321.42857142857144</v>
      </c>
      <c r="M46" s="3">
        <f t="shared" si="12"/>
        <v>385.71428571428567</v>
      </c>
      <c r="N46" s="3">
        <f t="shared" si="12"/>
        <v>450</v>
      </c>
      <c r="O46" s="3">
        <f t="shared" si="12"/>
        <v>514.28571428571433</v>
      </c>
      <c r="P46" s="3">
        <f t="shared" si="12"/>
        <v>578.57142857142867</v>
      </c>
      <c r="Q46" s="3">
        <f t="shared" si="12"/>
        <v>642.85714285714289</v>
      </c>
      <c r="R46" s="3">
        <f t="shared" ref="H46:AA53" si="14">IF(R18=0, $D18, $D$2*R$30)</f>
        <v>650</v>
      </c>
      <c r="S46" s="3">
        <f t="shared" si="14"/>
        <v>650</v>
      </c>
      <c r="T46" s="3">
        <f t="shared" si="14"/>
        <v>650</v>
      </c>
      <c r="U46" s="3">
        <f t="shared" si="14"/>
        <v>650</v>
      </c>
      <c r="V46" s="3">
        <f t="shared" si="14"/>
        <v>650</v>
      </c>
      <c r="W46" s="3">
        <f t="shared" si="14"/>
        <v>650</v>
      </c>
      <c r="X46" s="3">
        <f t="shared" si="14"/>
        <v>650</v>
      </c>
      <c r="Y46" s="3">
        <f t="shared" si="14"/>
        <v>650</v>
      </c>
      <c r="Z46" s="3">
        <f t="shared" si="14"/>
        <v>650</v>
      </c>
      <c r="AA46" s="3">
        <f t="shared" si="14"/>
        <v>650</v>
      </c>
    </row>
    <row r="47" spans="5:27" x14ac:dyDescent="0.45">
      <c r="F47" s="2">
        <v>0.7</v>
      </c>
      <c r="G47" s="3">
        <f t="shared" si="13"/>
        <v>0</v>
      </c>
      <c r="H47" s="3">
        <f t="shared" si="14"/>
        <v>64.285714285714292</v>
      </c>
      <c r="I47" s="3">
        <f t="shared" si="14"/>
        <v>128.57142857142858</v>
      </c>
      <c r="J47" s="3">
        <f t="shared" si="14"/>
        <v>192.85714285714283</v>
      </c>
      <c r="K47" s="3">
        <f t="shared" si="14"/>
        <v>257.14285714285717</v>
      </c>
      <c r="L47" s="3">
        <f t="shared" si="14"/>
        <v>321.42857142857144</v>
      </c>
      <c r="M47" s="3">
        <f t="shared" si="14"/>
        <v>385.71428571428567</v>
      </c>
      <c r="N47" s="3">
        <f t="shared" si="14"/>
        <v>450</v>
      </c>
      <c r="O47" s="3">
        <f t="shared" si="14"/>
        <v>514.28571428571433</v>
      </c>
      <c r="P47" s="3">
        <f t="shared" si="14"/>
        <v>578.57142857142867</v>
      </c>
      <c r="Q47" s="3">
        <f t="shared" si="14"/>
        <v>642.85714285714289</v>
      </c>
      <c r="R47" s="3">
        <f t="shared" si="14"/>
        <v>700</v>
      </c>
      <c r="S47" s="3">
        <f t="shared" si="14"/>
        <v>700</v>
      </c>
      <c r="T47" s="3">
        <f t="shared" si="14"/>
        <v>700</v>
      </c>
      <c r="U47" s="3">
        <f t="shared" si="14"/>
        <v>700</v>
      </c>
      <c r="V47" s="3">
        <f t="shared" si="14"/>
        <v>700</v>
      </c>
      <c r="W47" s="3">
        <f t="shared" si="14"/>
        <v>700</v>
      </c>
      <c r="X47" s="3">
        <f t="shared" si="14"/>
        <v>700</v>
      </c>
      <c r="Y47" s="3">
        <f t="shared" si="14"/>
        <v>700</v>
      </c>
      <c r="Z47" s="3">
        <f t="shared" si="14"/>
        <v>700</v>
      </c>
      <c r="AA47" s="3">
        <f t="shared" si="14"/>
        <v>700</v>
      </c>
    </row>
    <row r="48" spans="5:27" x14ac:dyDescent="0.45">
      <c r="F48" s="2">
        <v>0.75</v>
      </c>
      <c r="G48" s="3">
        <f t="shared" si="13"/>
        <v>0</v>
      </c>
      <c r="H48" s="3">
        <f t="shared" si="14"/>
        <v>64.285714285714292</v>
      </c>
      <c r="I48" s="3">
        <f t="shared" si="14"/>
        <v>128.57142857142858</v>
      </c>
      <c r="J48" s="3">
        <f t="shared" si="14"/>
        <v>192.85714285714283</v>
      </c>
      <c r="K48" s="3">
        <f t="shared" si="14"/>
        <v>257.14285714285717</v>
      </c>
      <c r="L48" s="3">
        <f t="shared" si="14"/>
        <v>321.42857142857144</v>
      </c>
      <c r="M48" s="3">
        <f t="shared" si="14"/>
        <v>385.71428571428567</v>
      </c>
      <c r="N48" s="3">
        <f t="shared" si="14"/>
        <v>450</v>
      </c>
      <c r="O48" s="3">
        <f t="shared" si="14"/>
        <v>514.28571428571433</v>
      </c>
      <c r="P48" s="3">
        <f t="shared" si="14"/>
        <v>578.57142857142867</v>
      </c>
      <c r="Q48" s="3">
        <f t="shared" si="14"/>
        <v>642.85714285714289</v>
      </c>
      <c r="R48" s="3">
        <f t="shared" si="14"/>
        <v>707.14285714285711</v>
      </c>
      <c r="S48" s="3">
        <f t="shared" si="14"/>
        <v>750</v>
      </c>
      <c r="T48" s="3">
        <f t="shared" si="14"/>
        <v>750</v>
      </c>
      <c r="U48" s="3">
        <f t="shared" si="14"/>
        <v>750</v>
      </c>
      <c r="V48" s="3">
        <f t="shared" si="14"/>
        <v>750</v>
      </c>
      <c r="W48" s="3">
        <f t="shared" si="14"/>
        <v>750</v>
      </c>
      <c r="X48" s="3">
        <f t="shared" si="14"/>
        <v>750</v>
      </c>
      <c r="Y48" s="3">
        <f t="shared" si="14"/>
        <v>750</v>
      </c>
      <c r="Z48" s="3">
        <f t="shared" si="14"/>
        <v>750</v>
      </c>
      <c r="AA48" s="3">
        <f t="shared" si="14"/>
        <v>750</v>
      </c>
    </row>
    <row r="49" spans="5:27" x14ac:dyDescent="0.45">
      <c r="F49" s="2">
        <v>0.8</v>
      </c>
      <c r="G49" s="3">
        <f t="shared" si="13"/>
        <v>0</v>
      </c>
      <c r="H49" s="3">
        <f t="shared" si="14"/>
        <v>64.285714285714292</v>
      </c>
      <c r="I49" s="3">
        <f t="shared" si="14"/>
        <v>128.57142857142858</v>
      </c>
      <c r="J49" s="3">
        <f t="shared" si="14"/>
        <v>192.85714285714283</v>
      </c>
      <c r="K49" s="3">
        <f t="shared" si="14"/>
        <v>257.14285714285717</v>
      </c>
      <c r="L49" s="3">
        <f t="shared" si="14"/>
        <v>321.42857142857144</v>
      </c>
      <c r="M49" s="3">
        <f t="shared" si="14"/>
        <v>385.71428571428567</v>
      </c>
      <c r="N49" s="3">
        <f t="shared" si="14"/>
        <v>450</v>
      </c>
      <c r="O49" s="3">
        <f t="shared" si="14"/>
        <v>514.28571428571433</v>
      </c>
      <c r="P49" s="3">
        <f t="shared" si="14"/>
        <v>578.57142857142867</v>
      </c>
      <c r="Q49" s="3">
        <f t="shared" si="14"/>
        <v>642.85714285714289</v>
      </c>
      <c r="R49" s="3">
        <f t="shared" si="14"/>
        <v>707.14285714285711</v>
      </c>
      <c r="S49" s="3">
        <f t="shared" si="14"/>
        <v>771.42857142857133</v>
      </c>
      <c r="T49" s="3">
        <f t="shared" si="14"/>
        <v>800</v>
      </c>
      <c r="U49" s="3">
        <f t="shared" si="14"/>
        <v>800</v>
      </c>
      <c r="V49" s="3">
        <f t="shared" si="14"/>
        <v>800</v>
      </c>
      <c r="W49" s="3">
        <f t="shared" si="14"/>
        <v>800</v>
      </c>
      <c r="X49" s="3">
        <f t="shared" si="14"/>
        <v>800</v>
      </c>
      <c r="Y49" s="3">
        <f t="shared" si="14"/>
        <v>800</v>
      </c>
      <c r="Z49" s="3">
        <f t="shared" si="14"/>
        <v>800</v>
      </c>
      <c r="AA49" s="3">
        <f t="shared" si="14"/>
        <v>800</v>
      </c>
    </row>
    <row r="50" spans="5:27" x14ac:dyDescent="0.45">
      <c r="F50" s="2">
        <v>0.85</v>
      </c>
      <c r="G50" s="3">
        <f t="shared" si="13"/>
        <v>0</v>
      </c>
      <c r="H50" s="3">
        <f t="shared" si="14"/>
        <v>64.285714285714292</v>
      </c>
      <c r="I50" s="3">
        <f t="shared" si="14"/>
        <v>128.57142857142858</v>
      </c>
      <c r="J50" s="3">
        <f t="shared" si="14"/>
        <v>192.85714285714283</v>
      </c>
      <c r="K50" s="3">
        <f t="shared" si="14"/>
        <v>257.14285714285717</v>
      </c>
      <c r="L50" s="3">
        <f t="shared" si="14"/>
        <v>321.42857142857144</v>
      </c>
      <c r="M50" s="3">
        <f t="shared" si="14"/>
        <v>385.71428571428567</v>
      </c>
      <c r="N50" s="3">
        <f t="shared" si="14"/>
        <v>450</v>
      </c>
      <c r="O50" s="3">
        <f t="shared" si="14"/>
        <v>514.28571428571433</v>
      </c>
      <c r="P50" s="3">
        <f t="shared" si="14"/>
        <v>578.57142857142867</v>
      </c>
      <c r="Q50" s="3">
        <f t="shared" si="14"/>
        <v>642.85714285714289</v>
      </c>
      <c r="R50" s="3">
        <f t="shared" si="14"/>
        <v>707.14285714285711</v>
      </c>
      <c r="S50" s="3">
        <f t="shared" si="14"/>
        <v>771.42857142857133</v>
      </c>
      <c r="T50" s="3">
        <f t="shared" si="14"/>
        <v>835.71428571428578</v>
      </c>
      <c r="U50" s="3">
        <f t="shared" si="14"/>
        <v>850</v>
      </c>
      <c r="V50" s="3">
        <f t="shared" si="14"/>
        <v>850</v>
      </c>
      <c r="W50" s="3">
        <f t="shared" si="14"/>
        <v>850</v>
      </c>
      <c r="X50" s="3">
        <f t="shared" si="14"/>
        <v>850</v>
      </c>
      <c r="Y50" s="3">
        <f t="shared" si="14"/>
        <v>850</v>
      </c>
      <c r="Z50" s="3">
        <f t="shared" si="14"/>
        <v>850</v>
      </c>
      <c r="AA50" s="3">
        <f t="shared" si="14"/>
        <v>850</v>
      </c>
    </row>
    <row r="51" spans="5:27" x14ac:dyDescent="0.45">
      <c r="F51" s="2">
        <v>0.9</v>
      </c>
      <c r="G51" s="3">
        <f t="shared" si="13"/>
        <v>0</v>
      </c>
      <c r="H51" s="3">
        <f t="shared" si="14"/>
        <v>64.285714285714292</v>
      </c>
      <c r="I51" s="3">
        <f t="shared" si="14"/>
        <v>128.57142857142858</v>
      </c>
      <c r="J51" s="3">
        <f t="shared" si="14"/>
        <v>192.85714285714283</v>
      </c>
      <c r="K51" s="3">
        <f t="shared" si="14"/>
        <v>257.14285714285717</v>
      </c>
      <c r="L51" s="3">
        <f t="shared" si="14"/>
        <v>321.42857142857144</v>
      </c>
      <c r="M51" s="3">
        <f t="shared" si="14"/>
        <v>385.71428571428567</v>
      </c>
      <c r="N51" s="3">
        <f t="shared" si="14"/>
        <v>450</v>
      </c>
      <c r="O51" s="3">
        <f t="shared" si="14"/>
        <v>514.28571428571433</v>
      </c>
      <c r="P51" s="3">
        <f t="shared" si="14"/>
        <v>578.57142857142867</v>
      </c>
      <c r="Q51" s="3">
        <f t="shared" si="14"/>
        <v>642.85714285714289</v>
      </c>
      <c r="R51" s="3">
        <f t="shared" si="14"/>
        <v>707.14285714285711</v>
      </c>
      <c r="S51" s="3">
        <f t="shared" si="14"/>
        <v>771.42857142857133</v>
      </c>
      <c r="T51" s="3">
        <f t="shared" si="14"/>
        <v>835.71428571428578</v>
      </c>
      <c r="U51" s="3">
        <f t="shared" si="14"/>
        <v>900</v>
      </c>
      <c r="V51" s="3">
        <f t="shared" si="14"/>
        <v>900</v>
      </c>
      <c r="W51" s="3">
        <f t="shared" si="14"/>
        <v>900</v>
      </c>
      <c r="X51" s="3">
        <f t="shared" si="14"/>
        <v>900</v>
      </c>
      <c r="Y51" s="3">
        <f t="shared" si="14"/>
        <v>900</v>
      </c>
      <c r="Z51" s="3">
        <f t="shared" si="14"/>
        <v>900</v>
      </c>
      <c r="AA51" s="3">
        <f t="shared" si="14"/>
        <v>900</v>
      </c>
    </row>
    <row r="52" spans="5:27" x14ac:dyDescent="0.45">
      <c r="F52" s="2">
        <v>0.95</v>
      </c>
      <c r="G52" s="3">
        <f t="shared" si="13"/>
        <v>0</v>
      </c>
      <c r="H52" s="3">
        <f t="shared" si="14"/>
        <v>64.285714285714292</v>
      </c>
      <c r="I52" s="3">
        <f t="shared" si="14"/>
        <v>128.57142857142858</v>
      </c>
      <c r="J52" s="3">
        <f t="shared" si="14"/>
        <v>192.85714285714283</v>
      </c>
      <c r="K52" s="3">
        <f t="shared" si="14"/>
        <v>257.14285714285717</v>
      </c>
      <c r="L52" s="3">
        <f t="shared" si="14"/>
        <v>321.42857142857144</v>
      </c>
      <c r="M52" s="3">
        <f t="shared" si="14"/>
        <v>385.71428571428567</v>
      </c>
      <c r="N52" s="3">
        <f t="shared" si="14"/>
        <v>450</v>
      </c>
      <c r="O52" s="3">
        <f t="shared" si="14"/>
        <v>514.28571428571433</v>
      </c>
      <c r="P52" s="3">
        <f t="shared" si="14"/>
        <v>578.57142857142867</v>
      </c>
      <c r="Q52" s="3">
        <f t="shared" si="14"/>
        <v>642.85714285714289</v>
      </c>
      <c r="R52" s="3">
        <f t="shared" si="14"/>
        <v>707.14285714285711</v>
      </c>
      <c r="S52" s="3">
        <f t="shared" si="14"/>
        <v>771.42857142857133</v>
      </c>
      <c r="T52" s="3">
        <f t="shared" si="14"/>
        <v>835.71428571428578</v>
      </c>
      <c r="U52" s="3">
        <f t="shared" si="14"/>
        <v>900</v>
      </c>
      <c r="V52" s="3">
        <f t="shared" si="14"/>
        <v>950</v>
      </c>
      <c r="W52" s="3">
        <f t="shared" si="14"/>
        <v>950</v>
      </c>
      <c r="X52" s="3">
        <f t="shared" si="14"/>
        <v>950</v>
      </c>
      <c r="Y52" s="3">
        <f t="shared" si="14"/>
        <v>950</v>
      </c>
      <c r="Z52" s="3">
        <f t="shared" si="14"/>
        <v>950</v>
      </c>
      <c r="AA52" s="3">
        <f t="shared" si="14"/>
        <v>950</v>
      </c>
    </row>
    <row r="53" spans="5:27" x14ac:dyDescent="0.45">
      <c r="F53" s="2">
        <v>1</v>
      </c>
      <c r="G53" s="3">
        <f t="shared" si="13"/>
        <v>0</v>
      </c>
      <c r="H53" s="3">
        <f t="shared" si="14"/>
        <v>64.285714285714292</v>
      </c>
      <c r="I53" s="3">
        <f t="shared" si="14"/>
        <v>128.57142857142858</v>
      </c>
      <c r="J53" s="3">
        <f t="shared" si="14"/>
        <v>192.85714285714283</v>
      </c>
      <c r="K53" s="3">
        <f t="shared" si="14"/>
        <v>257.14285714285717</v>
      </c>
      <c r="L53" s="3">
        <f t="shared" si="14"/>
        <v>321.42857142857144</v>
      </c>
      <c r="M53" s="3">
        <f t="shared" si="14"/>
        <v>385.71428571428567</v>
      </c>
      <c r="N53" s="3">
        <f t="shared" si="14"/>
        <v>450</v>
      </c>
      <c r="O53" s="3">
        <f t="shared" si="14"/>
        <v>514.28571428571433</v>
      </c>
      <c r="P53" s="3">
        <f t="shared" si="14"/>
        <v>578.57142857142867</v>
      </c>
      <c r="Q53" s="3">
        <f t="shared" si="14"/>
        <v>642.85714285714289</v>
      </c>
      <c r="R53" s="3">
        <f t="shared" si="14"/>
        <v>707.14285714285711</v>
      </c>
      <c r="S53" s="3">
        <f t="shared" si="14"/>
        <v>771.42857142857133</v>
      </c>
      <c r="T53" s="3">
        <f t="shared" si="14"/>
        <v>835.71428571428578</v>
      </c>
      <c r="U53" s="3">
        <f t="shared" si="14"/>
        <v>900</v>
      </c>
      <c r="V53" s="3">
        <f t="shared" si="14"/>
        <v>964.28571428571422</v>
      </c>
      <c r="W53" s="3">
        <f t="shared" si="14"/>
        <v>1000</v>
      </c>
      <c r="X53" s="3">
        <f t="shared" si="14"/>
        <v>1000</v>
      </c>
      <c r="Y53" s="3">
        <f t="shared" si="14"/>
        <v>1000</v>
      </c>
      <c r="Z53" s="3">
        <f t="shared" si="14"/>
        <v>1000</v>
      </c>
      <c r="AA53" s="3">
        <f t="shared" si="14"/>
        <v>1000</v>
      </c>
    </row>
    <row r="54" spans="5:27" x14ac:dyDescent="0.45"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5:27" x14ac:dyDescent="0.45"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5:27" x14ac:dyDescent="0.45"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9" spans="5:27" x14ac:dyDescent="0.45">
      <c r="E59" s="1" t="s">
        <v>65</v>
      </c>
      <c r="G59" t="s">
        <v>56</v>
      </c>
    </row>
    <row r="60" spans="5:27" x14ac:dyDescent="0.45">
      <c r="G60" s="2">
        <v>0</v>
      </c>
      <c r="H60" s="2">
        <v>0.05</v>
      </c>
      <c r="I60" s="2">
        <v>0.1</v>
      </c>
      <c r="J60" s="2">
        <v>0.15</v>
      </c>
      <c r="K60" s="2">
        <v>0.2</v>
      </c>
      <c r="L60" s="2">
        <v>0.25</v>
      </c>
      <c r="M60" s="2">
        <v>0.3</v>
      </c>
      <c r="N60" s="2">
        <v>0.35</v>
      </c>
      <c r="O60" s="2">
        <v>0.4</v>
      </c>
      <c r="P60" s="2">
        <v>0.45</v>
      </c>
      <c r="Q60" s="2">
        <v>0.5</v>
      </c>
      <c r="R60" s="2">
        <v>0.55000000000000004</v>
      </c>
      <c r="S60" s="2">
        <v>0.6</v>
      </c>
      <c r="T60" s="2">
        <v>0.65</v>
      </c>
      <c r="U60" s="2">
        <v>0.7</v>
      </c>
      <c r="V60" s="2">
        <v>0.75</v>
      </c>
      <c r="W60" s="2">
        <v>0.8</v>
      </c>
      <c r="X60" s="2">
        <v>0.85</v>
      </c>
      <c r="Y60" s="2">
        <v>0.9</v>
      </c>
      <c r="Z60" s="2">
        <v>0.95</v>
      </c>
      <c r="AA60" s="2">
        <v>1</v>
      </c>
    </row>
    <row r="61" spans="5:27" x14ac:dyDescent="0.45">
      <c r="E61" t="s">
        <v>55</v>
      </c>
      <c r="F61" s="2">
        <v>0</v>
      </c>
      <c r="G61" s="3">
        <f>G33/$D$2+($D$1-G33)</f>
        <v>1000</v>
      </c>
      <c r="H61" s="3">
        <f t="shared" ref="H61:AA74" si="15">H33/$D$2+($D$1-H33)</f>
        <v>1000</v>
      </c>
      <c r="I61" s="3">
        <f t="shared" si="15"/>
        <v>1000</v>
      </c>
      <c r="J61" s="3">
        <f t="shared" si="15"/>
        <v>1000</v>
      </c>
      <c r="K61" s="3">
        <f t="shared" si="15"/>
        <v>1000</v>
      </c>
      <c r="L61" s="3">
        <f t="shared" si="15"/>
        <v>1000</v>
      </c>
      <c r="M61" s="3">
        <f t="shared" si="15"/>
        <v>1000</v>
      </c>
      <c r="N61" s="3">
        <f t="shared" si="15"/>
        <v>1000</v>
      </c>
      <c r="O61" s="3">
        <f t="shared" si="15"/>
        <v>1000</v>
      </c>
      <c r="P61" s="3">
        <f t="shared" si="15"/>
        <v>1000</v>
      </c>
      <c r="Q61" s="3">
        <f t="shared" si="15"/>
        <v>1000</v>
      </c>
      <c r="R61" s="3">
        <f t="shared" si="15"/>
        <v>1000</v>
      </c>
      <c r="S61" s="3">
        <f t="shared" si="15"/>
        <v>1000</v>
      </c>
      <c r="T61" s="3">
        <f t="shared" si="15"/>
        <v>1000</v>
      </c>
      <c r="U61" s="3">
        <f t="shared" si="15"/>
        <v>1000</v>
      </c>
      <c r="V61" s="3">
        <f t="shared" si="15"/>
        <v>1000</v>
      </c>
      <c r="W61" s="3">
        <f t="shared" si="15"/>
        <v>1000</v>
      </c>
      <c r="X61" s="3">
        <f t="shared" si="15"/>
        <v>1000</v>
      </c>
      <c r="Y61" s="3">
        <f t="shared" si="15"/>
        <v>1000</v>
      </c>
      <c r="Z61" s="3">
        <f t="shared" si="15"/>
        <v>1000</v>
      </c>
      <c r="AA61" s="3">
        <f t="shared" si="15"/>
        <v>1000</v>
      </c>
    </row>
    <row r="62" spans="5:27" x14ac:dyDescent="0.45">
      <c r="F62" s="2">
        <v>0.05</v>
      </c>
      <c r="G62" s="3">
        <f t="shared" ref="G62:V81" si="16">G34/$D$2+($D$1-G34)</f>
        <v>1000</v>
      </c>
      <c r="H62" s="3">
        <f t="shared" si="16"/>
        <v>961.11111111111109</v>
      </c>
      <c r="I62" s="3">
        <f t="shared" si="16"/>
        <v>961.11111111111109</v>
      </c>
      <c r="J62" s="3">
        <f t="shared" si="16"/>
        <v>961.11111111111109</v>
      </c>
      <c r="K62" s="3">
        <f t="shared" si="16"/>
        <v>961.11111111111109</v>
      </c>
      <c r="L62" s="3">
        <f t="shared" si="16"/>
        <v>961.11111111111109</v>
      </c>
      <c r="M62" s="3">
        <f t="shared" si="16"/>
        <v>961.11111111111109</v>
      </c>
      <c r="N62" s="3">
        <f t="shared" si="16"/>
        <v>961.11111111111109</v>
      </c>
      <c r="O62" s="3">
        <f t="shared" si="16"/>
        <v>961.11111111111109</v>
      </c>
      <c r="P62" s="3">
        <f t="shared" si="16"/>
        <v>961.11111111111109</v>
      </c>
      <c r="Q62" s="3">
        <f t="shared" si="16"/>
        <v>961.11111111111109</v>
      </c>
      <c r="R62" s="3">
        <f t="shared" si="16"/>
        <v>961.11111111111109</v>
      </c>
      <c r="S62" s="3">
        <f t="shared" si="16"/>
        <v>961.11111111111109</v>
      </c>
      <c r="T62" s="3">
        <f t="shared" si="16"/>
        <v>961.11111111111109</v>
      </c>
      <c r="U62" s="3">
        <f t="shared" si="16"/>
        <v>961.11111111111109</v>
      </c>
      <c r="V62" s="3">
        <f t="shared" si="16"/>
        <v>961.11111111111109</v>
      </c>
      <c r="W62" s="3">
        <f t="shared" si="15"/>
        <v>961.11111111111109</v>
      </c>
      <c r="X62" s="3">
        <f t="shared" si="15"/>
        <v>961.11111111111109</v>
      </c>
      <c r="Y62" s="3">
        <f t="shared" si="15"/>
        <v>961.11111111111109</v>
      </c>
      <c r="Z62" s="3">
        <f t="shared" si="15"/>
        <v>961.11111111111109</v>
      </c>
      <c r="AA62" s="3">
        <f t="shared" si="15"/>
        <v>961.11111111111109</v>
      </c>
    </row>
    <row r="63" spans="5:27" x14ac:dyDescent="0.45">
      <c r="F63" s="2">
        <v>0.1</v>
      </c>
      <c r="G63" s="3">
        <f t="shared" si="16"/>
        <v>1000</v>
      </c>
      <c r="H63" s="3">
        <f t="shared" si="15"/>
        <v>950</v>
      </c>
      <c r="I63" s="3">
        <f t="shared" si="15"/>
        <v>922.22222222222217</v>
      </c>
      <c r="J63" s="3">
        <f t="shared" si="15"/>
        <v>922.22222222222217</v>
      </c>
      <c r="K63" s="3">
        <f t="shared" si="15"/>
        <v>922.22222222222217</v>
      </c>
      <c r="L63" s="3">
        <f t="shared" si="15"/>
        <v>922.22222222222217</v>
      </c>
      <c r="M63" s="3">
        <f t="shared" si="15"/>
        <v>922.22222222222217</v>
      </c>
      <c r="N63" s="3">
        <f t="shared" si="15"/>
        <v>922.22222222222217</v>
      </c>
      <c r="O63" s="3">
        <f t="shared" si="15"/>
        <v>922.22222222222217</v>
      </c>
      <c r="P63" s="3">
        <f t="shared" si="15"/>
        <v>922.22222222222217</v>
      </c>
      <c r="Q63" s="3">
        <f t="shared" si="15"/>
        <v>922.22222222222217</v>
      </c>
      <c r="R63" s="3">
        <f t="shared" si="15"/>
        <v>922.22222222222217</v>
      </c>
      <c r="S63" s="3">
        <f t="shared" si="15"/>
        <v>922.22222222222217</v>
      </c>
      <c r="T63" s="3">
        <f t="shared" si="15"/>
        <v>922.22222222222217</v>
      </c>
      <c r="U63" s="3">
        <f t="shared" si="15"/>
        <v>922.22222222222217</v>
      </c>
      <c r="V63" s="3">
        <f t="shared" si="15"/>
        <v>922.22222222222217</v>
      </c>
      <c r="W63" s="3">
        <f t="shared" si="15"/>
        <v>922.22222222222217</v>
      </c>
      <c r="X63" s="3">
        <f t="shared" si="15"/>
        <v>922.22222222222217</v>
      </c>
      <c r="Y63" s="3">
        <f t="shared" si="15"/>
        <v>922.22222222222217</v>
      </c>
      <c r="Z63" s="3">
        <f t="shared" si="15"/>
        <v>922.22222222222217</v>
      </c>
      <c r="AA63" s="3">
        <f t="shared" si="15"/>
        <v>922.22222222222217</v>
      </c>
    </row>
    <row r="64" spans="5:27" x14ac:dyDescent="0.45">
      <c r="F64" s="2">
        <v>0.15</v>
      </c>
      <c r="G64" s="3">
        <f t="shared" si="16"/>
        <v>1000</v>
      </c>
      <c r="H64" s="3">
        <f t="shared" si="15"/>
        <v>950</v>
      </c>
      <c r="I64" s="3">
        <f t="shared" si="15"/>
        <v>900</v>
      </c>
      <c r="J64" s="3">
        <f t="shared" si="15"/>
        <v>883.33333333333337</v>
      </c>
      <c r="K64" s="3">
        <f t="shared" si="15"/>
        <v>883.33333333333337</v>
      </c>
      <c r="L64" s="3">
        <f t="shared" si="15"/>
        <v>883.33333333333337</v>
      </c>
      <c r="M64" s="3">
        <f t="shared" si="15"/>
        <v>883.33333333333337</v>
      </c>
      <c r="N64" s="3">
        <f t="shared" si="15"/>
        <v>883.33333333333337</v>
      </c>
      <c r="O64" s="3">
        <f t="shared" si="15"/>
        <v>883.33333333333337</v>
      </c>
      <c r="P64" s="3">
        <f t="shared" si="15"/>
        <v>883.33333333333337</v>
      </c>
      <c r="Q64" s="3">
        <f t="shared" si="15"/>
        <v>883.33333333333337</v>
      </c>
      <c r="R64" s="3">
        <f t="shared" si="15"/>
        <v>883.33333333333337</v>
      </c>
      <c r="S64" s="3">
        <f t="shared" si="15"/>
        <v>883.33333333333337</v>
      </c>
      <c r="T64" s="3">
        <f t="shared" si="15"/>
        <v>883.33333333333337</v>
      </c>
      <c r="U64" s="3">
        <f t="shared" si="15"/>
        <v>883.33333333333337</v>
      </c>
      <c r="V64" s="3">
        <f t="shared" si="15"/>
        <v>883.33333333333337</v>
      </c>
      <c r="W64" s="3">
        <f t="shared" si="15"/>
        <v>883.33333333333337</v>
      </c>
      <c r="X64" s="3">
        <f t="shared" si="15"/>
        <v>883.33333333333337</v>
      </c>
      <c r="Y64" s="3">
        <f t="shared" si="15"/>
        <v>883.33333333333337</v>
      </c>
      <c r="Z64" s="3">
        <f t="shared" si="15"/>
        <v>883.33333333333337</v>
      </c>
      <c r="AA64" s="3">
        <f t="shared" si="15"/>
        <v>883.33333333333337</v>
      </c>
    </row>
    <row r="65" spans="6:27" x14ac:dyDescent="0.45">
      <c r="F65" s="2">
        <v>0.2</v>
      </c>
      <c r="G65" s="3">
        <f t="shared" si="16"/>
        <v>1000</v>
      </c>
      <c r="H65" s="3">
        <f t="shared" si="15"/>
        <v>950</v>
      </c>
      <c r="I65" s="3">
        <f t="shared" si="15"/>
        <v>900</v>
      </c>
      <c r="J65" s="3">
        <f t="shared" si="15"/>
        <v>850</v>
      </c>
      <c r="K65" s="3">
        <f t="shared" si="15"/>
        <v>844.44444444444446</v>
      </c>
      <c r="L65" s="3">
        <f t="shared" si="15"/>
        <v>844.44444444444446</v>
      </c>
      <c r="M65" s="3">
        <f t="shared" si="15"/>
        <v>844.44444444444446</v>
      </c>
      <c r="N65" s="3">
        <f t="shared" si="15"/>
        <v>844.44444444444446</v>
      </c>
      <c r="O65" s="3">
        <f t="shared" si="15"/>
        <v>844.44444444444446</v>
      </c>
      <c r="P65" s="3">
        <f t="shared" si="15"/>
        <v>844.44444444444446</v>
      </c>
      <c r="Q65" s="3">
        <f t="shared" si="15"/>
        <v>844.44444444444446</v>
      </c>
      <c r="R65" s="3">
        <f t="shared" si="15"/>
        <v>844.44444444444446</v>
      </c>
      <c r="S65" s="3">
        <f t="shared" si="15"/>
        <v>844.44444444444446</v>
      </c>
      <c r="T65" s="3">
        <f t="shared" si="15"/>
        <v>844.44444444444446</v>
      </c>
      <c r="U65" s="3">
        <f t="shared" si="15"/>
        <v>844.44444444444446</v>
      </c>
      <c r="V65" s="3">
        <f t="shared" si="15"/>
        <v>844.44444444444446</v>
      </c>
      <c r="W65" s="3">
        <f t="shared" si="15"/>
        <v>844.44444444444446</v>
      </c>
      <c r="X65" s="3">
        <f t="shared" si="15"/>
        <v>844.44444444444446</v>
      </c>
      <c r="Y65" s="3">
        <f t="shared" si="15"/>
        <v>844.44444444444446</v>
      </c>
      <c r="Z65" s="3">
        <f t="shared" si="15"/>
        <v>844.44444444444446</v>
      </c>
      <c r="AA65" s="3">
        <f t="shared" si="15"/>
        <v>844.44444444444446</v>
      </c>
    </row>
    <row r="66" spans="6:27" x14ac:dyDescent="0.45">
      <c r="F66" s="2">
        <v>0.25</v>
      </c>
      <c r="G66" s="3">
        <f t="shared" si="16"/>
        <v>1000</v>
      </c>
      <c r="H66" s="3">
        <f t="shared" si="15"/>
        <v>950</v>
      </c>
      <c r="I66" s="3">
        <f t="shared" si="15"/>
        <v>900</v>
      </c>
      <c r="J66" s="3">
        <f t="shared" si="15"/>
        <v>850</v>
      </c>
      <c r="K66" s="3">
        <f t="shared" si="15"/>
        <v>805.55555555555554</v>
      </c>
      <c r="L66" s="3">
        <f t="shared" si="15"/>
        <v>805.55555555555554</v>
      </c>
      <c r="M66" s="3">
        <f t="shared" si="15"/>
        <v>805.55555555555554</v>
      </c>
      <c r="N66" s="3">
        <f t="shared" si="15"/>
        <v>805.55555555555554</v>
      </c>
      <c r="O66" s="3">
        <f t="shared" si="15"/>
        <v>805.55555555555554</v>
      </c>
      <c r="P66" s="3">
        <f t="shared" si="15"/>
        <v>805.55555555555554</v>
      </c>
      <c r="Q66" s="3">
        <f t="shared" si="15"/>
        <v>805.55555555555554</v>
      </c>
      <c r="R66" s="3">
        <f t="shared" si="15"/>
        <v>805.55555555555554</v>
      </c>
      <c r="S66" s="3">
        <f t="shared" si="15"/>
        <v>805.55555555555554</v>
      </c>
      <c r="T66" s="3">
        <f t="shared" si="15"/>
        <v>805.55555555555554</v>
      </c>
      <c r="U66" s="3">
        <f t="shared" si="15"/>
        <v>805.55555555555554</v>
      </c>
      <c r="V66" s="3">
        <f t="shared" si="15"/>
        <v>805.55555555555554</v>
      </c>
      <c r="W66" s="3">
        <f t="shared" si="15"/>
        <v>805.55555555555554</v>
      </c>
      <c r="X66" s="3">
        <f t="shared" si="15"/>
        <v>805.55555555555554</v>
      </c>
      <c r="Y66" s="3">
        <f t="shared" si="15"/>
        <v>805.55555555555554</v>
      </c>
      <c r="Z66" s="3">
        <f t="shared" si="15"/>
        <v>805.55555555555554</v>
      </c>
      <c r="AA66" s="3">
        <f t="shared" si="15"/>
        <v>805.55555555555554</v>
      </c>
    </row>
    <row r="67" spans="6:27" x14ac:dyDescent="0.45">
      <c r="F67" s="2">
        <v>0.3</v>
      </c>
      <c r="G67" s="3">
        <f t="shared" si="16"/>
        <v>1000</v>
      </c>
      <c r="H67" s="3">
        <f t="shared" si="15"/>
        <v>950</v>
      </c>
      <c r="I67" s="3">
        <f t="shared" si="15"/>
        <v>900</v>
      </c>
      <c r="J67" s="3">
        <f t="shared" si="15"/>
        <v>850</v>
      </c>
      <c r="K67" s="3">
        <f t="shared" si="15"/>
        <v>800</v>
      </c>
      <c r="L67" s="3">
        <f t="shared" si="15"/>
        <v>766.66666666666663</v>
      </c>
      <c r="M67" s="3">
        <f t="shared" si="15"/>
        <v>766.66666666666663</v>
      </c>
      <c r="N67" s="3">
        <f t="shared" si="15"/>
        <v>766.66666666666663</v>
      </c>
      <c r="O67" s="3">
        <f t="shared" si="15"/>
        <v>766.66666666666663</v>
      </c>
      <c r="P67" s="3">
        <f t="shared" si="15"/>
        <v>766.66666666666663</v>
      </c>
      <c r="Q67" s="3">
        <f t="shared" si="15"/>
        <v>766.66666666666663</v>
      </c>
      <c r="R67" s="3">
        <f t="shared" si="15"/>
        <v>766.66666666666663</v>
      </c>
      <c r="S67" s="3">
        <f t="shared" si="15"/>
        <v>766.66666666666663</v>
      </c>
      <c r="T67" s="3">
        <f t="shared" si="15"/>
        <v>766.66666666666663</v>
      </c>
      <c r="U67" s="3">
        <f t="shared" si="15"/>
        <v>766.66666666666663</v>
      </c>
      <c r="V67" s="3">
        <f t="shared" si="15"/>
        <v>766.66666666666663</v>
      </c>
      <c r="W67" s="3">
        <f t="shared" si="15"/>
        <v>766.66666666666663</v>
      </c>
      <c r="X67" s="3">
        <f t="shared" si="15"/>
        <v>766.66666666666663</v>
      </c>
      <c r="Y67" s="3">
        <f t="shared" si="15"/>
        <v>766.66666666666663</v>
      </c>
      <c r="Z67" s="3">
        <f t="shared" si="15"/>
        <v>766.66666666666663</v>
      </c>
      <c r="AA67" s="3">
        <f t="shared" si="15"/>
        <v>766.66666666666663</v>
      </c>
    </row>
    <row r="68" spans="6:27" x14ac:dyDescent="0.45">
      <c r="F68" s="2">
        <v>0.35</v>
      </c>
      <c r="G68" s="3">
        <f t="shared" si="16"/>
        <v>1000</v>
      </c>
      <c r="H68" s="3">
        <f t="shared" si="15"/>
        <v>950</v>
      </c>
      <c r="I68" s="3">
        <f t="shared" si="15"/>
        <v>900</v>
      </c>
      <c r="J68" s="3">
        <f t="shared" si="15"/>
        <v>850</v>
      </c>
      <c r="K68" s="3">
        <f t="shared" si="15"/>
        <v>800</v>
      </c>
      <c r="L68" s="3">
        <f t="shared" si="15"/>
        <v>750</v>
      </c>
      <c r="M68" s="3">
        <f t="shared" si="15"/>
        <v>727.77777777777783</v>
      </c>
      <c r="N68" s="3">
        <f t="shared" si="15"/>
        <v>727.77777777777783</v>
      </c>
      <c r="O68" s="3">
        <f t="shared" si="15"/>
        <v>727.77777777777783</v>
      </c>
      <c r="P68" s="3">
        <f t="shared" si="15"/>
        <v>727.77777777777783</v>
      </c>
      <c r="Q68" s="3">
        <f t="shared" si="15"/>
        <v>727.77777777777783</v>
      </c>
      <c r="R68" s="3">
        <f t="shared" si="15"/>
        <v>727.77777777777783</v>
      </c>
      <c r="S68" s="3">
        <f t="shared" si="15"/>
        <v>727.77777777777783</v>
      </c>
      <c r="T68" s="3">
        <f t="shared" si="15"/>
        <v>727.77777777777783</v>
      </c>
      <c r="U68" s="3">
        <f t="shared" si="15"/>
        <v>727.77777777777783</v>
      </c>
      <c r="V68" s="3">
        <f t="shared" si="15"/>
        <v>727.77777777777783</v>
      </c>
      <c r="W68" s="3">
        <f t="shared" si="15"/>
        <v>727.77777777777783</v>
      </c>
      <c r="X68" s="3">
        <f t="shared" si="15"/>
        <v>727.77777777777783</v>
      </c>
      <c r="Y68" s="3">
        <f t="shared" si="15"/>
        <v>727.77777777777783</v>
      </c>
      <c r="Z68" s="3">
        <f t="shared" si="15"/>
        <v>727.77777777777783</v>
      </c>
      <c r="AA68" s="3">
        <f t="shared" si="15"/>
        <v>727.77777777777783</v>
      </c>
    </row>
    <row r="69" spans="6:27" x14ac:dyDescent="0.45">
      <c r="F69" s="2">
        <v>0.4</v>
      </c>
      <c r="G69" s="3">
        <f t="shared" si="16"/>
        <v>1000</v>
      </c>
      <c r="H69" s="3">
        <f t="shared" si="15"/>
        <v>950</v>
      </c>
      <c r="I69" s="3">
        <f t="shared" si="15"/>
        <v>900</v>
      </c>
      <c r="J69" s="3">
        <f t="shared" si="15"/>
        <v>850</v>
      </c>
      <c r="K69" s="3">
        <f t="shared" si="15"/>
        <v>800</v>
      </c>
      <c r="L69" s="3">
        <f t="shared" si="15"/>
        <v>750</v>
      </c>
      <c r="M69" s="3">
        <f t="shared" si="15"/>
        <v>700</v>
      </c>
      <c r="N69" s="3">
        <f t="shared" si="15"/>
        <v>688.88888888888891</v>
      </c>
      <c r="O69" s="3">
        <f t="shared" si="15"/>
        <v>688.88888888888891</v>
      </c>
      <c r="P69" s="3">
        <f t="shared" si="15"/>
        <v>688.88888888888891</v>
      </c>
      <c r="Q69" s="3">
        <f t="shared" si="15"/>
        <v>688.88888888888891</v>
      </c>
      <c r="R69" s="3">
        <f t="shared" si="15"/>
        <v>688.88888888888891</v>
      </c>
      <c r="S69" s="3">
        <f t="shared" si="15"/>
        <v>688.88888888888891</v>
      </c>
      <c r="T69" s="3">
        <f t="shared" si="15"/>
        <v>688.88888888888891</v>
      </c>
      <c r="U69" s="3">
        <f t="shared" si="15"/>
        <v>688.88888888888891</v>
      </c>
      <c r="V69" s="3">
        <f t="shared" si="15"/>
        <v>688.88888888888891</v>
      </c>
      <c r="W69" s="3">
        <f t="shared" si="15"/>
        <v>688.88888888888891</v>
      </c>
      <c r="X69" s="3">
        <f t="shared" si="15"/>
        <v>688.88888888888891</v>
      </c>
      <c r="Y69" s="3">
        <f t="shared" si="15"/>
        <v>688.88888888888891</v>
      </c>
      <c r="Z69" s="3">
        <f t="shared" si="15"/>
        <v>688.88888888888891</v>
      </c>
      <c r="AA69" s="3">
        <f t="shared" si="15"/>
        <v>688.88888888888891</v>
      </c>
    </row>
    <row r="70" spans="6:27" x14ac:dyDescent="0.45">
      <c r="F70" s="2">
        <v>0.45</v>
      </c>
      <c r="G70" s="3">
        <f t="shared" si="16"/>
        <v>1000</v>
      </c>
      <c r="H70" s="3">
        <f t="shared" si="15"/>
        <v>950</v>
      </c>
      <c r="I70" s="3">
        <f t="shared" si="15"/>
        <v>900</v>
      </c>
      <c r="J70" s="3">
        <f t="shared" si="15"/>
        <v>850</v>
      </c>
      <c r="K70" s="3">
        <f t="shared" si="15"/>
        <v>800</v>
      </c>
      <c r="L70" s="3">
        <f t="shared" si="15"/>
        <v>750</v>
      </c>
      <c r="M70" s="3">
        <f t="shared" si="15"/>
        <v>700</v>
      </c>
      <c r="N70" s="3">
        <f t="shared" si="15"/>
        <v>650</v>
      </c>
      <c r="O70" s="3">
        <f t="shared" si="15"/>
        <v>650</v>
      </c>
      <c r="P70" s="3">
        <f t="shared" si="15"/>
        <v>650</v>
      </c>
      <c r="Q70" s="3">
        <f t="shared" si="15"/>
        <v>650</v>
      </c>
      <c r="R70" s="3">
        <f t="shared" si="15"/>
        <v>650</v>
      </c>
      <c r="S70" s="3">
        <f t="shared" si="15"/>
        <v>650</v>
      </c>
      <c r="T70" s="3">
        <f t="shared" si="15"/>
        <v>650</v>
      </c>
      <c r="U70" s="3">
        <f t="shared" si="15"/>
        <v>650</v>
      </c>
      <c r="V70" s="3">
        <f t="shared" si="15"/>
        <v>650</v>
      </c>
      <c r="W70" s="3">
        <f t="shared" si="15"/>
        <v>650</v>
      </c>
      <c r="X70" s="3">
        <f t="shared" si="15"/>
        <v>650</v>
      </c>
      <c r="Y70" s="3">
        <f t="shared" si="15"/>
        <v>650</v>
      </c>
      <c r="Z70" s="3">
        <f t="shared" si="15"/>
        <v>650</v>
      </c>
      <c r="AA70" s="3">
        <f t="shared" si="15"/>
        <v>650</v>
      </c>
    </row>
    <row r="71" spans="6:27" x14ac:dyDescent="0.45">
      <c r="F71" s="2">
        <v>0.5</v>
      </c>
      <c r="G71" s="3">
        <f t="shared" si="16"/>
        <v>1000</v>
      </c>
      <c r="H71" s="3">
        <f t="shared" si="15"/>
        <v>950</v>
      </c>
      <c r="I71" s="3">
        <f t="shared" si="15"/>
        <v>900</v>
      </c>
      <c r="J71" s="3">
        <f t="shared" si="15"/>
        <v>850</v>
      </c>
      <c r="K71" s="3">
        <f t="shared" si="15"/>
        <v>800</v>
      </c>
      <c r="L71" s="3">
        <f t="shared" si="15"/>
        <v>750</v>
      </c>
      <c r="M71" s="3">
        <f t="shared" si="15"/>
        <v>700</v>
      </c>
      <c r="N71" s="3">
        <f t="shared" si="15"/>
        <v>650</v>
      </c>
      <c r="O71" s="3">
        <f t="shared" si="15"/>
        <v>611.11111111111109</v>
      </c>
      <c r="P71" s="3">
        <f t="shared" si="15"/>
        <v>611.11111111111109</v>
      </c>
      <c r="Q71" s="3">
        <f t="shared" si="15"/>
        <v>611.11111111111109</v>
      </c>
      <c r="R71" s="3">
        <f t="shared" si="15"/>
        <v>611.11111111111109</v>
      </c>
      <c r="S71" s="3">
        <f t="shared" si="15"/>
        <v>611.11111111111109</v>
      </c>
      <c r="T71" s="3">
        <f t="shared" si="15"/>
        <v>611.11111111111109</v>
      </c>
      <c r="U71" s="3">
        <f t="shared" si="15"/>
        <v>611.11111111111109</v>
      </c>
      <c r="V71" s="3">
        <f t="shared" si="15"/>
        <v>611.11111111111109</v>
      </c>
      <c r="W71" s="3">
        <f t="shared" si="15"/>
        <v>611.11111111111109</v>
      </c>
      <c r="X71" s="3">
        <f t="shared" si="15"/>
        <v>611.11111111111109</v>
      </c>
      <c r="Y71" s="3">
        <f t="shared" si="15"/>
        <v>611.11111111111109</v>
      </c>
      <c r="Z71" s="3">
        <f t="shared" si="15"/>
        <v>611.11111111111109</v>
      </c>
      <c r="AA71" s="3">
        <f t="shared" si="15"/>
        <v>611.11111111111109</v>
      </c>
    </row>
    <row r="72" spans="6:27" x14ac:dyDescent="0.45">
      <c r="F72" s="2">
        <v>0.55000000000000004</v>
      </c>
      <c r="G72" s="3">
        <f t="shared" si="16"/>
        <v>1000</v>
      </c>
      <c r="H72" s="3">
        <f t="shared" si="15"/>
        <v>950</v>
      </c>
      <c r="I72" s="3">
        <f t="shared" si="15"/>
        <v>900</v>
      </c>
      <c r="J72" s="3">
        <f t="shared" si="15"/>
        <v>850</v>
      </c>
      <c r="K72" s="3">
        <f t="shared" si="15"/>
        <v>800</v>
      </c>
      <c r="L72" s="3">
        <f t="shared" si="15"/>
        <v>750</v>
      </c>
      <c r="M72" s="3">
        <f t="shared" si="15"/>
        <v>700</v>
      </c>
      <c r="N72" s="3">
        <f t="shared" si="15"/>
        <v>650</v>
      </c>
      <c r="O72" s="3">
        <f t="shared" si="15"/>
        <v>600</v>
      </c>
      <c r="P72" s="3">
        <f t="shared" si="15"/>
        <v>572.22222222222217</v>
      </c>
      <c r="Q72" s="3">
        <f t="shared" si="15"/>
        <v>572.22222222222217</v>
      </c>
      <c r="R72" s="3">
        <f t="shared" si="15"/>
        <v>572.22222222222217</v>
      </c>
      <c r="S72" s="3">
        <f t="shared" si="15"/>
        <v>572.22222222222217</v>
      </c>
      <c r="T72" s="3">
        <f t="shared" si="15"/>
        <v>572.22222222222217</v>
      </c>
      <c r="U72" s="3">
        <f t="shared" si="15"/>
        <v>572.22222222222217</v>
      </c>
      <c r="V72" s="3">
        <f t="shared" si="15"/>
        <v>572.22222222222217</v>
      </c>
      <c r="W72" s="3">
        <f t="shared" si="15"/>
        <v>572.22222222222217</v>
      </c>
      <c r="X72" s="3">
        <f t="shared" si="15"/>
        <v>572.22222222222217</v>
      </c>
      <c r="Y72" s="3">
        <f t="shared" si="15"/>
        <v>572.22222222222217</v>
      </c>
      <c r="Z72" s="3">
        <f t="shared" si="15"/>
        <v>572.22222222222217</v>
      </c>
      <c r="AA72" s="3">
        <f t="shared" si="15"/>
        <v>572.22222222222217</v>
      </c>
    </row>
    <row r="73" spans="6:27" x14ac:dyDescent="0.45">
      <c r="F73" s="2">
        <v>0.6</v>
      </c>
      <c r="G73" s="3">
        <f t="shared" si="16"/>
        <v>1000</v>
      </c>
      <c r="H73" s="3">
        <f t="shared" si="15"/>
        <v>950</v>
      </c>
      <c r="I73" s="3">
        <f t="shared" si="15"/>
        <v>900</v>
      </c>
      <c r="J73" s="3">
        <f t="shared" si="15"/>
        <v>850</v>
      </c>
      <c r="K73" s="3">
        <f t="shared" si="15"/>
        <v>800</v>
      </c>
      <c r="L73" s="3">
        <f t="shared" si="15"/>
        <v>750</v>
      </c>
      <c r="M73" s="3">
        <f t="shared" si="15"/>
        <v>700</v>
      </c>
      <c r="N73" s="3">
        <f t="shared" si="15"/>
        <v>650</v>
      </c>
      <c r="O73" s="3">
        <f t="shared" si="15"/>
        <v>600</v>
      </c>
      <c r="P73" s="3">
        <f t="shared" si="15"/>
        <v>549.99999999999989</v>
      </c>
      <c r="Q73" s="3">
        <f t="shared" si="15"/>
        <v>533.33333333333337</v>
      </c>
      <c r="R73" s="3">
        <f t="shared" si="15"/>
        <v>533.33333333333337</v>
      </c>
      <c r="S73" s="3">
        <f t="shared" si="15"/>
        <v>533.33333333333337</v>
      </c>
      <c r="T73" s="3">
        <f t="shared" si="15"/>
        <v>533.33333333333337</v>
      </c>
      <c r="U73" s="3">
        <f t="shared" si="15"/>
        <v>533.33333333333337</v>
      </c>
      <c r="V73" s="3">
        <f t="shared" si="15"/>
        <v>533.33333333333337</v>
      </c>
      <c r="W73" s="3">
        <f t="shared" si="15"/>
        <v>533.33333333333337</v>
      </c>
      <c r="X73" s="3">
        <f t="shared" si="15"/>
        <v>533.33333333333337</v>
      </c>
      <c r="Y73" s="3">
        <f t="shared" si="15"/>
        <v>533.33333333333337</v>
      </c>
      <c r="Z73" s="3">
        <f t="shared" si="15"/>
        <v>533.33333333333337</v>
      </c>
      <c r="AA73" s="3">
        <f t="shared" si="15"/>
        <v>533.33333333333337</v>
      </c>
    </row>
    <row r="74" spans="6:27" x14ac:dyDescent="0.45">
      <c r="F74" s="2">
        <v>0.65</v>
      </c>
      <c r="G74" s="3">
        <f t="shared" si="16"/>
        <v>1000</v>
      </c>
      <c r="H74" s="3">
        <f t="shared" si="15"/>
        <v>950</v>
      </c>
      <c r="I74" s="3">
        <f t="shared" si="15"/>
        <v>900</v>
      </c>
      <c r="J74" s="3">
        <f t="shared" si="15"/>
        <v>850</v>
      </c>
      <c r="K74" s="3">
        <f t="shared" si="15"/>
        <v>800</v>
      </c>
      <c r="L74" s="3">
        <f t="shared" si="15"/>
        <v>750</v>
      </c>
      <c r="M74" s="3">
        <f t="shared" si="15"/>
        <v>700</v>
      </c>
      <c r="N74" s="3">
        <f t="shared" si="15"/>
        <v>650</v>
      </c>
      <c r="O74" s="3">
        <f t="shared" si="15"/>
        <v>600</v>
      </c>
      <c r="P74" s="3">
        <f t="shared" si="15"/>
        <v>549.99999999999989</v>
      </c>
      <c r="Q74" s="3">
        <f t="shared" si="15"/>
        <v>500</v>
      </c>
      <c r="R74" s="3">
        <f t="shared" ref="H74:AA81" si="17">R46/$D$2+($D$1-R46)</f>
        <v>494.44444444444446</v>
      </c>
      <c r="S74" s="3">
        <f t="shared" si="17"/>
        <v>494.44444444444446</v>
      </c>
      <c r="T74" s="3">
        <f t="shared" si="17"/>
        <v>494.44444444444446</v>
      </c>
      <c r="U74" s="3">
        <f t="shared" si="17"/>
        <v>494.44444444444446</v>
      </c>
      <c r="V74" s="3">
        <f t="shared" si="17"/>
        <v>494.44444444444446</v>
      </c>
      <c r="W74" s="3">
        <f t="shared" si="17"/>
        <v>494.44444444444446</v>
      </c>
      <c r="X74" s="3">
        <f t="shared" si="17"/>
        <v>494.44444444444446</v>
      </c>
      <c r="Y74" s="3">
        <f t="shared" si="17"/>
        <v>494.44444444444446</v>
      </c>
      <c r="Z74" s="3">
        <f t="shared" si="17"/>
        <v>494.44444444444446</v>
      </c>
      <c r="AA74" s="3">
        <f t="shared" si="17"/>
        <v>494.44444444444446</v>
      </c>
    </row>
    <row r="75" spans="6:27" x14ac:dyDescent="0.45">
      <c r="F75" s="2">
        <v>0.7</v>
      </c>
      <c r="G75" s="3">
        <f t="shared" si="16"/>
        <v>1000</v>
      </c>
      <c r="H75" s="3">
        <f t="shared" si="17"/>
        <v>950</v>
      </c>
      <c r="I75" s="3">
        <f t="shared" si="17"/>
        <v>900</v>
      </c>
      <c r="J75" s="3">
        <f t="shared" si="17"/>
        <v>850</v>
      </c>
      <c r="K75" s="3">
        <f t="shared" si="17"/>
        <v>800</v>
      </c>
      <c r="L75" s="3">
        <f t="shared" si="17"/>
        <v>750</v>
      </c>
      <c r="M75" s="3">
        <f t="shared" si="17"/>
        <v>700</v>
      </c>
      <c r="N75" s="3">
        <f t="shared" si="17"/>
        <v>650</v>
      </c>
      <c r="O75" s="3">
        <f t="shared" si="17"/>
        <v>600</v>
      </c>
      <c r="P75" s="3">
        <f t="shared" si="17"/>
        <v>549.99999999999989</v>
      </c>
      <c r="Q75" s="3">
        <f t="shared" si="17"/>
        <v>500</v>
      </c>
      <c r="R75" s="3">
        <f t="shared" si="17"/>
        <v>455.55555555555554</v>
      </c>
      <c r="S75" s="3">
        <f t="shared" si="17"/>
        <v>455.55555555555554</v>
      </c>
      <c r="T75" s="3">
        <f t="shared" si="17"/>
        <v>455.55555555555554</v>
      </c>
      <c r="U75" s="3">
        <f t="shared" si="17"/>
        <v>455.55555555555554</v>
      </c>
      <c r="V75" s="3">
        <f t="shared" si="17"/>
        <v>455.55555555555554</v>
      </c>
      <c r="W75" s="3">
        <f t="shared" si="17"/>
        <v>455.55555555555554</v>
      </c>
      <c r="X75" s="3">
        <f t="shared" si="17"/>
        <v>455.55555555555554</v>
      </c>
      <c r="Y75" s="3">
        <f t="shared" si="17"/>
        <v>455.55555555555554</v>
      </c>
      <c r="Z75" s="3">
        <f t="shared" si="17"/>
        <v>455.55555555555554</v>
      </c>
      <c r="AA75" s="3">
        <f t="shared" si="17"/>
        <v>455.55555555555554</v>
      </c>
    </row>
    <row r="76" spans="6:27" x14ac:dyDescent="0.45">
      <c r="F76" s="2">
        <v>0.75</v>
      </c>
      <c r="G76" s="3">
        <f t="shared" si="16"/>
        <v>1000</v>
      </c>
      <c r="H76" s="3">
        <f t="shared" si="17"/>
        <v>950</v>
      </c>
      <c r="I76" s="3">
        <f t="shared" si="17"/>
        <v>900</v>
      </c>
      <c r="J76" s="3">
        <f t="shared" si="17"/>
        <v>850</v>
      </c>
      <c r="K76" s="3">
        <f t="shared" si="17"/>
        <v>800</v>
      </c>
      <c r="L76" s="3">
        <f t="shared" si="17"/>
        <v>750</v>
      </c>
      <c r="M76" s="3">
        <f t="shared" si="17"/>
        <v>700</v>
      </c>
      <c r="N76" s="3">
        <f t="shared" si="17"/>
        <v>650</v>
      </c>
      <c r="O76" s="3">
        <f t="shared" si="17"/>
        <v>600</v>
      </c>
      <c r="P76" s="3">
        <f t="shared" si="17"/>
        <v>549.99999999999989</v>
      </c>
      <c r="Q76" s="3">
        <f t="shared" si="17"/>
        <v>500</v>
      </c>
      <c r="R76" s="3">
        <f t="shared" si="17"/>
        <v>450</v>
      </c>
      <c r="S76" s="3">
        <f t="shared" si="17"/>
        <v>416.66666666666663</v>
      </c>
      <c r="T76" s="3">
        <f t="shared" si="17"/>
        <v>416.66666666666663</v>
      </c>
      <c r="U76" s="3">
        <f t="shared" si="17"/>
        <v>416.66666666666663</v>
      </c>
      <c r="V76" s="3">
        <f t="shared" si="17"/>
        <v>416.66666666666663</v>
      </c>
      <c r="W76" s="3">
        <f t="shared" si="17"/>
        <v>416.66666666666663</v>
      </c>
      <c r="X76" s="3">
        <f t="shared" si="17"/>
        <v>416.66666666666663</v>
      </c>
      <c r="Y76" s="3">
        <f t="shared" si="17"/>
        <v>416.66666666666663</v>
      </c>
      <c r="Z76" s="3">
        <f t="shared" si="17"/>
        <v>416.66666666666663</v>
      </c>
      <c r="AA76" s="3">
        <f t="shared" si="17"/>
        <v>416.66666666666663</v>
      </c>
    </row>
    <row r="77" spans="6:27" x14ac:dyDescent="0.45">
      <c r="F77" s="2">
        <v>0.8</v>
      </c>
      <c r="G77" s="3">
        <f t="shared" si="16"/>
        <v>1000</v>
      </c>
      <c r="H77" s="3">
        <f t="shared" si="17"/>
        <v>950</v>
      </c>
      <c r="I77" s="3">
        <f t="shared" si="17"/>
        <v>900</v>
      </c>
      <c r="J77" s="3">
        <f t="shared" si="17"/>
        <v>850</v>
      </c>
      <c r="K77" s="3">
        <f t="shared" si="17"/>
        <v>800</v>
      </c>
      <c r="L77" s="3">
        <f t="shared" si="17"/>
        <v>750</v>
      </c>
      <c r="M77" s="3">
        <f t="shared" si="17"/>
        <v>700</v>
      </c>
      <c r="N77" s="3">
        <f t="shared" si="17"/>
        <v>650</v>
      </c>
      <c r="O77" s="3">
        <f t="shared" si="17"/>
        <v>600</v>
      </c>
      <c r="P77" s="3">
        <f t="shared" si="17"/>
        <v>549.99999999999989</v>
      </c>
      <c r="Q77" s="3">
        <f t="shared" si="17"/>
        <v>500</v>
      </c>
      <c r="R77" s="3">
        <f t="shared" si="17"/>
        <v>450</v>
      </c>
      <c r="S77" s="3">
        <f t="shared" si="17"/>
        <v>400.00000000000011</v>
      </c>
      <c r="T77" s="3">
        <f t="shared" si="17"/>
        <v>377.77777777777777</v>
      </c>
      <c r="U77" s="3">
        <f t="shared" si="17"/>
        <v>377.77777777777777</v>
      </c>
      <c r="V77" s="3">
        <f t="shared" si="17"/>
        <v>377.77777777777777</v>
      </c>
      <c r="W77" s="3">
        <f t="shared" si="17"/>
        <v>377.77777777777777</v>
      </c>
      <c r="X77" s="3">
        <f t="shared" si="17"/>
        <v>377.77777777777777</v>
      </c>
      <c r="Y77" s="3">
        <f t="shared" si="17"/>
        <v>377.77777777777777</v>
      </c>
      <c r="Z77" s="3">
        <f t="shared" si="17"/>
        <v>377.77777777777777</v>
      </c>
      <c r="AA77" s="3">
        <f t="shared" si="17"/>
        <v>377.77777777777777</v>
      </c>
    </row>
    <row r="78" spans="6:27" x14ac:dyDescent="0.45">
      <c r="F78" s="2">
        <v>0.85</v>
      </c>
      <c r="G78" s="3">
        <f t="shared" si="16"/>
        <v>1000</v>
      </c>
      <c r="H78" s="3">
        <f t="shared" si="17"/>
        <v>950</v>
      </c>
      <c r="I78" s="3">
        <f t="shared" si="17"/>
        <v>900</v>
      </c>
      <c r="J78" s="3">
        <f t="shared" si="17"/>
        <v>850</v>
      </c>
      <c r="K78" s="3">
        <f t="shared" si="17"/>
        <v>800</v>
      </c>
      <c r="L78" s="3">
        <f t="shared" si="17"/>
        <v>750</v>
      </c>
      <c r="M78" s="3">
        <f t="shared" si="17"/>
        <v>700</v>
      </c>
      <c r="N78" s="3">
        <f t="shared" si="17"/>
        <v>650</v>
      </c>
      <c r="O78" s="3">
        <f t="shared" si="17"/>
        <v>600</v>
      </c>
      <c r="P78" s="3">
        <f t="shared" si="17"/>
        <v>549.99999999999989</v>
      </c>
      <c r="Q78" s="3">
        <f t="shared" si="17"/>
        <v>500</v>
      </c>
      <c r="R78" s="3">
        <f t="shared" si="17"/>
        <v>450</v>
      </c>
      <c r="S78" s="3">
        <f t="shared" si="17"/>
        <v>400.00000000000011</v>
      </c>
      <c r="T78" s="3">
        <f t="shared" si="17"/>
        <v>349.99999999999994</v>
      </c>
      <c r="U78" s="3">
        <f t="shared" si="17"/>
        <v>338.88888888888891</v>
      </c>
      <c r="V78" s="3">
        <f t="shared" si="17"/>
        <v>338.88888888888891</v>
      </c>
      <c r="W78" s="3">
        <f t="shared" si="17"/>
        <v>338.88888888888891</v>
      </c>
      <c r="X78" s="3">
        <f t="shared" si="17"/>
        <v>338.88888888888891</v>
      </c>
      <c r="Y78" s="3">
        <f t="shared" si="17"/>
        <v>338.88888888888891</v>
      </c>
      <c r="Z78" s="3">
        <f t="shared" si="17"/>
        <v>338.88888888888891</v>
      </c>
      <c r="AA78" s="3">
        <f t="shared" si="17"/>
        <v>338.88888888888891</v>
      </c>
    </row>
    <row r="79" spans="6:27" x14ac:dyDescent="0.45">
      <c r="F79" s="2">
        <v>0.9</v>
      </c>
      <c r="G79" s="3">
        <f t="shared" si="16"/>
        <v>1000</v>
      </c>
      <c r="H79" s="3">
        <f t="shared" si="17"/>
        <v>950</v>
      </c>
      <c r="I79" s="3">
        <f t="shared" si="17"/>
        <v>900</v>
      </c>
      <c r="J79" s="3">
        <f t="shared" si="17"/>
        <v>850</v>
      </c>
      <c r="K79" s="3">
        <f t="shared" si="17"/>
        <v>800</v>
      </c>
      <c r="L79" s="3">
        <f t="shared" si="17"/>
        <v>750</v>
      </c>
      <c r="M79" s="3">
        <f t="shared" si="17"/>
        <v>700</v>
      </c>
      <c r="N79" s="3">
        <f t="shared" si="17"/>
        <v>650</v>
      </c>
      <c r="O79" s="3">
        <f t="shared" si="17"/>
        <v>600</v>
      </c>
      <c r="P79" s="3">
        <f t="shared" si="17"/>
        <v>549.99999999999989</v>
      </c>
      <c r="Q79" s="3">
        <f t="shared" si="17"/>
        <v>500</v>
      </c>
      <c r="R79" s="3">
        <f t="shared" si="17"/>
        <v>450</v>
      </c>
      <c r="S79" s="3">
        <f t="shared" si="17"/>
        <v>400.00000000000011</v>
      </c>
      <c r="T79" s="3">
        <f t="shared" si="17"/>
        <v>349.99999999999994</v>
      </c>
      <c r="U79" s="3">
        <f t="shared" si="17"/>
        <v>300</v>
      </c>
      <c r="V79" s="3">
        <f t="shared" si="17"/>
        <v>300</v>
      </c>
      <c r="W79" s="3">
        <f t="shared" si="17"/>
        <v>300</v>
      </c>
      <c r="X79" s="3">
        <f t="shared" si="17"/>
        <v>300</v>
      </c>
      <c r="Y79" s="3">
        <f t="shared" si="17"/>
        <v>300</v>
      </c>
      <c r="Z79" s="3">
        <f t="shared" si="17"/>
        <v>300</v>
      </c>
      <c r="AA79" s="3">
        <f t="shared" si="17"/>
        <v>300</v>
      </c>
    </row>
    <row r="80" spans="6:27" x14ac:dyDescent="0.45">
      <c r="F80" s="2">
        <v>0.95</v>
      </c>
      <c r="G80" s="3">
        <f t="shared" si="16"/>
        <v>1000</v>
      </c>
      <c r="H80" s="3">
        <f t="shared" si="17"/>
        <v>950</v>
      </c>
      <c r="I80" s="3">
        <f t="shared" si="17"/>
        <v>900</v>
      </c>
      <c r="J80" s="3">
        <f t="shared" si="17"/>
        <v>850</v>
      </c>
      <c r="K80" s="3">
        <f t="shared" si="17"/>
        <v>800</v>
      </c>
      <c r="L80" s="3">
        <f t="shared" si="17"/>
        <v>750</v>
      </c>
      <c r="M80" s="3">
        <f t="shared" si="17"/>
        <v>700</v>
      </c>
      <c r="N80" s="3">
        <f t="shared" si="17"/>
        <v>650</v>
      </c>
      <c r="O80" s="3">
        <f t="shared" si="17"/>
        <v>600</v>
      </c>
      <c r="P80" s="3">
        <f t="shared" si="17"/>
        <v>549.99999999999989</v>
      </c>
      <c r="Q80" s="3">
        <f t="shared" si="17"/>
        <v>500</v>
      </c>
      <c r="R80" s="3">
        <f t="shared" si="17"/>
        <v>450</v>
      </c>
      <c r="S80" s="3">
        <f t="shared" si="17"/>
        <v>400.00000000000011</v>
      </c>
      <c r="T80" s="3">
        <f t="shared" si="17"/>
        <v>349.99999999999994</v>
      </c>
      <c r="U80" s="3">
        <f t="shared" si="17"/>
        <v>300</v>
      </c>
      <c r="V80" s="3">
        <f t="shared" si="17"/>
        <v>261.11111111111109</v>
      </c>
      <c r="W80" s="3">
        <f t="shared" si="17"/>
        <v>261.11111111111109</v>
      </c>
      <c r="X80" s="3">
        <f t="shared" si="17"/>
        <v>261.11111111111109</v>
      </c>
      <c r="Y80" s="3">
        <f t="shared" si="17"/>
        <v>261.11111111111109</v>
      </c>
      <c r="Z80" s="3">
        <f t="shared" si="17"/>
        <v>261.11111111111109</v>
      </c>
      <c r="AA80" s="3">
        <f t="shared" si="17"/>
        <v>261.11111111111109</v>
      </c>
    </row>
    <row r="81" spans="5:27" x14ac:dyDescent="0.45">
      <c r="F81" s="2">
        <v>1</v>
      </c>
      <c r="G81" s="3">
        <f t="shared" si="16"/>
        <v>1000</v>
      </c>
      <c r="H81" s="3">
        <f t="shared" si="17"/>
        <v>950</v>
      </c>
      <c r="I81" s="3">
        <f t="shared" si="17"/>
        <v>900</v>
      </c>
      <c r="J81" s="3">
        <f t="shared" si="17"/>
        <v>850</v>
      </c>
      <c r="K81" s="3">
        <f t="shared" si="17"/>
        <v>800</v>
      </c>
      <c r="L81" s="3">
        <f t="shared" si="17"/>
        <v>750</v>
      </c>
      <c r="M81" s="3">
        <f t="shared" si="17"/>
        <v>700</v>
      </c>
      <c r="N81" s="3">
        <f t="shared" si="17"/>
        <v>650</v>
      </c>
      <c r="O81" s="3">
        <f t="shared" si="17"/>
        <v>600</v>
      </c>
      <c r="P81" s="3">
        <f t="shared" si="17"/>
        <v>549.99999999999989</v>
      </c>
      <c r="Q81" s="3">
        <f t="shared" si="17"/>
        <v>500</v>
      </c>
      <c r="R81" s="3">
        <f t="shared" si="17"/>
        <v>450</v>
      </c>
      <c r="S81" s="3">
        <f t="shared" si="17"/>
        <v>400.00000000000011</v>
      </c>
      <c r="T81" s="3">
        <f t="shared" si="17"/>
        <v>349.99999999999994</v>
      </c>
      <c r="U81" s="3">
        <f t="shared" si="17"/>
        <v>300</v>
      </c>
      <c r="V81" s="3">
        <f t="shared" si="17"/>
        <v>250.00000000000006</v>
      </c>
      <c r="W81" s="3">
        <f t="shared" si="17"/>
        <v>222.22222222222223</v>
      </c>
      <c r="X81" s="3">
        <f t="shared" si="17"/>
        <v>222.22222222222223</v>
      </c>
      <c r="Y81" s="3">
        <f t="shared" si="17"/>
        <v>222.22222222222223</v>
      </c>
      <c r="Z81" s="3">
        <f t="shared" si="17"/>
        <v>222.22222222222223</v>
      </c>
      <c r="AA81" s="3">
        <f t="shared" si="17"/>
        <v>222.22222222222223</v>
      </c>
    </row>
    <row r="82" spans="5:27" x14ac:dyDescent="0.45"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5:27" x14ac:dyDescent="0.45"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5:27" x14ac:dyDescent="0.45"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8" spans="5:27" x14ac:dyDescent="0.45">
      <c r="E88" s="1" t="s">
        <v>66</v>
      </c>
      <c r="G88" t="s">
        <v>56</v>
      </c>
    </row>
    <row r="89" spans="5:27" x14ac:dyDescent="0.45">
      <c r="G89" s="2">
        <v>0</v>
      </c>
      <c r="H89" s="2">
        <v>0.05</v>
      </c>
      <c r="I89" s="2">
        <v>0.1</v>
      </c>
      <c r="J89" s="2">
        <v>0.15</v>
      </c>
      <c r="K89" s="2">
        <v>0.2</v>
      </c>
      <c r="L89" s="2">
        <v>0.25</v>
      </c>
      <c r="M89" s="2">
        <v>0.3</v>
      </c>
      <c r="N89" s="2">
        <v>0.35</v>
      </c>
      <c r="O89" s="2">
        <v>0.4</v>
      </c>
      <c r="P89" s="2">
        <v>0.45</v>
      </c>
      <c r="Q89" s="2">
        <v>0.5</v>
      </c>
      <c r="R89" s="2">
        <v>0.55000000000000004</v>
      </c>
      <c r="S89" s="2">
        <v>0.6</v>
      </c>
      <c r="T89" s="2">
        <v>0.65</v>
      </c>
      <c r="U89" s="2">
        <v>0.7</v>
      </c>
      <c r="V89" s="2">
        <v>0.75</v>
      </c>
      <c r="W89" s="2">
        <v>0.8</v>
      </c>
      <c r="X89" s="2">
        <v>0.85</v>
      </c>
      <c r="Y89" s="2">
        <v>0.9</v>
      </c>
      <c r="Z89" s="2">
        <v>0.95</v>
      </c>
      <c r="AA89" s="2">
        <v>1</v>
      </c>
    </row>
    <row r="90" spans="5:27" x14ac:dyDescent="0.45">
      <c r="E90" t="s">
        <v>55</v>
      </c>
      <c r="F90" s="2">
        <v>0</v>
      </c>
      <c r="G90" s="2">
        <f>($D$1-G61)/$D$1</f>
        <v>0</v>
      </c>
      <c r="H90" s="2">
        <f t="shared" ref="H90:AA103" si="18">($D$1-H61)/$D$1</f>
        <v>0</v>
      </c>
      <c r="I90" s="2">
        <f t="shared" si="18"/>
        <v>0</v>
      </c>
      <c r="J90" s="2">
        <f t="shared" si="18"/>
        <v>0</v>
      </c>
      <c r="K90" s="2">
        <f t="shared" si="18"/>
        <v>0</v>
      </c>
      <c r="L90" s="2">
        <f t="shared" si="18"/>
        <v>0</v>
      </c>
      <c r="M90" s="2">
        <f t="shared" si="18"/>
        <v>0</v>
      </c>
      <c r="N90" s="2">
        <f t="shared" si="18"/>
        <v>0</v>
      </c>
      <c r="O90" s="2">
        <f t="shared" si="18"/>
        <v>0</v>
      </c>
      <c r="P90" s="2">
        <f t="shared" si="18"/>
        <v>0</v>
      </c>
      <c r="Q90" s="2">
        <f t="shared" si="18"/>
        <v>0</v>
      </c>
      <c r="R90" s="2">
        <f t="shared" si="18"/>
        <v>0</v>
      </c>
      <c r="S90" s="2">
        <f t="shared" si="18"/>
        <v>0</v>
      </c>
      <c r="T90" s="2">
        <f t="shared" si="18"/>
        <v>0</v>
      </c>
      <c r="U90" s="2">
        <f t="shared" si="18"/>
        <v>0</v>
      </c>
      <c r="V90" s="2">
        <f t="shared" si="18"/>
        <v>0</v>
      </c>
      <c r="W90" s="2">
        <f t="shared" si="18"/>
        <v>0</v>
      </c>
      <c r="X90" s="2">
        <f t="shared" si="18"/>
        <v>0</v>
      </c>
      <c r="Y90" s="2">
        <f t="shared" si="18"/>
        <v>0</v>
      </c>
      <c r="Z90" s="2">
        <f t="shared" si="18"/>
        <v>0</v>
      </c>
      <c r="AA90" s="2">
        <f t="shared" si="18"/>
        <v>0</v>
      </c>
    </row>
    <row r="91" spans="5:27" x14ac:dyDescent="0.45">
      <c r="F91" s="2">
        <v>0.05</v>
      </c>
      <c r="G91" s="2">
        <f t="shared" ref="G91:V110" si="19">($D$1-G62)/$D$1</f>
        <v>0</v>
      </c>
      <c r="H91" s="2">
        <f t="shared" si="19"/>
        <v>3.8888888888888917E-2</v>
      </c>
      <c r="I91" s="2">
        <f t="shared" si="19"/>
        <v>3.8888888888888917E-2</v>
      </c>
      <c r="J91" s="2">
        <f t="shared" si="19"/>
        <v>3.8888888888888917E-2</v>
      </c>
      <c r="K91" s="2">
        <f t="shared" si="19"/>
        <v>3.8888888888888917E-2</v>
      </c>
      <c r="L91" s="2">
        <f t="shared" si="19"/>
        <v>3.8888888888888917E-2</v>
      </c>
      <c r="M91" s="2">
        <f t="shared" si="19"/>
        <v>3.8888888888888917E-2</v>
      </c>
      <c r="N91" s="2">
        <f t="shared" si="19"/>
        <v>3.8888888888888917E-2</v>
      </c>
      <c r="O91" s="2">
        <f t="shared" si="19"/>
        <v>3.8888888888888917E-2</v>
      </c>
      <c r="P91" s="2">
        <f t="shared" si="19"/>
        <v>3.8888888888888917E-2</v>
      </c>
      <c r="Q91" s="2">
        <f t="shared" si="19"/>
        <v>3.8888888888888917E-2</v>
      </c>
      <c r="R91" s="2">
        <f t="shared" si="19"/>
        <v>3.8888888888888917E-2</v>
      </c>
      <c r="S91" s="2">
        <f t="shared" si="19"/>
        <v>3.8888888888888917E-2</v>
      </c>
      <c r="T91" s="2">
        <f t="shared" si="19"/>
        <v>3.8888888888888917E-2</v>
      </c>
      <c r="U91" s="2">
        <f t="shared" si="19"/>
        <v>3.8888888888888917E-2</v>
      </c>
      <c r="V91" s="2">
        <f t="shared" si="19"/>
        <v>3.8888888888888917E-2</v>
      </c>
      <c r="W91" s="2">
        <f t="shared" si="18"/>
        <v>3.8888888888888917E-2</v>
      </c>
      <c r="X91" s="2">
        <f t="shared" si="18"/>
        <v>3.8888888888888917E-2</v>
      </c>
      <c r="Y91" s="2">
        <f t="shared" si="18"/>
        <v>3.8888888888888917E-2</v>
      </c>
      <c r="Z91" s="2">
        <f t="shared" si="18"/>
        <v>3.8888888888888917E-2</v>
      </c>
      <c r="AA91" s="2">
        <f t="shared" si="18"/>
        <v>3.8888888888888917E-2</v>
      </c>
    </row>
    <row r="92" spans="5:27" x14ac:dyDescent="0.45">
      <c r="F92" s="2">
        <v>0.1</v>
      </c>
      <c r="G92" s="2">
        <f t="shared" si="19"/>
        <v>0</v>
      </c>
      <c r="H92" s="2">
        <f t="shared" si="18"/>
        <v>0.05</v>
      </c>
      <c r="I92" s="2">
        <f t="shared" si="18"/>
        <v>7.7777777777777835E-2</v>
      </c>
      <c r="J92" s="2">
        <f t="shared" si="18"/>
        <v>7.7777777777777835E-2</v>
      </c>
      <c r="K92" s="2">
        <f t="shared" si="18"/>
        <v>7.7777777777777835E-2</v>
      </c>
      <c r="L92" s="2">
        <f t="shared" si="18"/>
        <v>7.7777777777777835E-2</v>
      </c>
      <c r="M92" s="2">
        <f t="shared" si="18"/>
        <v>7.7777777777777835E-2</v>
      </c>
      <c r="N92" s="2">
        <f t="shared" si="18"/>
        <v>7.7777777777777835E-2</v>
      </c>
      <c r="O92" s="2">
        <f t="shared" si="18"/>
        <v>7.7777777777777835E-2</v>
      </c>
      <c r="P92" s="2">
        <f t="shared" si="18"/>
        <v>7.7777777777777835E-2</v>
      </c>
      <c r="Q92" s="2">
        <f t="shared" si="18"/>
        <v>7.7777777777777835E-2</v>
      </c>
      <c r="R92" s="2">
        <f t="shared" si="18"/>
        <v>7.7777777777777835E-2</v>
      </c>
      <c r="S92" s="2">
        <f t="shared" si="18"/>
        <v>7.7777777777777835E-2</v>
      </c>
      <c r="T92" s="2">
        <f t="shared" si="18"/>
        <v>7.7777777777777835E-2</v>
      </c>
      <c r="U92" s="2">
        <f t="shared" si="18"/>
        <v>7.7777777777777835E-2</v>
      </c>
      <c r="V92" s="2">
        <f t="shared" si="18"/>
        <v>7.7777777777777835E-2</v>
      </c>
      <c r="W92" s="2">
        <f t="shared" si="18"/>
        <v>7.7777777777777835E-2</v>
      </c>
      <c r="X92" s="2">
        <f t="shared" si="18"/>
        <v>7.7777777777777835E-2</v>
      </c>
      <c r="Y92" s="2">
        <f t="shared" si="18"/>
        <v>7.7777777777777835E-2</v>
      </c>
      <c r="Z92" s="2">
        <f t="shared" si="18"/>
        <v>7.7777777777777835E-2</v>
      </c>
      <c r="AA92" s="2">
        <f t="shared" si="18"/>
        <v>7.7777777777777835E-2</v>
      </c>
    </row>
    <row r="93" spans="5:27" x14ac:dyDescent="0.45">
      <c r="F93" s="2">
        <v>0.15</v>
      </c>
      <c r="G93" s="2">
        <f t="shared" si="19"/>
        <v>0</v>
      </c>
      <c r="H93" s="2">
        <f t="shared" si="18"/>
        <v>0.05</v>
      </c>
      <c r="I93" s="2">
        <f t="shared" si="18"/>
        <v>0.1</v>
      </c>
      <c r="J93" s="2">
        <f t="shared" si="18"/>
        <v>0.11666666666666663</v>
      </c>
      <c r="K93" s="2">
        <f t="shared" si="18"/>
        <v>0.11666666666666663</v>
      </c>
      <c r="L93" s="2">
        <f t="shared" si="18"/>
        <v>0.11666666666666663</v>
      </c>
      <c r="M93" s="2">
        <f t="shared" si="18"/>
        <v>0.11666666666666663</v>
      </c>
      <c r="N93" s="2">
        <f t="shared" si="18"/>
        <v>0.11666666666666663</v>
      </c>
      <c r="O93" s="2">
        <f t="shared" si="18"/>
        <v>0.11666666666666663</v>
      </c>
      <c r="P93" s="2">
        <f t="shared" si="18"/>
        <v>0.11666666666666663</v>
      </c>
      <c r="Q93" s="2">
        <f t="shared" si="18"/>
        <v>0.11666666666666663</v>
      </c>
      <c r="R93" s="2">
        <f t="shared" si="18"/>
        <v>0.11666666666666663</v>
      </c>
      <c r="S93" s="2">
        <f t="shared" si="18"/>
        <v>0.11666666666666663</v>
      </c>
      <c r="T93" s="2">
        <f t="shared" si="18"/>
        <v>0.11666666666666663</v>
      </c>
      <c r="U93" s="2">
        <f t="shared" si="18"/>
        <v>0.11666666666666663</v>
      </c>
      <c r="V93" s="2">
        <f t="shared" si="18"/>
        <v>0.11666666666666663</v>
      </c>
      <c r="W93" s="2">
        <f t="shared" si="18"/>
        <v>0.11666666666666663</v>
      </c>
      <c r="X93" s="2">
        <f t="shared" si="18"/>
        <v>0.11666666666666663</v>
      </c>
      <c r="Y93" s="2">
        <f t="shared" si="18"/>
        <v>0.11666666666666663</v>
      </c>
      <c r="Z93" s="2">
        <f t="shared" si="18"/>
        <v>0.11666666666666663</v>
      </c>
      <c r="AA93" s="2">
        <f t="shared" si="18"/>
        <v>0.11666666666666663</v>
      </c>
    </row>
    <row r="94" spans="5:27" x14ac:dyDescent="0.45">
      <c r="F94" s="2">
        <v>0.2</v>
      </c>
      <c r="G94" s="2">
        <f t="shared" si="19"/>
        <v>0</v>
      </c>
      <c r="H94" s="2">
        <f t="shared" si="18"/>
        <v>0.05</v>
      </c>
      <c r="I94" s="2">
        <f t="shared" si="18"/>
        <v>0.1</v>
      </c>
      <c r="J94" s="2">
        <f t="shared" si="18"/>
        <v>0.15</v>
      </c>
      <c r="K94" s="2">
        <f t="shared" si="18"/>
        <v>0.15555555555555553</v>
      </c>
      <c r="L94" s="2">
        <f t="shared" si="18"/>
        <v>0.15555555555555553</v>
      </c>
      <c r="M94" s="2">
        <f t="shared" si="18"/>
        <v>0.15555555555555553</v>
      </c>
      <c r="N94" s="2">
        <f t="shared" si="18"/>
        <v>0.15555555555555553</v>
      </c>
      <c r="O94" s="2">
        <f t="shared" si="18"/>
        <v>0.15555555555555553</v>
      </c>
      <c r="P94" s="2">
        <f t="shared" si="18"/>
        <v>0.15555555555555553</v>
      </c>
      <c r="Q94" s="2">
        <f t="shared" si="18"/>
        <v>0.15555555555555553</v>
      </c>
      <c r="R94" s="2">
        <f t="shared" si="18"/>
        <v>0.15555555555555553</v>
      </c>
      <c r="S94" s="2">
        <f t="shared" si="18"/>
        <v>0.15555555555555553</v>
      </c>
      <c r="T94" s="2">
        <f t="shared" si="18"/>
        <v>0.15555555555555553</v>
      </c>
      <c r="U94" s="2">
        <f t="shared" si="18"/>
        <v>0.15555555555555553</v>
      </c>
      <c r="V94" s="2">
        <f t="shared" si="18"/>
        <v>0.15555555555555553</v>
      </c>
      <c r="W94" s="2">
        <f t="shared" si="18"/>
        <v>0.15555555555555553</v>
      </c>
      <c r="X94" s="2">
        <f t="shared" si="18"/>
        <v>0.15555555555555553</v>
      </c>
      <c r="Y94" s="2">
        <f t="shared" si="18"/>
        <v>0.15555555555555553</v>
      </c>
      <c r="Z94" s="2">
        <f t="shared" si="18"/>
        <v>0.15555555555555553</v>
      </c>
      <c r="AA94" s="2">
        <f t="shared" si="18"/>
        <v>0.15555555555555553</v>
      </c>
    </row>
    <row r="95" spans="5:27" x14ac:dyDescent="0.45">
      <c r="F95" s="2">
        <v>0.25</v>
      </c>
      <c r="G95" s="2">
        <f t="shared" si="19"/>
        <v>0</v>
      </c>
      <c r="H95" s="2">
        <f t="shared" si="18"/>
        <v>0.05</v>
      </c>
      <c r="I95" s="2">
        <f t="shared" si="18"/>
        <v>0.1</v>
      </c>
      <c r="J95" s="2">
        <f t="shared" si="18"/>
        <v>0.15</v>
      </c>
      <c r="K95" s="2">
        <f t="shared" si="18"/>
        <v>0.19444444444444445</v>
      </c>
      <c r="L95" s="2">
        <f t="shared" si="18"/>
        <v>0.19444444444444445</v>
      </c>
      <c r="M95" s="2">
        <f t="shared" si="18"/>
        <v>0.19444444444444445</v>
      </c>
      <c r="N95" s="2">
        <f t="shared" si="18"/>
        <v>0.19444444444444445</v>
      </c>
      <c r="O95" s="2">
        <f t="shared" si="18"/>
        <v>0.19444444444444445</v>
      </c>
      <c r="P95" s="2">
        <f t="shared" si="18"/>
        <v>0.19444444444444445</v>
      </c>
      <c r="Q95" s="2">
        <f t="shared" si="18"/>
        <v>0.19444444444444445</v>
      </c>
      <c r="R95" s="2">
        <f t="shared" si="18"/>
        <v>0.19444444444444445</v>
      </c>
      <c r="S95" s="2">
        <f t="shared" si="18"/>
        <v>0.19444444444444445</v>
      </c>
      <c r="T95" s="2">
        <f t="shared" si="18"/>
        <v>0.19444444444444445</v>
      </c>
      <c r="U95" s="2">
        <f t="shared" si="18"/>
        <v>0.19444444444444445</v>
      </c>
      <c r="V95" s="2">
        <f t="shared" si="18"/>
        <v>0.19444444444444445</v>
      </c>
      <c r="W95" s="2">
        <f t="shared" si="18"/>
        <v>0.19444444444444445</v>
      </c>
      <c r="X95" s="2">
        <f t="shared" si="18"/>
        <v>0.19444444444444445</v>
      </c>
      <c r="Y95" s="2">
        <f t="shared" si="18"/>
        <v>0.19444444444444445</v>
      </c>
      <c r="Z95" s="2">
        <f t="shared" si="18"/>
        <v>0.19444444444444445</v>
      </c>
      <c r="AA95" s="2">
        <f t="shared" si="18"/>
        <v>0.19444444444444445</v>
      </c>
    </row>
    <row r="96" spans="5:27" x14ac:dyDescent="0.45">
      <c r="F96" s="2">
        <v>0.3</v>
      </c>
      <c r="G96" s="2">
        <f t="shared" si="19"/>
        <v>0</v>
      </c>
      <c r="H96" s="2">
        <f t="shared" si="18"/>
        <v>0.05</v>
      </c>
      <c r="I96" s="2">
        <f t="shared" si="18"/>
        <v>0.1</v>
      </c>
      <c r="J96" s="2">
        <f t="shared" si="18"/>
        <v>0.15</v>
      </c>
      <c r="K96" s="2">
        <f t="shared" si="18"/>
        <v>0.2</v>
      </c>
      <c r="L96" s="2">
        <f t="shared" si="18"/>
        <v>0.23333333333333336</v>
      </c>
      <c r="M96" s="2">
        <f t="shared" si="18"/>
        <v>0.23333333333333336</v>
      </c>
      <c r="N96" s="2">
        <f t="shared" si="18"/>
        <v>0.23333333333333336</v>
      </c>
      <c r="O96" s="2">
        <f t="shared" si="18"/>
        <v>0.23333333333333336</v>
      </c>
      <c r="P96" s="2">
        <f t="shared" si="18"/>
        <v>0.23333333333333336</v>
      </c>
      <c r="Q96" s="2">
        <f t="shared" si="18"/>
        <v>0.23333333333333336</v>
      </c>
      <c r="R96" s="2">
        <f t="shared" si="18"/>
        <v>0.23333333333333336</v>
      </c>
      <c r="S96" s="2">
        <f t="shared" si="18"/>
        <v>0.23333333333333336</v>
      </c>
      <c r="T96" s="2">
        <f t="shared" si="18"/>
        <v>0.23333333333333336</v>
      </c>
      <c r="U96" s="2">
        <f t="shared" si="18"/>
        <v>0.23333333333333336</v>
      </c>
      <c r="V96" s="2">
        <f t="shared" si="18"/>
        <v>0.23333333333333336</v>
      </c>
      <c r="W96" s="2">
        <f t="shared" si="18"/>
        <v>0.23333333333333336</v>
      </c>
      <c r="X96" s="2">
        <f t="shared" si="18"/>
        <v>0.23333333333333336</v>
      </c>
      <c r="Y96" s="2">
        <f t="shared" si="18"/>
        <v>0.23333333333333336</v>
      </c>
      <c r="Z96" s="2">
        <f t="shared" si="18"/>
        <v>0.23333333333333336</v>
      </c>
      <c r="AA96" s="2">
        <f t="shared" si="18"/>
        <v>0.23333333333333336</v>
      </c>
    </row>
    <row r="97" spans="6:27" x14ac:dyDescent="0.45">
      <c r="F97" s="2">
        <v>0.35</v>
      </c>
      <c r="G97" s="2">
        <f t="shared" si="19"/>
        <v>0</v>
      </c>
      <c r="H97" s="2">
        <f t="shared" si="18"/>
        <v>0.05</v>
      </c>
      <c r="I97" s="2">
        <f t="shared" si="18"/>
        <v>0.1</v>
      </c>
      <c r="J97" s="2">
        <f t="shared" si="18"/>
        <v>0.15</v>
      </c>
      <c r="K97" s="2">
        <f t="shared" si="18"/>
        <v>0.2</v>
      </c>
      <c r="L97" s="2">
        <f t="shared" si="18"/>
        <v>0.25</v>
      </c>
      <c r="M97" s="2">
        <f t="shared" si="18"/>
        <v>0.2722222222222222</v>
      </c>
      <c r="N97" s="2">
        <f t="shared" si="18"/>
        <v>0.2722222222222222</v>
      </c>
      <c r="O97" s="2">
        <f t="shared" si="18"/>
        <v>0.2722222222222222</v>
      </c>
      <c r="P97" s="2">
        <f t="shared" si="18"/>
        <v>0.2722222222222222</v>
      </c>
      <c r="Q97" s="2">
        <f t="shared" si="18"/>
        <v>0.2722222222222222</v>
      </c>
      <c r="R97" s="2">
        <f t="shared" si="18"/>
        <v>0.2722222222222222</v>
      </c>
      <c r="S97" s="2">
        <f t="shared" si="18"/>
        <v>0.2722222222222222</v>
      </c>
      <c r="T97" s="2">
        <f t="shared" si="18"/>
        <v>0.2722222222222222</v>
      </c>
      <c r="U97" s="2">
        <f t="shared" si="18"/>
        <v>0.2722222222222222</v>
      </c>
      <c r="V97" s="2">
        <f t="shared" si="18"/>
        <v>0.2722222222222222</v>
      </c>
      <c r="W97" s="2">
        <f t="shared" si="18"/>
        <v>0.2722222222222222</v>
      </c>
      <c r="X97" s="2">
        <f t="shared" si="18"/>
        <v>0.2722222222222222</v>
      </c>
      <c r="Y97" s="2">
        <f t="shared" si="18"/>
        <v>0.2722222222222222</v>
      </c>
      <c r="Z97" s="2">
        <f t="shared" si="18"/>
        <v>0.2722222222222222</v>
      </c>
      <c r="AA97" s="2">
        <f t="shared" si="18"/>
        <v>0.2722222222222222</v>
      </c>
    </row>
    <row r="98" spans="6:27" x14ac:dyDescent="0.45">
      <c r="F98" s="2">
        <v>0.4</v>
      </c>
      <c r="G98" s="2">
        <f t="shared" si="19"/>
        <v>0</v>
      </c>
      <c r="H98" s="2">
        <f t="shared" si="18"/>
        <v>0.05</v>
      </c>
      <c r="I98" s="2">
        <f t="shared" si="18"/>
        <v>0.1</v>
      </c>
      <c r="J98" s="2">
        <f t="shared" si="18"/>
        <v>0.15</v>
      </c>
      <c r="K98" s="2">
        <f t="shared" si="18"/>
        <v>0.2</v>
      </c>
      <c r="L98" s="2">
        <f t="shared" si="18"/>
        <v>0.25</v>
      </c>
      <c r="M98" s="2">
        <f t="shared" si="18"/>
        <v>0.3</v>
      </c>
      <c r="N98" s="2">
        <f t="shared" si="18"/>
        <v>0.31111111111111106</v>
      </c>
      <c r="O98" s="2">
        <f t="shared" si="18"/>
        <v>0.31111111111111106</v>
      </c>
      <c r="P98" s="2">
        <f t="shared" si="18"/>
        <v>0.31111111111111106</v>
      </c>
      <c r="Q98" s="2">
        <f t="shared" si="18"/>
        <v>0.31111111111111106</v>
      </c>
      <c r="R98" s="2">
        <f t="shared" si="18"/>
        <v>0.31111111111111106</v>
      </c>
      <c r="S98" s="2">
        <f t="shared" si="18"/>
        <v>0.31111111111111106</v>
      </c>
      <c r="T98" s="2">
        <f t="shared" si="18"/>
        <v>0.31111111111111106</v>
      </c>
      <c r="U98" s="2">
        <f t="shared" si="18"/>
        <v>0.31111111111111106</v>
      </c>
      <c r="V98" s="2">
        <f t="shared" si="18"/>
        <v>0.31111111111111106</v>
      </c>
      <c r="W98" s="2">
        <f t="shared" si="18"/>
        <v>0.31111111111111106</v>
      </c>
      <c r="X98" s="2">
        <f t="shared" si="18"/>
        <v>0.31111111111111106</v>
      </c>
      <c r="Y98" s="2">
        <f t="shared" si="18"/>
        <v>0.31111111111111106</v>
      </c>
      <c r="Z98" s="2">
        <f t="shared" si="18"/>
        <v>0.31111111111111106</v>
      </c>
      <c r="AA98" s="2">
        <f t="shared" si="18"/>
        <v>0.31111111111111106</v>
      </c>
    </row>
    <row r="99" spans="6:27" x14ac:dyDescent="0.45">
      <c r="F99" s="2">
        <v>0.45</v>
      </c>
      <c r="G99" s="2">
        <f t="shared" si="19"/>
        <v>0</v>
      </c>
      <c r="H99" s="2">
        <f t="shared" si="18"/>
        <v>0.05</v>
      </c>
      <c r="I99" s="2">
        <f t="shared" si="18"/>
        <v>0.1</v>
      </c>
      <c r="J99" s="2">
        <f t="shared" si="18"/>
        <v>0.15</v>
      </c>
      <c r="K99" s="2">
        <f t="shared" si="18"/>
        <v>0.2</v>
      </c>
      <c r="L99" s="2">
        <f t="shared" si="18"/>
        <v>0.25</v>
      </c>
      <c r="M99" s="2">
        <f t="shared" si="18"/>
        <v>0.3</v>
      </c>
      <c r="N99" s="2">
        <f t="shared" si="18"/>
        <v>0.35</v>
      </c>
      <c r="O99" s="2">
        <f t="shared" si="18"/>
        <v>0.35</v>
      </c>
      <c r="P99" s="2">
        <f t="shared" si="18"/>
        <v>0.35</v>
      </c>
      <c r="Q99" s="2">
        <f t="shared" si="18"/>
        <v>0.35</v>
      </c>
      <c r="R99" s="2">
        <f t="shared" si="18"/>
        <v>0.35</v>
      </c>
      <c r="S99" s="2">
        <f t="shared" si="18"/>
        <v>0.35</v>
      </c>
      <c r="T99" s="2">
        <f t="shared" si="18"/>
        <v>0.35</v>
      </c>
      <c r="U99" s="2">
        <f t="shared" si="18"/>
        <v>0.35</v>
      </c>
      <c r="V99" s="2">
        <f t="shared" si="18"/>
        <v>0.35</v>
      </c>
      <c r="W99" s="2">
        <f t="shared" si="18"/>
        <v>0.35</v>
      </c>
      <c r="X99" s="2">
        <f t="shared" si="18"/>
        <v>0.35</v>
      </c>
      <c r="Y99" s="2">
        <f t="shared" si="18"/>
        <v>0.35</v>
      </c>
      <c r="Z99" s="2">
        <f t="shared" si="18"/>
        <v>0.35</v>
      </c>
      <c r="AA99" s="2">
        <f t="shared" si="18"/>
        <v>0.35</v>
      </c>
    </row>
    <row r="100" spans="6:27" x14ac:dyDescent="0.45">
      <c r="F100" s="2">
        <v>0.5</v>
      </c>
      <c r="G100" s="2">
        <f t="shared" si="19"/>
        <v>0</v>
      </c>
      <c r="H100" s="2">
        <f t="shared" si="18"/>
        <v>0.05</v>
      </c>
      <c r="I100" s="2">
        <f t="shared" si="18"/>
        <v>0.1</v>
      </c>
      <c r="J100" s="2">
        <f t="shared" si="18"/>
        <v>0.15</v>
      </c>
      <c r="K100" s="2">
        <f t="shared" si="18"/>
        <v>0.2</v>
      </c>
      <c r="L100" s="2">
        <f t="shared" si="18"/>
        <v>0.25</v>
      </c>
      <c r="M100" s="2">
        <f t="shared" si="18"/>
        <v>0.3</v>
      </c>
      <c r="N100" s="2">
        <f t="shared" si="18"/>
        <v>0.35</v>
      </c>
      <c r="O100" s="2">
        <f t="shared" si="18"/>
        <v>0.3888888888888889</v>
      </c>
      <c r="P100" s="2">
        <f t="shared" si="18"/>
        <v>0.3888888888888889</v>
      </c>
      <c r="Q100" s="2">
        <f t="shared" si="18"/>
        <v>0.3888888888888889</v>
      </c>
      <c r="R100" s="2">
        <f t="shared" si="18"/>
        <v>0.3888888888888889</v>
      </c>
      <c r="S100" s="2">
        <f t="shared" si="18"/>
        <v>0.3888888888888889</v>
      </c>
      <c r="T100" s="2">
        <f t="shared" si="18"/>
        <v>0.3888888888888889</v>
      </c>
      <c r="U100" s="2">
        <f t="shared" si="18"/>
        <v>0.3888888888888889</v>
      </c>
      <c r="V100" s="2">
        <f t="shared" si="18"/>
        <v>0.3888888888888889</v>
      </c>
      <c r="W100" s="2">
        <f t="shared" si="18"/>
        <v>0.3888888888888889</v>
      </c>
      <c r="X100" s="2">
        <f t="shared" si="18"/>
        <v>0.3888888888888889</v>
      </c>
      <c r="Y100" s="2">
        <f t="shared" si="18"/>
        <v>0.3888888888888889</v>
      </c>
      <c r="Z100" s="2">
        <f t="shared" si="18"/>
        <v>0.3888888888888889</v>
      </c>
      <c r="AA100" s="2">
        <f t="shared" si="18"/>
        <v>0.3888888888888889</v>
      </c>
    </row>
    <row r="101" spans="6:27" x14ac:dyDescent="0.45">
      <c r="F101" s="2">
        <v>0.55000000000000004</v>
      </c>
      <c r="G101" s="2">
        <f t="shared" si="19"/>
        <v>0</v>
      </c>
      <c r="H101" s="2">
        <f t="shared" si="18"/>
        <v>0.05</v>
      </c>
      <c r="I101" s="2">
        <f t="shared" si="18"/>
        <v>0.1</v>
      </c>
      <c r="J101" s="2">
        <f t="shared" si="18"/>
        <v>0.15</v>
      </c>
      <c r="K101" s="2">
        <f t="shared" si="18"/>
        <v>0.2</v>
      </c>
      <c r="L101" s="2">
        <f t="shared" si="18"/>
        <v>0.25</v>
      </c>
      <c r="M101" s="2">
        <f t="shared" si="18"/>
        <v>0.3</v>
      </c>
      <c r="N101" s="2">
        <f t="shared" si="18"/>
        <v>0.35</v>
      </c>
      <c r="O101" s="2">
        <f t="shared" si="18"/>
        <v>0.4</v>
      </c>
      <c r="P101" s="2">
        <f t="shared" si="18"/>
        <v>0.42777777777777781</v>
      </c>
      <c r="Q101" s="2">
        <f t="shared" si="18"/>
        <v>0.42777777777777781</v>
      </c>
      <c r="R101" s="2">
        <f t="shared" si="18"/>
        <v>0.42777777777777781</v>
      </c>
      <c r="S101" s="2">
        <f t="shared" si="18"/>
        <v>0.42777777777777781</v>
      </c>
      <c r="T101" s="2">
        <f t="shared" si="18"/>
        <v>0.42777777777777781</v>
      </c>
      <c r="U101" s="2">
        <f t="shared" si="18"/>
        <v>0.42777777777777781</v>
      </c>
      <c r="V101" s="2">
        <f t="shared" si="18"/>
        <v>0.42777777777777781</v>
      </c>
      <c r="W101" s="2">
        <f t="shared" si="18"/>
        <v>0.42777777777777781</v>
      </c>
      <c r="X101" s="2">
        <f t="shared" si="18"/>
        <v>0.42777777777777781</v>
      </c>
      <c r="Y101" s="2">
        <f t="shared" si="18"/>
        <v>0.42777777777777781</v>
      </c>
      <c r="Z101" s="2">
        <f t="shared" si="18"/>
        <v>0.42777777777777781</v>
      </c>
      <c r="AA101" s="2">
        <f t="shared" si="18"/>
        <v>0.42777777777777781</v>
      </c>
    </row>
    <row r="102" spans="6:27" x14ac:dyDescent="0.45">
      <c r="F102" s="2">
        <v>0.6</v>
      </c>
      <c r="G102" s="2">
        <f t="shared" si="19"/>
        <v>0</v>
      </c>
      <c r="H102" s="2">
        <f t="shared" si="18"/>
        <v>0.05</v>
      </c>
      <c r="I102" s="2">
        <f t="shared" si="18"/>
        <v>0.1</v>
      </c>
      <c r="J102" s="2">
        <f t="shared" si="18"/>
        <v>0.15</v>
      </c>
      <c r="K102" s="2">
        <f t="shared" si="18"/>
        <v>0.2</v>
      </c>
      <c r="L102" s="2">
        <f t="shared" si="18"/>
        <v>0.25</v>
      </c>
      <c r="M102" s="2">
        <f t="shared" si="18"/>
        <v>0.3</v>
      </c>
      <c r="N102" s="2">
        <f t="shared" si="18"/>
        <v>0.35</v>
      </c>
      <c r="O102" s="2">
        <f t="shared" si="18"/>
        <v>0.4</v>
      </c>
      <c r="P102" s="2">
        <f t="shared" si="18"/>
        <v>0.45000000000000012</v>
      </c>
      <c r="Q102" s="2">
        <f t="shared" si="18"/>
        <v>0.46666666666666662</v>
      </c>
      <c r="R102" s="2">
        <f t="shared" si="18"/>
        <v>0.46666666666666662</v>
      </c>
      <c r="S102" s="2">
        <f t="shared" si="18"/>
        <v>0.46666666666666662</v>
      </c>
      <c r="T102" s="2">
        <f t="shared" si="18"/>
        <v>0.46666666666666662</v>
      </c>
      <c r="U102" s="2">
        <f t="shared" si="18"/>
        <v>0.46666666666666662</v>
      </c>
      <c r="V102" s="2">
        <f t="shared" si="18"/>
        <v>0.46666666666666662</v>
      </c>
      <c r="W102" s="2">
        <f t="shared" si="18"/>
        <v>0.46666666666666662</v>
      </c>
      <c r="X102" s="2">
        <f t="shared" si="18"/>
        <v>0.46666666666666662</v>
      </c>
      <c r="Y102" s="2">
        <f t="shared" si="18"/>
        <v>0.46666666666666662</v>
      </c>
      <c r="Z102" s="2">
        <f t="shared" si="18"/>
        <v>0.46666666666666662</v>
      </c>
      <c r="AA102" s="2">
        <f t="shared" si="18"/>
        <v>0.46666666666666662</v>
      </c>
    </row>
    <row r="103" spans="6:27" x14ac:dyDescent="0.45">
      <c r="F103" s="2">
        <v>0.65</v>
      </c>
      <c r="G103" s="2">
        <f t="shared" si="19"/>
        <v>0</v>
      </c>
      <c r="H103" s="2">
        <f t="shared" si="18"/>
        <v>0.05</v>
      </c>
      <c r="I103" s="2">
        <f t="shared" si="18"/>
        <v>0.1</v>
      </c>
      <c r="J103" s="2">
        <f t="shared" si="18"/>
        <v>0.15</v>
      </c>
      <c r="K103" s="2">
        <f t="shared" si="18"/>
        <v>0.2</v>
      </c>
      <c r="L103" s="2">
        <f t="shared" si="18"/>
        <v>0.25</v>
      </c>
      <c r="M103" s="2">
        <f t="shared" si="18"/>
        <v>0.3</v>
      </c>
      <c r="N103" s="2">
        <f t="shared" si="18"/>
        <v>0.35</v>
      </c>
      <c r="O103" s="2">
        <f t="shared" si="18"/>
        <v>0.4</v>
      </c>
      <c r="P103" s="2">
        <f t="shared" si="18"/>
        <v>0.45000000000000012</v>
      </c>
      <c r="Q103" s="2">
        <f t="shared" si="18"/>
        <v>0.5</v>
      </c>
      <c r="R103" s="2">
        <f t="shared" ref="H103:AA110" si="20">($D$1-R74)/$D$1</f>
        <v>0.50555555555555554</v>
      </c>
      <c r="S103" s="2">
        <f t="shared" si="20"/>
        <v>0.50555555555555554</v>
      </c>
      <c r="T103" s="2">
        <f t="shared" si="20"/>
        <v>0.50555555555555554</v>
      </c>
      <c r="U103" s="2">
        <f t="shared" si="20"/>
        <v>0.50555555555555554</v>
      </c>
      <c r="V103" s="2">
        <f t="shared" si="20"/>
        <v>0.50555555555555554</v>
      </c>
      <c r="W103" s="2">
        <f t="shared" si="20"/>
        <v>0.50555555555555554</v>
      </c>
      <c r="X103" s="2">
        <f t="shared" si="20"/>
        <v>0.50555555555555554</v>
      </c>
      <c r="Y103" s="2">
        <f t="shared" si="20"/>
        <v>0.50555555555555554</v>
      </c>
      <c r="Z103" s="2">
        <f t="shared" si="20"/>
        <v>0.50555555555555554</v>
      </c>
      <c r="AA103" s="2">
        <f t="shared" si="20"/>
        <v>0.50555555555555554</v>
      </c>
    </row>
    <row r="104" spans="6:27" x14ac:dyDescent="0.45">
      <c r="F104" s="2">
        <v>0.7</v>
      </c>
      <c r="G104" s="2">
        <f t="shared" si="19"/>
        <v>0</v>
      </c>
      <c r="H104" s="2">
        <f t="shared" si="20"/>
        <v>0.05</v>
      </c>
      <c r="I104" s="2">
        <f t="shared" si="20"/>
        <v>0.1</v>
      </c>
      <c r="J104" s="2">
        <f t="shared" si="20"/>
        <v>0.15</v>
      </c>
      <c r="K104" s="2">
        <f t="shared" si="20"/>
        <v>0.2</v>
      </c>
      <c r="L104" s="2">
        <f t="shared" si="20"/>
        <v>0.25</v>
      </c>
      <c r="M104" s="2">
        <f t="shared" si="20"/>
        <v>0.3</v>
      </c>
      <c r="N104" s="2">
        <f t="shared" si="20"/>
        <v>0.35</v>
      </c>
      <c r="O104" s="2">
        <f t="shared" si="20"/>
        <v>0.4</v>
      </c>
      <c r="P104" s="2">
        <f t="shared" si="20"/>
        <v>0.45000000000000012</v>
      </c>
      <c r="Q104" s="2">
        <f t="shared" si="20"/>
        <v>0.5</v>
      </c>
      <c r="R104" s="2">
        <f t="shared" si="20"/>
        <v>0.54444444444444451</v>
      </c>
      <c r="S104" s="2">
        <f t="shared" si="20"/>
        <v>0.54444444444444451</v>
      </c>
      <c r="T104" s="2">
        <f t="shared" si="20"/>
        <v>0.54444444444444451</v>
      </c>
      <c r="U104" s="2">
        <f t="shared" si="20"/>
        <v>0.54444444444444451</v>
      </c>
      <c r="V104" s="2">
        <f t="shared" si="20"/>
        <v>0.54444444444444451</v>
      </c>
      <c r="W104" s="2">
        <f t="shared" si="20"/>
        <v>0.54444444444444451</v>
      </c>
      <c r="X104" s="2">
        <f t="shared" si="20"/>
        <v>0.54444444444444451</v>
      </c>
      <c r="Y104" s="2">
        <f t="shared" si="20"/>
        <v>0.54444444444444451</v>
      </c>
      <c r="Z104" s="2">
        <f t="shared" si="20"/>
        <v>0.54444444444444451</v>
      </c>
      <c r="AA104" s="2">
        <f t="shared" si="20"/>
        <v>0.54444444444444451</v>
      </c>
    </row>
    <row r="105" spans="6:27" x14ac:dyDescent="0.45">
      <c r="F105" s="2">
        <v>0.75</v>
      </c>
      <c r="G105" s="2">
        <f t="shared" si="19"/>
        <v>0</v>
      </c>
      <c r="H105" s="2">
        <f t="shared" si="20"/>
        <v>0.05</v>
      </c>
      <c r="I105" s="2">
        <f t="shared" si="20"/>
        <v>0.1</v>
      </c>
      <c r="J105" s="2">
        <f t="shared" si="20"/>
        <v>0.15</v>
      </c>
      <c r="K105" s="2">
        <f t="shared" si="20"/>
        <v>0.2</v>
      </c>
      <c r="L105" s="2">
        <f t="shared" si="20"/>
        <v>0.25</v>
      </c>
      <c r="M105" s="2">
        <f t="shared" si="20"/>
        <v>0.3</v>
      </c>
      <c r="N105" s="2">
        <f t="shared" si="20"/>
        <v>0.35</v>
      </c>
      <c r="O105" s="2">
        <f t="shared" si="20"/>
        <v>0.4</v>
      </c>
      <c r="P105" s="2">
        <f t="shared" si="20"/>
        <v>0.45000000000000012</v>
      </c>
      <c r="Q105" s="2">
        <f t="shared" si="20"/>
        <v>0.5</v>
      </c>
      <c r="R105" s="2">
        <f t="shared" si="20"/>
        <v>0.55000000000000004</v>
      </c>
      <c r="S105" s="2">
        <f t="shared" si="20"/>
        <v>0.58333333333333337</v>
      </c>
      <c r="T105" s="2">
        <f t="shared" si="20"/>
        <v>0.58333333333333337</v>
      </c>
      <c r="U105" s="2">
        <f t="shared" si="20"/>
        <v>0.58333333333333337</v>
      </c>
      <c r="V105" s="2">
        <f t="shared" si="20"/>
        <v>0.58333333333333337</v>
      </c>
      <c r="W105" s="2">
        <f t="shared" si="20"/>
        <v>0.58333333333333337</v>
      </c>
      <c r="X105" s="2">
        <f t="shared" si="20"/>
        <v>0.58333333333333337</v>
      </c>
      <c r="Y105" s="2">
        <f t="shared" si="20"/>
        <v>0.58333333333333337</v>
      </c>
      <c r="Z105" s="2">
        <f t="shared" si="20"/>
        <v>0.58333333333333337</v>
      </c>
      <c r="AA105" s="2">
        <f t="shared" si="20"/>
        <v>0.58333333333333337</v>
      </c>
    </row>
    <row r="106" spans="6:27" x14ac:dyDescent="0.45">
      <c r="F106" s="2">
        <v>0.8</v>
      </c>
      <c r="G106" s="2">
        <f t="shared" si="19"/>
        <v>0</v>
      </c>
      <c r="H106" s="2">
        <f t="shared" si="20"/>
        <v>0.05</v>
      </c>
      <c r="I106" s="2">
        <f t="shared" si="20"/>
        <v>0.1</v>
      </c>
      <c r="J106" s="2">
        <f t="shared" si="20"/>
        <v>0.15</v>
      </c>
      <c r="K106" s="2">
        <f t="shared" si="20"/>
        <v>0.2</v>
      </c>
      <c r="L106" s="2">
        <f t="shared" si="20"/>
        <v>0.25</v>
      </c>
      <c r="M106" s="2">
        <f t="shared" si="20"/>
        <v>0.3</v>
      </c>
      <c r="N106" s="2">
        <f t="shared" si="20"/>
        <v>0.35</v>
      </c>
      <c r="O106" s="2">
        <f t="shared" si="20"/>
        <v>0.4</v>
      </c>
      <c r="P106" s="2">
        <f t="shared" si="20"/>
        <v>0.45000000000000012</v>
      </c>
      <c r="Q106" s="2">
        <f t="shared" si="20"/>
        <v>0.5</v>
      </c>
      <c r="R106" s="2">
        <f t="shared" si="20"/>
        <v>0.55000000000000004</v>
      </c>
      <c r="S106" s="2">
        <f t="shared" si="20"/>
        <v>0.59999999999999987</v>
      </c>
      <c r="T106" s="2">
        <f t="shared" si="20"/>
        <v>0.62222222222222212</v>
      </c>
      <c r="U106" s="2">
        <f t="shared" si="20"/>
        <v>0.62222222222222212</v>
      </c>
      <c r="V106" s="2">
        <f t="shared" si="20"/>
        <v>0.62222222222222212</v>
      </c>
      <c r="W106" s="2">
        <f t="shared" si="20"/>
        <v>0.62222222222222212</v>
      </c>
      <c r="X106" s="2">
        <f t="shared" si="20"/>
        <v>0.62222222222222212</v>
      </c>
      <c r="Y106" s="2">
        <f t="shared" si="20"/>
        <v>0.62222222222222212</v>
      </c>
      <c r="Z106" s="2">
        <f t="shared" si="20"/>
        <v>0.62222222222222212</v>
      </c>
      <c r="AA106" s="2">
        <f t="shared" si="20"/>
        <v>0.62222222222222212</v>
      </c>
    </row>
    <row r="107" spans="6:27" x14ac:dyDescent="0.45">
      <c r="F107" s="2">
        <v>0.85</v>
      </c>
      <c r="G107" s="2">
        <f t="shared" si="19"/>
        <v>0</v>
      </c>
      <c r="H107" s="2">
        <f t="shared" si="20"/>
        <v>0.05</v>
      </c>
      <c r="I107" s="2">
        <f t="shared" si="20"/>
        <v>0.1</v>
      </c>
      <c r="J107" s="2">
        <f t="shared" si="20"/>
        <v>0.15</v>
      </c>
      <c r="K107" s="2">
        <f t="shared" si="20"/>
        <v>0.2</v>
      </c>
      <c r="L107" s="2">
        <f t="shared" si="20"/>
        <v>0.25</v>
      </c>
      <c r="M107" s="2">
        <f t="shared" si="20"/>
        <v>0.3</v>
      </c>
      <c r="N107" s="2">
        <f t="shared" si="20"/>
        <v>0.35</v>
      </c>
      <c r="O107" s="2">
        <f t="shared" si="20"/>
        <v>0.4</v>
      </c>
      <c r="P107" s="2">
        <f t="shared" si="20"/>
        <v>0.45000000000000012</v>
      </c>
      <c r="Q107" s="2">
        <f t="shared" si="20"/>
        <v>0.5</v>
      </c>
      <c r="R107" s="2">
        <f t="shared" si="20"/>
        <v>0.55000000000000004</v>
      </c>
      <c r="S107" s="2">
        <f t="shared" si="20"/>
        <v>0.59999999999999987</v>
      </c>
      <c r="T107" s="2">
        <f t="shared" si="20"/>
        <v>0.65</v>
      </c>
      <c r="U107" s="2">
        <f t="shared" si="20"/>
        <v>0.66111111111111109</v>
      </c>
      <c r="V107" s="2">
        <f t="shared" si="20"/>
        <v>0.66111111111111109</v>
      </c>
      <c r="W107" s="2">
        <f t="shared" si="20"/>
        <v>0.66111111111111109</v>
      </c>
      <c r="X107" s="2">
        <f t="shared" si="20"/>
        <v>0.66111111111111109</v>
      </c>
      <c r="Y107" s="2">
        <f t="shared" si="20"/>
        <v>0.66111111111111109</v>
      </c>
      <c r="Z107" s="2">
        <f t="shared" si="20"/>
        <v>0.66111111111111109</v>
      </c>
      <c r="AA107" s="2">
        <f t="shared" si="20"/>
        <v>0.66111111111111109</v>
      </c>
    </row>
    <row r="108" spans="6:27" x14ac:dyDescent="0.45">
      <c r="F108" s="2">
        <v>0.9</v>
      </c>
      <c r="G108" s="2">
        <f t="shared" si="19"/>
        <v>0</v>
      </c>
      <c r="H108" s="2">
        <f t="shared" si="20"/>
        <v>0.05</v>
      </c>
      <c r="I108" s="2">
        <f t="shared" si="20"/>
        <v>0.1</v>
      </c>
      <c r="J108" s="2">
        <f t="shared" si="20"/>
        <v>0.15</v>
      </c>
      <c r="K108" s="2">
        <f t="shared" si="20"/>
        <v>0.2</v>
      </c>
      <c r="L108" s="2">
        <f t="shared" si="20"/>
        <v>0.25</v>
      </c>
      <c r="M108" s="2">
        <f t="shared" si="20"/>
        <v>0.3</v>
      </c>
      <c r="N108" s="2">
        <f t="shared" si="20"/>
        <v>0.35</v>
      </c>
      <c r="O108" s="2">
        <f t="shared" si="20"/>
        <v>0.4</v>
      </c>
      <c r="P108" s="2">
        <f t="shared" si="20"/>
        <v>0.45000000000000012</v>
      </c>
      <c r="Q108" s="2">
        <f t="shared" si="20"/>
        <v>0.5</v>
      </c>
      <c r="R108" s="2">
        <f t="shared" si="20"/>
        <v>0.55000000000000004</v>
      </c>
      <c r="S108" s="2">
        <f t="shared" si="20"/>
        <v>0.59999999999999987</v>
      </c>
      <c r="T108" s="2">
        <f t="shared" si="20"/>
        <v>0.65</v>
      </c>
      <c r="U108" s="2">
        <f t="shared" si="20"/>
        <v>0.7</v>
      </c>
      <c r="V108" s="2">
        <f t="shared" si="20"/>
        <v>0.7</v>
      </c>
      <c r="W108" s="2">
        <f t="shared" si="20"/>
        <v>0.7</v>
      </c>
      <c r="X108" s="2">
        <f t="shared" si="20"/>
        <v>0.7</v>
      </c>
      <c r="Y108" s="2">
        <f t="shared" si="20"/>
        <v>0.7</v>
      </c>
      <c r="Z108" s="2">
        <f t="shared" si="20"/>
        <v>0.7</v>
      </c>
      <c r="AA108" s="2">
        <f t="shared" si="20"/>
        <v>0.7</v>
      </c>
    </row>
    <row r="109" spans="6:27" x14ac:dyDescent="0.45">
      <c r="F109" s="2">
        <v>0.95</v>
      </c>
      <c r="G109" s="2">
        <f t="shared" si="19"/>
        <v>0</v>
      </c>
      <c r="H109" s="2">
        <f t="shared" si="20"/>
        <v>0.05</v>
      </c>
      <c r="I109" s="2">
        <f t="shared" si="20"/>
        <v>0.1</v>
      </c>
      <c r="J109" s="2">
        <f t="shared" si="20"/>
        <v>0.15</v>
      </c>
      <c r="K109" s="2">
        <f t="shared" si="20"/>
        <v>0.2</v>
      </c>
      <c r="L109" s="2">
        <f t="shared" si="20"/>
        <v>0.25</v>
      </c>
      <c r="M109" s="2">
        <f t="shared" si="20"/>
        <v>0.3</v>
      </c>
      <c r="N109" s="2">
        <f t="shared" si="20"/>
        <v>0.35</v>
      </c>
      <c r="O109" s="2">
        <f t="shared" si="20"/>
        <v>0.4</v>
      </c>
      <c r="P109" s="2">
        <f t="shared" si="20"/>
        <v>0.45000000000000012</v>
      </c>
      <c r="Q109" s="2">
        <f t="shared" si="20"/>
        <v>0.5</v>
      </c>
      <c r="R109" s="2">
        <f t="shared" si="20"/>
        <v>0.55000000000000004</v>
      </c>
      <c r="S109" s="2">
        <f t="shared" si="20"/>
        <v>0.59999999999999987</v>
      </c>
      <c r="T109" s="2">
        <f t="shared" si="20"/>
        <v>0.65</v>
      </c>
      <c r="U109" s="2">
        <f t="shared" si="20"/>
        <v>0.7</v>
      </c>
      <c r="V109" s="2">
        <f t="shared" si="20"/>
        <v>0.73888888888888893</v>
      </c>
      <c r="W109" s="2">
        <f t="shared" si="20"/>
        <v>0.73888888888888893</v>
      </c>
      <c r="X109" s="2">
        <f t="shared" si="20"/>
        <v>0.73888888888888893</v>
      </c>
      <c r="Y109" s="2">
        <f t="shared" si="20"/>
        <v>0.73888888888888893</v>
      </c>
      <c r="Z109" s="2">
        <f t="shared" si="20"/>
        <v>0.73888888888888893</v>
      </c>
      <c r="AA109" s="2">
        <f t="shared" si="20"/>
        <v>0.73888888888888893</v>
      </c>
    </row>
    <row r="110" spans="6:27" x14ac:dyDescent="0.45">
      <c r="F110" s="2">
        <v>1</v>
      </c>
      <c r="G110" s="2">
        <f t="shared" si="19"/>
        <v>0</v>
      </c>
      <c r="H110" s="2">
        <f t="shared" si="20"/>
        <v>0.05</v>
      </c>
      <c r="I110" s="2">
        <f t="shared" si="20"/>
        <v>0.1</v>
      </c>
      <c r="J110" s="2">
        <f t="shared" si="20"/>
        <v>0.15</v>
      </c>
      <c r="K110" s="2">
        <f t="shared" si="20"/>
        <v>0.2</v>
      </c>
      <c r="L110" s="2">
        <f t="shared" si="20"/>
        <v>0.25</v>
      </c>
      <c r="M110" s="2">
        <f t="shared" si="20"/>
        <v>0.3</v>
      </c>
      <c r="N110" s="2">
        <f t="shared" si="20"/>
        <v>0.35</v>
      </c>
      <c r="O110" s="2">
        <f t="shared" si="20"/>
        <v>0.4</v>
      </c>
      <c r="P110" s="2">
        <f t="shared" si="20"/>
        <v>0.45000000000000012</v>
      </c>
      <c r="Q110" s="2">
        <f t="shared" si="20"/>
        <v>0.5</v>
      </c>
      <c r="R110" s="2">
        <f t="shared" si="20"/>
        <v>0.55000000000000004</v>
      </c>
      <c r="S110" s="2">
        <f t="shared" si="20"/>
        <v>0.59999999999999987</v>
      </c>
      <c r="T110" s="2">
        <f t="shared" si="20"/>
        <v>0.65</v>
      </c>
      <c r="U110" s="2">
        <f t="shared" si="20"/>
        <v>0.7</v>
      </c>
      <c r="V110" s="2">
        <f t="shared" si="20"/>
        <v>0.75</v>
      </c>
      <c r="W110" s="2">
        <f t="shared" si="20"/>
        <v>0.77777777777777779</v>
      </c>
      <c r="X110" s="2">
        <f t="shared" si="20"/>
        <v>0.77777777777777779</v>
      </c>
      <c r="Y110" s="2">
        <f t="shared" si="20"/>
        <v>0.77777777777777779</v>
      </c>
      <c r="Z110" s="2">
        <f t="shared" si="20"/>
        <v>0.77777777777777779</v>
      </c>
      <c r="AA110" s="2">
        <f t="shared" si="20"/>
        <v>0.77777777777777779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2BAF-8EDA-4B3B-8E9B-C335E693E2DF}">
  <dimension ref="A1:Q61"/>
  <sheetViews>
    <sheetView showGridLines="0" topLeftCell="A72" workbookViewId="0">
      <selection activeCell="Q83" sqref="Q83"/>
    </sheetView>
  </sheetViews>
  <sheetFormatPr defaultRowHeight="14.25" x14ac:dyDescent="0.45"/>
  <sheetData>
    <row r="1" spans="1:17" x14ac:dyDescent="0.45">
      <c r="C1" t="s">
        <v>59</v>
      </c>
      <c r="D1">
        <v>1000</v>
      </c>
      <c r="E1" t="s">
        <v>1</v>
      </c>
    </row>
    <row r="2" spans="1:17" x14ac:dyDescent="0.45">
      <c r="C2" t="s">
        <v>22</v>
      </c>
      <c r="D2">
        <v>4.5</v>
      </c>
      <c r="F2" t="s">
        <v>60</v>
      </c>
      <c r="G2">
        <f>G4*$D$1</f>
        <v>0</v>
      </c>
      <c r="H2">
        <f t="shared" ref="H2:Q2" si="0">H4*$D$1</f>
        <v>100</v>
      </c>
      <c r="I2">
        <f t="shared" si="0"/>
        <v>200</v>
      </c>
      <c r="J2">
        <f t="shared" si="0"/>
        <v>300</v>
      </c>
      <c r="K2">
        <f t="shared" si="0"/>
        <v>400</v>
      </c>
      <c r="L2">
        <f t="shared" si="0"/>
        <v>500</v>
      </c>
      <c r="M2">
        <f t="shared" si="0"/>
        <v>600</v>
      </c>
      <c r="N2">
        <f t="shared" si="0"/>
        <v>700</v>
      </c>
      <c r="O2">
        <f t="shared" si="0"/>
        <v>800</v>
      </c>
      <c r="P2">
        <f t="shared" si="0"/>
        <v>900</v>
      </c>
      <c r="Q2">
        <f t="shared" si="0"/>
        <v>1000</v>
      </c>
    </row>
    <row r="3" spans="1:17" x14ac:dyDescent="0.45">
      <c r="E3" t="s">
        <v>67</v>
      </c>
      <c r="G3" t="s">
        <v>56</v>
      </c>
    </row>
    <row r="4" spans="1:17" x14ac:dyDescent="0.45">
      <c r="A4" t="s">
        <v>62</v>
      </c>
      <c r="B4" t="s">
        <v>61</v>
      </c>
      <c r="C4" t="s">
        <v>58</v>
      </c>
      <c r="D4" t="s">
        <v>57</v>
      </c>
      <c r="G4" s="2">
        <v>0</v>
      </c>
      <c r="H4" s="2">
        <v>0.1</v>
      </c>
      <c r="I4" s="2">
        <v>0.2</v>
      </c>
      <c r="J4" s="2">
        <v>0.3</v>
      </c>
      <c r="K4" s="2">
        <v>0.4</v>
      </c>
      <c r="L4" s="2">
        <v>0.5</v>
      </c>
      <c r="M4" s="2">
        <v>0.6</v>
      </c>
      <c r="N4" s="2">
        <v>0.7</v>
      </c>
      <c r="O4" s="2">
        <v>0.8</v>
      </c>
      <c r="P4" s="2">
        <v>0.9</v>
      </c>
      <c r="Q4" s="2">
        <v>1</v>
      </c>
    </row>
    <row r="5" spans="1:17" x14ac:dyDescent="0.45">
      <c r="A5" s="13">
        <f>D5-B5</f>
        <v>0</v>
      </c>
      <c r="B5" s="8">
        <f>D5/$D$2</f>
        <v>0</v>
      </c>
      <c r="C5">
        <f>$D$1-D5</f>
        <v>1000</v>
      </c>
      <c r="D5">
        <f>F5*$D$1</f>
        <v>0</v>
      </c>
      <c r="E5" t="s">
        <v>55</v>
      </c>
      <c r="F5" s="2">
        <v>0</v>
      </c>
      <c r="G5">
        <f>IF($A5&gt;G$2,1,0)</f>
        <v>0</v>
      </c>
      <c r="H5">
        <f t="shared" ref="H5:Q5" si="1">IF($A5&gt;H$2,1,0)</f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6" spans="1:17" x14ac:dyDescent="0.45">
      <c r="A6" s="13">
        <f t="shared" ref="A6:A15" si="2">D6-B6</f>
        <v>77.777777777777771</v>
      </c>
      <c r="B6" s="8">
        <f t="shared" ref="B6:B15" si="3">D6/$D$2</f>
        <v>22.222222222222221</v>
      </c>
      <c r="C6">
        <f t="shared" ref="C6:C15" si="4">$D$1-D6</f>
        <v>900</v>
      </c>
      <c r="D6">
        <f t="shared" ref="D6:D15" si="5">F6*$D$1</f>
        <v>100</v>
      </c>
      <c r="F6" s="2">
        <v>0.1</v>
      </c>
      <c r="G6">
        <f t="shared" ref="G6:Q15" si="6">IF($A6&gt;G$2,1,0)</f>
        <v>1</v>
      </c>
      <c r="H6">
        <f t="shared" si="6"/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</row>
    <row r="7" spans="1:17" x14ac:dyDescent="0.45">
      <c r="A7" s="13">
        <f t="shared" si="2"/>
        <v>155.55555555555554</v>
      </c>
      <c r="B7" s="8">
        <f t="shared" si="3"/>
        <v>44.444444444444443</v>
      </c>
      <c r="C7">
        <f t="shared" si="4"/>
        <v>800</v>
      </c>
      <c r="D7">
        <f t="shared" si="5"/>
        <v>200</v>
      </c>
      <c r="F7" s="2">
        <v>0.2</v>
      </c>
      <c r="G7">
        <f t="shared" si="6"/>
        <v>1</v>
      </c>
      <c r="H7">
        <f t="shared" si="6"/>
        <v>1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</row>
    <row r="8" spans="1:17" x14ac:dyDescent="0.45">
      <c r="A8" s="13">
        <f t="shared" si="2"/>
        <v>233.33333333333331</v>
      </c>
      <c r="B8" s="8">
        <f t="shared" si="3"/>
        <v>66.666666666666671</v>
      </c>
      <c r="C8">
        <f t="shared" si="4"/>
        <v>700</v>
      </c>
      <c r="D8">
        <f t="shared" si="5"/>
        <v>300</v>
      </c>
      <c r="F8" s="2">
        <v>0.3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</row>
    <row r="9" spans="1:17" x14ac:dyDescent="0.45">
      <c r="A9" s="13">
        <f t="shared" si="2"/>
        <v>311.11111111111109</v>
      </c>
      <c r="B9" s="8">
        <f t="shared" si="3"/>
        <v>88.888888888888886</v>
      </c>
      <c r="C9">
        <f t="shared" si="4"/>
        <v>600</v>
      </c>
      <c r="D9">
        <f t="shared" si="5"/>
        <v>400</v>
      </c>
      <c r="F9" s="2">
        <v>0.4</v>
      </c>
      <c r="G9">
        <f t="shared" si="6"/>
        <v>1</v>
      </c>
      <c r="H9">
        <f t="shared" si="6"/>
        <v>1</v>
      </c>
      <c r="I9">
        <f t="shared" si="6"/>
        <v>1</v>
      </c>
      <c r="J9">
        <f t="shared" si="6"/>
        <v>1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1:17" x14ac:dyDescent="0.45">
      <c r="A10" s="13">
        <f t="shared" si="2"/>
        <v>388.88888888888891</v>
      </c>
      <c r="B10" s="8">
        <f t="shared" si="3"/>
        <v>111.11111111111111</v>
      </c>
      <c r="C10">
        <f t="shared" si="4"/>
        <v>500</v>
      </c>
      <c r="D10">
        <f t="shared" si="5"/>
        <v>500</v>
      </c>
      <c r="F10" s="2">
        <v>0.5</v>
      </c>
      <c r="G10">
        <f t="shared" si="6"/>
        <v>1</v>
      </c>
      <c r="H10">
        <f t="shared" si="6"/>
        <v>1</v>
      </c>
      <c r="I10">
        <f t="shared" si="6"/>
        <v>1</v>
      </c>
      <c r="J10">
        <f t="shared" si="6"/>
        <v>1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</row>
    <row r="11" spans="1:17" x14ac:dyDescent="0.45">
      <c r="A11" s="13">
        <f t="shared" si="2"/>
        <v>466.66666666666663</v>
      </c>
      <c r="B11" s="8">
        <f t="shared" si="3"/>
        <v>133.33333333333334</v>
      </c>
      <c r="C11">
        <f t="shared" si="4"/>
        <v>400</v>
      </c>
      <c r="D11">
        <f t="shared" si="5"/>
        <v>600</v>
      </c>
      <c r="F11" s="2">
        <v>0.6</v>
      </c>
      <c r="G11">
        <f t="shared" si="6"/>
        <v>1</v>
      </c>
      <c r="H11">
        <f t="shared" si="6"/>
        <v>1</v>
      </c>
      <c r="I11">
        <f t="shared" si="6"/>
        <v>1</v>
      </c>
      <c r="J11">
        <f t="shared" si="6"/>
        <v>1</v>
      </c>
      <c r="K11">
        <f t="shared" si="6"/>
        <v>1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</row>
    <row r="12" spans="1:17" x14ac:dyDescent="0.45">
      <c r="A12" s="13">
        <f t="shared" si="2"/>
        <v>544.44444444444446</v>
      </c>
      <c r="B12" s="8">
        <f t="shared" si="3"/>
        <v>155.55555555555554</v>
      </c>
      <c r="C12">
        <f t="shared" si="4"/>
        <v>300</v>
      </c>
      <c r="D12">
        <f t="shared" si="5"/>
        <v>700</v>
      </c>
      <c r="F12" s="2">
        <v>0.7</v>
      </c>
      <c r="G12">
        <f t="shared" si="6"/>
        <v>1</v>
      </c>
      <c r="H12">
        <f t="shared" si="6"/>
        <v>1</v>
      </c>
      <c r="I12">
        <f t="shared" si="6"/>
        <v>1</v>
      </c>
      <c r="J12">
        <f t="shared" si="6"/>
        <v>1</v>
      </c>
      <c r="K12">
        <f t="shared" si="6"/>
        <v>1</v>
      </c>
      <c r="L12">
        <f t="shared" si="6"/>
        <v>1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</row>
    <row r="13" spans="1:17" x14ac:dyDescent="0.45">
      <c r="A13" s="13">
        <f t="shared" si="2"/>
        <v>622.22222222222217</v>
      </c>
      <c r="B13" s="8">
        <f t="shared" si="3"/>
        <v>177.77777777777777</v>
      </c>
      <c r="C13">
        <f t="shared" si="4"/>
        <v>200</v>
      </c>
      <c r="D13">
        <f t="shared" si="5"/>
        <v>800</v>
      </c>
      <c r="F13" s="2">
        <v>0.8</v>
      </c>
      <c r="G13">
        <f>IF($A13&gt;G$2,1,0)</f>
        <v>1</v>
      </c>
      <c r="H13">
        <f t="shared" si="6"/>
        <v>1</v>
      </c>
      <c r="I13">
        <f t="shared" si="6"/>
        <v>1</v>
      </c>
      <c r="J13">
        <f t="shared" si="6"/>
        <v>1</v>
      </c>
      <c r="K13">
        <f t="shared" si="6"/>
        <v>1</v>
      </c>
      <c r="L13">
        <f t="shared" si="6"/>
        <v>1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</row>
    <row r="14" spans="1:17" x14ac:dyDescent="0.45">
      <c r="A14" s="13">
        <f t="shared" si="2"/>
        <v>700</v>
      </c>
      <c r="B14" s="8">
        <f t="shared" si="3"/>
        <v>200</v>
      </c>
      <c r="C14">
        <f t="shared" si="4"/>
        <v>100</v>
      </c>
      <c r="D14">
        <f t="shared" si="5"/>
        <v>900</v>
      </c>
      <c r="F14" s="2">
        <v>0.9</v>
      </c>
      <c r="G14">
        <f t="shared" si="6"/>
        <v>1</v>
      </c>
      <c r="H14">
        <f t="shared" si="6"/>
        <v>1</v>
      </c>
      <c r="I14">
        <f t="shared" si="6"/>
        <v>1</v>
      </c>
      <c r="J14">
        <f t="shared" si="6"/>
        <v>1</v>
      </c>
      <c r="K14">
        <f t="shared" si="6"/>
        <v>1</v>
      </c>
      <c r="L14">
        <f t="shared" si="6"/>
        <v>1</v>
      </c>
      <c r="M14">
        <f t="shared" si="6"/>
        <v>1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</row>
    <row r="15" spans="1:17" x14ac:dyDescent="0.45">
      <c r="A15" s="13">
        <f t="shared" si="2"/>
        <v>777.77777777777783</v>
      </c>
      <c r="B15" s="8">
        <f t="shared" si="3"/>
        <v>222.22222222222223</v>
      </c>
      <c r="C15">
        <f t="shared" si="4"/>
        <v>0</v>
      </c>
      <c r="D15">
        <f t="shared" si="5"/>
        <v>1000</v>
      </c>
      <c r="F15" s="2">
        <v>1</v>
      </c>
      <c r="G15">
        <f t="shared" si="6"/>
        <v>1</v>
      </c>
      <c r="H15">
        <f t="shared" si="6"/>
        <v>1</v>
      </c>
      <c r="I15">
        <f t="shared" si="6"/>
        <v>1</v>
      </c>
      <c r="J15">
        <f t="shared" si="6"/>
        <v>1</v>
      </c>
      <c r="K15">
        <f t="shared" si="6"/>
        <v>1</v>
      </c>
      <c r="L15">
        <f t="shared" si="6"/>
        <v>1</v>
      </c>
      <c r="M15">
        <f t="shared" si="6"/>
        <v>1</v>
      </c>
      <c r="N15">
        <f t="shared" si="6"/>
        <v>1</v>
      </c>
      <c r="O15">
        <f t="shared" si="6"/>
        <v>0</v>
      </c>
      <c r="P15">
        <f t="shared" si="6"/>
        <v>0</v>
      </c>
      <c r="Q15">
        <f t="shared" si="6"/>
        <v>0</v>
      </c>
    </row>
    <row r="17" spans="5:17" x14ac:dyDescent="0.45">
      <c r="F17" t="s">
        <v>64</v>
      </c>
      <c r="G17" s="8">
        <f>G2/($D$2-1)</f>
        <v>0</v>
      </c>
      <c r="H17" s="8">
        <f t="shared" ref="H17:Q17" si="7">H2/($D$2-1)</f>
        <v>28.571428571428573</v>
      </c>
      <c r="I17" s="8">
        <f t="shared" si="7"/>
        <v>57.142857142857146</v>
      </c>
      <c r="J17" s="8">
        <f t="shared" si="7"/>
        <v>85.714285714285708</v>
      </c>
      <c r="K17" s="8">
        <f t="shared" si="7"/>
        <v>114.28571428571429</v>
      </c>
      <c r="L17" s="8">
        <f t="shared" si="7"/>
        <v>142.85714285714286</v>
      </c>
      <c r="M17" s="8">
        <f t="shared" si="7"/>
        <v>171.42857142857142</v>
      </c>
      <c r="N17" s="8">
        <f t="shared" si="7"/>
        <v>200</v>
      </c>
      <c r="O17" s="8">
        <f t="shared" si="7"/>
        <v>228.57142857142858</v>
      </c>
      <c r="P17" s="8">
        <f t="shared" si="7"/>
        <v>257.14285714285717</v>
      </c>
      <c r="Q17" s="8">
        <f t="shared" si="7"/>
        <v>285.71428571428572</v>
      </c>
    </row>
    <row r="18" spans="5:17" x14ac:dyDescent="0.45">
      <c r="E18" t="s">
        <v>63</v>
      </c>
      <c r="G18" t="s">
        <v>56</v>
      </c>
    </row>
    <row r="19" spans="5:17" x14ac:dyDescent="0.45">
      <c r="G19" s="2">
        <v>0</v>
      </c>
      <c r="H19" s="2">
        <v>0.1</v>
      </c>
      <c r="I19" s="2">
        <v>0.2</v>
      </c>
      <c r="J19" s="2">
        <v>0.3</v>
      </c>
      <c r="K19" s="2">
        <v>0.4</v>
      </c>
      <c r="L19" s="2">
        <v>0.5</v>
      </c>
      <c r="M19" s="2">
        <v>0.6</v>
      </c>
      <c r="N19" s="2">
        <v>0.7</v>
      </c>
      <c r="O19" s="2">
        <v>0.8</v>
      </c>
      <c r="P19" s="2">
        <v>0.9</v>
      </c>
      <c r="Q19" s="2">
        <v>1</v>
      </c>
    </row>
    <row r="20" spans="5:17" x14ac:dyDescent="0.45">
      <c r="E20" t="s">
        <v>55</v>
      </c>
      <c r="F20" s="2">
        <v>0</v>
      </c>
      <c r="G20" s="3">
        <f>IF(G5=0, $D5, $D$2*G$17)</f>
        <v>0</v>
      </c>
      <c r="H20" s="3">
        <f t="shared" ref="H20:Q20" si="8">IF(H5=0, $D5, $D$2*H$17)</f>
        <v>0</v>
      </c>
      <c r="I20" s="3">
        <f t="shared" si="8"/>
        <v>0</v>
      </c>
      <c r="J20" s="3">
        <f t="shared" si="8"/>
        <v>0</v>
      </c>
      <c r="K20" s="3">
        <f t="shared" si="8"/>
        <v>0</v>
      </c>
      <c r="L20" s="3">
        <f t="shared" si="8"/>
        <v>0</v>
      </c>
      <c r="M20" s="3">
        <f t="shared" si="8"/>
        <v>0</v>
      </c>
      <c r="N20" s="3">
        <f t="shared" si="8"/>
        <v>0</v>
      </c>
      <c r="O20" s="3">
        <f t="shared" si="8"/>
        <v>0</v>
      </c>
      <c r="P20" s="3">
        <f t="shared" si="8"/>
        <v>0</v>
      </c>
      <c r="Q20" s="3">
        <f t="shared" si="8"/>
        <v>0</v>
      </c>
    </row>
    <row r="21" spans="5:17" x14ac:dyDescent="0.45">
      <c r="F21" s="2">
        <v>0.1</v>
      </c>
      <c r="G21" s="3">
        <f t="shared" ref="G21:Q30" si="9">IF(G6=0, $D6, $D$2*G$17)</f>
        <v>0</v>
      </c>
      <c r="H21" s="3">
        <f t="shared" si="9"/>
        <v>100</v>
      </c>
      <c r="I21" s="3">
        <f t="shared" si="9"/>
        <v>100</v>
      </c>
      <c r="J21" s="3">
        <f t="shared" si="9"/>
        <v>100</v>
      </c>
      <c r="K21" s="3">
        <f t="shared" si="9"/>
        <v>100</v>
      </c>
      <c r="L21" s="3">
        <f t="shared" si="9"/>
        <v>100</v>
      </c>
      <c r="M21" s="3">
        <f t="shared" si="9"/>
        <v>100</v>
      </c>
      <c r="N21" s="3">
        <f t="shared" si="9"/>
        <v>100</v>
      </c>
      <c r="O21" s="3">
        <f t="shared" si="9"/>
        <v>100</v>
      </c>
      <c r="P21" s="3">
        <f t="shared" si="9"/>
        <v>100</v>
      </c>
      <c r="Q21" s="3">
        <f t="shared" si="9"/>
        <v>100</v>
      </c>
    </row>
    <row r="22" spans="5:17" x14ac:dyDescent="0.45">
      <c r="F22" s="2">
        <v>0.2</v>
      </c>
      <c r="G22" s="3">
        <f t="shared" si="9"/>
        <v>0</v>
      </c>
      <c r="H22" s="3">
        <f t="shared" si="9"/>
        <v>128.57142857142858</v>
      </c>
      <c r="I22" s="3">
        <f t="shared" si="9"/>
        <v>200</v>
      </c>
      <c r="J22" s="3">
        <f t="shared" si="9"/>
        <v>200</v>
      </c>
      <c r="K22" s="3">
        <f t="shared" si="9"/>
        <v>200</v>
      </c>
      <c r="L22" s="3">
        <f t="shared" si="9"/>
        <v>200</v>
      </c>
      <c r="M22" s="3">
        <f t="shared" si="9"/>
        <v>200</v>
      </c>
      <c r="N22" s="3">
        <f t="shared" si="9"/>
        <v>200</v>
      </c>
      <c r="O22" s="3">
        <f t="shared" si="9"/>
        <v>200</v>
      </c>
      <c r="P22" s="3">
        <f t="shared" si="9"/>
        <v>200</v>
      </c>
      <c r="Q22" s="3">
        <f t="shared" si="9"/>
        <v>200</v>
      </c>
    </row>
    <row r="23" spans="5:17" x14ac:dyDescent="0.45">
      <c r="F23" s="2">
        <v>0.3</v>
      </c>
      <c r="G23" s="3">
        <f t="shared" si="9"/>
        <v>0</v>
      </c>
      <c r="H23" s="3">
        <f t="shared" si="9"/>
        <v>128.57142857142858</v>
      </c>
      <c r="I23" s="3">
        <f t="shared" si="9"/>
        <v>257.14285714285717</v>
      </c>
      <c r="J23" s="3">
        <f t="shared" si="9"/>
        <v>300</v>
      </c>
      <c r="K23" s="3">
        <f t="shared" si="9"/>
        <v>300</v>
      </c>
      <c r="L23" s="3">
        <f t="shared" si="9"/>
        <v>300</v>
      </c>
      <c r="M23" s="3">
        <f t="shared" si="9"/>
        <v>300</v>
      </c>
      <c r="N23" s="3">
        <f t="shared" si="9"/>
        <v>300</v>
      </c>
      <c r="O23" s="3">
        <f t="shared" si="9"/>
        <v>300</v>
      </c>
      <c r="P23" s="3">
        <f t="shared" si="9"/>
        <v>300</v>
      </c>
      <c r="Q23" s="3">
        <f t="shared" si="9"/>
        <v>300</v>
      </c>
    </row>
    <row r="24" spans="5:17" x14ac:dyDescent="0.45">
      <c r="F24" s="2">
        <v>0.4</v>
      </c>
      <c r="G24" s="3">
        <f t="shared" si="9"/>
        <v>0</v>
      </c>
      <c r="H24" s="3">
        <f t="shared" si="9"/>
        <v>128.57142857142858</v>
      </c>
      <c r="I24" s="3">
        <f t="shared" si="9"/>
        <v>257.14285714285717</v>
      </c>
      <c r="J24" s="3">
        <f t="shared" si="9"/>
        <v>385.71428571428567</v>
      </c>
      <c r="K24" s="3">
        <f t="shared" si="9"/>
        <v>400</v>
      </c>
      <c r="L24" s="3">
        <f t="shared" si="9"/>
        <v>400</v>
      </c>
      <c r="M24" s="3">
        <f t="shared" si="9"/>
        <v>400</v>
      </c>
      <c r="N24" s="3">
        <f t="shared" si="9"/>
        <v>400</v>
      </c>
      <c r="O24" s="3">
        <f t="shared" si="9"/>
        <v>400</v>
      </c>
      <c r="P24" s="3">
        <f t="shared" si="9"/>
        <v>400</v>
      </c>
      <c r="Q24" s="3">
        <f t="shared" si="9"/>
        <v>400</v>
      </c>
    </row>
    <row r="25" spans="5:17" x14ac:dyDescent="0.45">
      <c r="F25" s="2">
        <v>0.5</v>
      </c>
      <c r="G25" s="3">
        <f t="shared" si="9"/>
        <v>0</v>
      </c>
      <c r="H25" s="3">
        <f t="shared" si="9"/>
        <v>128.57142857142858</v>
      </c>
      <c r="I25" s="3">
        <f t="shared" si="9"/>
        <v>257.14285714285717</v>
      </c>
      <c r="J25" s="3">
        <f t="shared" si="9"/>
        <v>385.71428571428567</v>
      </c>
      <c r="K25" s="3">
        <f t="shared" si="9"/>
        <v>500</v>
      </c>
      <c r="L25" s="3">
        <f t="shared" si="9"/>
        <v>500</v>
      </c>
      <c r="M25" s="3">
        <f t="shared" si="9"/>
        <v>500</v>
      </c>
      <c r="N25" s="3">
        <f t="shared" si="9"/>
        <v>500</v>
      </c>
      <c r="O25" s="3">
        <f t="shared" si="9"/>
        <v>500</v>
      </c>
      <c r="P25" s="3">
        <f t="shared" si="9"/>
        <v>500</v>
      </c>
      <c r="Q25" s="3">
        <f t="shared" si="9"/>
        <v>500</v>
      </c>
    </row>
    <row r="26" spans="5:17" x14ac:dyDescent="0.45">
      <c r="F26" s="2">
        <v>0.6</v>
      </c>
      <c r="G26" s="3">
        <f t="shared" si="9"/>
        <v>0</v>
      </c>
      <c r="H26" s="3">
        <f t="shared" si="9"/>
        <v>128.57142857142858</v>
      </c>
      <c r="I26" s="3">
        <f t="shared" si="9"/>
        <v>257.14285714285717</v>
      </c>
      <c r="J26" s="3">
        <f t="shared" si="9"/>
        <v>385.71428571428567</v>
      </c>
      <c r="K26" s="3">
        <f t="shared" si="9"/>
        <v>514.28571428571433</v>
      </c>
      <c r="L26" s="3">
        <f t="shared" si="9"/>
        <v>600</v>
      </c>
      <c r="M26" s="3">
        <f t="shared" si="9"/>
        <v>600</v>
      </c>
      <c r="N26" s="3">
        <f t="shared" si="9"/>
        <v>600</v>
      </c>
      <c r="O26" s="3">
        <f t="shared" si="9"/>
        <v>600</v>
      </c>
      <c r="P26" s="3">
        <f t="shared" si="9"/>
        <v>600</v>
      </c>
      <c r="Q26" s="3">
        <f t="shared" si="9"/>
        <v>600</v>
      </c>
    </row>
    <row r="27" spans="5:17" x14ac:dyDescent="0.45">
      <c r="F27" s="2">
        <v>0.7</v>
      </c>
      <c r="G27" s="3">
        <f t="shared" si="9"/>
        <v>0</v>
      </c>
      <c r="H27" s="3">
        <f t="shared" si="9"/>
        <v>128.57142857142858</v>
      </c>
      <c r="I27" s="3">
        <f t="shared" si="9"/>
        <v>257.14285714285717</v>
      </c>
      <c r="J27" s="3">
        <f t="shared" si="9"/>
        <v>385.71428571428567</v>
      </c>
      <c r="K27" s="3">
        <f t="shared" si="9"/>
        <v>514.28571428571433</v>
      </c>
      <c r="L27" s="3">
        <f t="shared" si="9"/>
        <v>642.85714285714289</v>
      </c>
      <c r="M27" s="3">
        <f t="shared" si="9"/>
        <v>700</v>
      </c>
      <c r="N27" s="3">
        <f t="shared" si="9"/>
        <v>700</v>
      </c>
      <c r="O27" s="3">
        <f t="shared" si="9"/>
        <v>700</v>
      </c>
      <c r="P27" s="3">
        <f t="shared" si="9"/>
        <v>700</v>
      </c>
      <c r="Q27" s="3">
        <f t="shared" si="9"/>
        <v>700</v>
      </c>
    </row>
    <row r="28" spans="5:17" x14ac:dyDescent="0.45">
      <c r="F28" s="2">
        <v>0.8</v>
      </c>
      <c r="G28" s="3">
        <f t="shared" si="9"/>
        <v>0</v>
      </c>
      <c r="H28" s="3">
        <f t="shared" si="9"/>
        <v>128.57142857142858</v>
      </c>
      <c r="I28" s="3">
        <f t="shared" si="9"/>
        <v>257.14285714285717</v>
      </c>
      <c r="J28" s="3">
        <f t="shared" si="9"/>
        <v>385.71428571428567</v>
      </c>
      <c r="K28" s="3">
        <f t="shared" si="9"/>
        <v>514.28571428571433</v>
      </c>
      <c r="L28" s="3">
        <f t="shared" si="9"/>
        <v>642.85714285714289</v>
      </c>
      <c r="M28" s="3">
        <f t="shared" si="9"/>
        <v>771.42857142857133</v>
      </c>
      <c r="N28" s="3">
        <f t="shared" si="9"/>
        <v>800</v>
      </c>
      <c r="O28" s="3">
        <f t="shared" si="9"/>
        <v>800</v>
      </c>
      <c r="P28" s="3">
        <f t="shared" si="9"/>
        <v>800</v>
      </c>
      <c r="Q28" s="3">
        <f t="shared" si="9"/>
        <v>800</v>
      </c>
    </row>
    <row r="29" spans="5:17" x14ac:dyDescent="0.45">
      <c r="F29" s="2">
        <v>0.9</v>
      </c>
      <c r="G29" s="3">
        <f t="shared" si="9"/>
        <v>0</v>
      </c>
      <c r="H29" s="3">
        <f t="shared" si="9"/>
        <v>128.57142857142858</v>
      </c>
      <c r="I29" s="3">
        <f t="shared" si="9"/>
        <v>257.14285714285717</v>
      </c>
      <c r="J29" s="3">
        <f t="shared" si="9"/>
        <v>385.71428571428567</v>
      </c>
      <c r="K29" s="3">
        <f t="shared" si="9"/>
        <v>514.28571428571433</v>
      </c>
      <c r="L29" s="3">
        <f t="shared" si="9"/>
        <v>642.85714285714289</v>
      </c>
      <c r="M29" s="3">
        <f t="shared" si="9"/>
        <v>771.42857142857133</v>
      </c>
      <c r="N29" s="3">
        <f t="shared" si="9"/>
        <v>900</v>
      </c>
      <c r="O29" s="3">
        <f t="shared" si="9"/>
        <v>900</v>
      </c>
      <c r="P29" s="3">
        <f t="shared" si="9"/>
        <v>900</v>
      </c>
      <c r="Q29" s="3">
        <f t="shared" si="9"/>
        <v>900</v>
      </c>
    </row>
    <row r="30" spans="5:17" x14ac:dyDescent="0.45">
      <c r="F30" s="2">
        <v>1</v>
      </c>
      <c r="G30" s="3">
        <f t="shared" si="9"/>
        <v>0</v>
      </c>
      <c r="H30" s="3">
        <f t="shared" si="9"/>
        <v>128.57142857142858</v>
      </c>
      <c r="I30" s="3">
        <f t="shared" si="9"/>
        <v>257.14285714285717</v>
      </c>
      <c r="J30" s="3">
        <f t="shared" si="9"/>
        <v>385.71428571428567</v>
      </c>
      <c r="K30" s="3">
        <f t="shared" si="9"/>
        <v>514.28571428571433</v>
      </c>
      <c r="L30" s="3">
        <f t="shared" si="9"/>
        <v>642.85714285714289</v>
      </c>
      <c r="M30" s="3">
        <f t="shared" si="9"/>
        <v>771.42857142857133</v>
      </c>
      <c r="N30" s="3">
        <f t="shared" si="9"/>
        <v>900</v>
      </c>
      <c r="O30" s="3">
        <f t="shared" si="9"/>
        <v>1000</v>
      </c>
      <c r="P30" s="3">
        <f t="shared" si="9"/>
        <v>1000</v>
      </c>
      <c r="Q30" s="3">
        <f t="shared" si="9"/>
        <v>1000</v>
      </c>
    </row>
    <row r="33" spans="5:17" x14ac:dyDescent="0.45">
      <c r="E33" s="1" t="s">
        <v>65</v>
      </c>
      <c r="G33" t="s">
        <v>56</v>
      </c>
    </row>
    <row r="34" spans="5:17" x14ac:dyDescent="0.45">
      <c r="G34" s="2">
        <v>0</v>
      </c>
      <c r="H34" s="2">
        <v>0.1</v>
      </c>
      <c r="I34" s="2">
        <v>0.2</v>
      </c>
      <c r="J34" s="2">
        <v>0.3</v>
      </c>
      <c r="K34" s="2">
        <v>0.4</v>
      </c>
      <c r="L34" s="2">
        <v>0.5</v>
      </c>
      <c r="M34" s="2">
        <v>0.6</v>
      </c>
      <c r="N34" s="2">
        <v>0.7</v>
      </c>
      <c r="O34" s="2">
        <v>0.8</v>
      </c>
      <c r="P34" s="2">
        <v>0.9</v>
      </c>
      <c r="Q34" s="2">
        <v>1</v>
      </c>
    </row>
    <row r="35" spans="5:17" x14ac:dyDescent="0.45">
      <c r="E35" t="s">
        <v>55</v>
      </c>
      <c r="F35" s="2">
        <v>0</v>
      </c>
      <c r="G35" s="3">
        <f>G20/$D$2+($D$1-G20)</f>
        <v>1000</v>
      </c>
      <c r="H35" s="3">
        <f t="shared" ref="H35:Q35" si="10">H20/$D$2+($D$1-H20)</f>
        <v>1000</v>
      </c>
      <c r="I35" s="3">
        <f t="shared" si="10"/>
        <v>1000</v>
      </c>
      <c r="J35" s="3">
        <f t="shared" si="10"/>
        <v>1000</v>
      </c>
      <c r="K35" s="3">
        <f t="shared" si="10"/>
        <v>1000</v>
      </c>
      <c r="L35" s="3">
        <f t="shared" si="10"/>
        <v>1000</v>
      </c>
      <c r="M35" s="3">
        <f t="shared" si="10"/>
        <v>1000</v>
      </c>
      <c r="N35" s="3">
        <f t="shared" si="10"/>
        <v>1000</v>
      </c>
      <c r="O35" s="3">
        <f t="shared" si="10"/>
        <v>1000</v>
      </c>
      <c r="P35" s="3">
        <f t="shared" si="10"/>
        <v>1000</v>
      </c>
      <c r="Q35" s="3">
        <f t="shared" si="10"/>
        <v>1000</v>
      </c>
    </row>
    <row r="36" spans="5:17" x14ac:dyDescent="0.45">
      <c r="F36" s="2">
        <v>0.1</v>
      </c>
      <c r="G36" s="3">
        <f t="shared" ref="G36:Q45" si="11">G21/$D$2+($D$1-G21)</f>
        <v>1000</v>
      </c>
      <c r="H36" s="3">
        <f t="shared" si="11"/>
        <v>922.22222222222217</v>
      </c>
      <c r="I36" s="3">
        <f t="shared" si="11"/>
        <v>922.22222222222217</v>
      </c>
      <c r="J36" s="3">
        <f t="shared" si="11"/>
        <v>922.22222222222217</v>
      </c>
      <c r="K36" s="3">
        <f t="shared" si="11"/>
        <v>922.22222222222217</v>
      </c>
      <c r="L36" s="3">
        <f t="shared" si="11"/>
        <v>922.22222222222217</v>
      </c>
      <c r="M36" s="3">
        <f t="shared" si="11"/>
        <v>922.22222222222217</v>
      </c>
      <c r="N36" s="3">
        <f t="shared" si="11"/>
        <v>922.22222222222217</v>
      </c>
      <c r="O36" s="3">
        <f t="shared" si="11"/>
        <v>922.22222222222217</v>
      </c>
      <c r="P36" s="3">
        <f t="shared" si="11"/>
        <v>922.22222222222217</v>
      </c>
      <c r="Q36" s="3">
        <f t="shared" si="11"/>
        <v>922.22222222222217</v>
      </c>
    </row>
    <row r="37" spans="5:17" x14ac:dyDescent="0.45">
      <c r="F37" s="2">
        <v>0.2</v>
      </c>
      <c r="G37" s="3">
        <f t="shared" si="11"/>
        <v>1000</v>
      </c>
      <c r="H37" s="3">
        <f t="shared" si="11"/>
        <v>900</v>
      </c>
      <c r="I37" s="3">
        <f t="shared" si="11"/>
        <v>844.44444444444446</v>
      </c>
      <c r="J37" s="3">
        <f t="shared" si="11"/>
        <v>844.44444444444446</v>
      </c>
      <c r="K37" s="3">
        <f t="shared" si="11"/>
        <v>844.44444444444446</v>
      </c>
      <c r="L37" s="3">
        <f t="shared" si="11"/>
        <v>844.44444444444446</v>
      </c>
      <c r="M37" s="3">
        <f t="shared" si="11"/>
        <v>844.44444444444446</v>
      </c>
      <c r="N37" s="3">
        <f t="shared" si="11"/>
        <v>844.44444444444446</v>
      </c>
      <c r="O37" s="3">
        <f t="shared" si="11"/>
        <v>844.44444444444446</v>
      </c>
      <c r="P37" s="3">
        <f t="shared" si="11"/>
        <v>844.44444444444446</v>
      </c>
      <c r="Q37" s="3">
        <f t="shared" si="11"/>
        <v>844.44444444444446</v>
      </c>
    </row>
    <row r="38" spans="5:17" x14ac:dyDescent="0.45">
      <c r="F38" s="2">
        <v>0.3</v>
      </c>
      <c r="G38" s="3">
        <f t="shared" si="11"/>
        <v>1000</v>
      </c>
      <c r="H38" s="3">
        <f t="shared" si="11"/>
        <v>900</v>
      </c>
      <c r="I38" s="3">
        <f t="shared" si="11"/>
        <v>800</v>
      </c>
      <c r="J38" s="3">
        <f t="shared" si="11"/>
        <v>766.66666666666663</v>
      </c>
      <c r="K38" s="3">
        <f t="shared" si="11"/>
        <v>766.66666666666663</v>
      </c>
      <c r="L38" s="3">
        <f t="shared" si="11"/>
        <v>766.66666666666663</v>
      </c>
      <c r="M38" s="3">
        <f t="shared" si="11"/>
        <v>766.66666666666663</v>
      </c>
      <c r="N38" s="3">
        <f t="shared" si="11"/>
        <v>766.66666666666663</v>
      </c>
      <c r="O38" s="3">
        <f t="shared" si="11"/>
        <v>766.66666666666663</v>
      </c>
      <c r="P38" s="3">
        <f t="shared" si="11"/>
        <v>766.66666666666663</v>
      </c>
      <c r="Q38" s="3">
        <f t="shared" si="11"/>
        <v>766.66666666666663</v>
      </c>
    </row>
    <row r="39" spans="5:17" x14ac:dyDescent="0.45">
      <c r="F39" s="2">
        <v>0.4</v>
      </c>
      <c r="G39" s="3">
        <f t="shared" si="11"/>
        <v>1000</v>
      </c>
      <c r="H39" s="3">
        <f t="shared" si="11"/>
        <v>900</v>
      </c>
      <c r="I39" s="3">
        <f t="shared" si="11"/>
        <v>800</v>
      </c>
      <c r="J39" s="3">
        <f t="shared" si="11"/>
        <v>700</v>
      </c>
      <c r="K39" s="3">
        <f t="shared" si="11"/>
        <v>688.88888888888891</v>
      </c>
      <c r="L39" s="3">
        <f t="shared" si="11"/>
        <v>688.88888888888891</v>
      </c>
      <c r="M39" s="3">
        <f t="shared" si="11"/>
        <v>688.88888888888891</v>
      </c>
      <c r="N39" s="3">
        <f t="shared" si="11"/>
        <v>688.88888888888891</v>
      </c>
      <c r="O39" s="3">
        <f t="shared" si="11"/>
        <v>688.88888888888891</v>
      </c>
      <c r="P39" s="3">
        <f t="shared" si="11"/>
        <v>688.88888888888891</v>
      </c>
      <c r="Q39" s="3">
        <f t="shared" si="11"/>
        <v>688.88888888888891</v>
      </c>
    </row>
    <row r="40" spans="5:17" x14ac:dyDescent="0.45">
      <c r="F40" s="2">
        <v>0.5</v>
      </c>
      <c r="G40" s="3">
        <f t="shared" si="11"/>
        <v>1000</v>
      </c>
      <c r="H40" s="3">
        <f t="shared" si="11"/>
        <v>900</v>
      </c>
      <c r="I40" s="3">
        <f t="shared" si="11"/>
        <v>800</v>
      </c>
      <c r="J40" s="3">
        <f t="shared" si="11"/>
        <v>700</v>
      </c>
      <c r="K40" s="3">
        <f t="shared" si="11"/>
        <v>611.11111111111109</v>
      </c>
      <c r="L40" s="3">
        <f t="shared" si="11"/>
        <v>611.11111111111109</v>
      </c>
      <c r="M40" s="3">
        <f t="shared" si="11"/>
        <v>611.11111111111109</v>
      </c>
      <c r="N40" s="3">
        <f t="shared" si="11"/>
        <v>611.11111111111109</v>
      </c>
      <c r="O40" s="3">
        <f t="shared" si="11"/>
        <v>611.11111111111109</v>
      </c>
      <c r="P40" s="3">
        <f t="shared" si="11"/>
        <v>611.11111111111109</v>
      </c>
      <c r="Q40" s="3">
        <f t="shared" si="11"/>
        <v>611.11111111111109</v>
      </c>
    </row>
    <row r="41" spans="5:17" x14ac:dyDescent="0.45">
      <c r="F41" s="2">
        <v>0.6</v>
      </c>
      <c r="G41" s="3">
        <f t="shared" si="11"/>
        <v>1000</v>
      </c>
      <c r="H41" s="3">
        <f t="shared" si="11"/>
        <v>900</v>
      </c>
      <c r="I41" s="3">
        <f t="shared" si="11"/>
        <v>800</v>
      </c>
      <c r="J41" s="3">
        <f t="shared" si="11"/>
        <v>700</v>
      </c>
      <c r="K41" s="3">
        <f t="shared" si="11"/>
        <v>600</v>
      </c>
      <c r="L41" s="3">
        <f t="shared" si="11"/>
        <v>533.33333333333337</v>
      </c>
      <c r="M41" s="3">
        <f t="shared" si="11"/>
        <v>533.33333333333337</v>
      </c>
      <c r="N41" s="3">
        <f t="shared" si="11"/>
        <v>533.33333333333337</v>
      </c>
      <c r="O41" s="3">
        <f t="shared" si="11"/>
        <v>533.33333333333337</v>
      </c>
      <c r="P41" s="3">
        <f t="shared" si="11"/>
        <v>533.33333333333337</v>
      </c>
      <c r="Q41" s="3">
        <f t="shared" si="11"/>
        <v>533.33333333333337</v>
      </c>
    </row>
    <row r="42" spans="5:17" x14ac:dyDescent="0.45">
      <c r="F42" s="2">
        <v>0.7</v>
      </c>
      <c r="G42" s="3">
        <f t="shared" si="11"/>
        <v>1000</v>
      </c>
      <c r="H42" s="3">
        <f t="shared" si="11"/>
        <v>900</v>
      </c>
      <c r="I42" s="3">
        <f t="shared" si="11"/>
        <v>800</v>
      </c>
      <c r="J42" s="3">
        <f t="shared" si="11"/>
        <v>700</v>
      </c>
      <c r="K42" s="3">
        <f t="shared" si="11"/>
        <v>600</v>
      </c>
      <c r="L42" s="3">
        <f t="shared" si="11"/>
        <v>500</v>
      </c>
      <c r="M42" s="3">
        <f t="shared" si="11"/>
        <v>455.55555555555554</v>
      </c>
      <c r="N42" s="3">
        <f t="shared" si="11"/>
        <v>455.55555555555554</v>
      </c>
      <c r="O42" s="3">
        <f t="shared" si="11"/>
        <v>455.55555555555554</v>
      </c>
      <c r="P42" s="3">
        <f t="shared" si="11"/>
        <v>455.55555555555554</v>
      </c>
      <c r="Q42" s="3">
        <f t="shared" si="11"/>
        <v>455.55555555555554</v>
      </c>
    </row>
    <row r="43" spans="5:17" x14ac:dyDescent="0.45">
      <c r="F43" s="2">
        <v>0.8</v>
      </c>
      <c r="G43" s="3">
        <f t="shared" si="11"/>
        <v>1000</v>
      </c>
      <c r="H43" s="3">
        <f t="shared" si="11"/>
        <v>900</v>
      </c>
      <c r="I43" s="3">
        <f t="shared" si="11"/>
        <v>800</v>
      </c>
      <c r="J43" s="3">
        <f t="shared" si="11"/>
        <v>700</v>
      </c>
      <c r="K43" s="3">
        <f t="shared" si="11"/>
        <v>600</v>
      </c>
      <c r="L43" s="3">
        <f t="shared" si="11"/>
        <v>500</v>
      </c>
      <c r="M43" s="3">
        <f t="shared" si="11"/>
        <v>400.00000000000011</v>
      </c>
      <c r="N43" s="3">
        <f t="shared" si="11"/>
        <v>377.77777777777777</v>
      </c>
      <c r="O43" s="3">
        <f t="shared" si="11"/>
        <v>377.77777777777777</v>
      </c>
      <c r="P43" s="3">
        <f t="shared" si="11"/>
        <v>377.77777777777777</v>
      </c>
      <c r="Q43" s="3">
        <f t="shared" si="11"/>
        <v>377.77777777777777</v>
      </c>
    </row>
    <row r="44" spans="5:17" x14ac:dyDescent="0.45">
      <c r="F44" s="2">
        <v>0.9</v>
      </c>
      <c r="G44" s="3">
        <f t="shared" si="11"/>
        <v>1000</v>
      </c>
      <c r="H44" s="3">
        <f t="shared" si="11"/>
        <v>900</v>
      </c>
      <c r="I44" s="3">
        <f t="shared" si="11"/>
        <v>800</v>
      </c>
      <c r="J44" s="3">
        <f t="shared" si="11"/>
        <v>700</v>
      </c>
      <c r="K44" s="3">
        <f t="shared" si="11"/>
        <v>600</v>
      </c>
      <c r="L44" s="3">
        <f t="shared" si="11"/>
        <v>500</v>
      </c>
      <c r="M44" s="3">
        <f t="shared" si="11"/>
        <v>400.00000000000011</v>
      </c>
      <c r="N44" s="3">
        <f t="shared" si="11"/>
        <v>300</v>
      </c>
      <c r="O44" s="3">
        <f t="shared" si="11"/>
        <v>300</v>
      </c>
      <c r="P44" s="3">
        <f t="shared" si="11"/>
        <v>300</v>
      </c>
      <c r="Q44" s="3">
        <f t="shared" si="11"/>
        <v>300</v>
      </c>
    </row>
    <row r="45" spans="5:17" x14ac:dyDescent="0.45">
      <c r="F45" s="2">
        <v>1</v>
      </c>
      <c r="G45" s="3">
        <f t="shared" si="11"/>
        <v>1000</v>
      </c>
      <c r="H45" s="3">
        <f t="shared" si="11"/>
        <v>900</v>
      </c>
      <c r="I45" s="3">
        <f t="shared" si="11"/>
        <v>800</v>
      </c>
      <c r="J45" s="3">
        <f t="shared" si="11"/>
        <v>700</v>
      </c>
      <c r="K45" s="3">
        <f t="shared" si="11"/>
        <v>600</v>
      </c>
      <c r="L45" s="3">
        <f t="shared" si="11"/>
        <v>500</v>
      </c>
      <c r="M45" s="3">
        <f t="shared" si="11"/>
        <v>400.00000000000011</v>
      </c>
      <c r="N45" s="3">
        <f t="shared" si="11"/>
        <v>300</v>
      </c>
      <c r="O45" s="3">
        <f t="shared" si="11"/>
        <v>222.22222222222223</v>
      </c>
      <c r="P45" s="3">
        <f t="shared" si="11"/>
        <v>222.22222222222223</v>
      </c>
      <c r="Q45" s="3">
        <f t="shared" si="11"/>
        <v>222.22222222222223</v>
      </c>
    </row>
    <row r="49" spans="5:17" x14ac:dyDescent="0.45">
      <c r="E49" s="1" t="s">
        <v>66</v>
      </c>
      <c r="G49" t="s">
        <v>56</v>
      </c>
    </row>
    <row r="50" spans="5:17" x14ac:dyDescent="0.45">
      <c r="G50" s="2">
        <v>0</v>
      </c>
      <c r="H50" s="2">
        <v>0.1</v>
      </c>
      <c r="I50" s="2">
        <v>0.2</v>
      </c>
      <c r="J50" s="2">
        <v>0.3</v>
      </c>
      <c r="K50" s="2">
        <v>0.4</v>
      </c>
      <c r="L50" s="2">
        <v>0.5</v>
      </c>
      <c r="M50" s="2">
        <v>0.6</v>
      </c>
      <c r="N50" s="2">
        <v>0.7</v>
      </c>
      <c r="O50" s="2">
        <v>0.8</v>
      </c>
      <c r="P50" s="2">
        <v>0.9</v>
      </c>
      <c r="Q50" s="2">
        <v>1</v>
      </c>
    </row>
    <row r="51" spans="5:17" x14ac:dyDescent="0.45">
      <c r="E51" t="s">
        <v>55</v>
      </c>
      <c r="F51" s="2">
        <v>0</v>
      </c>
      <c r="G51" s="2">
        <f>($D$1-G35)/$D$1</f>
        <v>0</v>
      </c>
      <c r="H51" s="2">
        <f t="shared" ref="H51:Q51" si="12">($D$1-H35)/$D$1</f>
        <v>0</v>
      </c>
      <c r="I51" s="2">
        <f t="shared" si="12"/>
        <v>0</v>
      </c>
      <c r="J51" s="2">
        <f t="shared" si="12"/>
        <v>0</v>
      </c>
      <c r="K51" s="2">
        <f t="shared" si="12"/>
        <v>0</v>
      </c>
      <c r="L51" s="2">
        <f t="shared" si="12"/>
        <v>0</v>
      </c>
      <c r="M51" s="2">
        <f t="shared" si="12"/>
        <v>0</v>
      </c>
      <c r="N51" s="2">
        <f t="shared" si="12"/>
        <v>0</v>
      </c>
      <c r="O51" s="2">
        <f t="shared" si="12"/>
        <v>0</v>
      </c>
      <c r="P51" s="2">
        <f t="shared" si="12"/>
        <v>0</v>
      </c>
      <c r="Q51" s="2">
        <f t="shared" si="12"/>
        <v>0</v>
      </c>
    </row>
    <row r="52" spans="5:17" x14ac:dyDescent="0.45">
      <c r="F52" s="2">
        <v>0.1</v>
      </c>
      <c r="G52" s="2">
        <f t="shared" ref="G52:Q61" si="13">($D$1-G36)/$D$1</f>
        <v>0</v>
      </c>
      <c r="H52" s="2">
        <f t="shared" si="13"/>
        <v>7.7777777777777835E-2</v>
      </c>
      <c r="I52" s="2">
        <f t="shared" si="13"/>
        <v>7.7777777777777835E-2</v>
      </c>
      <c r="J52" s="2">
        <f t="shared" si="13"/>
        <v>7.7777777777777835E-2</v>
      </c>
      <c r="K52" s="2">
        <f t="shared" si="13"/>
        <v>7.7777777777777835E-2</v>
      </c>
      <c r="L52" s="2">
        <f t="shared" si="13"/>
        <v>7.7777777777777835E-2</v>
      </c>
      <c r="M52" s="2">
        <f t="shared" si="13"/>
        <v>7.7777777777777835E-2</v>
      </c>
      <c r="N52" s="2">
        <f t="shared" si="13"/>
        <v>7.7777777777777835E-2</v>
      </c>
      <c r="O52" s="2">
        <f t="shared" si="13"/>
        <v>7.7777777777777835E-2</v>
      </c>
      <c r="P52" s="2">
        <f t="shared" si="13"/>
        <v>7.7777777777777835E-2</v>
      </c>
      <c r="Q52" s="2">
        <f t="shared" si="13"/>
        <v>7.7777777777777835E-2</v>
      </c>
    </row>
    <row r="53" spans="5:17" x14ac:dyDescent="0.45">
      <c r="F53" s="2">
        <v>0.2</v>
      </c>
      <c r="G53" s="2">
        <f t="shared" si="13"/>
        <v>0</v>
      </c>
      <c r="H53" s="2">
        <f t="shared" si="13"/>
        <v>0.1</v>
      </c>
      <c r="I53" s="2">
        <f t="shared" si="13"/>
        <v>0.15555555555555553</v>
      </c>
      <c r="J53" s="2">
        <f t="shared" si="13"/>
        <v>0.15555555555555553</v>
      </c>
      <c r="K53" s="2">
        <f t="shared" si="13"/>
        <v>0.15555555555555553</v>
      </c>
      <c r="L53" s="2">
        <f t="shared" si="13"/>
        <v>0.15555555555555553</v>
      </c>
      <c r="M53" s="2">
        <f t="shared" si="13"/>
        <v>0.15555555555555553</v>
      </c>
      <c r="N53" s="2">
        <f t="shared" si="13"/>
        <v>0.15555555555555553</v>
      </c>
      <c r="O53" s="2">
        <f t="shared" si="13"/>
        <v>0.15555555555555553</v>
      </c>
      <c r="P53" s="2">
        <f t="shared" si="13"/>
        <v>0.15555555555555553</v>
      </c>
      <c r="Q53" s="2">
        <f t="shared" si="13"/>
        <v>0.15555555555555553</v>
      </c>
    </row>
    <row r="54" spans="5:17" x14ac:dyDescent="0.45">
      <c r="F54" s="2">
        <v>0.3</v>
      </c>
      <c r="G54" s="2">
        <f t="shared" si="13"/>
        <v>0</v>
      </c>
      <c r="H54" s="2">
        <f t="shared" si="13"/>
        <v>0.1</v>
      </c>
      <c r="I54" s="2">
        <f t="shared" si="13"/>
        <v>0.2</v>
      </c>
      <c r="J54" s="2">
        <f t="shared" si="13"/>
        <v>0.23333333333333336</v>
      </c>
      <c r="K54" s="2">
        <f t="shared" si="13"/>
        <v>0.23333333333333336</v>
      </c>
      <c r="L54" s="2">
        <f t="shared" si="13"/>
        <v>0.23333333333333336</v>
      </c>
      <c r="M54" s="2">
        <f t="shared" si="13"/>
        <v>0.23333333333333336</v>
      </c>
      <c r="N54" s="2">
        <f t="shared" si="13"/>
        <v>0.23333333333333336</v>
      </c>
      <c r="O54" s="2">
        <f t="shared" si="13"/>
        <v>0.23333333333333336</v>
      </c>
      <c r="P54" s="2">
        <f t="shared" si="13"/>
        <v>0.23333333333333336</v>
      </c>
      <c r="Q54" s="2">
        <f t="shared" si="13"/>
        <v>0.23333333333333336</v>
      </c>
    </row>
    <row r="55" spans="5:17" x14ac:dyDescent="0.45">
      <c r="F55" s="2">
        <v>0.4</v>
      </c>
      <c r="G55" s="2">
        <f t="shared" si="13"/>
        <v>0</v>
      </c>
      <c r="H55" s="2">
        <f t="shared" si="13"/>
        <v>0.1</v>
      </c>
      <c r="I55" s="2">
        <f t="shared" si="13"/>
        <v>0.2</v>
      </c>
      <c r="J55" s="2">
        <f t="shared" si="13"/>
        <v>0.3</v>
      </c>
      <c r="K55" s="2">
        <f t="shared" si="13"/>
        <v>0.31111111111111106</v>
      </c>
      <c r="L55" s="2">
        <f t="shared" si="13"/>
        <v>0.31111111111111106</v>
      </c>
      <c r="M55" s="2">
        <f t="shared" si="13"/>
        <v>0.31111111111111106</v>
      </c>
      <c r="N55" s="2">
        <f t="shared" si="13"/>
        <v>0.31111111111111106</v>
      </c>
      <c r="O55" s="2">
        <f t="shared" si="13"/>
        <v>0.31111111111111106</v>
      </c>
      <c r="P55" s="2">
        <f t="shared" si="13"/>
        <v>0.31111111111111106</v>
      </c>
      <c r="Q55" s="2">
        <f t="shared" si="13"/>
        <v>0.31111111111111106</v>
      </c>
    </row>
    <row r="56" spans="5:17" x14ac:dyDescent="0.45">
      <c r="F56" s="2">
        <v>0.5</v>
      </c>
      <c r="G56" s="2">
        <f t="shared" si="13"/>
        <v>0</v>
      </c>
      <c r="H56" s="2">
        <f t="shared" si="13"/>
        <v>0.1</v>
      </c>
      <c r="I56" s="2">
        <f t="shared" si="13"/>
        <v>0.2</v>
      </c>
      <c r="J56" s="2">
        <f t="shared" si="13"/>
        <v>0.3</v>
      </c>
      <c r="K56" s="2">
        <f t="shared" si="13"/>
        <v>0.3888888888888889</v>
      </c>
      <c r="L56" s="2">
        <f t="shared" si="13"/>
        <v>0.3888888888888889</v>
      </c>
      <c r="M56" s="2">
        <f t="shared" si="13"/>
        <v>0.3888888888888889</v>
      </c>
      <c r="N56" s="2">
        <f t="shared" si="13"/>
        <v>0.3888888888888889</v>
      </c>
      <c r="O56" s="2">
        <f t="shared" si="13"/>
        <v>0.3888888888888889</v>
      </c>
      <c r="P56" s="2">
        <f t="shared" si="13"/>
        <v>0.3888888888888889</v>
      </c>
      <c r="Q56" s="2">
        <f t="shared" si="13"/>
        <v>0.3888888888888889</v>
      </c>
    </row>
    <row r="57" spans="5:17" x14ac:dyDescent="0.45">
      <c r="F57" s="2">
        <v>0.6</v>
      </c>
      <c r="G57" s="2">
        <f t="shared" si="13"/>
        <v>0</v>
      </c>
      <c r="H57" s="2">
        <f t="shared" si="13"/>
        <v>0.1</v>
      </c>
      <c r="I57" s="2">
        <f t="shared" si="13"/>
        <v>0.2</v>
      </c>
      <c r="J57" s="2">
        <f t="shared" si="13"/>
        <v>0.3</v>
      </c>
      <c r="K57" s="2">
        <f t="shared" si="13"/>
        <v>0.4</v>
      </c>
      <c r="L57" s="2">
        <f t="shared" si="13"/>
        <v>0.46666666666666662</v>
      </c>
      <c r="M57" s="2">
        <f t="shared" si="13"/>
        <v>0.46666666666666662</v>
      </c>
      <c r="N57" s="2">
        <f t="shared" si="13"/>
        <v>0.46666666666666662</v>
      </c>
      <c r="O57" s="2">
        <f t="shared" si="13"/>
        <v>0.46666666666666662</v>
      </c>
      <c r="P57" s="2">
        <f t="shared" si="13"/>
        <v>0.46666666666666662</v>
      </c>
      <c r="Q57" s="2">
        <f t="shared" si="13"/>
        <v>0.46666666666666662</v>
      </c>
    </row>
    <row r="58" spans="5:17" x14ac:dyDescent="0.45">
      <c r="F58" s="2">
        <v>0.7</v>
      </c>
      <c r="G58" s="2">
        <f t="shared" si="13"/>
        <v>0</v>
      </c>
      <c r="H58" s="2">
        <f t="shared" si="13"/>
        <v>0.1</v>
      </c>
      <c r="I58" s="2">
        <f t="shared" si="13"/>
        <v>0.2</v>
      </c>
      <c r="J58" s="2">
        <f t="shared" si="13"/>
        <v>0.3</v>
      </c>
      <c r="K58" s="2">
        <f t="shared" si="13"/>
        <v>0.4</v>
      </c>
      <c r="L58" s="2">
        <f t="shared" si="13"/>
        <v>0.5</v>
      </c>
      <c r="M58" s="2">
        <f t="shared" si="13"/>
        <v>0.54444444444444451</v>
      </c>
      <c r="N58" s="2">
        <f t="shared" si="13"/>
        <v>0.54444444444444451</v>
      </c>
      <c r="O58" s="2">
        <f t="shared" si="13"/>
        <v>0.54444444444444451</v>
      </c>
      <c r="P58" s="2">
        <f t="shared" si="13"/>
        <v>0.54444444444444451</v>
      </c>
      <c r="Q58" s="2">
        <f t="shared" si="13"/>
        <v>0.54444444444444451</v>
      </c>
    </row>
    <row r="59" spans="5:17" x14ac:dyDescent="0.45">
      <c r="F59" s="2">
        <v>0.8</v>
      </c>
      <c r="G59" s="2">
        <f t="shared" si="13"/>
        <v>0</v>
      </c>
      <c r="H59" s="2">
        <f t="shared" si="13"/>
        <v>0.1</v>
      </c>
      <c r="I59" s="2">
        <f t="shared" si="13"/>
        <v>0.2</v>
      </c>
      <c r="J59" s="2">
        <f t="shared" si="13"/>
        <v>0.3</v>
      </c>
      <c r="K59" s="2">
        <f t="shared" si="13"/>
        <v>0.4</v>
      </c>
      <c r="L59" s="2">
        <f t="shared" si="13"/>
        <v>0.5</v>
      </c>
      <c r="M59" s="2">
        <f t="shared" si="13"/>
        <v>0.59999999999999987</v>
      </c>
      <c r="N59" s="2">
        <f t="shared" si="13"/>
        <v>0.62222222222222212</v>
      </c>
      <c r="O59" s="2">
        <f t="shared" si="13"/>
        <v>0.62222222222222212</v>
      </c>
      <c r="P59" s="2">
        <f t="shared" si="13"/>
        <v>0.62222222222222212</v>
      </c>
      <c r="Q59" s="2">
        <f t="shared" si="13"/>
        <v>0.62222222222222212</v>
      </c>
    </row>
    <row r="60" spans="5:17" x14ac:dyDescent="0.45">
      <c r="F60" s="2">
        <v>0.9</v>
      </c>
      <c r="G60" s="2">
        <f t="shared" si="13"/>
        <v>0</v>
      </c>
      <c r="H60" s="2">
        <f t="shared" si="13"/>
        <v>0.1</v>
      </c>
      <c r="I60" s="2">
        <f t="shared" si="13"/>
        <v>0.2</v>
      </c>
      <c r="J60" s="2">
        <f t="shared" si="13"/>
        <v>0.3</v>
      </c>
      <c r="K60" s="2">
        <f t="shared" si="13"/>
        <v>0.4</v>
      </c>
      <c r="L60" s="2">
        <f t="shared" si="13"/>
        <v>0.5</v>
      </c>
      <c r="M60" s="2">
        <f t="shared" si="13"/>
        <v>0.59999999999999987</v>
      </c>
      <c r="N60" s="2">
        <f t="shared" si="13"/>
        <v>0.7</v>
      </c>
      <c r="O60" s="2">
        <f t="shared" si="13"/>
        <v>0.7</v>
      </c>
      <c r="P60" s="2">
        <f t="shared" si="13"/>
        <v>0.7</v>
      </c>
      <c r="Q60" s="2">
        <f t="shared" si="13"/>
        <v>0.7</v>
      </c>
    </row>
    <row r="61" spans="5:17" x14ac:dyDescent="0.45">
      <c r="F61" s="2">
        <v>1</v>
      </c>
      <c r="G61" s="2">
        <f t="shared" si="13"/>
        <v>0</v>
      </c>
      <c r="H61" s="2">
        <f t="shared" si="13"/>
        <v>0.1</v>
      </c>
      <c r="I61" s="2">
        <f t="shared" si="13"/>
        <v>0.2</v>
      </c>
      <c r="J61" s="2">
        <f t="shared" si="13"/>
        <v>0.3</v>
      </c>
      <c r="K61" s="2">
        <f t="shared" si="13"/>
        <v>0.4</v>
      </c>
      <c r="L61" s="2">
        <f t="shared" si="13"/>
        <v>0.5</v>
      </c>
      <c r="M61" s="2">
        <f t="shared" si="13"/>
        <v>0.59999999999999987</v>
      </c>
      <c r="N61" s="2">
        <f t="shared" si="13"/>
        <v>0.7</v>
      </c>
      <c r="O61" s="2">
        <f t="shared" si="13"/>
        <v>0.77777777777777779</v>
      </c>
      <c r="P61" s="2">
        <f t="shared" si="13"/>
        <v>0.77777777777777779</v>
      </c>
      <c r="Q61" s="2">
        <f t="shared" si="13"/>
        <v>0.77777777777777779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F16D-2066-4199-8B5A-D0ED5A8623CB}">
  <dimension ref="B1:B28"/>
  <sheetViews>
    <sheetView workbookViewId="0">
      <selection activeCell="A11" sqref="A11"/>
    </sheetView>
  </sheetViews>
  <sheetFormatPr defaultRowHeight="14.25" x14ac:dyDescent="0.45"/>
  <sheetData>
    <row r="1" spans="2:2" x14ac:dyDescent="0.45">
      <c r="B1" t="s">
        <v>27</v>
      </c>
    </row>
    <row r="17" spans="2:2" x14ac:dyDescent="0.45">
      <c r="B17" t="s">
        <v>28</v>
      </c>
    </row>
    <row r="28" spans="2:2" x14ac:dyDescent="0.45">
      <c r="B28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Thesis</vt:lpstr>
      <vt:lpstr>Steam Electrification</vt:lpstr>
      <vt:lpstr>Surface Chart (2)</vt:lpstr>
      <vt:lpstr>Surface Chart</vt:lpstr>
      <vt:lpstr>Steam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McMillan</dc:creator>
  <cp:lastModifiedBy>Duncan McMillan</cp:lastModifiedBy>
  <dcterms:created xsi:type="dcterms:W3CDTF">2024-01-23T10:24:24Z</dcterms:created>
  <dcterms:modified xsi:type="dcterms:W3CDTF">2025-05-27T20:31:06Z</dcterms:modified>
</cp:coreProperties>
</file>