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WER_2023_gh\Annual_Reporting_Workflow\Data\"/>
    </mc:Choice>
  </mc:AlternateContent>
  <xr:revisionPtr revIDLastSave="0" documentId="13_ncr:1_{E7BC20C2-A1F2-46E9-ACF7-BA309EC10A93}" xr6:coauthVersionLast="47" xr6:coauthVersionMax="47" xr10:uidLastSave="{00000000-0000-0000-0000-000000000000}"/>
  <bookViews>
    <workbookView xWindow="45" yWindow="0" windowWidth="14400" windowHeight="15600" xr2:uid="{EE68FA1B-042D-4330-8C4A-C1806BFF19D8}"/>
  </bookViews>
  <sheets>
    <sheet name="LBW_Sensitivity" sheetId="1" r:id="rId1"/>
    <sheet name="Fixed Charge Ra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F2" i="2"/>
  <c r="B5" i="1"/>
  <c r="E12" i="2"/>
  <c r="D12" i="2"/>
  <c r="B4" i="1" l="1"/>
  <c r="B3" i="1"/>
  <c r="B2" i="1"/>
  <c r="D4" i="1"/>
  <c r="D3" i="1"/>
  <c r="D2" i="1"/>
  <c r="C3" i="1"/>
  <c r="C4" i="1"/>
  <c r="C5" i="1"/>
  <c r="C6" i="1"/>
  <c r="C2" i="1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L11" i="2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K10" i="2"/>
  <c r="K9" i="2"/>
  <c r="K8" i="2"/>
  <c r="K7" i="2"/>
  <c r="K6" i="2"/>
  <c r="G12" i="2"/>
  <c r="G14" i="2" s="1"/>
  <c r="F12" i="2"/>
  <c r="F13" i="2" s="1"/>
  <c r="F15" i="2" s="1"/>
  <c r="E13" i="2"/>
  <c r="E15" i="2" s="1"/>
  <c r="D13" i="2"/>
  <c r="D15" i="2" s="1"/>
  <c r="C12" i="2"/>
  <c r="C18" i="2" s="1"/>
  <c r="C19" i="2" s="1"/>
  <c r="AD82" i="2"/>
  <c r="AD83" i="2" s="1"/>
  <c r="AD85" i="2" s="1"/>
  <c r="AE82" i="2"/>
  <c r="AE84" i="2" s="1"/>
  <c r="AF82" i="2"/>
  <c r="AF83" i="2" s="1"/>
  <c r="AF85" i="2" s="1"/>
  <c r="AF84" i="2" l="1"/>
  <c r="G13" i="2"/>
  <c r="G15" i="2" s="1"/>
  <c r="D14" i="2"/>
  <c r="D18" i="2"/>
  <c r="D19" i="2" s="1"/>
  <c r="D21" i="2" s="1"/>
  <c r="E14" i="2"/>
  <c r="E18" i="2"/>
  <c r="E19" i="2" s="1"/>
  <c r="F18" i="2"/>
  <c r="F19" i="2" s="1"/>
  <c r="F21" i="2" s="1"/>
  <c r="D6" i="1" s="1"/>
  <c r="G18" i="2"/>
  <c r="G19" i="2" s="1"/>
  <c r="G20" i="2" s="1"/>
  <c r="F14" i="2"/>
  <c r="C13" i="2"/>
  <c r="C15" i="2" s="1"/>
  <c r="C21" i="2" s="1"/>
  <c r="C14" i="2"/>
  <c r="C20" i="2" s="1"/>
  <c r="AF88" i="2"/>
  <c r="AF89" i="2" s="1"/>
  <c r="AF91" i="2" s="1"/>
  <c r="AF92" i="2" s="1"/>
  <c r="AD84" i="2"/>
  <c r="AE88" i="2"/>
  <c r="AE89" i="2" s="1"/>
  <c r="AE90" i="2" s="1"/>
  <c r="AD88" i="2"/>
  <c r="AD89" i="2" s="1"/>
  <c r="AD91" i="2" s="1"/>
  <c r="AD92" i="2" s="1"/>
  <c r="AE83" i="2"/>
  <c r="AE85" i="2" s="1"/>
  <c r="E21" i="2" l="1"/>
  <c r="D5" i="1" s="1"/>
  <c r="AF90" i="2"/>
  <c r="E20" i="2"/>
  <c r="D20" i="2"/>
  <c r="G21" i="2"/>
  <c r="B6" i="1" s="1"/>
  <c r="F20" i="2"/>
  <c r="AD90" i="2"/>
  <c r="AE91" i="2"/>
  <c r="AE92" i="2" s="1"/>
</calcChain>
</file>

<file path=xl/sharedStrings.xml><?xml version="1.0" encoding="utf-8"?>
<sst xmlns="http://schemas.openxmlformats.org/spreadsheetml/2006/main" count="81" uniqueCount="56">
  <si>
    <t>Key Parameters for LCOE Sensitivity Analysis</t>
  </si>
  <si>
    <t>min LCOE</t>
  </si>
  <si>
    <t>base LCOE</t>
  </si>
  <si>
    <t>max LCOE</t>
  </si>
  <si>
    <t>min value</t>
  </si>
  <si>
    <t>base value</t>
  </si>
  <si>
    <t>max value</t>
  </si>
  <si>
    <t>color</t>
  </si>
  <si>
    <t>CapEx ($/kW)</t>
  </si>
  <si>
    <t>OpEx ($/kW/year)</t>
  </si>
  <si>
    <t>Net Capacity Factor (%)</t>
  </si>
  <si>
    <t>Discount Rate (nominal) [%]</t>
  </si>
  <si>
    <t>Project Design Life (Years)</t>
  </si>
  <si>
    <t>%</t>
  </si>
  <si>
    <t>Mid-year Convention</t>
  </si>
  <si>
    <t>Year</t>
  </si>
  <si>
    <t>Check</t>
  </si>
  <si>
    <t>NPV Depreciation</t>
  </si>
  <si>
    <t>5 year MACRS</t>
  </si>
  <si>
    <t>5 year Straight-line</t>
  </si>
  <si>
    <t>10 year Straight-line</t>
  </si>
  <si>
    <t>20 year Straight-line</t>
  </si>
  <si>
    <t>Depreciation Adjustment</t>
  </si>
  <si>
    <t>OpEx Schedule</t>
  </si>
  <si>
    <t>Project design life</t>
  </si>
  <si>
    <t>years</t>
  </si>
  <si>
    <t>Tax Rate (combined state and federal)</t>
  </si>
  <si>
    <t xml:space="preserve">    Federal</t>
  </si>
  <si>
    <t xml:space="preserve">    State</t>
  </si>
  <si>
    <t>Inflation rate</t>
  </si>
  <si>
    <t>Debt fraction</t>
  </si>
  <si>
    <t>Debt interest rate (nominal)</t>
  </si>
  <si>
    <t>Return on equity (nominal)</t>
  </si>
  <si>
    <t>WACC (nominal; after-tax)</t>
  </si>
  <si>
    <t>WACC (real; after-tax)</t>
  </si>
  <si>
    <t>Capital recovery factor (nominal; after-tax)</t>
  </si>
  <si>
    <t>Capital recovery factor (real; after-tax)</t>
  </si>
  <si>
    <t>Depreciable basis</t>
  </si>
  <si>
    <t>Depreciation schedule</t>
  </si>
  <si>
    <t>Depreciation adjustment (NPV)</t>
  </si>
  <si>
    <t>Project finance factor</t>
  </si>
  <si>
    <t>FCR (nominal)</t>
  </si>
  <si>
    <t>FCR (real)</t>
  </si>
  <si>
    <t>baseline</t>
  </si>
  <si>
    <t>min WACC</t>
  </si>
  <si>
    <t>max WACC</t>
  </si>
  <si>
    <t>min lifetime</t>
  </si>
  <si>
    <t>max lifetime</t>
  </si>
  <si>
    <t>darkorange</t>
  </si>
  <si>
    <t>midnightblue</t>
  </si>
  <si>
    <t>silver</t>
  </si>
  <si>
    <t>deepskyblue</t>
  </si>
  <si>
    <t>yellowgreen</t>
  </si>
  <si>
    <t>Interest during construction (nominal)</t>
  </si>
  <si>
    <t>Construction finance factor</t>
  </si>
  <si>
    <t>OpEx Denominator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</si>
</sst>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6" formatCode="0.0%"/>
    <numFmt numFmtId="167" formatCode="0.000000"/>
    <numFmt numFmtId="168" formatCode="_(&quot;$&quot;* #,##0.00000_);_(&quot;$&quot;* \(#,##0.00000\);_(&quot;$&quot;* &quot;-&quot;?????_);_(@_)"/>
    <numFmt numFmtId="169" formatCode="0.000"/>
    <numFmt numFmtId="170" formatCode="0.0000"/>
  </numFmts>
  <fonts count="4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9.5"/>
      <color rgb="FFFFFFFF"/>
      <name val="Calibri"/>
      <family val="2"/>
    </font>
    <font>
      <b/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9"/>
      <name val="Calibri"/>
      <family val="2"/>
    </font>
    <font>
      <sz val="9"/>
      <color rgb="FFFF0000"/>
      <name val="Calibri"/>
      <family val="2"/>
    </font>
    <font>
      <sz val="9"/>
      <color rgb="FF00B050"/>
      <name val="Calibri"/>
      <family val="2"/>
    </font>
    <font>
      <sz val="9"/>
      <color theme="1"/>
      <name val="Aptos Narrow"/>
      <family val="2"/>
      <scheme val="minor"/>
    </font>
    <font>
      <b/>
      <sz val="9"/>
      <color rgb="FF000000"/>
      <name val="Calibri"/>
      <family val="2"/>
    </font>
    <font>
      <sz val="9"/>
      <color theme="1"/>
      <name val="Calibri (Body)_x0000_"/>
    </font>
    <font>
      <sz val="9"/>
      <name val="Calibri (Body)_x0000_"/>
    </font>
    <font>
      <sz val="10"/>
      <color theme="1"/>
      <name val="Times New Roman"/>
      <family val="1"/>
    </font>
    <font>
      <sz val="14"/>
      <color theme="1"/>
      <name val="Aptos Narrow"/>
      <family val="2"/>
      <scheme val="minor"/>
    </font>
    <font>
      <sz val="9"/>
      <name val="Aptos Narrow"/>
      <family val="2"/>
      <scheme val="minor"/>
    </font>
    <font>
      <sz val="9"/>
      <color rgb="FFFF0000"/>
      <name val="Aptos Narrow"/>
      <family val="2"/>
      <scheme val="minor"/>
    </font>
    <font>
      <sz val="9"/>
      <color rgb="FFC00000"/>
      <name val="Calibri"/>
      <family val="2"/>
    </font>
    <font>
      <sz val="10"/>
      <color theme="1"/>
      <name val="Arial"/>
      <family val="2"/>
    </font>
    <font>
      <sz val="8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theme="0"/>
      <name val="Calibri"/>
      <family val="2"/>
    </font>
    <font>
      <sz val="11"/>
      <color theme="9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0">
    <xf numFmtId="0" fontId="0" fillId="0" borderId="0" xfId="0"/>
    <xf numFmtId="0" fontId="1" fillId="0" borderId="0" xfId="44"/>
    <xf numFmtId="0" fontId="1" fillId="0" borderId="0" xfId="44" applyAlignment="1">
      <alignment wrapText="1"/>
    </xf>
    <xf numFmtId="0" fontId="1" fillId="0" borderId="0" xfId="44" applyAlignment="1">
      <alignment horizontal="center"/>
    </xf>
    <xf numFmtId="0" fontId="18" fillId="0" borderId="0" xfId="44" applyFont="1"/>
    <xf numFmtId="0" fontId="21" fillId="0" borderId="12" xfId="44" applyFont="1" applyBorder="1" applyAlignment="1">
      <alignment vertical="center" wrapText="1"/>
    </xf>
    <xf numFmtId="0" fontId="21" fillId="0" borderId="13" xfId="44" applyFont="1" applyBorder="1" applyAlignment="1">
      <alignment horizontal="center" vertical="center" wrapText="1"/>
    </xf>
    <xf numFmtId="0" fontId="14" fillId="0" borderId="0" xfId="44" applyFont="1"/>
    <xf numFmtId="9" fontId="1" fillId="0" borderId="0" xfId="43" applyFont="1" applyFill="1"/>
    <xf numFmtId="0" fontId="1" fillId="33" borderId="17" xfId="44" applyFill="1" applyBorder="1"/>
    <xf numFmtId="0" fontId="1" fillId="33" borderId="18" xfId="44" applyFill="1" applyBorder="1"/>
    <xf numFmtId="0" fontId="31" fillId="33" borderId="16" xfId="44" applyFont="1" applyFill="1" applyBorder="1"/>
    <xf numFmtId="0" fontId="1" fillId="33" borderId="15" xfId="44" applyFill="1" applyBorder="1"/>
    <xf numFmtId="0" fontId="1" fillId="33" borderId="14" xfId="44" applyFill="1" applyBorder="1"/>
    <xf numFmtId="9" fontId="0" fillId="33" borderId="0" xfId="45" applyFont="1" applyFill="1" applyBorder="1"/>
    <xf numFmtId="0" fontId="31" fillId="33" borderId="14" xfId="44" applyFont="1" applyFill="1" applyBorder="1"/>
    <xf numFmtId="10" fontId="0" fillId="0" borderId="0" xfId="45" applyNumberFormat="1" applyFont="1" applyFill="1"/>
    <xf numFmtId="10" fontId="0" fillId="0" borderId="0" xfId="45" applyNumberFormat="1" applyFont="1"/>
    <xf numFmtId="0" fontId="37" fillId="34" borderId="12" xfId="44" applyFont="1" applyFill="1" applyBorder="1" applyAlignment="1">
      <alignment horizontal="center" vertical="center" wrapText="1"/>
    </xf>
    <xf numFmtId="0" fontId="37" fillId="34" borderId="13" xfId="44" applyFont="1" applyFill="1" applyBorder="1" applyAlignment="1">
      <alignment horizontal="center" vertical="center" wrapText="1"/>
    </xf>
    <xf numFmtId="44" fontId="1" fillId="0" borderId="0" xfId="44" applyNumberFormat="1"/>
    <xf numFmtId="44" fontId="1" fillId="0" borderId="0" xfId="42" applyFont="1"/>
    <xf numFmtId="0" fontId="39" fillId="0" borderId="0" xfId="44" applyFont="1"/>
    <xf numFmtId="0" fontId="16" fillId="0" borderId="0" xfId="44" applyFont="1"/>
    <xf numFmtId="9" fontId="0" fillId="0" borderId="0" xfId="45" applyFont="1" applyFill="1" applyBorder="1"/>
    <xf numFmtId="1" fontId="38" fillId="35" borderId="20" xfId="44" applyNumberFormat="1" applyFont="1" applyFill="1" applyBorder="1" applyAlignment="1">
      <alignment horizontal="center" vertical="center" wrapText="1"/>
    </xf>
    <xf numFmtId="0" fontId="16" fillId="0" borderId="0" xfId="44" applyFont="1" applyAlignment="1">
      <alignment horizontal="center" wrapText="1"/>
    </xf>
    <xf numFmtId="0" fontId="19" fillId="0" borderId="0" xfId="44" applyFont="1" applyAlignment="1">
      <alignment horizontal="center" vertical="center" wrapText="1"/>
    </xf>
    <xf numFmtId="0" fontId="20" fillId="0" borderId="0" xfId="44" applyFont="1" applyAlignment="1">
      <alignment vertical="center" wrapText="1"/>
    </xf>
    <xf numFmtId="0" fontId="21" fillId="0" borderId="0" xfId="44" applyFont="1" applyAlignment="1">
      <alignment horizontal="center" vertical="center" wrapText="1"/>
    </xf>
    <xf numFmtId="0" fontId="21" fillId="0" borderId="0" xfId="44" applyFont="1" applyAlignment="1">
      <alignment vertical="center" wrapText="1"/>
    </xf>
    <xf numFmtId="0" fontId="22" fillId="0" borderId="0" xfId="44" applyFont="1" applyAlignment="1">
      <alignment horizontal="center" vertical="center" wrapText="1"/>
    </xf>
    <xf numFmtId="0" fontId="23" fillId="0" borderId="0" xfId="44" applyFont="1" applyAlignment="1">
      <alignment horizontal="center" vertical="center" wrapText="1"/>
    </xf>
    <xf numFmtId="1" fontId="23" fillId="0" borderId="0" xfId="44" applyNumberFormat="1" applyFont="1" applyAlignment="1">
      <alignment horizontal="center" vertical="center" wrapText="1"/>
    </xf>
    <xf numFmtId="1" fontId="22" fillId="0" borderId="0" xfId="44" applyNumberFormat="1" applyFont="1" applyAlignment="1">
      <alignment horizontal="center" vertical="center" wrapText="1"/>
    </xf>
    <xf numFmtId="0" fontId="24" fillId="0" borderId="0" xfId="44" applyFont="1" applyAlignment="1">
      <alignment horizontal="center" vertical="center" wrapText="1"/>
    </xf>
    <xf numFmtId="164" fontId="23" fillId="0" borderId="0" xfId="44" applyNumberFormat="1" applyFont="1" applyAlignment="1">
      <alignment horizontal="center" vertical="center" wrapText="1"/>
    </xf>
    <xf numFmtId="0" fontId="21" fillId="0" borderId="0" xfId="44" applyFont="1" applyAlignment="1">
      <alignment horizontal="left" vertical="center" wrapText="1"/>
    </xf>
    <xf numFmtId="1" fontId="21" fillId="0" borderId="0" xfId="44" applyNumberFormat="1" applyFont="1" applyAlignment="1">
      <alignment horizontal="center" vertical="center" wrapText="1"/>
    </xf>
    <xf numFmtId="2" fontId="21" fillId="0" borderId="0" xfId="44" applyNumberFormat="1" applyFont="1" applyAlignment="1">
      <alignment horizontal="center" vertical="center" wrapText="1"/>
    </xf>
    <xf numFmtId="166" fontId="21" fillId="0" borderId="0" xfId="45" applyNumberFormat="1" applyFont="1" applyFill="1" applyBorder="1" applyAlignment="1">
      <alignment horizontal="center" vertical="center" wrapText="1"/>
    </xf>
    <xf numFmtId="166" fontId="25" fillId="0" borderId="0" xfId="45" applyNumberFormat="1" applyFont="1" applyFill="1" applyBorder="1" applyAlignment="1">
      <alignment horizontal="center" vertical="center" wrapText="1"/>
    </xf>
    <xf numFmtId="3" fontId="21" fillId="0" borderId="0" xfId="46" applyNumberFormat="1" applyFont="1" applyFill="1" applyBorder="1" applyAlignment="1">
      <alignment horizontal="center" vertical="center" wrapText="1"/>
    </xf>
    <xf numFmtId="3" fontId="22" fillId="0" borderId="0" xfId="44" applyNumberFormat="1" applyFont="1" applyAlignment="1">
      <alignment horizontal="center" vertical="center" wrapText="1"/>
    </xf>
    <xf numFmtId="3" fontId="26" fillId="0" borderId="0" xfId="44" applyNumberFormat="1" applyFont="1" applyAlignment="1">
      <alignment horizontal="center"/>
    </xf>
    <xf numFmtId="166" fontId="22" fillId="0" borderId="0" xfId="45" applyNumberFormat="1" applyFont="1" applyFill="1" applyBorder="1" applyAlignment="1">
      <alignment horizontal="center" vertical="center" wrapText="1"/>
    </xf>
    <xf numFmtId="10" fontId="22" fillId="0" borderId="0" xfId="45" applyNumberFormat="1" applyFont="1" applyFill="1" applyBorder="1" applyAlignment="1">
      <alignment horizontal="center" vertical="center" wrapText="1"/>
    </xf>
    <xf numFmtId="10" fontId="24" fillId="0" borderId="0" xfId="45" applyNumberFormat="1" applyFont="1" applyFill="1" applyBorder="1" applyAlignment="1">
      <alignment horizontal="center" vertical="center" wrapText="1"/>
    </xf>
    <xf numFmtId="3" fontId="21" fillId="0" borderId="0" xfId="44" applyNumberFormat="1" applyFont="1" applyAlignment="1">
      <alignment horizontal="center" vertical="center" wrapText="1"/>
    </xf>
    <xf numFmtId="3" fontId="24" fillId="0" borderId="0" xfId="44" applyNumberFormat="1" applyFont="1" applyAlignment="1">
      <alignment horizontal="center" vertical="center" wrapText="1"/>
    </xf>
    <xf numFmtId="4" fontId="26" fillId="0" borderId="0" xfId="44" applyNumberFormat="1" applyFont="1" applyAlignment="1">
      <alignment horizontal="center" vertical="center" wrapText="1"/>
    </xf>
    <xf numFmtId="3" fontId="26" fillId="0" borderId="0" xfId="44" applyNumberFormat="1" applyFont="1" applyAlignment="1">
      <alignment horizontal="center" vertical="center" wrapText="1"/>
    </xf>
    <xf numFmtId="3" fontId="28" fillId="0" borderId="0" xfId="44" applyNumberFormat="1" applyFont="1" applyAlignment="1">
      <alignment horizontal="center" vertical="center" wrapText="1"/>
    </xf>
    <xf numFmtId="4" fontId="28" fillId="0" borderId="0" xfId="44" applyNumberFormat="1" applyFont="1" applyAlignment="1">
      <alignment horizontal="center" vertical="center" wrapText="1"/>
    </xf>
    <xf numFmtId="1" fontId="28" fillId="0" borderId="0" xfId="44" applyNumberFormat="1" applyFont="1" applyAlignment="1">
      <alignment horizontal="center" vertical="center" wrapText="1"/>
    </xf>
    <xf numFmtId="1" fontId="29" fillId="0" borderId="0" xfId="44" applyNumberFormat="1" applyFont="1" applyAlignment="1">
      <alignment horizontal="center" vertical="center" wrapText="1"/>
    </xf>
    <xf numFmtId="2" fontId="28" fillId="0" borderId="0" xfId="44" applyNumberFormat="1" applyFont="1" applyAlignment="1">
      <alignment horizontal="center" vertical="center" wrapText="1"/>
    </xf>
    <xf numFmtId="0" fontId="30" fillId="0" borderId="0" xfId="44" applyFont="1" applyAlignment="1">
      <alignment vertical="center" wrapText="1"/>
    </xf>
    <xf numFmtId="1" fontId="32" fillId="0" borderId="0" xfId="44" applyNumberFormat="1" applyFont="1" applyAlignment="1">
      <alignment horizontal="center" vertical="center" wrapText="1"/>
    </xf>
    <xf numFmtId="1" fontId="26" fillId="0" borderId="0" xfId="44" applyNumberFormat="1" applyFont="1" applyAlignment="1">
      <alignment horizontal="center" vertical="center" wrapText="1"/>
    </xf>
    <xf numFmtId="1" fontId="33" fillId="0" borderId="0" xfId="44" applyNumberFormat="1" applyFont="1" applyAlignment="1">
      <alignment horizontal="center" vertical="center" wrapText="1"/>
    </xf>
    <xf numFmtId="1" fontId="24" fillId="0" borderId="0" xfId="44" applyNumberFormat="1" applyFont="1" applyAlignment="1">
      <alignment horizontal="center" vertical="center" wrapText="1"/>
    </xf>
    <xf numFmtId="0" fontId="34" fillId="0" borderId="0" xfId="44" applyFont="1" applyAlignment="1">
      <alignment horizontal="center" vertical="center" wrapText="1"/>
    </xf>
    <xf numFmtId="0" fontId="26" fillId="0" borderId="0" xfId="44" applyFont="1"/>
    <xf numFmtId="9" fontId="23" fillId="0" borderId="0" xfId="45" applyFont="1" applyFill="1" applyBorder="1" applyAlignment="1">
      <alignment horizontal="center" vertical="center" wrapText="1"/>
    </xf>
    <xf numFmtId="9" fontId="21" fillId="0" borderId="0" xfId="45" applyFont="1" applyFill="1" applyBorder="1" applyAlignment="1">
      <alignment horizontal="center" vertical="center" wrapText="1"/>
    </xf>
    <xf numFmtId="0" fontId="26" fillId="0" borderId="0" xfId="44" applyFont="1" applyAlignment="1">
      <alignment vertical="center"/>
    </xf>
    <xf numFmtId="166" fontId="23" fillId="0" borderId="0" xfId="45" applyNumberFormat="1" applyFont="1" applyFill="1" applyBorder="1" applyAlignment="1">
      <alignment horizontal="center" vertical="center" wrapText="1"/>
    </xf>
    <xf numFmtId="9" fontId="22" fillId="0" borderId="0" xfId="45" applyFont="1" applyFill="1" applyBorder="1" applyAlignment="1">
      <alignment horizontal="center" vertical="center" wrapText="1"/>
    </xf>
    <xf numFmtId="9" fontId="24" fillId="0" borderId="0" xfId="45" applyFont="1" applyFill="1" applyBorder="1" applyAlignment="1">
      <alignment horizontal="center" vertical="center" wrapText="1"/>
    </xf>
    <xf numFmtId="9" fontId="34" fillId="0" borderId="0" xfId="45" applyFont="1" applyFill="1" applyBorder="1" applyAlignment="1">
      <alignment horizontal="center" vertical="center" wrapText="1"/>
    </xf>
    <xf numFmtId="166" fontId="24" fillId="0" borderId="0" xfId="45" applyNumberFormat="1" applyFont="1" applyFill="1" applyBorder="1" applyAlignment="1">
      <alignment horizontal="center" vertical="center" wrapText="1"/>
    </xf>
    <xf numFmtId="166" fontId="34" fillId="0" borderId="0" xfId="45" applyNumberFormat="1" applyFont="1" applyFill="1" applyBorder="1" applyAlignment="1">
      <alignment horizontal="center" vertical="center" wrapText="1"/>
    </xf>
    <xf numFmtId="10" fontId="21" fillId="0" borderId="0" xfId="44" applyNumberFormat="1" applyFont="1" applyAlignment="1">
      <alignment horizontal="center" vertical="center" wrapText="1"/>
    </xf>
    <xf numFmtId="10" fontId="24" fillId="0" borderId="0" xfId="44" applyNumberFormat="1" applyFont="1" applyAlignment="1">
      <alignment horizontal="center" vertical="center" wrapText="1"/>
    </xf>
    <xf numFmtId="9" fontId="26" fillId="0" borderId="0" xfId="44" applyNumberFormat="1" applyFont="1" applyAlignment="1">
      <alignment horizontal="center" vertical="center"/>
    </xf>
    <xf numFmtId="0" fontId="36" fillId="0" borderId="0" xfId="44" applyFont="1" applyAlignment="1">
      <alignment vertical="center" wrapText="1"/>
    </xf>
    <xf numFmtId="9" fontId="26" fillId="0" borderId="0" xfId="45" applyFont="1" applyFill="1" applyBorder="1" applyAlignment="1">
      <alignment horizontal="center"/>
    </xf>
    <xf numFmtId="10" fontId="23" fillId="0" borderId="0" xfId="45" applyNumberFormat="1" applyFont="1" applyFill="1" applyBorder="1" applyAlignment="1">
      <alignment horizontal="center" vertical="center" wrapText="1"/>
    </xf>
    <xf numFmtId="1" fontId="38" fillId="0" borderId="0" xfId="44" applyNumberFormat="1" applyFont="1" applyAlignment="1">
      <alignment horizontal="center" vertical="center" wrapText="1"/>
    </xf>
    <xf numFmtId="0" fontId="37" fillId="0" borderId="0" xfId="44" applyFont="1" applyAlignment="1">
      <alignment horizontal="left" vertical="center" wrapText="1"/>
    </xf>
    <xf numFmtId="0" fontId="37" fillId="0" borderId="0" xfId="44" applyFont="1" applyAlignment="1">
      <alignment horizontal="center" vertical="center" wrapText="1"/>
    </xf>
    <xf numFmtId="44" fontId="1" fillId="0" borderId="0" xfId="42" applyFont="1" applyFill="1" applyBorder="1"/>
    <xf numFmtId="1" fontId="1" fillId="0" borderId="0" xfId="44" applyNumberFormat="1"/>
    <xf numFmtId="167" fontId="1" fillId="0" borderId="0" xfId="44" applyNumberFormat="1"/>
    <xf numFmtId="166" fontId="1" fillId="0" borderId="0" xfId="43" applyNumberFormat="1" applyFont="1" applyFill="1" applyBorder="1"/>
    <xf numFmtId="168" fontId="39" fillId="0" borderId="0" xfId="44" applyNumberFormat="1" applyFont="1"/>
    <xf numFmtId="0" fontId="16" fillId="0" borderId="0" xfId="44" applyFont="1" applyAlignment="1">
      <alignment wrapText="1"/>
    </xf>
    <xf numFmtId="3" fontId="1" fillId="0" borderId="0" xfId="44" applyNumberFormat="1"/>
    <xf numFmtId="166" fontId="1" fillId="0" borderId="0" xfId="44" applyNumberFormat="1"/>
    <xf numFmtId="9" fontId="1" fillId="0" borderId="0" xfId="44" applyNumberFormat="1"/>
    <xf numFmtId="9" fontId="35" fillId="0" borderId="0" xfId="44" applyNumberFormat="1" applyFont="1"/>
    <xf numFmtId="0" fontId="23" fillId="0" borderId="0" xfId="44" applyFont="1" applyAlignment="1">
      <alignment vertical="center" wrapText="1"/>
    </xf>
    <xf numFmtId="0" fontId="27" fillId="0" borderId="0" xfId="44" applyFont="1" applyAlignment="1">
      <alignment vertical="center" wrapText="1"/>
    </xf>
    <xf numFmtId="0" fontId="26" fillId="0" borderId="0" xfId="44" applyFont="1" applyAlignment="1">
      <alignment horizontal="center" vertical="center" wrapText="1"/>
    </xf>
    <xf numFmtId="0" fontId="21" fillId="0" borderId="0" xfId="44" applyFont="1" applyAlignment="1">
      <alignment horizontal="left" vertical="center" wrapText="1" indent="1"/>
    </xf>
    <xf numFmtId="0" fontId="1" fillId="33" borderId="19" xfId="44" applyFill="1" applyBorder="1"/>
    <xf numFmtId="0" fontId="31" fillId="33" borderId="13" xfId="44" applyFont="1" applyFill="1" applyBorder="1"/>
    <xf numFmtId="166" fontId="22" fillId="0" borderId="13" xfId="45" applyNumberFormat="1" applyFont="1" applyBorder="1" applyAlignment="1">
      <alignment horizontal="center" vertical="center" wrapText="1"/>
    </xf>
    <xf numFmtId="9" fontId="24" fillId="0" borderId="13" xfId="45" applyFont="1" applyBorder="1" applyAlignment="1">
      <alignment horizontal="center" vertical="center" wrapText="1"/>
    </xf>
    <xf numFmtId="166" fontId="24" fillId="0" borderId="13" xfId="45" applyNumberFormat="1" applyFont="1" applyBorder="1" applyAlignment="1">
      <alignment horizontal="center" vertical="center" wrapText="1"/>
    </xf>
    <xf numFmtId="10" fontId="21" fillId="0" borderId="13" xfId="45" applyNumberFormat="1" applyFont="1" applyBorder="1" applyAlignment="1">
      <alignment horizontal="center" vertical="center" wrapText="1"/>
    </xf>
    <xf numFmtId="10" fontId="26" fillId="0" borderId="13" xfId="45" applyNumberFormat="1" applyFont="1" applyBorder="1" applyAlignment="1">
      <alignment horizontal="center" vertical="center" wrapText="1"/>
    </xf>
    <xf numFmtId="169" fontId="21" fillId="0" borderId="13" xfId="45" applyNumberFormat="1" applyFont="1" applyFill="1" applyBorder="1" applyAlignment="1">
      <alignment horizontal="center" vertical="center" wrapText="1"/>
    </xf>
    <xf numFmtId="166" fontId="26" fillId="0" borderId="13" xfId="45" applyNumberFormat="1" applyFont="1" applyBorder="1" applyAlignment="1">
      <alignment horizontal="center" vertical="center" wrapText="1"/>
    </xf>
    <xf numFmtId="10" fontId="28" fillId="33" borderId="13" xfId="45" applyNumberFormat="1" applyFont="1" applyFill="1" applyBorder="1" applyAlignment="1">
      <alignment horizontal="center" vertical="center" wrapText="1"/>
    </xf>
    <xf numFmtId="9" fontId="28" fillId="0" borderId="13" xfId="45" applyFont="1" applyBorder="1" applyAlignment="1">
      <alignment horizontal="center" vertical="center" wrapText="1"/>
    </xf>
    <xf numFmtId="9" fontId="28" fillId="0" borderId="21" xfId="44" applyNumberFormat="1" applyFont="1" applyBorder="1" applyAlignment="1">
      <alignment horizontal="center" vertical="center"/>
    </xf>
    <xf numFmtId="166" fontId="28" fillId="33" borderId="10" xfId="44" applyNumberFormat="1" applyFont="1" applyFill="1" applyBorder="1" applyAlignment="1">
      <alignment horizontal="center"/>
    </xf>
    <xf numFmtId="166" fontId="28" fillId="33" borderId="13" xfId="44" applyNumberFormat="1" applyFont="1" applyFill="1" applyBorder="1" applyAlignment="1">
      <alignment horizontal="center"/>
    </xf>
    <xf numFmtId="0" fontId="21" fillId="0" borderId="10" xfId="44" applyFont="1" applyBorder="1" applyAlignment="1">
      <alignment horizontal="center" vertical="center" wrapText="1"/>
    </xf>
    <xf numFmtId="166" fontId="0" fillId="33" borderId="0" xfId="45" applyNumberFormat="1" applyFont="1" applyFill="1" applyBorder="1"/>
    <xf numFmtId="9" fontId="1" fillId="33" borderId="0" xfId="45" applyFont="1" applyFill="1" applyBorder="1" applyAlignment="1">
      <alignment horizontal="right"/>
    </xf>
    <xf numFmtId="0" fontId="31" fillId="33" borderId="20" xfId="44" applyFont="1" applyFill="1" applyBorder="1"/>
    <xf numFmtId="0" fontId="40" fillId="33" borderId="20" xfId="44" applyFont="1" applyFill="1" applyBorder="1"/>
    <xf numFmtId="0" fontId="21" fillId="0" borderId="12" xfId="44" applyFont="1" applyBorder="1" applyAlignment="1">
      <alignment horizontal="center" vertical="center" wrapText="1"/>
    </xf>
    <xf numFmtId="0" fontId="1" fillId="0" borderId="0" xfId="44" applyBorder="1"/>
    <xf numFmtId="0" fontId="1" fillId="33" borderId="0" xfId="44" applyFill="1" applyBorder="1"/>
    <xf numFmtId="0" fontId="1" fillId="0" borderId="0" xfId="44" applyFill="1" applyBorder="1"/>
    <xf numFmtId="2" fontId="1" fillId="33" borderId="0" xfId="44" applyNumberFormat="1" applyFill="1" applyBorder="1"/>
    <xf numFmtId="169" fontId="1" fillId="33" borderId="0" xfId="44" applyNumberFormat="1" applyFill="1" applyBorder="1"/>
    <xf numFmtId="170" fontId="1" fillId="33" borderId="0" xfId="44" applyNumberFormat="1" applyFill="1" applyBorder="1"/>
    <xf numFmtId="164" fontId="1" fillId="33" borderId="0" xfId="44" applyNumberFormat="1" applyFill="1" applyBorder="1"/>
    <xf numFmtId="9" fontId="0" fillId="0" borderId="0" xfId="45" applyFont="1" applyFill="1" applyBorder="1" applyAlignment="1">
      <alignment horizontal="right"/>
    </xf>
    <xf numFmtId="0" fontId="31" fillId="0" borderId="0" xfId="44" applyFont="1" applyFill="1" applyBorder="1"/>
    <xf numFmtId="164" fontId="1" fillId="0" borderId="0" xfId="44" applyNumberFormat="1" applyFill="1" applyBorder="1"/>
    <xf numFmtId="2" fontId="0" fillId="0" borderId="0" xfId="0" applyNumberFormat="1"/>
    <xf numFmtId="0" fontId="22" fillId="0" borderId="11" xfId="44" applyFont="1" applyBorder="1" applyAlignment="1">
      <alignment horizontal="center" vertical="center" wrapText="1"/>
    </xf>
    <xf numFmtId="0" fontId="16" fillId="0" borderId="10" xfId="44" applyFont="1" applyBorder="1"/>
    <xf numFmtId="0" fontId="16" fillId="0" borderId="10" xfId="44" applyFont="1" applyBorder="1" applyAlignment="1">
      <alignment wrapText="1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6" xr:uid="{22C1FD41-F5CF-4D63-A8BA-F6697C336A31}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 xr:uid="{A095A806-3F62-4365-B9BA-A6352F99C39B}"/>
    <cellStyle name="Note" xfId="15" builtinId="10" customBuiltin="1"/>
    <cellStyle name="Output" xfId="10" builtinId="21" customBuiltin="1"/>
    <cellStyle name="Percent" xfId="43" builtinId="5"/>
    <cellStyle name="Percent 2" xfId="45" xr:uid="{66C46B5F-8F46-4A91-9D9D-622D5FFCD595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1C0D5-C121-4ED6-AD58-8152AA443BAF}">
  <dimension ref="A1:H6"/>
  <sheetViews>
    <sheetView tabSelected="1" zoomScaleNormal="100" workbookViewId="0">
      <selection activeCell="G6" sqref="G6"/>
    </sheetView>
  </sheetViews>
  <sheetFormatPr defaultRowHeight="15" x14ac:dyDescent="0.25"/>
  <cols>
    <col min="1" max="1" width="39.140625" bestFit="1" customWidth="1"/>
    <col min="3" max="3" width="12.28515625" bestFit="1" customWidth="1"/>
    <col min="4" max="4" width="12" bestFit="1" customWidth="1"/>
    <col min="5" max="5" width="9.5703125" bestFit="1" customWidth="1"/>
    <col min="6" max="6" width="12" bestFit="1" customWidth="1"/>
    <col min="7" max="7" width="9.85546875" bestFit="1" customWidth="1"/>
    <col min="8" max="8" width="12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s="126">
        <f>($E$2*'Fixed Charge Rates'!$C$21+$F$3)/($F$4/100*8760/1000)</f>
        <v>30.185741693227836</v>
      </c>
      <c r="C2" s="126">
        <f>($F$2*'Fixed Charge Rates'!$C$21+$F$3)/($F$4/100*8760/1000)</f>
        <v>41.547198061092573</v>
      </c>
      <c r="D2" s="126">
        <f>($G$2*'Fixed Charge Rates'!$C$21+$F$3)/($F$4/100*8760/1000)</f>
        <v>43.643144499192353</v>
      </c>
      <c r="E2" s="126">
        <v>1250</v>
      </c>
      <c r="F2" s="126">
        <v>1967.6152822299998</v>
      </c>
      <c r="G2" s="126">
        <v>2100</v>
      </c>
      <c r="H2" t="s">
        <v>49</v>
      </c>
    </row>
    <row r="3" spans="1:8" x14ac:dyDescent="0.25">
      <c r="A3" t="s">
        <v>9</v>
      </c>
      <c r="B3" s="126">
        <f>($F$2*'Fixed Charge Rates'!$C$21+$E$3)/($F$4/100*8760/1000)</f>
        <v>38.461214819404276</v>
      </c>
      <c r="C3" s="126">
        <f>($F$2*'Fixed Charge Rates'!$C$21+$F$3)/($F$4/100*8760/1000)</f>
        <v>41.547198061092573</v>
      </c>
      <c r="D3" s="126">
        <f>($F$2*'Fixed Charge Rates'!$C$21+$G$3)/($F$4/100*8760/1000)</f>
        <v>45.770675026878337</v>
      </c>
      <c r="E3" s="126">
        <v>30</v>
      </c>
      <c r="F3" s="126">
        <v>42.66570918</v>
      </c>
      <c r="G3" s="126">
        <v>60</v>
      </c>
      <c r="H3" t="s">
        <v>50</v>
      </c>
    </row>
    <row r="4" spans="1:8" x14ac:dyDescent="0.25">
      <c r="A4" t="s">
        <v>10</v>
      </c>
      <c r="B4" s="126">
        <f>($F$2*'Fixed Charge Rates'!$C$21+$F$3)/($E$4/100*8760/1000)</f>
        <v>36.728036649764789</v>
      </c>
      <c r="C4" s="126">
        <f>($F$2*'Fixed Charge Rates'!$C$21+$F$3)/($F$4/100*8760/1000)</f>
        <v>41.547198061092573</v>
      </c>
      <c r="D4" s="126">
        <f>($F$2*'Fixed Charge Rates'!$C$21+$F$3)/($G$4/100*8760/1000)</f>
        <v>60.830810701172929</v>
      </c>
      <c r="E4" s="126">
        <v>53</v>
      </c>
      <c r="F4" s="126">
        <v>46.852400000000003</v>
      </c>
      <c r="G4" s="126">
        <v>32</v>
      </c>
      <c r="H4" t="s">
        <v>51</v>
      </c>
    </row>
    <row r="5" spans="1:8" x14ac:dyDescent="0.25">
      <c r="A5" t="s">
        <v>11</v>
      </c>
      <c r="B5" s="126">
        <f>($F$2*'Fixed Charge Rates'!$D$21+$F$3)/($F$4/100*8760/1000)</f>
        <v>38.16687160188247</v>
      </c>
      <c r="C5" s="126">
        <f>($F$2*'Fixed Charge Rates'!$C$21+$F$3)/($F$4/100*8760/1000)</f>
        <v>41.547198061092573</v>
      </c>
      <c r="D5" s="126">
        <f>($F$2*'Fixed Charge Rates'!E21+$F$3)/($F$4/100*8760/1000)</f>
        <v>45.142176059307495</v>
      </c>
      <c r="E5" s="126">
        <v>5.25</v>
      </c>
      <c r="F5" s="126">
        <v>6.25</v>
      </c>
      <c r="G5" s="126">
        <v>7.25</v>
      </c>
      <c r="H5" t="s">
        <v>52</v>
      </c>
    </row>
    <row r="6" spans="1:8" x14ac:dyDescent="0.25">
      <c r="A6" t="s">
        <v>12</v>
      </c>
      <c r="B6" s="126">
        <f>($F$2*'Fixed Charge Rates'!$G$21+$F$3)/($F$4/100*8760/1000)</f>
        <v>36.195847166397726</v>
      </c>
      <c r="C6" s="126">
        <f>($F$2*'Fixed Charge Rates'!$C$21+$F$3)/($F$4/100*8760/1000)</f>
        <v>41.547198061092573</v>
      </c>
      <c r="D6" s="126">
        <f>($F$2*'Fixed Charge Rates'!$F$21+$F$3)/($F$4/100*8760/1000)</f>
        <v>54.712857436733614</v>
      </c>
      <c r="E6" s="126">
        <v>35</v>
      </c>
      <c r="F6" s="126">
        <v>25</v>
      </c>
      <c r="G6" s="126">
        <v>15</v>
      </c>
      <c r="H6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EC336-D791-4DFF-8CBB-725080F4D122}">
  <dimension ref="A1:AO130"/>
  <sheetViews>
    <sheetView zoomScale="85" zoomScaleNormal="85" workbookViewId="0">
      <selection activeCell="E12" sqref="E12"/>
    </sheetView>
  </sheetViews>
  <sheetFormatPr defaultColWidth="29.7109375" defaultRowHeight="15" x14ac:dyDescent="0.25"/>
  <cols>
    <col min="1" max="1" width="30.140625" style="1" bestFit="1" customWidth="1"/>
    <col min="2" max="2" width="4.5703125" style="1" bestFit="1" customWidth="1"/>
    <col min="3" max="7" width="12.28515625" style="1" bestFit="1" customWidth="1"/>
    <col min="8" max="8" width="29.7109375" style="1"/>
    <col min="9" max="9" width="21.7109375" style="1" bestFit="1" customWidth="1"/>
    <col min="10" max="10" width="6.42578125" style="1" bestFit="1" customWidth="1"/>
    <col min="11" max="11" width="16" style="1" bestFit="1" customWidth="1"/>
    <col min="12" max="12" width="6.42578125" style="1" bestFit="1" customWidth="1"/>
    <col min="13" max="14" width="5.42578125" style="1" bestFit="1" customWidth="1"/>
    <col min="15" max="17" width="6.7109375" style="1" bestFit="1" customWidth="1"/>
    <col min="18" max="29" width="5.42578125" style="1" bestFit="1" customWidth="1"/>
    <col min="30" max="32" width="10.85546875" style="1" bestFit="1" customWidth="1"/>
    <col min="33" max="16384" width="29.7109375" style="1"/>
  </cols>
  <sheetData>
    <row r="1" spans="1:36" ht="15.75" thickBot="1" x14ac:dyDescent="0.3">
      <c r="C1" s="128" t="s">
        <v>43</v>
      </c>
      <c r="D1" s="129" t="s">
        <v>44</v>
      </c>
      <c r="E1" s="129" t="s">
        <v>45</v>
      </c>
      <c r="F1" s="129" t="s">
        <v>46</v>
      </c>
      <c r="G1" s="128" t="s">
        <v>47</v>
      </c>
      <c r="H1" s="2"/>
    </row>
    <row r="2" spans="1:36" ht="24.75" thickBot="1" x14ac:dyDescent="0.3">
      <c r="A2" s="5" t="s">
        <v>24</v>
      </c>
      <c r="B2" s="110" t="s">
        <v>25</v>
      </c>
      <c r="C2" s="127">
        <v>25</v>
      </c>
      <c r="D2" s="127">
        <v>25</v>
      </c>
      <c r="E2" s="127">
        <v>25</v>
      </c>
      <c r="F2" s="127">
        <f>LBW_Sensitivity!G6</f>
        <v>15</v>
      </c>
      <c r="G2" s="127">
        <f>LBW_Sensitivity!E6</f>
        <v>35</v>
      </c>
      <c r="H2" s="3"/>
    </row>
    <row r="3" spans="1:36" ht="24.75" thickBot="1" x14ac:dyDescent="0.3">
      <c r="A3" s="5" t="s">
        <v>26</v>
      </c>
      <c r="B3" s="115" t="s">
        <v>13</v>
      </c>
      <c r="C3" s="98">
        <v>0.25700000000000001</v>
      </c>
      <c r="D3" s="98">
        <v>0.25700000000000001</v>
      </c>
      <c r="E3" s="98">
        <v>0.25700000000000001</v>
      </c>
      <c r="F3" s="98">
        <v>0.25700000000000001</v>
      </c>
      <c r="G3" s="98">
        <v>0.25700000000000001</v>
      </c>
      <c r="H3" s="3"/>
    </row>
    <row r="4" spans="1:36" ht="19.5" thickBot="1" x14ac:dyDescent="0.35">
      <c r="A4" s="5" t="s">
        <v>27</v>
      </c>
      <c r="B4" s="6" t="s">
        <v>13</v>
      </c>
      <c r="C4" s="99"/>
      <c r="D4" s="99"/>
      <c r="E4" s="99"/>
      <c r="F4" s="99"/>
      <c r="G4" s="99"/>
      <c r="I4" s="9" t="s">
        <v>14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1"/>
    </row>
    <row r="5" spans="1:36" ht="15.75" thickBot="1" x14ac:dyDescent="0.3">
      <c r="A5" s="5" t="s">
        <v>28</v>
      </c>
      <c r="B5" s="6" t="s">
        <v>13</v>
      </c>
      <c r="C5" s="100"/>
      <c r="D5" s="100"/>
      <c r="E5" s="100"/>
      <c r="F5" s="100"/>
      <c r="G5" s="100"/>
      <c r="I5" s="12" t="s">
        <v>15</v>
      </c>
      <c r="J5" s="117" t="s">
        <v>16</v>
      </c>
      <c r="K5" s="117" t="s">
        <v>17</v>
      </c>
      <c r="L5" s="117">
        <v>1</v>
      </c>
      <c r="M5" s="117">
        <v>2</v>
      </c>
      <c r="N5" s="117">
        <v>3</v>
      </c>
      <c r="O5" s="117">
        <v>4</v>
      </c>
      <c r="P5" s="117">
        <v>5</v>
      </c>
      <c r="Q5" s="117">
        <v>6</v>
      </c>
      <c r="R5" s="117">
        <v>7</v>
      </c>
      <c r="S5" s="117">
        <v>8</v>
      </c>
      <c r="T5" s="117">
        <v>9</v>
      </c>
      <c r="U5" s="117">
        <v>10</v>
      </c>
      <c r="V5" s="117">
        <v>11</v>
      </c>
      <c r="W5" s="117">
        <v>12</v>
      </c>
      <c r="X5" s="117">
        <v>13</v>
      </c>
      <c r="Y5" s="117">
        <v>14</v>
      </c>
      <c r="Z5" s="117">
        <v>15</v>
      </c>
      <c r="AA5" s="117">
        <v>16</v>
      </c>
      <c r="AB5" s="117">
        <v>17</v>
      </c>
      <c r="AC5" s="117">
        <v>18</v>
      </c>
      <c r="AD5" s="117">
        <v>19</v>
      </c>
      <c r="AE5" s="117">
        <v>20</v>
      </c>
      <c r="AF5" s="13">
        <v>21</v>
      </c>
    </row>
    <row r="6" spans="1:36" s="2" customFormat="1" ht="15.75" thickBot="1" x14ac:dyDescent="0.3">
      <c r="A6" s="5" t="s">
        <v>29</v>
      </c>
      <c r="B6" s="6" t="s">
        <v>13</v>
      </c>
      <c r="C6" s="101">
        <v>2.5000000000000001E-2</v>
      </c>
      <c r="D6" s="101">
        <v>2.5000000000000001E-2</v>
      </c>
      <c r="E6" s="101">
        <v>2.5000000000000001E-2</v>
      </c>
      <c r="F6" s="101">
        <v>2.5000000000000001E-2</v>
      </c>
      <c r="G6" s="101">
        <v>2.5000000000000001E-2</v>
      </c>
      <c r="H6" s="26"/>
      <c r="I6" s="12" t="s">
        <v>18</v>
      </c>
      <c r="J6" s="117">
        <v>0.99999999999999989</v>
      </c>
      <c r="K6" s="111" t="e">
        <f>NPV(#REF!,$L$6:$Q$6)*#REF!</f>
        <v>#REF!</v>
      </c>
      <c r="L6" s="119">
        <v>0.2</v>
      </c>
      <c r="M6" s="119">
        <v>0.32</v>
      </c>
      <c r="N6" s="120">
        <v>0.192</v>
      </c>
      <c r="O6" s="121">
        <v>0.1152</v>
      </c>
      <c r="P6" s="121">
        <v>0.1152</v>
      </c>
      <c r="Q6" s="121">
        <v>5.7599999999999998E-2</v>
      </c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3"/>
    </row>
    <row r="7" spans="1:36" ht="24.75" thickBot="1" x14ac:dyDescent="0.3">
      <c r="A7" s="5" t="s">
        <v>53</v>
      </c>
      <c r="B7" s="6" t="s">
        <v>13</v>
      </c>
      <c r="C7" s="102">
        <v>7.0000000000000007E-2</v>
      </c>
      <c r="D7" s="102">
        <v>7.0000000000000007E-2</v>
      </c>
      <c r="E7" s="102">
        <v>7.0000000000000007E-2</v>
      </c>
      <c r="F7" s="102">
        <v>7.0000000000000007E-2</v>
      </c>
      <c r="G7" s="102">
        <v>7.0000000000000007E-2</v>
      </c>
      <c r="H7" s="27"/>
      <c r="I7" s="12" t="s">
        <v>19</v>
      </c>
      <c r="J7" s="117">
        <v>0.99999999999999989</v>
      </c>
      <c r="K7" s="14" t="e">
        <f>NPV(#REF!,$L$7:$Q$7)*#REF!</f>
        <v>#REF!</v>
      </c>
      <c r="L7" s="119">
        <v>0.1</v>
      </c>
      <c r="M7" s="119">
        <v>0.2</v>
      </c>
      <c r="N7" s="119">
        <v>0.2</v>
      </c>
      <c r="O7" s="119">
        <v>0.2</v>
      </c>
      <c r="P7" s="119">
        <v>0.2</v>
      </c>
      <c r="Q7" s="119">
        <v>0.1</v>
      </c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3"/>
    </row>
    <row r="8" spans="1:36" ht="15.75" thickBot="1" x14ac:dyDescent="0.3">
      <c r="A8" s="5" t="s">
        <v>54</v>
      </c>
      <c r="B8" s="6" t="s">
        <v>13</v>
      </c>
      <c r="C8" s="103">
        <v>1.06</v>
      </c>
      <c r="D8" s="103">
        <v>1.06</v>
      </c>
      <c r="E8" s="103">
        <v>1.06</v>
      </c>
      <c r="F8" s="103">
        <v>1.06</v>
      </c>
      <c r="G8" s="103">
        <v>1.06</v>
      </c>
      <c r="I8" s="12" t="s">
        <v>20</v>
      </c>
      <c r="J8" s="117">
        <v>0.99999999999999989</v>
      </c>
      <c r="K8" s="14" t="e">
        <f>NPV(#REF!,$L$8:$V$8)*#REF!</f>
        <v>#REF!</v>
      </c>
      <c r="L8" s="117">
        <v>0.05</v>
      </c>
      <c r="M8" s="117">
        <v>0.1</v>
      </c>
      <c r="N8" s="117">
        <v>0.1</v>
      </c>
      <c r="O8" s="117">
        <v>0.1</v>
      </c>
      <c r="P8" s="117">
        <v>0.1</v>
      </c>
      <c r="Q8" s="117">
        <v>0.1</v>
      </c>
      <c r="R8" s="117">
        <v>0.1</v>
      </c>
      <c r="S8" s="117">
        <v>0.1</v>
      </c>
      <c r="T8" s="117">
        <v>0.1</v>
      </c>
      <c r="U8" s="117">
        <v>0.1</v>
      </c>
      <c r="V8" s="117">
        <v>0.05</v>
      </c>
      <c r="W8" s="117"/>
      <c r="X8" s="117"/>
      <c r="Y8" s="117"/>
      <c r="Z8" s="117"/>
      <c r="AA8" s="117"/>
      <c r="AB8" s="117"/>
      <c r="AC8" s="117"/>
      <c r="AD8" s="117"/>
      <c r="AE8" s="117"/>
      <c r="AF8" s="13"/>
    </row>
    <row r="9" spans="1:36" ht="15.75" thickBot="1" x14ac:dyDescent="0.3">
      <c r="A9" s="5" t="s">
        <v>30</v>
      </c>
      <c r="B9" s="6" t="s">
        <v>13</v>
      </c>
      <c r="C9" s="104">
        <v>0.72399999999999998</v>
      </c>
      <c r="D9" s="104">
        <v>0.72399999999999998</v>
      </c>
      <c r="E9" s="104">
        <v>0.72399999999999998</v>
      </c>
      <c r="F9" s="104">
        <v>0.72399999999999998</v>
      </c>
      <c r="G9" s="104">
        <v>0.72399999999999998</v>
      </c>
      <c r="H9" s="28"/>
      <c r="I9" s="12" t="s">
        <v>21</v>
      </c>
      <c r="J9" s="117">
        <v>1.0000000000000002</v>
      </c>
      <c r="K9" s="14" t="e">
        <f>NPV(#REF!,$L$9:$AF$9)*#REF!</f>
        <v>#REF!</v>
      </c>
      <c r="L9" s="117">
        <v>2.5000000000000001E-2</v>
      </c>
      <c r="M9" s="117">
        <v>0.05</v>
      </c>
      <c r="N9" s="117">
        <v>0.05</v>
      </c>
      <c r="O9" s="117">
        <v>0.05</v>
      </c>
      <c r="P9" s="117">
        <v>0.05</v>
      </c>
      <c r="Q9" s="117">
        <v>0.05</v>
      </c>
      <c r="R9" s="117">
        <v>0.05</v>
      </c>
      <c r="S9" s="117">
        <v>0.05</v>
      </c>
      <c r="T9" s="117">
        <v>0.05</v>
      </c>
      <c r="U9" s="117">
        <v>0.05</v>
      </c>
      <c r="V9" s="117">
        <v>0.05</v>
      </c>
      <c r="W9" s="117">
        <v>0.05</v>
      </c>
      <c r="X9" s="117">
        <v>0.05</v>
      </c>
      <c r="Y9" s="117">
        <v>0.05</v>
      </c>
      <c r="Z9" s="117">
        <v>0.05</v>
      </c>
      <c r="AA9" s="117">
        <v>0.05</v>
      </c>
      <c r="AB9" s="117">
        <v>0.05</v>
      </c>
      <c r="AC9" s="117">
        <v>0.05</v>
      </c>
      <c r="AD9" s="117">
        <v>0.05</v>
      </c>
      <c r="AE9" s="117">
        <v>0.05</v>
      </c>
      <c r="AF9" s="13">
        <v>2.5000000000000001E-2</v>
      </c>
    </row>
    <row r="10" spans="1:36" ht="19.5" thickBot="1" x14ac:dyDescent="0.35">
      <c r="A10" s="5" t="s">
        <v>31</v>
      </c>
      <c r="B10" s="6" t="s">
        <v>13</v>
      </c>
      <c r="C10" s="102">
        <v>7.0000000000000007E-2</v>
      </c>
      <c r="D10" s="102">
        <v>7.0000000000000007E-2</v>
      </c>
      <c r="E10" s="102">
        <v>7.0000000000000007E-2</v>
      </c>
      <c r="F10" s="102">
        <v>7.0000000000000007E-2</v>
      </c>
      <c r="G10" s="102">
        <v>7.0000000000000007E-2</v>
      </c>
      <c r="H10" s="29"/>
      <c r="I10" s="12" t="s">
        <v>22</v>
      </c>
      <c r="J10" s="117"/>
      <c r="K10" s="112" t="e">
        <f>IF(#REF!=I6,K6,IF(#REF!=I7,K7,IF(#REF!=I8,K8,IF(#REF!=I9,K9,"error"))))</f>
        <v>#REF!</v>
      </c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5"/>
    </row>
    <row r="11" spans="1:36" ht="19.5" thickBot="1" x14ac:dyDescent="0.35">
      <c r="A11" s="5" t="s">
        <v>32</v>
      </c>
      <c r="B11" s="6" t="s">
        <v>13</v>
      </c>
      <c r="C11" s="102">
        <v>0.09</v>
      </c>
      <c r="D11" s="102">
        <v>0.09</v>
      </c>
      <c r="E11" s="102">
        <v>0.09</v>
      </c>
      <c r="F11" s="102">
        <v>0.09</v>
      </c>
      <c r="G11" s="102">
        <v>0.09</v>
      </c>
      <c r="H11" s="31"/>
      <c r="I11" s="12" t="s">
        <v>23</v>
      </c>
      <c r="J11" s="117"/>
      <c r="K11" s="117"/>
      <c r="L11" s="122" t="e">
        <f>#REF!</f>
        <v>#REF!</v>
      </c>
      <c r="M11" s="122" t="e">
        <f>L11*(1+#REF!)</f>
        <v>#REF!</v>
      </c>
      <c r="N11" s="122" t="e">
        <f>M11*(1+#REF!)</f>
        <v>#REF!</v>
      </c>
      <c r="O11" s="122" t="e">
        <f>N11*(1+#REF!)</f>
        <v>#REF!</v>
      </c>
      <c r="P11" s="122" t="e">
        <f>O11*(1+#REF!)</f>
        <v>#REF!</v>
      </c>
      <c r="Q11" s="122" t="e">
        <f>P11*(1+#REF!)</f>
        <v>#REF!</v>
      </c>
      <c r="R11" s="122" t="e">
        <f>Q11*(1+#REF!)</f>
        <v>#REF!</v>
      </c>
      <c r="S11" s="122" t="e">
        <f>R11*(1+#REF!)</f>
        <v>#REF!</v>
      </c>
      <c r="T11" s="122" t="e">
        <f>S11*(1+#REF!)</f>
        <v>#REF!</v>
      </c>
      <c r="U11" s="122" t="e">
        <f>T11*(1+#REF!)</f>
        <v>#REF!</v>
      </c>
      <c r="V11" s="122" t="e">
        <f>U11*(1+#REF!)</f>
        <v>#REF!</v>
      </c>
      <c r="W11" s="122" t="e">
        <f>V11*(1+#REF!)</f>
        <v>#REF!</v>
      </c>
      <c r="X11" s="122" t="e">
        <f>W11*(1+#REF!)</f>
        <v>#REF!</v>
      </c>
      <c r="Y11" s="122" t="e">
        <f>X11*(1+#REF!)</f>
        <v>#REF!</v>
      </c>
      <c r="Z11" s="122" t="e">
        <f>Y11*(1+#REF!)</f>
        <v>#REF!</v>
      </c>
      <c r="AA11" s="122" t="e">
        <f>Z11*(1+#REF!)</f>
        <v>#REF!</v>
      </c>
      <c r="AB11" s="122" t="e">
        <f>AA11*(1+#REF!)</f>
        <v>#REF!</v>
      </c>
      <c r="AC11" s="122" t="e">
        <f>AB11*(1+#REF!)</f>
        <v>#REF!</v>
      </c>
      <c r="AD11" s="122" t="e">
        <f>AC11*(1+#REF!)</f>
        <v>#REF!</v>
      </c>
      <c r="AE11" s="122" t="e">
        <f>AD11*(1+#REF!)</f>
        <v>#REF!</v>
      </c>
      <c r="AF11" s="15"/>
    </row>
    <row r="12" spans="1:36" ht="19.5" thickBot="1" x14ac:dyDescent="0.35">
      <c r="A12" s="5" t="s">
        <v>33</v>
      </c>
      <c r="B12" s="6" t="s">
        <v>13</v>
      </c>
      <c r="C12" s="105">
        <f>C9*(C10*(1-C3))+(1-C9)*C11</f>
        <v>6.2495240000000007E-2</v>
      </c>
      <c r="D12" s="105">
        <f>LBW_Sensitivity!E5/100</f>
        <v>5.2499999999999998E-2</v>
      </c>
      <c r="E12" s="105">
        <f>LBW_Sensitivity!G5/100</f>
        <v>7.2499999999999995E-2</v>
      </c>
      <c r="F12" s="105">
        <f t="shared" ref="D12:G12" si="0">F9*(F10*(1-F3))+(1-F9)*F11</f>
        <v>6.2495240000000007E-2</v>
      </c>
      <c r="G12" s="105">
        <f t="shared" si="0"/>
        <v>6.2495240000000007E-2</v>
      </c>
      <c r="H12" s="32"/>
      <c r="I12" s="96" t="s">
        <v>55</v>
      </c>
      <c r="J12" s="113"/>
      <c r="K12" s="113"/>
      <c r="L12" s="114">
        <f>1</f>
        <v>1</v>
      </c>
      <c r="M12" s="114">
        <f>1</f>
        <v>1</v>
      </c>
      <c r="N12" s="114">
        <f>1</f>
        <v>1</v>
      </c>
      <c r="O12" s="114">
        <f>1</f>
        <v>1</v>
      </c>
      <c r="P12" s="114">
        <f>1</f>
        <v>1</v>
      </c>
      <c r="Q12" s="114">
        <f>1</f>
        <v>1</v>
      </c>
      <c r="R12" s="114">
        <f>1</f>
        <v>1</v>
      </c>
      <c r="S12" s="114">
        <f>1</f>
        <v>1</v>
      </c>
      <c r="T12" s="114">
        <f>1</f>
        <v>1</v>
      </c>
      <c r="U12" s="114">
        <f>1</f>
        <v>1</v>
      </c>
      <c r="V12" s="114">
        <f>1</f>
        <v>1</v>
      </c>
      <c r="W12" s="114">
        <f>1</f>
        <v>1</v>
      </c>
      <c r="X12" s="114">
        <f>1</f>
        <v>1</v>
      </c>
      <c r="Y12" s="114">
        <f>1</f>
        <v>1</v>
      </c>
      <c r="Z12" s="114">
        <f>1</f>
        <v>1</v>
      </c>
      <c r="AA12" s="114">
        <f>1</f>
        <v>1</v>
      </c>
      <c r="AB12" s="114">
        <f>1</f>
        <v>1</v>
      </c>
      <c r="AC12" s="114">
        <f>1</f>
        <v>1</v>
      </c>
      <c r="AD12" s="114">
        <f>1</f>
        <v>1</v>
      </c>
      <c r="AE12" s="114">
        <f>1</f>
        <v>1</v>
      </c>
      <c r="AF12" s="97"/>
    </row>
    <row r="13" spans="1:36" ht="17.100000000000001" customHeight="1" thickBot="1" x14ac:dyDescent="0.35">
      <c r="A13" s="5" t="s">
        <v>34</v>
      </c>
      <c r="B13" s="6" t="s">
        <v>13</v>
      </c>
      <c r="C13" s="105">
        <f>(1+C12)/(1+C6)-1</f>
        <v>3.6580721951219752E-2</v>
      </c>
      <c r="D13" s="105">
        <f t="shared" ref="D13:G13" si="1">(1+D12)/(1+D6)-1</f>
        <v>2.6829268292682951E-2</v>
      </c>
      <c r="E13" s="105">
        <f t="shared" si="1"/>
        <v>4.6341463414634188E-2</v>
      </c>
      <c r="F13" s="105">
        <f t="shared" si="1"/>
        <v>3.6580721951219752E-2</v>
      </c>
      <c r="G13" s="105">
        <f t="shared" si="1"/>
        <v>3.6580721951219752E-2</v>
      </c>
      <c r="H13" s="33"/>
      <c r="I13" s="118"/>
      <c r="J13" s="118"/>
      <c r="K13" s="123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24"/>
      <c r="AG13" s="116"/>
    </row>
    <row r="14" spans="1:36" ht="17.100000000000001" customHeight="1" thickBot="1" x14ac:dyDescent="0.35">
      <c r="A14" s="5" t="s">
        <v>35</v>
      </c>
      <c r="B14" s="6" t="s">
        <v>13</v>
      </c>
      <c r="C14" s="105">
        <f>(C12*(1+C12)^C2)/((1+C12)^C2-1)</f>
        <v>8.0091044629068978E-2</v>
      </c>
      <c r="D14" s="105">
        <f t="shared" ref="D14:G14" si="2">(D12*(1+D12)^D2)/((1+D12)^D2-1)</f>
        <v>7.2740657083030208E-2</v>
      </c>
      <c r="E14" s="105">
        <f t="shared" si="2"/>
        <v>8.7751902465868781E-2</v>
      </c>
      <c r="F14" s="105">
        <f t="shared" si="2"/>
        <v>0.10464800335691728</v>
      </c>
      <c r="G14" s="105">
        <f t="shared" si="2"/>
        <v>7.1003371938329021E-2</v>
      </c>
      <c r="H14" s="36"/>
      <c r="I14" s="118"/>
      <c r="J14" s="118"/>
      <c r="K14" s="118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4"/>
      <c r="AG14" s="116"/>
    </row>
    <row r="15" spans="1:36" ht="24.75" thickBot="1" x14ac:dyDescent="0.3">
      <c r="A15" s="5" t="s">
        <v>36</v>
      </c>
      <c r="B15" s="6" t="s">
        <v>13</v>
      </c>
      <c r="C15" s="105">
        <f>(C13*(1+C13)^C2)/((1+C13)^C2-1)</f>
        <v>6.1719504234446609E-2</v>
      </c>
      <c r="D15" s="105">
        <f t="shared" ref="D15:G15" si="3">(D13*(1+D13)^D2)/((1+D13)^D2-1)</f>
        <v>5.5417997471784823E-2</v>
      </c>
      <c r="E15" s="105">
        <f t="shared" si="3"/>
        <v>6.8373296489110086E-2</v>
      </c>
      <c r="F15" s="105">
        <f t="shared" si="3"/>
        <v>8.7804005082208342E-2</v>
      </c>
      <c r="G15" s="105">
        <f t="shared" si="3"/>
        <v>5.1117124743480805E-2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7"/>
      <c r="AH15" s="35"/>
      <c r="AI15" s="38"/>
      <c r="AJ15" s="29"/>
    </row>
    <row r="16" spans="1:36" ht="15.75" thickBot="1" x14ac:dyDescent="0.3">
      <c r="A16" s="5" t="s">
        <v>37</v>
      </c>
      <c r="B16" s="6" t="s">
        <v>13</v>
      </c>
      <c r="C16" s="106">
        <v>1</v>
      </c>
      <c r="D16" s="106">
        <v>1</v>
      </c>
      <c r="E16" s="106">
        <v>1</v>
      </c>
      <c r="F16" s="106">
        <v>1</v>
      </c>
      <c r="G16" s="106">
        <v>1</v>
      </c>
      <c r="H16" s="38"/>
      <c r="I16" s="38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29"/>
      <c r="AE16" s="29"/>
      <c r="AF16" s="29"/>
      <c r="AG16" s="30"/>
      <c r="AI16" s="29"/>
      <c r="AJ16" s="29"/>
    </row>
    <row r="17" spans="1:36" ht="15.75" thickBot="1" x14ac:dyDescent="0.3">
      <c r="A17" s="5" t="s">
        <v>38</v>
      </c>
      <c r="B17" s="6"/>
      <c r="C17" s="107" t="s">
        <v>18</v>
      </c>
      <c r="D17" s="107" t="s">
        <v>18</v>
      </c>
      <c r="E17" s="107" t="s">
        <v>18</v>
      </c>
      <c r="F17" s="107" t="s">
        <v>18</v>
      </c>
      <c r="G17" s="107" t="s">
        <v>18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30"/>
      <c r="AI17" s="29"/>
      <c r="AJ17" s="29"/>
    </row>
    <row r="18" spans="1:36" ht="15.75" thickBot="1" x14ac:dyDescent="0.3">
      <c r="A18" s="5" t="s">
        <v>39</v>
      </c>
      <c r="B18" s="6" t="s">
        <v>13</v>
      </c>
      <c r="C18" s="108">
        <f>NPV(C$12,'Fixed Charge Rates'!$L6:$Q6)</f>
        <v>0.84728265808172465</v>
      </c>
      <c r="D18" s="108">
        <f>NPV(D$12,'Fixed Charge Rates'!$L6:$Q6)</f>
        <v>0.86902012306284671</v>
      </c>
      <c r="E18" s="108">
        <f>NPV(E$12,'Fixed Charge Rates'!$L6:$Q6)</f>
        <v>0.82641453990921676</v>
      </c>
      <c r="F18" s="108">
        <f>NPV(F$12,'Fixed Charge Rates'!$L6:$Q6)</f>
        <v>0.84728265808172465</v>
      </c>
      <c r="G18" s="108">
        <f>NPV(G$12,'Fixed Charge Rates'!$L6:$Q6)</f>
        <v>0.84728265808172465</v>
      </c>
      <c r="H18" s="38"/>
      <c r="I18" s="38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29"/>
      <c r="AE18" s="29"/>
      <c r="AF18" s="29"/>
      <c r="AG18" s="30"/>
      <c r="AI18" s="29"/>
      <c r="AJ18" s="29"/>
    </row>
    <row r="19" spans="1:36" ht="15.75" thickBot="1" x14ac:dyDescent="0.3">
      <c r="A19" s="5" t="s">
        <v>40</v>
      </c>
      <c r="B19" s="6" t="s">
        <v>13</v>
      </c>
      <c r="C19" s="109">
        <f>(1-C3*C18)/(1-C3)</f>
        <v>1.0528241680659445</v>
      </c>
      <c r="D19" s="109">
        <f t="shared" ref="D19:G19" si="4">(1-D3*D18)/(1-D3)</f>
        <v>1.045305287177454</v>
      </c>
      <c r="E19" s="109">
        <f t="shared" si="4"/>
        <v>1.0600423462225186</v>
      </c>
      <c r="F19" s="109">
        <f t="shared" si="4"/>
        <v>1.0528241680659445</v>
      </c>
      <c r="G19" s="109">
        <f t="shared" si="4"/>
        <v>1.0528241680659445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30"/>
      <c r="AI19" s="29"/>
      <c r="AJ19" s="29"/>
    </row>
    <row r="20" spans="1:36" ht="15.75" thickBot="1" x14ac:dyDescent="0.3">
      <c r="A20" s="5" t="s">
        <v>41</v>
      </c>
      <c r="B20" s="6" t="s">
        <v>13</v>
      </c>
      <c r="C20" s="105">
        <f>C14*C19</f>
        <v>8.4321787431131973E-2</v>
      </c>
      <c r="D20" s="105">
        <f t="shared" ref="D20:G20" si="5">D14*D19</f>
        <v>7.6036193441653591E-2</v>
      </c>
      <c r="E20" s="105">
        <f t="shared" si="5"/>
        <v>9.302073257540916E-2</v>
      </c>
      <c r="F20" s="105">
        <f t="shared" si="5"/>
        <v>0.1101759470740086</v>
      </c>
      <c r="G20" s="105">
        <f t="shared" si="5"/>
        <v>7.4754065990848079E-2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30"/>
      <c r="AI20" s="29"/>
      <c r="AJ20" s="29"/>
    </row>
    <row r="21" spans="1:36" ht="15.75" thickBot="1" x14ac:dyDescent="0.3">
      <c r="A21" s="5" t="s">
        <v>42</v>
      </c>
      <c r="B21" s="6" t="s">
        <v>13</v>
      </c>
      <c r="C21" s="105">
        <f>C15*C19</f>
        <v>6.4979785699073783E-2</v>
      </c>
      <c r="D21" s="105">
        <f t="shared" ref="D21:G21" si="6">D15*D19</f>
        <v>5.792872576204345E-2</v>
      </c>
      <c r="E21" s="105">
        <f t="shared" si="6"/>
        <v>7.2478589629284149E-2</v>
      </c>
      <c r="F21" s="105">
        <f t="shared" si="6"/>
        <v>9.2442178603533959E-2</v>
      </c>
      <c r="G21" s="105">
        <f t="shared" si="6"/>
        <v>5.3817344331978281E-2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30"/>
      <c r="AI21" s="29"/>
      <c r="AJ21" s="29"/>
    </row>
    <row r="22" spans="1:36" x14ac:dyDescent="0.25"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30"/>
      <c r="AI22" s="29"/>
      <c r="AJ22" s="29"/>
    </row>
    <row r="23" spans="1:36" x14ac:dyDescent="0.25"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30"/>
      <c r="AI23" s="29"/>
      <c r="AJ23" s="29"/>
    </row>
    <row r="24" spans="1:36" x14ac:dyDescent="0.25"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30"/>
      <c r="AI24" s="29"/>
      <c r="AJ24" s="29"/>
    </row>
    <row r="25" spans="1:36" x14ac:dyDescent="0.25"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30"/>
      <c r="AI25" s="29"/>
      <c r="AJ25" s="29"/>
    </row>
    <row r="26" spans="1:36" x14ac:dyDescent="0.25"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0"/>
      <c r="AI26" s="29"/>
      <c r="AJ26" s="29"/>
    </row>
    <row r="27" spans="1:36" ht="17.100000000000001" customHeight="1" x14ac:dyDescent="0.25"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0"/>
      <c r="AI27" s="29"/>
      <c r="AJ27" s="29"/>
    </row>
    <row r="28" spans="1:36" x14ac:dyDescent="0.25"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30"/>
      <c r="AI28" s="29"/>
      <c r="AJ28" s="29"/>
    </row>
    <row r="29" spans="1:36" x14ac:dyDescent="0.25"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30"/>
      <c r="AI29" s="29"/>
      <c r="AJ29" s="29"/>
    </row>
    <row r="30" spans="1:36" x14ac:dyDescent="0.25"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37"/>
      <c r="AI30" s="29"/>
      <c r="AJ30" s="29"/>
    </row>
    <row r="31" spans="1:36" x14ac:dyDescent="0.25"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37"/>
      <c r="AI31" s="29"/>
      <c r="AJ31" s="29"/>
    </row>
    <row r="32" spans="1:36" x14ac:dyDescent="0.25">
      <c r="D32" s="41"/>
      <c r="E32" s="41"/>
      <c r="F32" s="41"/>
      <c r="G32" s="41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1"/>
      <c r="U32" s="41"/>
      <c r="V32" s="41"/>
      <c r="W32" s="41"/>
      <c r="X32" s="40"/>
      <c r="Y32" s="40"/>
      <c r="Z32" s="41"/>
      <c r="AA32" s="41"/>
      <c r="AB32" s="41"/>
      <c r="AC32" s="41"/>
      <c r="AD32" s="40"/>
      <c r="AE32" s="40"/>
      <c r="AF32" s="40"/>
      <c r="AG32" s="37"/>
      <c r="AI32" s="29"/>
      <c r="AJ32" s="29"/>
    </row>
    <row r="33" spans="1:36" x14ac:dyDescent="0.25"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37"/>
      <c r="AI33" s="29"/>
      <c r="AJ33" s="29"/>
    </row>
    <row r="34" spans="1:36" ht="15" customHeight="1" x14ac:dyDescent="0.25"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37"/>
      <c r="AI34" s="44"/>
    </row>
    <row r="35" spans="1:36" ht="15.95" customHeight="1" x14ac:dyDescent="0.25"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30"/>
      <c r="AI35" s="44"/>
    </row>
    <row r="36" spans="1:36" x14ac:dyDescent="0.25">
      <c r="D36" s="46"/>
      <c r="E36" s="46"/>
      <c r="F36" s="46"/>
      <c r="G36" s="46"/>
      <c r="H36" s="46"/>
      <c r="I36" s="45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7"/>
      <c r="Y36" s="47"/>
      <c r="Z36" s="46"/>
      <c r="AA36" s="46"/>
      <c r="AB36" s="46"/>
      <c r="AC36" s="46"/>
      <c r="AD36" s="46"/>
      <c r="AE36" s="46"/>
      <c r="AF36" s="46"/>
      <c r="AG36" s="30"/>
      <c r="AH36" s="29"/>
      <c r="AI36" s="29"/>
      <c r="AJ36" s="29"/>
    </row>
    <row r="37" spans="1:36" x14ac:dyDescent="0.25"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9"/>
    </row>
    <row r="38" spans="1:36" x14ac:dyDescent="0.25">
      <c r="D38" s="29"/>
      <c r="E38" s="29"/>
      <c r="F38" s="29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30"/>
      <c r="AH38" s="29"/>
      <c r="AI38" s="48"/>
      <c r="AJ38" s="29"/>
    </row>
    <row r="39" spans="1:36" x14ac:dyDescent="0.25">
      <c r="D39" s="43"/>
      <c r="E39" s="43"/>
      <c r="F39" s="43"/>
      <c r="G39" s="43"/>
      <c r="H39" s="43"/>
      <c r="I39" s="43"/>
      <c r="J39" s="43"/>
      <c r="K39" s="49"/>
      <c r="L39" s="49"/>
      <c r="M39" s="49"/>
      <c r="N39" s="43"/>
      <c r="O39" s="43"/>
      <c r="P39" s="43"/>
      <c r="Q39" s="43"/>
      <c r="R39" s="49"/>
      <c r="S39" s="49"/>
      <c r="T39" s="43"/>
      <c r="U39" s="43"/>
      <c r="V39" s="43"/>
      <c r="W39" s="43"/>
      <c r="X39" s="43"/>
      <c r="Y39" s="43"/>
      <c r="Z39" s="43"/>
      <c r="AA39" s="43"/>
      <c r="AB39" s="49"/>
      <c r="AC39" s="49"/>
      <c r="AD39" s="43"/>
      <c r="AE39" s="43"/>
      <c r="AF39" s="43"/>
      <c r="AG39" s="30"/>
      <c r="AH39" s="29"/>
      <c r="AI39" s="48"/>
      <c r="AJ39" s="29"/>
    </row>
    <row r="40" spans="1:36" ht="15" customHeight="1" x14ac:dyDescent="0.25"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30"/>
      <c r="AH40" s="29"/>
      <c r="AI40" s="48"/>
      <c r="AJ40" s="29"/>
    </row>
    <row r="41" spans="1:36" ht="15" customHeight="1" x14ac:dyDescent="0.25">
      <c r="D41" s="51"/>
      <c r="E41" s="50"/>
      <c r="F41" s="51"/>
      <c r="G41" s="51"/>
      <c r="H41" s="51"/>
      <c r="I41" s="51"/>
      <c r="J41" s="51"/>
      <c r="K41" s="52"/>
      <c r="L41" s="52"/>
      <c r="M41" s="52"/>
      <c r="N41" s="51"/>
      <c r="O41" s="51"/>
      <c r="P41" s="51"/>
      <c r="Q41" s="52"/>
      <c r="R41" s="52"/>
      <c r="S41" s="52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30"/>
      <c r="AH41" s="30"/>
    </row>
    <row r="42" spans="1:36" ht="17.100000000000001" customHeight="1" x14ac:dyDescent="0.25">
      <c r="A42" s="7"/>
      <c r="B42" s="30"/>
      <c r="C42" s="29"/>
      <c r="D42" s="51"/>
      <c r="E42" s="51"/>
      <c r="F42" s="51"/>
      <c r="G42" s="51"/>
      <c r="H42" s="51"/>
      <c r="I42" s="51"/>
      <c r="J42" s="51"/>
      <c r="K42" s="52"/>
      <c r="L42" s="52"/>
      <c r="M42" s="52"/>
      <c r="N42" s="51"/>
      <c r="O42" s="51"/>
      <c r="P42" s="51"/>
      <c r="Q42" s="52"/>
      <c r="R42" s="52"/>
      <c r="S42" s="52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30"/>
      <c r="AH42" s="29"/>
      <c r="AI42" s="48"/>
      <c r="AJ42" s="30"/>
    </row>
    <row r="43" spans="1:36" ht="17.100000000000001" customHeight="1" x14ac:dyDescent="0.25">
      <c r="B43" s="30"/>
      <c r="C43" s="29"/>
      <c r="D43" s="38"/>
      <c r="E43" s="29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30"/>
      <c r="AH43" s="29"/>
      <c r="AI43" s="48"/>
      <c r="AJ43" s="30"/>
    </row>
    <row r="44" spans="1:36" ht="17.100000000000001" customHeight="1" x14ac:dyDescent="0.25">
      <c r="B44" s="30"/>
      <c r="C44" s="29"/>
      <c r="D44" s="38"/>
      <c r="E44" s="29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30"/>
      <c r="AH44" s="29"/>
      <c r="AI44" s="48"/>
      <c r="AJ44" s="30"/>
    </row>
    <row r="45" spans="1:36" ht="17.100000000000001" customHeight="1" x14ac:dyDescent="0.25">
      <c r="A45" s="8"/>
      <c r="B45" s="30"/>
      <c r="C45" s="29"/>
      <c r="D45" s="52"/>
      <c r="E45" s="53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30"/>
      <c r="AH45" s="29"/>
      <c r="AJ45" s="30"/>
    </row>
    <row r="46" spans="1:36" ht="17.100000000000001" customHeight="1" x14ac:dyDescent="0.25">
      <c r="A46" s="7"/>
      <c r="B46" s="30"/>
      <c r="C46" s="29"/>
      <c r="D46" s="38"/>
      <c r="E46" s="29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30"/>
      <c r="AH46" s="7"/>
      <c r="AI46" s="29"/>
      <c r="AJ46" s="30"/>
    </row>
    <row r="47" spans="1:36" ht="17.100000000000001" customHeight="1" x14ac:dyDescent="0.25">
      <c r="A47" s="7"/>
      <c r="B47" s="30"/>
      <c r="C47" s="29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30"/>
      <c r="AI47" s="29"/>
      <c r="AJ47" s="30"/>
    </row>
    <row r="48" spans="1:36" ht="17.100000000000001" customHeight="1" x14ac:dyDescent="0.25">
      <c r="A48" s="7"/>
      <c r="B48" s="30"/>
      <c r="C48" s="29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30"/>
      <c r="AI48" s="29"/>
      <c r="AJ48" s="30"/>
    </row>
    <row r="49" spans="1:36" ht="17.100000000000001" customHeight="1" x14ac:dyDescent="0.25">
      <c r="B49" s="30"/>
      <c r="C49" s="29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30"/>
      <c r="AI49" s="29"/>
      <c r="AJ49" s="30"/>
    </row>
    <row r="50" spans="1:36" ht="17.100000000000001" customHeight="1" x14ac:dyDescent="0.25">
      <c r="B50" s="30"/>
      <c r="C50" s="29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30"/>
      <c r="AI50" s="29"/>
      <c r="AJ50" s="30"/>
    </row>
    <row r="51" spans="1:36" ht="17.100000000000001" customHeight="1" x14ac:dyDescent="0.25">
      <c r="B51" s="92"/>
      <c r="C51" s="29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30"/>
      <c r="AI51" s="29"/>
      <c r="AJ51" s="30"/>
    </row>
    <row r="52" spans="1:36" x14ac:dyDescent="0.25">
      <c r="B52" s="30"/>
      <c r="C52" s="29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30"/>
      <c r="AI52" s="29"/>
      <c r="AJ52" s="30"/>
    </row>
    <row r="53" spans="1:36" ht="17.100000000000001" customHeight="1" x14ac:dyDescent="0.25">
      <c r="B53" s="30"/>
      <c r="C53" s="29"/>
      <c r="D53" s="38"/>
      <c r="E53" s="29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30"/>
      <c r="AI53" s="29"/>
      <c r="AJ53" s="30"/>
    </row>
    <row r="54" spans="1:36" ht="17.100000000000001" customHeight="1" x14ac:dyDescent="0.25">
      <c r="B54" s="30"/>
      <c r="C54" s="29"/>
      <c r="D54" s="38"/>
      <c r="E54" s="29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30"/>
      <c r="AI54" s="29"/>
      <c r="AJ54" s="30"/>
    </row>
    <row r="55" spans="1:36" ht="17.100000000000001" customHeight="1" x14ac:dyDescent="0.25">
      <c r="B55" s="30"/>
      <c r="C55" s="29"/>
      <c r="D55" s="38"/>
      <c r="E55" s="29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30"/>
      <c r="AI55" s="29"/>
      <c r="AJ55" s="30"/>
    </row>
    <row r="56" spans="1:36" ht="17.100000000000001" customHeight="1" x14ac:dyDescent="0.25">
      <c r="B56" s="30"/>
      <c r="C56" s="29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30"/>
      <c r="AI56" s="29"/>
      <c r="AJ56" s="30"/>
    </row>
    <row r="57" spans="1:36" ht="17.100000000000001" customHeight="1" x14ac:dyDescent="0.25">
      <c r="B57" s="30"/>
      <c r="C57" s="29"/>
      <c r="D57" s="38"/>
      <c r="E57" s="29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30"/>
      <c r="AI57" s="29"/>
      <c r="AJ57" s="30"/>
    </row>
    <row r="58" spans="1:36" ht="17.100000000000001" customHeight="1" x14ac:dyDescent="0.25">
      <c r="B58" s="30"/>
      <c r="C58" s="29"/>
      <c r="D58" s="38"/>
      <c r="E58" s="29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30"/>
      <c r="AI58" s="29"/>
      <c r="AJ58" s="30"/>
    </row>
    <row r="59" spans="1:36" ht="17.100000000000001" customHeight="1" x14ac:dyDescent="0.25">
      <c r="A59" s="7"/>
      <c r="B59" s="92"/>
      <c r="C59" s="29"/>
      <c r="D59" s="55"/>
      <c r="E59" s="55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30"/>
      <c r="AI59" s="29"/>
      <c r="AJ59" s="30"/>
    </row>
    <row r="60" spans="1:36" x14ac:dyDescent="0.25">
      <c r="A60" s="4"/>
      <c r="B60" s="30"/>
      <c r="C60" s="94"/>
      <c r="D60" s="54"/>
      <c r="E60" s="56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30"/>
      <c r="AI60" s="57"/>
      <c r="AJ60" s="30"/>
    </row>
    <row r="61" spans="1:36" x14ac:dyDescent="0.25">
      <c r="A61" s="7"/>
      <c r="B61" s="30"/>
      <c r="C61" s="29"/>
      <c r="D61" s="55"/>
      <c r="E61" s="55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30"/>
      <c r="AI61" s="29"/>
      <c r="AJ61" s="30"/>
    </row>
    <row r="62" spans="1:36" x14ac:dyDescent="0.25">
      <c r="A62" s="7"/>
      <c r="B62" s="30"/>
      <c r="C62" s="29"/>
      <c r="D62" s="55"/>
      <c r="E62" s="55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30"/>
      <c r="AI62" s="29"/>
      <c r="AJ62" s="30"/>
    </row>
    <row r="63" spans="1:36" x14ac:dyDescent="0.25">
      <c r="A63" s="7"/>
      <c r="B63" s="30"/>
      <c r="C63" s="29"/>
      <c r="D63" s="55"/>
      <c r="E63" s="55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30"/>
      <c r="AH63" s="7"/>
      <c r="AI63" s="29"/>
      <c r="AJ63" s="30"/>
    </row>
    <row r="64" spans="1:36" x14ac:dyDescent="0.25">
      <c r="B64" s="30"/>
      <c r="C64" s="29"/>
      <c r="D64" s="58"/>
      <c r="E64" s="58"/>
      <c r="F64" s="59"/>
      <c r="G64" s="59"/>
      <c r="H64" s="59"/>
      <c r="I64" s="59"/>
      <c r="J64" s="59"/>
      <c r="K64" s="60"/>
      <c r="L64" s="60"/>
      <c r="M64" s="60"/>
      <c r="N64" s="59"/>
      <c r="O64" s="59"/>
      <c r="P64" s="59"/>
      <c r="Q64" s="59"/>
      <c r="R64" s="60"/>
      <c r="S64" s="60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30"/>
      <c r="AI64" s="29"/>
      <c r="AJ64" s="30"/>
    </row>
    <row r="65" spans="1:37" x14ac:dyDescent="0.25">
      <c r="A65" s="7"/>
      <c r="B65" s="30"/>
      <c r="C65" s="29"/>
      <c r="D65" s="58"/>
      <c r="E65" s="58"/>
      <c r="F65" s="59"/>
      <c r="G65" s="59"/>
      <c r="H65" s="59"/>
      <c r="I65" s="59"/>
      <c r="J65" s="59"/>
      <c r="K65" s="60"/>
      <c r="L65" s="60"/>
      <c r="M65" s="60"/>
      <c r="N65" s="59"/>
      <c r="O65" s="59"/>
      <c r="P65" s="59"/>
      <c r="Q65" s="59"/>
      <c r="R65" s="60"/>
      <c r="S65" s="60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30"/>
      <c r="AI65" s="29"/>
      <c r="AJ65" s="29"/>
    </row>
    <row r="66" spans="1:37" x14ac:dyDescent="0.25">
      <c r="A66" s="7"/>
      <c r="B66" s="30"/>
      <c r="C66" s="29"/>
      <c r="D66" s="58"/>
      <c r="E66" s="58"/>
      <c r="F66" s="59"/>
      <c r="G66" s="59"/>
      <c r="H66" s="59"/>
      <c r="I66" s="59"/>
      <c r="J66" s="59"/>
      <c r="K66" s="60"/>
      <c r="L66" s="60"/>
      <c r="M66" s="60"/>
      <c r="N66" s="59"/>
      <c r="O66" s="59"/>
      <c r="P66" s="59"/>
      <c r="Q66" s="59"/>
      <c r="R66" s="60"/>
      <c r="S66" s="60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30"/>
      <c r="AI66" s="29"/>
      <c r="AJ66" s="29"/>
    </row>
    <row r="67" spans="1:37" x14ac:dyDescent="0.25">
      <c r="A67" s="7"/>
      <c r="B67" s="30"/>
      <c r="C67" s="29"/>
      <c r="D67" s="55"/>
      <c r="E67" s="55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30"/>
      <c r="AI67" s="29"/>
      <c r="AJ67" s="29"/>
    </row>
    <row r="68" spans="1:37" x14ac:dyDescent="0.2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</row>
    <row r="69" spans="1:37" x14ac:dyDescent="0.25">
      <c r="B69" s="30"/>
      <c r="C69" s="29"/>
      <c r="D69" s="29"/>
      <c r="E69" s="29"/>
      <c r="F69" s="29"/>
      <c r="G69" s="29"/>
      <c r="H69" s="29"/>
      <c r="AI69" s="29"/>
      <c r="AJ69" s="30"/>
    </row>
    <row r="70" spans="1:37" ht="17.100000000000001" customHeight="1" x14ac:dyDescent="0.25">
      <c r="A70" s="8"/>
      <c r="B70" s="93"/>
      <c r="C70" s="29"/>
      <c r="D70" s="34"/>
      <c r="E70" s="34"/>
      <c r="F70" s="34"/>
      <c r="G70" s="34"/>
      <c r="H70" s="34"/>
      <c r="I70" s="34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4"/>
      <c r="U70" s="34"/>
      <c r="V70" s="34"/>
      <c r="W70" s="34"/>
      <c r="X70" s="34"/>
      <c r="Y70" s="34"/>
      <c r="Z70" s="61"/>
      <c r="AA70" s="61"/>
      <c r="AB70" s="34"/>
      <c r="AC70" s="34"/>
      <c r="AD70" s="31"/>
      <c r="AE70" s="31"/>
      <c r="AF70" s="34"/>
      <c r="AG70" s="30"/>
      <c r="AI70" s="32"/>
      <c r="AJ70" s="30"/>
    </row>
    <row r="71" spans="1:37" ht="15" customHeight="1" x14ac:dyDescent="0.25">
      <c r="A71" s="7"/>
      <c r="B71" s="95"/>
      <c r="C71" s="29"/>
      <c r="D71" s="33"/>
      <c r="E71" s="33"/>
      <c r="F71" s="33"/>
      <c r="G71" s="33"/>
      <c r="H71" s="34"/>
      <c r="I71" s="34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1"/>
      <c r="AE71" s="31"/>
      <c r="AF71" s="34"/>
      <c r="AG71" s="30"/>
      <c r="AI71" s="35"/>
      <c r="AJ71" s="30"/>
      <c r="AK71" s="7"/>
    </row>
    <row r="72" spans="1:37" ht="15" customHeight="1" x14ac:dyDescent="0.25">
      <c r="A72" s="7"/>
      <c r="B72" s="95"/>
      <c r="C72" s="29"/>
      <c r="D72" s="33"/>
      <c r="E72" s="33"/>
      <c r="F72" s="33"/>
      <c r="G72" s="33"/>
      <c r="H72" s="34"/>
      <c r="I72" s="34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1"/>
      <c r="AE72" s="31"/>
      <c r="AF72" s="34"/>
      <c r="AG72" s="30"/>
      <c r="AH72" s="29"/>
      <c r="AI72" s="35"/>
      <c r="AJ72" s="30"/>
    </row>
    <row r="73" spans="1:37" x14ac:dyDescent="0.2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</row>
    <row r="74" spans="1:37" x14ac:dyDescent="0.25"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62"/>
      <c r="P74" s="62"/>
      <c r="Q74" s="32"/>
      <c r="R74" s="32"/>
      <c r="S74" s="32"/>
      <c r="T74" s="35"/>
      <c r="U74" s="35"/>
      <c r="V74" s="32"/>
      <c r="W74" s="32"/>
      <c r="X74" s="32"/>
      <c r="Y74" s="32"/>
      <c r="Z74" s="32"/>
      <c r="AA74" s="32"/>
      <c r="AB74" s="32"/>
      <c r="AC74" s="32"/>
      <c r="AD74" s="32">
        <v>20</v>
      </c>
      <c r="AE74" s="62">
        <v>25</v>
      </c>
      <c r="AF74" s="35">
        <v>30</v>
      </c>
      <c r="AG74" s="63"/>
      <c r="AI74" s="29"/>
      <c r="AJ74" s="29"/>
    </row>
    <row r="75" spans="1:37" x14ac:dyDescent="0.25">
      <c r="E75" s="64"/>
      <c r="F75" s="64"/>
      <c r="G75" s="64"/>
      <c r="H75" s="64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5">
        <v>0.4</v>
      </c>
      <c r="AE75" s="65">
        <v>0.4</v>
      </c>
      <c r="AF75" s="65">
        <v>0.25700000000000001</v>
      </c>
      <c r="AG75" s="66"/>
      <c r="AI75" s="29"/>
      <c r="AJ75" s="29"/>
    </row>
    <row r="76" spans="1:37" x14ac:dyDescent="0.25">
      <c r="E76" s="64"/>
      <c r="F76" s="64"/>
      <c r="G76" s="64"/>
      <c r="H76" s="64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5">
        <v>0.35</v>
      </c>
      <c r="AE76" s="65">
        <v>0.35</v>
      </c>
      <c r="AF76" s="65">
        <v>0.21</v>
      </c>
      <c r="AG76" s="66"/>
      <c r="AI76" s="29"/>
      <c r="AJ76" s="29"/>
    </row>
    <row r="77" spans="1:37" x14ac:dyDescent="0.25">
      <c r="E77" s="67"/>
      <c r="F77" s="67"/>
      <c r="G77" s="67"/>
      <c r="H77" s="67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40">
        <v>7.4999999999999997E-2</v>
      </c>
      <c r="AE77" s="40">
        <v>7.4999999999999997E-2</v>
      </c>
      <c r="AF77" s="40">
        <v>7.4999999999999997E-2</v>
      </c>
      <c r="AG77" s="66"/>
      <c r="AI77" s="29"/>
      <c r="AJ77" s="29"/>
    </row>
    <row r="78" spans="1:37" x14ac:dyDescent="0.25">
      <c r="E78" s="67"/>
      <c r="F78" s="67"/>
      <c r="G78" s="67"/>
      <c r="H78" s="67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40">
        <v>2.5000000000000001E-2</v>
      </c>
      <c r="AE78" s="40">
        <v>2.5000000000000001E-2</v>
      </c>
      <c r="AF78" s="40">
        <v>2.5000000000000001E-2</v>
      </c>
      <c r="AG78" s="66"/>
      <c r="AI78" s="29"/>
      <c r="AJ78" s="29"/>
      <c r="AK78" s="57"/>
    </row>
    <row r="79" spans="1:37" x14ac:dyDescent="0.25">
      <c r="E79" s="64"/>
      <c r="F79" s="64"/>
      <c r="G79" s="64"/>
      <c r="H79" s="64"/>
      <c r="I79" s="64"/>
      <c r="J79" s="68"/>
      <c r="K79" s="69"/>
      <c r="L79" s="68"/>
      <c r="M79" s="70"/>
      <c r="N79" s="68"/>
      <c r="O79" s="68"/>
      <c r="P79" s="68"/>
      <c r="Q79" s="70"/>
      <c r="R79" s="70"/>
      <c r="S79" s="70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70">
        <v>0.3</v>
      </c>
      <c r="AE79" s="68">
        <v>0.7</v>
      </c>
      <c r="AF79" s="68">
        <v>0.75</v>
      </c>
      <c r="AG79" s="66"/>
      <c r="AI79" s="29"/>
      <c r="AJ79" s="29"/>
      <c r="AK79" s="57"/>
    </row>
    <row r="80" spans="1:37" x14ac:dyDescent="0.25">
      <c r="E80" s="67"/>
      <c r="F80" s="67"/>
      <c r="G80" s="67"/>
      <c r="H80" s="67"/>
      <c r="I80" s="67"/>
      <c r="J80" s="45"/>
      <c r="K80" s="71"/>
      <c r="L80" s="45"/>
      <c r="M80" s="45"/>
      <c r="N80" s="45"/>
      <c r="O80" s="45"/>
      <c r="P80" s="45"/>
      <c r="Q80" s="45"/>
      <c r="R80" s="72"/>
      <c r="S80" s="45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45">
        <v>3.6999999999999998E-2</v>
      </c>
      <c r="AE80" s="45">
        <v>3.6999999999999998E-2</v>
      </c>
      <c r="AF80" s="45">
        <v>4.4999999999999998E-2</v>
      </c>
      <c r="AG80" s="66"/>
      <c r="AI80" s="29"/>
      <c r="AJ80" s="29"/>
      <c r="AK80" s="57"/>
    </row>
    <row r="81" spans="1:41" x14ac:dyDescent="0.25">
      <c r="E81" s="67"/>
      <c r="F81" s="67"/>
      <c r="G81" s="67"/>
      <c r="H81" s="67"/>
      <c r="I81" s="67"/>
      <c r="J81" s="40"/>
      <c r="K81" s="40"/>
      <c r="L81" s="40"/>
      <c r="M81" s="72"/>
      <c r="N81" s="40"/>
      <c r="O81" s="40"/>
      <c r="P81" s="40"/>
      <c r="Q81" s="72"/>
      <c r="R81" s="72"/>
      <c r="S81" s="72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40">
        <v>0.12</v>
      </c>
      <c r="AE81" s="40">
        <v>0.12</v>
      </c>
      <c r="AF81" s="40">
        <v>0.1</v>
      </c>
      <c r="AG81" s="66"/>
      <c r="AI81" s="29"/>
      <c r="AJ81" s="29"/>
      <c r="AK81" s="57"/>
    </row>
    <row r="82" spans="1:41" ht="15" customHeight="1" x14ac:dyDescent="0.25">
      <c r="A82" s="16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4"/>
      <c r="W82" s="74"/>
      <c r="X82" s="73"/>
      <c r="Y82" s="73"/>
      <c r="Z82" s="73"/>
      <c r="AA82" s="73"/>
      <c r="AB82" s="73"/>
      <c r="AC82" s="73"/>
      <c r="AD82" s="73">
        <f t="shared" ref="AD82:AF82" si="7">AD79*(AD80*(1-AD75))+(1-AD79)*AD81</f>
        <v>9.0659999999999991E-2</v>
      </c>
      <c r="AE82" s="73">
        <f t="shared" si="7"/>
        <v>5.1540000000000002E-2</v>
      </c>
      <c r="AF82" s="73">
        <f t="shared" si="7"/>
        <v>5.0076250000000003E-2</v>
      </c>
      <c r="AG82" s="66"/>
      <c r="AH82" s="7"/>
      <c r="AI82" s="29"/>
      <c r="AJ82" s="30"/>
      <c r="AK82" s="57"/>
      <c r="AO82" s="91"/>
    </row>
    <row r="83" spans="1:41" x14ac:dyDescent="0.25">
      <c r="A83" s="17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>
        <f t="shared" ref="AD83:AF83" si="8">(1+AD82)/(1+AD78)-1</f>
        <v>6.4058536585365866E-2</v>
      </c>
      <c r="AE83" s="73">
        <f t="shared" si="8"/>
        <v>2.5892682926829336E-2</v>
      </c>
      <c r="AF83" s="73">
        <f t="shared" si="8"/>
        <v>2.4464634146341702E-2</v>
      </c>
      <c r="AG83" s="66"/>
      <c r="AI83" s="29"/>
      <c r="AJ83" s="30"/>
      <c r="AK83" s="57"/>
    </row>
    <row r="84" spans="1:41" x14ac:dyDescent="0.25"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>
        <f t="shared" ref="AD84:AF84" si="9">(AD82*(1+AD82)^AD74)/((1+AD82)^AD74-1)</f>
        <v>0.11006217284504749</v>
      </c>
      <c r="AE84" s="46">
        <f t="shared" si="9"/>
        <v>7.2051543825106854E-2</v>
      </c>
      <c r="AF84" s="46">
        <f t="shared" si="9"/>
        <v>6.5107987908771217E-2</v>
      </c>
      <c r="AG84" s="66"/>
      <c r="AI84" s="29"/>
      <c r="AJ84" s="29"/>
      <c r="AK84" s="57"/>
    </row>
    <row r="85" spans="1:41" x14ac:dyDescent="0.25"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>
        <f t="shared" ref="AD85:AF85" si="10">(AD83*(1+AD83)^AD74)/((1+AD83)^AD74-1)</f>
        <v>9.007884194466817E-2</v>
      </c>
      <c r="AE85" s="45">
        <f t="shared" si="10"/>
        <v>5.4831647542989602E-2</v>
      </c>
      <c r="AF85" s="45">
        <f t="shared" si="10"/>
        <v>4.7437243488653587E-2</v>
      </c>
      <c r="AG85" s="66"/>
      <c r="AI85" s="29"/>
      <c r="AJ85" s="29"/>
      <c r="AK85" s="57"/>
    </row>
    <row r="86" spans="1:41" x14ac:dyDescent="0.25"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>
        <v>1</v>
      </c>
      <c r="AE86" s="65">
        <v>1</v>
      </c>
      <c r="AF86" s="65">
        <v>1</v>
      </c>
      <c r="AG86" s="63"/>
      <c r="AI86" s="29"/>
      <c r="AJ86" s="29"/>
      <c r="AK86" s="57"/>
    </row>
    <row r="87" spans="1:41" ht="15" customHeight="1" x14ac:dyDescent="0.25"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 t="s">
        <v>18</v>
      </c>
      <c r="AE87" s="75" t="s">
        <v>18</v>
      </c>
      <c r="AF87" s="75" t="s">
        <v>18</v>
      </c>
      <c r="AG87" s="63"/>
      <c r="AI87" s="76"/>
      <c r="AJ87" s="29"/>
      <c r="AK87" s="57"/>
    </row>
    <row r="88" spans="1:41" x14ac:dyDescent="0.25"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 t="e">
        <f>NPV(AD$82,#REF!)</f>
        <v>#REF!</v>
      </c>
      <c r="AE88" s="77" t="e">
        <f>NPV(AE$82,#REF!)</f>
        <v>#REF!</v>
      </c>
      <c r="AF88" s="77" t="e">
        <f>NPV(AF$82,#REF!)</f>
        <v>#REF!</v>
      </c>
      <c r="AG88" s="66"/>
      <c r="AI88" s="29"/>
      <c r="AJ88" s="29"/>
      <c r="AK88" s="57"/>
    </row>
    <row r="89" spans="1:41" x14ac:dyDescent="0.25"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 t="e">
        <f t="shared" ref="AD89:AE89" si="11">(1-AD75*AD88)/(1-AD75)</f>
        <v>#REF!</v>
      </c>
      <c r="AE89" s="77" t="e">
        <f t="shared" si="11"/>
        <v>#REF!</v>
      </c>
      <c r="AF89" s="77" t="e">
        <f>(1-AF75*AF88)/(1-AF75)</f>
        <v>#REF!</v>
      </c>
      <c r="AG89" s="66"/>
      <c r="AI89" s="29"/>
      <c r="AJ89" s="29"/>
      <c r="AK89" s="57"/>
    </row>
    <row r="90" spans="1:41" x14ac:dyDescent="0.25"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 t="e">
        <f t="shared" ref="AD90:AF90" si="12">AD84*AD89</f>
        <v>#REF!</v>
      </c>
      <c r="AE90" s="78" t="e">
        <f t="shared" si="12"/>
        <v>#REF!</v>
      </c>
      <c r="AF90" s="78" t="e">
        <f t="shared" si="12"/>
        <v>#REF!</v>
      </c>
      <c r="AG90" s="66"/>
      <c r="AI90" s="29"/>
      <c r="AJ90" s="30"/>
      <c r="AK90" s="57"/>
    </row>
    <row r="91" spans="1:41" x14ac:dyDescent="0.25"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 t="e">
        <f t="shared" ref="AD91:AF91" si="13">AD85*AD89</f>
        <v>#REF!</v>
      </c>
      <c r="AE91" s="78" t="e">
        <f t="shared" si="13"/>
        <v>#REF!</v>
      </c>
      <c r="AF91" s="78" t="e">
        <f t="shared" si="13"/>
        <v>#REF!</v>
      </c>
      <c r="AG91" s="66"/>
      <c r="AI91" s="29"/>
      <c r="AJ91" s="30"/>
      <c r="AK91" s="57"/>
    </row>
    <row r="92" spans="1:41" ht="15.75" thickBot="1" x14ac:dyDescent="0.3">
      <c r="A92" s="8"/>
      <c r="B92" s="18"/>
      <c r="C92" s="19"/>
      <c r="D92" s="25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C92" s="79"/>
      <c r="AD92" s="79" t="e">
        <f t="shared" ref="AD92:AF92" si="14" xml:space="preserve"> (((AD39 * AD91) + AD70) / AD34 ) * 1000</f>
        <v>#REF!</v>
      </c>
      <c r="AE92" s="79" t="e">
        <f t="shared" si="14"/>
        <v>#REF!</v>
      </c>
      <c r="AF92" s="79" t="e">
        <f t="shared" si="14"/>
        <v>#REF!</v>
      </c>
      <c r="AG92" s="80"/>
      <c r="AI92" s="81"/>
      <c r="AJ92" s="81"/>
    </row>
    <row r="94" spans="1:41" x14ac:dyDescent="0.25">
      <c r="C94" s="20"/>
      <c r="D94" s="21"/>
      <c r="E94" s="82"/>
      <c r="F94" s="82"/>
      <c r="G94" s="82"/>
      <c r="H94" s="82"/>
      <c r="I94" s="82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3"/>
      <c r="AE94" s="85"/>
      <c r="AF94" s="84"/>
      <c r="AG94" s="29"/>
    </row>
    <row r="96" spans="1:41" x14ac:dyDescent="0.25">
      <c r="D96" s="22"/>
      <c r="E96" s="22"/>
      <c r="F96" s="22"/>
      <c r="G96" s="86"/>
    </row>
    <row r="98" spans="2:32" x14ac:dyDescent="0.25">
      <c r="B98" s="23"/>
      <c r="D98" s="20"/>
      <c r="E98" s="20"/>
      <c r="F98" s="20"/>
    </row>
    <row r="99" spans="2:32" x14ac:dyDescent="0.25">
      <c r="B99" s="23"/>
      <c r="C99" s="23"/>
      <c r="D99" s="23"/>
      <c r="E99" s="23"/>
      <c r="F99" s="23"/>
      <c r="G99" s="23"/>
      <c r="H99" s="23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</row>
    <row r="100" spans="2:32" x14ac:dyDescent="0.25"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</row>
    <row r="101" spans="2:32" x14ac:dyDescent="0.25"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</row>
    <row r="102" spans="2:32" x14ac:dyDescent="0.25"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</row>
    <row r="103" spans="2:32" x14ac:dyDescent="0.25"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</row>
    <row r="104" spans="2:32" x14ac:dyDescent="0.25"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</row>
    <row r="105" spans="2:32" x14ac:dyDescent="0.25"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</row>
    <row r="106" spans="2:32" x14ac:dyDescent="0.25"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</row>
    <row r="107" spans="2:32" x14ac:dyDescent="0.25"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</row>
    <row r="108" spans="2:32" x14ac:dyDescent="0.25"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</row>
    <row r="110" spans="2:32" x14ac:dyDescent="0.25">
      <c r="B110" s="23"/>
    </row>
    <row r="111" spans="2:32" ht="48.6" customHeight="1" x14ac:dyDescent="0.25"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  <c r="AD111" s="87"/>
      <c r="AE111" s="87"/>
      <c r="AF111" s="87"/>
    </row>
    <row r="112" spans="2:32" x14ac:dyDescent="0.25"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</row>
    <row r="113" spans="2:32" x14ac:dyDescent="0.25"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</row>
    <row r="114" spans="2:32" x14ac:dyDescent="0.25"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</row>
    <row r="115" spans="2:32" x14ac:dyDescent="0.25"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</row>
    <row r="116" spans="2:32" x14ac:dyDescent="0.25"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</row>
    <row r="117" spans="2:32" x14ac:dyDescent="0.25"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</row>
    <row r="118" spans="2:32" x14ac:dyDescent="0.25"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</row>
    <row r="119" spans="2:32" x14ac:dyDescent="0.25"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</row>
    <row r="120" spans="2:32" x14ac:dyDescent="0.25"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</row>
    <row r="121" spans="2:32" x14ac:dyDescent="0.25"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</row>
    <row r="122" spans="2:32" x14ac:dyDescent="0.25"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</row>
    <row r="123" spans="2:32" x14ac:dyDescent="0.25"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</row>
    <row r="124" spans="2:32" x14ac:dyDescent="0.25"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</row>
    <row r="125" spans="2:32" x14ac:dyDescent="0.25"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</row>
    <row r="127" spans="2:32" x14ac:dyDescent="0.25">
      <c r="B127" s="23"/>
    </row>
    <row r="128" spans="2:32" x14ac:dyDescent="0.25"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  <c r="AC128" s="87"/>
      <c r="AD128" s="87"/>
      <c r="AE128" s="87"/>
      <c r="AF128" s="87"/>
    </row>
    <row r="129" spans="3:32" x14ac:dyDescent="0.25">
      <c r="C129" s="88"/>
      <c r="D129" s="88"/>
      <c r="E129" s="88"/>
      <c r="F129" s="88"/>
      <c r="G129" s="88"/>
      <c r="H129" s="88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  <c r="AC129" s="89"/>
      <c r="AD129" s="89"/>
      <c r="AE129" s="89"/>
      <c r="AF129" s="89"/>
    </row>
    <row r="130" spans="3:32" x14ac:dyDescent="0.25">
      <c r="C130" s="88"/>
      <c r="D130" s="88"/>
      <c r="E130" s="88"/>
      <c r="F130" s="88"/>
      <c r="G130" s="88"/>
      <c r="H130" s="88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</row>
  </sheetData>
  <phoneticPr fontId="41" type="noConversion"/>
  <dataValidations count="2">
    <dataValidation type="list" allowBlank="1" showInputMessage="1" showErrorMessage="1" sqref="E87:AF87" xr:uid="{0679F541-4795-4E1E-A866-7690DC2151B8}">
      <formula1>$I$6:$I$12</formula1>
    </dataValidation>
    <dataValidation type="list" allowBlank="1" showInputMessage="1" showErrorMessage="1" sqref="C17:G17" xr:uid="{9206F09E-B976-4B1B-AE82-319F8A5B8A81}">
      <formula1>$AP$73:$AP$76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LBW_Sensitivity</vt:lpstr>
      <vt:lpstr>Fixed Charge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Mulas Hernando, Daniel</cp:lastModifiedBy>
  <dcterms:created xsi:type="dcterms:W3CDTF">2024-09-17T21:14:11Z</dcterms:created>
  <dcterms:modified xsi:type="dcterms:W3CDTF">2024-09-19T21:56:16Z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2024-09-17T22:37:41Z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842b6042-cdaf-48fb-9d3d-740050c1a103</vt:lpwstr>
  </property>
  <property fmtid="{D5CDD505-2E9C-101B-9397-08002B2CF9AE}" pid="8" name="MSIP_Label_95965d95-ecc0-4720-b759-1f33c42ed7da_ContentBits">
    <vt:lpwstr>0</vt:lpwstr>
  </property>
</Properties>
</file>