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8" documentId="11_56C266D4365A18FCC2EA145BA408D4D4CB46308F" xr6:coauthVersionLast="40" xr6:coauthVersionMax="40" xr10:uidLastSave="{7BC7F516-AA41-4A80-B69F-60A2C10B2BBE}"/>
  <bookViews>
    <workbookView xWindow="57435" yWindow="-165" windowWidth="29130" windowHeight="16530" tabRatio="649" firstSheet="1" activeTab="1" xr2:uid="{00000000-000D-0000-FFFF-FFFF00000000}"/>
  </bookViews>
  <sheets>
    <sheet name="Topline" sheetId="1" r:id="rId1"/>
    <sheet name="3120" sheetId="2" r:id="rId2"/>
    <sheet name="3300" sheetId="3" r:id="rId3"/>
    <sheet name="3520" sheetId="4" r:id="rId4"/>
    <sheet name="2010" sheetId="5" r:id="rId5"/>
    <sheet name="141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6" l="1"/>
  <c r="H6" i="6"/>
  <c r="E6" i="6"/>
  <c r="B6" i="6"/>
  <c r="N6" i="5"/>
  <c r="K6" i="5"/>
  <c r="H6" i="5"/>
  <c r="E6" i="5"/>
  <c r="B6" i="5"/>
  <c r="H6" i="4"/>
  <c r="E6" i="4"/>
  <c r="B6" i="4"/>
  <c r="T6" i="3"/>
  <c r="Q6" i="3"/>
  <c r="N6" i="3"/>
  <c r="K6" i="3"/>
  <c r="H6" i="3"/>
  <c r="E6" i="3"/>
  <c r="B6" i="3"/>
  <c r="B5" i="3" s="1"/>
  <c r="H6" i="2"/>
  <c r="E6" i="2"/>
  <c r="B6" i="2"/>
  <c r="B5" i="2" l="1"/>
  <c r="C2" i="1" s="1"/>
  <c r="B5" i="5"/>
  <c r="B5" i="6"/>
  <c r="C6" i="1" s="1"/>
  <c r="B5" i="4"/>
  <c r="C4" i="1" s="1"/>
  <c r="C5" i="1"/>
  <c r="C3" i="1"/>
</calcChain>
</file>

<file path=xl/sharedStrings.xml><?xml version="1.0" encoding="utf-8"?>
<sst xmlns="http://schemas.openxmlformats.org/spreadsheetml/2006/main" count="144" uniqueCount="92">
  <si>
    <t>CPSC</t>
  </si>
  <si>
    <t>Design Analysis of Algorithms</t>
  </si>
  <si>
    <t>T/TH</t>
  </si>
  <si>
    <t>3:30-4:45</t>
  </si>
  <si>
    <t>Lehotsky 134</t>
  </si>
  <si>
    <t>Frederico Iuricich</t>
  </si>
  <si>
    <t>Mid-term</t>
  </si>
  <si>
    <t>Final</t>
  </si>
  <si>
    <t>Computer Systems Organization</t>
  </si>
  <si>
    <t>M/W</t>
  </si>
  <si>
    <t>4:00 - 5:15</t>
  </si>
  <si>
    <t>Poole A102</t>
  </si>
  <si>
    <t>Nicolas Widman</t>
  </si>
  <si>
    <t>Attendance</t>
  </si>
  <si>
    <t>ECE/3520</t>
  </si>
  <si>
    <t>Programming Systems</t>
  </si>
  <si>
    <t>T / Th</t>
  </si>
  <si>
    <t>12:30 - 1:45</t>
  </si>
  <si>
    <t>Kinard 201</t>
  </si>
  <si>
    <t>RJ Schalkofff</t>
  </si>
  <si>
    <t>Mon, 29-Apr, 3pm</t>
  </si>
  <si>
    <t>SOC</t>
  </si>
  <si>
    <t>Intro to Sociology</t>
  </si>
  <si>
    <t>2:00 - 3:15</t>
  </si>
  <si>
    <t>Holtzendorff 100</t>
  </si>
  <si>
    <t>Shannon McDononough</t>
  </si>
  <si>
    <t>Lectures 1, 6, 7, 8</t>
  </si>
  <si>
    <t>MAT</t>
  </si>
  <si>
    <t>Calculus II</t>
  </si>
  <si>
    <t>Oconee 206</t>
  </si>
  <si>
    <t>Angela Ward</t>
  </si>
  <si>
    <t xml:space="preserve"> </t>
  </si>
  <si>
    <t>Homework</t>
  </si>
  <si>
    <t>15%</t>
  </si>
  <si>
    <t>Projects</t>
  </si>
  <si>
    <t>Zybooks Pas</t>
  </si>
  <si>
    <t>10%</t>
  </si>
  <si>
    <t>5%</t>
  </si>
  <si>
    <t>30%</t>
  </si>
  <si>
    <t>Mid-terms</t>
  </si>
  <si>
    <t>20%</t>
  </si>
  <si>
    <t xml:space="preserve">Final </t>
  </si>
  <si>
    <t>Assignments</t>
  </si>
  <si>
    <t>50%</t>
  </si>
  <si>
    <t xml:space="preserve">Quizzes </t>
  </si>
  <si>
    <t xml:space="preserve">SDEs </t>
  </si>
  <si>
    <t>40%</t>
  </si>
  <si>
    <t>iClicker Participation</t>
  </si>
  <si>
    <t xml:space="preserve">REVEL </t>
  </si>
  <si>
    <t xml:space="preserve">Mid-terms </t>
  </si>
  <si>
    <t xml:space="preserve">Homework </t>
  </si>
  <si>
    <t>Quizzes</t>
  </si>
  <si>
    <t>60%</t>
  </si>
  <si>
    <t>M / W, T / Th</t>
  </si>
  <si>
    <t>9:05 - 10:00, 9:35 - 10:25</t>
  </si>
  <si>
    <t>Final:</t>
  </si>
  <si>
    <t>Average:</t>
  </si>
  <si>
    <t>Grade:</t>
  </si>
  <si>
    <t>Averages:</t>
  </si>
  <si>
    <t>CPSC 3120 - Design Analysis of Algorithms:</t>
  </si>
  <si>
    <t>CPSC 3300 - Computer Systems Organization</t>
  </si>
  <si>
    <t>ECE    3520 - Programming Systems</t>
  </si>
  <si>
    <t>SOC   2010 - Intro to Sociology</t>
  </si>
  <si>
    <t xml:space="preserve">MAT    141 - Analytical Geometry and Calculus II </t>
  </si>
  <si>
    <t xml:space="preserve">Attendance = </t>
  </si>
  <si>
    <t>(UA + 5) /</t>
  </si>
  <si>
    <t>Classes</t>
  </si>
  <si>
    <t>UA: 0</t>
  </si>
  <si>
    <t>Tue, 30-Apr, 7pm</t>
  </si>
  <si>
    <t>Ch 1</t>
  </si>
  <si>
    <t>Ch 2</t>
  </si>
  <si>
    <t>Ch 3</t>
  </si>
  <si>
    <t>Ch 6</t>
  </si>
  <si>
    <t>Ch 4</t>
  </si>
  <si>
    <t>Ch 5</t>
  </si>
  <si>
    <t>Ch 17</t>
  </si>
  <si>
    <t>Ch 10</t>
  </si>
  <si>
    <t>Ch 12</t>
  </si>
  <si>
    <t>Ch 11</t>
  </si>
  <si>
    <t>Thurs, 2-May, 8am</t>
  </si>
  <si>
    <t>Lectures 1, 2</t>
  </si>
  <si>
    <t>Lectures, 3, 4, 5</t>
  </si>
  <si>
    <t>Monday</t>
  </si>
  <si>
    <t>Tuesday</t>
  </si>
  <si>
    <t>Wednesday</t>
  </si>
  <si>
    <t>Thursday</t>
  </si>
  <si>
    <t>Friday</t>
  </si>
  <si>
    <t>Cumulative</t>
  </si>
  <si>
    <t>ECE 352 - Kinard 201</t>
  </si>
  <si>
    <t>out of 4</t>
  </si>
  <si>
    <t>Absenses: 1</t>
  </si>
  <si>
    <t>Absenses: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</si>
</sst>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5"/>
      </top>
      <bottom style="thin">
        <color theme="5" tint="0.3999755851924192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/>
      <top style="double">
        <color theme="6"/>
      </top>
      <bottom style="thin">
        <color theme="6" tint="0.39997558519241921"/>
      </bottom>
      <diagonal/>
    </border>
    <border>
      <left/>
      <right/>
      <top style="double">
        <color theme="7"/>
      </top>
      <bottom style="thin">
        <color theme="7" tint="0.39997558519241921"/>
      </bottom>
      <diagonal/>
    </border>
    <border>
      <left/>
      <right/>
      <top style="double">
        <color theme="8"/>
      </top>
      <bottom style="thin">
        <color theme="8" tint="0.39997558519241921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</borders>
  <cellStyleXfs count="8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0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20" fontId="0" fillId="0" borderId="0" xfId="0" applyNumberFormat="1"/>
    <xf numFmtId="0" fontId="4" fillId="6" borderId="0" xfId="6"/>
    <xf numFmtId="0" fontId="4" fillId="5" borderId="0" xfId="5"/>
    <xf numFmtId="0" fontId="4" fillId="3" borderId="0" xfId="3"/>
    <xf numFmtId="9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2" borderId="1" xfId="2"/>
    <xf numFmtId="0" fontId="1" fillId="2" borderId="2" xfId="1"/>
    <xf numFmtId="0" fontId="4" fillId="4" borderId="0" xfId="4"/>
    <xf numFmtId="0" fontId="3" fillId="0" borderId="3" xfId="0" applyFont="1" applyBorder="1"/>
    <xf numFmtId="0" fontId="3" fillId="0" borderId="4" xfId="0" applyFont="1" applyBorder="1"/>
    <xf numFmtId="9" fontId="0" fillId="0" borderId="0" xfId="0" applyNumberFormat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/>
    <xf numFmtId="0" fontId="3" fillId="0" borderId="10" xfId="0" applyFont="1" applyBorder="1"/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7" borderId="0" xfId="7"/>
  </cellXfs>
  <cellStyles count="8">
    <cellStyle name="Accent1" xfId="3" builtinId="29"/>
    <cellStyle name="Accent2" xfId="4" builtinId="33"/>
    <cellStyle name="Accent3" xfId="5" builtinId="37"/>
    <cellStyle name="Accent4" xfId="6" builtinId="41"/>
    <cellStyle name="Accent6" xfId="7" builtinId="49"/>
    <cellStyle name="Calculation" xfId="2" builtinId="22"/>
    <cellStyle name="Normal" xfId="0" builtinId="0"/>
    <cellStyle name="Output" xfId="1" builtinId="21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7:C24" totalsRowCount="1">
  <autoFilter ref="A7:C23" xr:uid="{00000000-0009-0000-0100-000005000000}"/>
  <tableColumns count="3">
    <tableColumn id="1" xr3:uid="{00000000-0010-0000-0000-000001000000}" name="Assignments"/>
    <tableColumn id="2" xr3:uid="{00000000-0010-0000-0000-000002000000}" name=" "/>
    <tableColumn id="3" xr3:uid="{00000000-0010-0000-0000-000003000000}" name="20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D7:F24" totalsRowCount="1">
  <autoFilter ref="D7:F23" xr:uid="{00000000-0009-0000-0100-000006000000}"/>
  <tableColumns count="3">
    <tableColumn id="1" xr3:uid="{00000000-0010-0000-0100-000001000000}" name="Mid-term"/>
    <tableColumn id="2" xr3:uid="{00000000-0010-0000-0100-000002000000}" name=" "/>
    <tableColumn id="3" xr3:uid="{00000000-0010-0000-0100-000003000000}" name="30%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G7:I24" totalsRowCount="1" headerRowCellStyle="Accent2" dataCellStyle="Accent2">
  <autoFilter ref="G7:I23" xr:uid="{00000000-0009-0000-0100-000007000000}"/>
  <tableColumns count="3">
    <tableColumn id="1" xr3:uid="{00000000-0010-0000-0200-000001000000}" name="Final"/>
    <tableColumn id="2" xr3:uid="{00000000-0010-0000-0200-000002000000}" name=" " dataCellStyle="Accent3"/>
    <tableColumn id="3" xr3:uid="{00000000-0010-0000-0200-000003000000}" name="50%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8" displayName="Table8" ref="A7:C25" totalsRowCount="1">
  <autoFilter ref="A7:C24" xr:uid="{00000000-0009-0000-0100-000008000000}"/>
  <tableColumns count="3">
    <tableColumn id="1" xr3:uid="{00000000-0010-0000-0300-000001000000}" name="Homework"/>
    <tableColumn id="2" xr3:uid="{00000000-0010-0000-0300-000002000000}" name=" "/>
    <tableColumn id="3" xr3:uid="{00000000-0010-0000-0300-000003000000}" name="15%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9" displayName="Table9" ref="D7:F25" totalsRowCount="1">
  <autoFilter ref="D7:F24" xr:uid="{00000000-0009-0000-0100-000009000000}"/>
  <tableColumns count="3">
    <tableColumn id="1" xr3:uid="{00000000-0010-0000-0400-000001000000}" name="Projects"/>
    <tableColumn id="2" xr3:uid="{00000000-0010-0000-0400-000002000000}" name=" "/>
    <tableColumn id="3" xr3:uid="{00000000-0010-0000-0400-000003000000}" name="15%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10" displayName="Table10" ref="G7:I25" totalsRowCount="1">
  <autoFilter ref="G7:I24" xr:uid="{00000000-0009-0000-0100-00000A000000}"/>
  <tableColumns count="3">
    <tableColumn id="1" xr3:uid="{00000000-0010-0000-0500-000001000000}" name="Zybooks Pas"/>
    <tableColumn id="2" xr3:uid="{00000000-0010-0000-0500-000002000000}" name=" "/>
    <tableColumn id="3" xr3:uid="{00000000-0010-0000-0500-000003000000}" name="10%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11" displayName="Table11" ref="J7:L25" totalsRowCount="1">
  <autoFilter ref="J7:L24" xr:uid="{00000000-0009-0000-0100-00000B000000}"/>
  <tableColumns count="3">
    <tableColumn id="1" xr3:uid="{00000000-0010-0000-0600-000001000000}" name="Quizzes "/>
    <tableColumn id="2" xr3:uid="{00000000-0010-0000-0600-000002000000}" name=" "/>
    <tableColumn id="3" xr3:uid="{00000000-0010-0000-0600-000003000000}" name="5%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7000000}" name="Table12" displayName="Table12" ref="M7:O25" totalsRowCount="1">
  <autoFilter ref="M7:O24" xr:uid="{00000000-0009-0000-0100-00000C000000}"/>
  <tableColumns count="3">
    <tableColumn id="1" xr3:uid="{00000000-0010-0000-0700-000001000000}" name="Attendance"/>
    <tableColumn id="2" xr3:uid="{00000000-0010-0000-0700-000002000000}" name=" "/>
    <tableColumn id="3" xr3:uid="{00000000-0010-0000-0700-000003000000}" name="5%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e13" displayName="Table13" ref="P7:R25" totalsRowCount="1">
  <autoFilter ref="P7:R24" xr:uid="{00000000-0009-0000-0100-00000D000000}"/>
  <tableColumns count="3">
    <tableColumn id="1" xr3:uid="{00000000-0010-0000-0800-000001000000}" name="Mid-terms"/>
    <tableColumn id="2" xr3:uid="{00000000-0010-0000-0800-000002000000}" name=" "/>
    <tableColumn id="3" xr3:uid="{00000000-0010-0000-0800-000003000000}" name="30%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Table14" displayName="Table14" ref="S7:U25" totalsRowCount="1">
  <autoFilter ref="S7:U24" xr:uid="{00000000-0009-0000-0100-00000E000000}"/>
  <tableColumns count="3">
    <tableColumn id="1" xr3:uid="{00000000-0010-0000-0900-000001000000}" name="Final "/>
    <tableColumn id="2" xr3:uid="{00000000-0010-0000-0900-000002000000}" name=" " dataCellStyle="Accent3"/>
    <tableColumn id="3" xr3:uid="{00000000-0010-0000-0900-000003000000}" name="20%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A7:C10" totalsRowCount="1">
  <autoFilter ref="A7:C9" xr:uid="{00000000-0009-0000-0100-00000F000000}"/>
  <tableColumns count="3">
    <tableColumn id="1" xr3:uid="{00000000-0010-0000-0A00-000001000000}" name="Quizzes "/>
    <tableColumn id="2" xr3:uid="{00000000-0010-0000-0A00-000002000000}" name=" "/>
    <tableColumn id="3" xr3:uid="{00000000-0010-0000-0A00-000003000000}" name="50%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B000000}" name="Table16" displayName="Table16" ref="D7:F10" totalsRowCount="1">
  <autoFilter ref="D7:F9" xr:uid="{00000000-0009-0000-0100-000010000000}"/>
  <tableColumns count="3">
    <tableColumn id="1" xr3:uid="{00000000-0010-0000-0B00-000001000000}" name="SDEs "/>
    <tableColumn id="2" xr3:uid="{00000000-0010-0000-0B00-000002000000}" name=" "/>
    <tableColumn id="3" xr3:uid="{00000000-0010-0000-0B00-000003000000}" name="40%" dataDxfId="0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C000000}" name="Table17" displayName="Table17" ref="G7:I10" totalsRowCount="1">
  <autoFilter ref="G7:I9" xr:uid="{00000000-0009-0000-0100-000011000000}"/>
  <tableColumns count="3">
    <tableColumn id="1" xr3:uid="{00000000-0010-0000-0C00-000001000000}" name="Final "/>
    <tableColumn id="2" xr3:uid="{00000000-0010-0000-0C00-000002000000}" name=" "/>
    <tableColumn id="3" xr3:uid="{00000000-0010-0000-0C00-000003000000}" name="10%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D000000}" name="Table19" displayName="Table19" ref="A7:C42" totalsRowCount="1">
  <autoFilter ref="A7:C41" xr:uid="{00000000-0009-0000-0100-000013000000}"/>
  <tableColumns count="3">
    <tableColumn id="1" xr3:uid="{00000000-0010-0000-0D00-000001000000}" name="Attendance"/>
    <tableColumn id="2" xr3:uid="{00000000-0010-0000-0D00-000002000000}" name=" "/>
    <tableColumn id="3" xr3:uid="{00000000-0010-0000-0D00-000003000000}" name="10%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E000000}" name="Table20" displayName="Table20" ref="D7:F42" totalsRowCount="1">
  <autoFilter ref="D7:F41" xr:uid="{00000000-0009-0000-0100-000014000000}"/>
  <tableColumns count="3">
    <tableColumn id="1" xr3:uid="{00000000-0010-0000-0E00-000001000000}" name="iClicker Participation"/>
    <tableColumn id="2" xr3:uid="{00000000-0010-0000-0E00-000002000000}" name=" "/>
    <tableColumn id="3" xr3:uid="{00000000-0010-0000-0E00-000003000000}" name="10%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F000000}" name="Table21" displayName="Table21" ref="G7:I42" totalsRowCount="1">
  <autoFilter ref="G7:I41" xr:uid="{00000000-0009-0000-0100-000015000000}"/>
  <tableColumns count="3">
    <tableColumn id="1" xr3:uid="{00000000-0010-0000-0F00-000001000000}" name="REVEL "/>
    <tableColumn id="2" xr3:uid="{00000000-0010-0000-0F00-000002000000}" name=" "/>
    <tableColumn id="3" xr3:uid="{00000000-0010-0000-0F00-000003000000}" name="20%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0000000}" name="Table22" displayName="Table22" ref="J7:L42" totalsRowCount="1">
  <autoFilter ref="J7:L41" xr:uid="{00000000-0009-0000-0100-000016000000}"/>
  <tableColumns count="3">
    <tableColumn id="1" xr3:uid="{00000000-0010-0000-1000-000001000000}" name="Mid-terms "/>
    <tableColumn id="2" xr3:uid="{00000000-0010-0000-1000-000002000000}" name=" "/>
    <tableColumn id="3" xr3:uid="{00000000-0010-0000-1000-000003000000}" name="40%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le23" displayName="Table23" ref="M7:O42" totalsRowCount="1">
  <autoFilter ref="M7:O41" xr:uid="{00000000-0009-0000-0100-000017000000}"/>
  <tableColumns count="3">
    <tableColumn id="1" xr3:uid="{00000000-0010-0000-1100-000001000000}" name="Final "/>
    <tableColumn id="2" xr3:uid="{00000000-0010-0000-1100-000002000000}" name=" " dataCellStyle="Accent3"/>
    <tableColumn id="3" xr3:uid="{00000000-0010-0000-1100-000003000000}" name="20%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2000000}" name="Table24" displayName="Table24" ref="A7:C42" totalsRowCount="1">
  <autoFilter ref="A7:C41" xr:uid="{00000000-0009-0000-0100-000018000000}"/>
  <tableColumns count="3">
    <tableColumn id="1" xr3:uid="{00000000-0010-0000-1200-000001000000}" name="Homework "/>
    <tableColumn id="2" xr3:uid="{00000000-0010-0000-1200-000002000000}" name=" "/>
    <tableColumn id="3" xr3:uid="{00000000-0010-0000-1200-000003000000}" name="10%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3000000}" name="Table25" displayName="Table25" ref="D7:F42" totalsRowCount="1">
  <autoFilter ref="D7:F41" xr:uid="{00000000-0009-0000-0100-000019000000}"/>
  <tableColumns count="3">
    <tableColumn id="1" xr3:uid="{00000000-0010-0000-1300-000001000000}" name="Quizzes"/>
    <tableColumn id="2" xr3:uid="{00000000-0010-0000-1300-000002000000}" name=" "/>
    <tableColumn id="3" xr3:uid="{00000000-0010-0000-1300-000003000000}" name="10%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4000000}" name="Table26" displayName="Table26" ref="G7:I42" totalsRowCount="1">
  <autoFilter ref="G7:I41" xr:uid="{00000000-0009-0000-0100-00001A000000}"/>
  <tableColumns count="3">
    <tableColumn id="1" xr3:uid="{00000000-0010-0000-1400-000001000000}" name="Mid-terms "/>
    <tableColumn id="2" xr3:uid="{00000000-0010-0000-1400-000002000000}" name=" " dataCellStyle="Accent4"/>
    <tableColumn id="3" xr3:uid="{00000000-0010-0000-1400-000003000000}" name="60%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5000000}" name="Table27" displayName="Table27" ref="J7:L42" totalsRowCount="1">
  <autoFilter ref="J7:L41" xr:uid="{00000000-0009-0000-0100-00001B000000}"/>
  <tableColumns count="3">
    <tableColumn id="1" xr3:uid="{00000000-0010-0000-1500-000001000000}" name="Final"/>
    <tableColumn id="2" xr3:uid="{00000000-0010-0000-1500-000002000000}" name=" " dataCellStyle="Accent3"/>
    <tableColumn id="3" xr3:uid="{00000000-0010-0000-1500-000003000000}" name="20%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opLeftCell="D1" workbookViewId="0">
      <selection activeCell="G26" sqref="G26"/>
    </sheetView>
  </sheetViews>
  <sheetFormatPr defaultRowHeight="14.5" x14ac:dyDescent="0.35"/>
  <cols>
    <col min="2" max="2" width="43.81640625" bestFit="1" customWidth="1"/>
    <col min="7" max="7" width="18.54296875" bestFit="1" customWidth="1"/>
    <col min="8" max="8" width="11.453125" bestFit="1" customWidth="1"/>
    <col min="9" max="9" width="14.453125" bestFit="1" customWidth="1"/>
    <col min="11" max="11" width="27.81640625" bestFit="1" customWidth="1"/>
    <col min="13" max="13" width="16.1796875" bestFit="1" customWidth="1"/>
    <col min="15" max="15" width="11.453125" bestFit="1" customWidth="1"/>
    <col min="17" max="17" width="10.453125" bestFit="1" customWidth="1"/>
    <col min="19" max="19" width="14.81640625" bestFit="1" customWidth="1"/>
  </cols>
  <sheetData>
    <row r="2" spans="2:10" x14ac:dyDescent="0.35">
      <c r="B2" t="s">
        <v>59</v>
      </c>
      <c r="C2" s="12">
        <f>'3120'!B5</f>
        <v>0.69000000000000006</v>
      </c>
    </row>
    <row r="3" spans="2:10" x14ac:dyDescent="0.35">
      <c r="B3" t="s">
        <v>60</v>
      </c>
      <c r="C3" s="11">
        <f>'3300'!B5</f>
        <v>0.52500000000000002</v>
      </c>
    </row>
    <row r="4" spans="2:10" x14ac:dyDescent="0.35">
      <c r="B4" t="s">
        <v>61</v>
      </c>
      <c r="C4">
        <f>'3520'!B5</f>
        <v>0.5</v>
      </c>
    </row>
    <row r="5" spans="2:10" x14ac:dyDescent="0.35">
      <c r="B5" t="s">
        <v>62</v>
      </c>
      <c r="C5">
        <f>'2010'!B5</f>
        <v>0.80300000000000005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</row>
    <row r="6" spans="2:10" x14ac:dyDescent="0.35">
      <c r="B6" t="s">
        <v>63</v>
      </c>
      <c r="C6">
        <f>'1410'!B5</f>
        <v>0.60591499999999998</v>
      </c>
    </row>
    <row r="7" spans="2:10" x14ac:dyDescent="0.35">
      <c r="E7" s="4">
        <v>0.375</v>
      </c>
    </row>
    <row r="8" spans="2:10" x14ac:dyDescent="0.35">
      <c r="E8" s="4">
        <v>0.39583333333333331</v>
      </c>
    </row>
    <row r="9" spans="2:10" x14ac:dyDescent="0.35">
      <c r="E9" s="4">
        <v>0.41666666666666669</v>
      </c>
    </row>
    <row r="10" spans="2:10" x14ac:dyDescent="0.35">
      <c r="E10" s="4">
        <v>0.4375</v>
      </c>
    </row>
    <row r="11" spans="2:10" x14ac:dyDescent="0.35">
      <c r="E11" s="4">
        <v>0.45833333333333331</v>
      </c>
    </row>
    <row r="12" spans="2:10" x14ac:dyDescent="0.35">
      <c r="E12" s="4">
        <v>0.47916666666666669</v>
      </c>
    </row>
    <row r="13" spans="2:10" x14ac:dyDescent="0.35">
      <c r="E13" s="4">
        <v>0.5</v>
      </c>
    </row>
    <row r="14" spans="2:10" x14ac:dyDescent="0.35">
      <c r="E14" s="4">
        <v>0.52083333333333337</v>
      </c>
      <c r="G14" t="s">
        <v>88</v>
      </c>
      <c r="I14" t="s">
        <v>88</v>
      </c>
    </row>
    <row r="15" spans="2:10" x14ac:dyDescent="0.35">
      <c r="E15" s="4">
        <v>4.1666666666666664E-2</v>
      </c>
    </row>
    <row r="16" spans="2:10" x14ac:dyDescent="0.35">
      <c r="E16" s="4">
        <v>6.25E-2</v>
      </c>
    </row>
    <row r="17" spans="5:5" x14ac:dyDescent="0.35">
      <c r="E17" s="4">
        <v>8.3333333333333329E-2</v>
      </c>
    </row>
    <row r="18" spans="5:5" x14ac:dyDescent="0.35">
      <c r="E18" s="4">
        <v>0.10416666666666667</v>
      </c>
    </row>
    <row r="19" spans="5:5" x14ac:dyDescent="0.35">
      <c r="E19" s="4">
        <v>0.125</v>
      </c>
    </row>
    <row r="20" spans="5:5" x14ac:dyDescent="0.35">
      <c r="E20" s="4">
        <v>0.14583333333333334</v>
      </c>
    </row>
    <row r="21" spans="5:5" x14ac:dyDescent="0.35">
      <c r="E21" s="4">
        <v>0.16666666666666666</v>
      </c>
    </row>
    <row r="22" spans="5:5" x14ac:dyDescent="0.35">
      <c r="E22" s="4">
        <v>0.1875</v>
      </c>
    </row>
    <row r="23" spans="5:5" x14ac:dyDescent="0.35">
      <c r="E23" s="4">
        <v>0.20833333333333334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workbookViewId="0">
      <selection activeCell="H9" sqref="H9"/>
    </sheetView>
  </sheetViews>
  <sheetFormatPr defaultRowHeight="14.5" x14ac:dyDescent="0.35"/>
  <cols>
    <col min="1" max="1" width="19.81640625" customWidth="1"/>
    <col min="2" max="2" width="16.54296875" bestFit="1" customWidth="1"/>
    <col min="3" max="3" width="11" customWidth="1"/>
    <col min="4" max="4" width="11.54296875" customWidth="1"/>
    <col min="5" max="6" width="11" customWidth="1"/>
    <col min="7" max="7" width="11.1796875" bestFit="1" customWidth="1"/>
    <col min="8" max="9" width="11" customWidth="1"/>
  </cols>
  <sheetData>
    <row r="1" spans="1:9" x14ac:dyDescent="0.35">
      <c r="A1" t="s">
        <v>0</v>
      </c>
      <c r="B1">
        <v>3120</v>
      </c>
      <c r="C1" t="s">
        <v>1</v>
      </c>
    </row>
    <row r="2" spans="1:9" x14ac:dyDescent="0.35">
      <c r="A2" t="s">
        <v>2</v>
      </c>
      <c r="B2" t="s">
        <v>3</v>
      </c>
      <c r="C2" t="s">
        <v>4</v>
      </c>
    </row>
    <row r="3" spans="1:9" x14ac:dyDescent="0.35">
      <c r="A3" t="s">
        <v>5</v>
      </c>
      <c r="E3" t="s">
        <v>90</v>
      </c>
      <c r="F3" s="1">
        <v>43494</v>
      </c>
    </row>
    <row r="5" spans="1:9" ht="15" thickBot="1" x14ac:dyDescent="0.4">
      <c r="A5" t="s">
        <v>55</v>
      </c>
      <c r="B5" s="12">
        <f>(B6*0.2)+(E6*0.3)+(H6*0.5)</f>
        <v>0.69000000000000006</v>
      </c>
    </row>
    <row r="6" spans="1:9" ht="14.25" customHeight="1" thickTop="1" x14ac:dyDescent="0.35">
      <c r="A6" s="15" t="s">
        <v>56</v>
      </c>
      <c r="B6" s="14">
        <f>SUBTOTAL(101,Table5[[ ]])</f>
        <v>1</v>
      </c>
      <c r="E6" s="17">
        <f>SUBTOTAL(101,Table6[[ ]])</f>
        <v>0.3</v>
      </c>
      <c r="H6" s="18">
        <f>SUBTOTAL(101,Table7[[ ]])</f>
        <v>0.8</v>
      </c>
    </row>
    <row r="7" spans="1:9" x14ac:dyDescent="0.35">
      <c r="A7" t="s">
        <v>42</v>
      </c>
      <c r="B7" s="3" t="s">
        <v>31</v>
      </c>
      <c r="C7" s="16" t="s">
        <v>40</v>
      </c>
      <c r="D7" t="s">
        <v>6</v>
      </c>
      <c r="E7" t="s">
        <v>31</v>
      </c>
      <c r="F7" s="10" t="s">
        <v>38</v>
      </c>
      <c r="G7" t="s">
        <v>7</v>
      </c>
      <c r="H7" t="s">
        <v>31</v>
      </c>
      <c r="I7" s="10" t="s">
        <v>43</v>
      </c>
    </row>
    <row r="8" spans="1:9" x14ac:dyDescent="0.35">
      <c r="B8">
        <v>1</v>
      </c>
      <c r="E8" s="1">
        <v>0.3</v>
      </c>
      <c r="G8" t="s">
        <v>87</v>
      </c>
      <c r="H8">
        <v>0.8</v>
      </c>
    </row>
    <row r="11" spans="1:9" x14ac:dyDescent="0.35">
      <c r="D11" s="13"/>
      <c r="E11" s="13"/>
      <c r="F11" s="13"/>
      <c r="G11" s="6"/>
      <c r="H11" s="6"/>
      <c r="I11" s="6"/>
    </row>
    <row r="12" spans="1:9" x14ac:dyDescent="0.35">
      <c r="D12" s="13"/>
      <c r="E12" s="13"/>
      <c r="F12" s="13"/>
      <c r="G12" s="6"/>
      <c r="H12" s="6"/>
      <c r="I12" s="6"/>
    </row>
    <row r="13" spans="1:9" x14ac:dyDescent="0.35">
      <c r="D13" s="13"/>
      <c r="E13" s="13"/>
      <c r="F13" s="13"/>
      <c r="G13" s="6"/>
      <c r="H13" s="6"/>
      <c r="I13" s="6"/>
    </row>
    <row r="14" spans="1:9" x14ac:dyDescent="0.35">
      <c r="D14" s="13"/>
      <c r="E14" s="13"/>
      <c r="F14" s="13"/>
      <c r="G14" s="6"/>
      <c r="H14" s="6"/>
      <c r="I14" s="6"/>
    </row>
    <row r="15" spans="1:9" x14ac:dyDescent="0.35">
      <c r="C15" s="9"/>
      <c r="D15" s="13"/>
      <c r="E15" s="13"/>
      <c r="F15" s="13"/>
      <c r="G15" s="6"/>
      <c r="H15" s="6"/>
      <c r="I15" s="6"/>
    </row>
    <row r="16" spans="1:9" x14ac:dyDescent="0.35">
      <c r="D16" s="13"/>
      <c r="E16" s="13"/>
      <c r="F16" s="13"/>
      <c r="G16" s="6"/>
      <c r="H16" s="6"/>
      <c r="I16" s="6"/>
    </row>
    <row r="17" spans="4:9" x14ac:dyDescent="0.35">
      <c r="D17" s="13"/>
      <c r="E17" s="13"/>
      <c r="F17" s="13"/>
      <c r="G17" s="6"/>
      <c r="H17" s="6"/>
      <c r="I17" s="6"/>
    </row>
    <row r="18" spans="4:9" x14ac:dyDescent="0.35">
      <c r="D18" s="13"/>
      <c r="E18" s="13"/>
      <c r="F18" s="13"/>
      <c r="G18" s="6"/>
      <c r="H18" s="6"/>
      <c r="I18" s="6"/>
    </row>
    <row r="19" spans="4:9" x14ac:dyDescent="0.35">
      <c r="D19" s="13"/>
      <c r="E19" s="13"/>
      <c r="F19" s="13"/>
      <c r="G19" s="6"/>
      <c r="H19" s="6"/>
      <c r="I19" s="6"/>
    </row>
    <row r="20" spans="4:9" x14ac:dyDescent="0.35">
      <c r="D20" s="13"/>
      <c r="E20" s="13"/>
      <c r="F20" s="13"/>
      <c r="G20" s="6"/>
      <c r="H20" s="6"/>
      <c r="I20" s="6"/>
    </row>
    <row r="21" spans="4:9" x14ac:dyDescent="0.35">
      <c r="D21" s="13"/>
      <c r="E21" s="13"/>
      <c r="F21" s="13"/>
      <c r="G21" s="6"/>
      <c r="H21" s="6"/>
      <c r="I21" s="6"/>
    </row>
    <row r="22" spans="4:9" x14ac:dyDescent="0.35">
      <c r="D22" s="13"/>
      <c r="E22" s="13"/>
      <c r="F22" s="13"/>
      <c r="G22" s="6"/>
      <c r="H22" s="6"/>
      <c r="I22" s="6"/>
    </row>
    <row r="23" spans="4:9" x14ac:dyDescent="0.35">
      <c r="D23" s="13"/>
      <c r="E23" s="13"/>
      <c r="F23" s="13"/>
      <c r="G23" s="6"/>
      <c r="H23" s="6"/>
      <c r="I23" s="6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4"/>
  <sheetViews>
    <sheetView zoomScaleNormal="100" workbookViewId="0">
      <selection activeCell="J27" sqref="J27"/>
    </sheetView>
  </sheetViews>
  <sheetFormatPr defaultRowHeight="14.5" x14ac:dyDescent="0.35"/>
  <cols>
    <col min="1" max="1" width="11.26953125" customWidth="1"/>
    <col min="2" max="2" width="15.26953125" bestFit="1" customWidth="1"/>
    <col min="3" max="3" width="11" customWidth="1"/>
    <col min="4" max="4" width="15.7265625" customWidth="1"/>
    <col min="5" max="5" width="27.81640625" bestFit="1" customWidth="1"/>
    <col min="6" max="6" width="11" customWidth="1"/>
    <col min="7" max="7" width="19.54296875" customWidth="1"/>
    <col min="8" max="8" width="16.453125" bestFit="1" customWidth="1"/>
    <col min="9" max="9" width="11" customWidth="1"/>
    <col min="10" max="10" width="14.453125" customWidth="1"/>
    <col min="11" max="11" width="11.453125" bestFit="1" customWidth="1"/>
    <col min="12" max="12" width="11" customWidth="1"/>
    <col min="13" max="13" width="13.453125" customWidth="1"/>
    <col min="14" max="15" width="11" customWidth="1"/>
    <col min="16" max="16" width="17.81640625" customWidth="1"/>
    <col min="17" max="17" width="14.81640625" bestFit="1" customWidth="1"/>
    <col min="18" max="18" width="11" customWidth="1"/>
    <col min="19" max="19" width="12.81640625" customWidth="1"/>
    <col min="20" max="20" width="11" customWidth="1"/>
    <col min="21" max="21" width="16.1796875" bestFit="1" customWidth="1"/>
  </cols>
  <sheetData>
    <row r="1" spans="1:21" x14ac:dyDescent="0.35">
      <c r="A1" t="s">
        <v>0</v>
      </c>
      <c r="B1">
        <v>3300</v>
      </c>
      <c r="C1" t="s">
        <v>8</v>
      </c>
    </row>
    <row r="2" spans="1:21" x14ac:dyDescent="0.35">
      <c r="A2" t="s">
        <v>9</v>
      </c>
      <c r="B2" t="s">
        <v>10</v>
      </c>
      <c r="C2" t="s">
        <v>11</v>
      </c>
    </row>
    <row r="3" spans="1:21" ht="15.75" customHeight="1" x14ac:dyDescent="0.35">
      <c r="A3" t="s">
        <v>12</v>
      </c>
      <c r="E3" t="s">
        <v>91</v>
      </c>
      <c r="F3" s="1">
        <v>43493</v>
      </c>
      <c r="G3" s="1">
        <v>43500</v>
      </c>
    </row>
    <row r="4" spans="1:21" ht="15.75" customHeight="1" x14ac:dyDescent="0.35"/>
    <row r="5" spans="1:21" ht="15.75" customHeight="1" thickBot="1" x14ac:dyDescent="0.4">
      <c r="A5" t="s">
        <v>57</v>
      </c>
      <c r="B5" s="11">
        <f>B6*0.15+E6*0.15+H6*0.1+K6*0.05+N6*0.05+Q6*0.3+T6*0.2</f>
        <v>0.52500000000000002</v>
      </c>
    </row>
    <row r="6" spans="1:21" ht="15" thickTop="1" x14ac:dyDescent="0.35">
      <c r="A6" s="15" t="s">
        <v>56</v>
      </c>
      <c r="B6" s="19">
        <f>SUBTOTAL(101,Table8[[ ]])</f>
        <v>0.5</v>
      </c>
      <c r="C6" s="24"/>
      <c r="D6" s="24"/>
      <c r="E6" s="20">
        <f>SUBTOTAL(101,Table9[[ ]])</f>
        <v>0.5</v>
      </c>
      <c r="F6" s="24"/>
      <c r="G6" s="24"/>
      <c r="H6" s="25">
        <f>SUBTOTAL(101,Table10[[ ]])</f>
        <v>0.5</v>
      </c>
      <c r="I6" s="24"/>
      <c r="J6" s="24"/>
      <c r="K6" s="26">
        <f>SUBTOTAL(101,Table11[[ ]])</f>
        <v>0.5</v>
      </c>
      <c r="L6" s="24"/>
      <c r="M6" s="24"/>
      <c r="N6" s="27">
        <f>SUBTOTAL(101,Table12[[ ]])</f>
        <v>1</v>
      </c>
      <c r="O6" s="24"/>
      <c r="P6" s="24"/>
      <c r="Q6" s="28">
        <f>SUBTOTAL(101,Table13[[ ]])</f>
        <v>0.5</v>
      </c>
      <c r="R6" s="24"/>
      <c r="S6" s="24"/>
      <c r="T6" s="21">
        <f>SUBTOTAL(101,Table14[[ ]])</f>
        <v>0.5</v>
      </c>
      <c r="U6" s="24"/>
    </row>
    <row r="7" spans="1:21" x14ac:dyDescent="0.35">
      <c r="A7" t="s">
        <v>32</v>
      </c>
      <c r="B7" s="8" t="s">
        <v>31</v>
      </c>
      <c r="C7" s="16" t="s">
        <v>33</v>
      </c>
      <c r="D7" t="s">
        <v>34</v>
      </c>
      <c r="E7" t="s">
        <v>31</v>
      </c>
      <c r="F7" s="16" t="s">
        <v>33</v>
      </c>
      <c r="G7" t="s">
        <v>35</v>
      </c>
      <c r="H7" t="s">
        <v>31</v>
      </c>
      <c r="I7" s="16" t="s">
        <v>36</v>
      </c>
      <c r="J7" t="s">
        <v>44</v>
      </c>
      <c r="K7" t="s">
        <v>31</v>
      </c>
      <c r="L7" s="16" t="s">
        <v>37</v>
      </c>
      <c r="M7" t="s">
        <v>13</v>
      </c>
      <c r="N7" t="s">
        <v>31</v>
      </c>
      <c r="O7" s="16" t="s">
        <v>37</v>
      </c>
      <c r="P7" t="s">
        <v>39</v>
      </c>
      <c r="Q7" t="s">
        <v>31</v>
      </c>
      <c r="R7" s="16" t="s">
        <v>38</v>
      </c>
      <c r="S7" t="s">
        <v>41</v>
      </c>
      <c r="T7" t="s">
        <v>31</v>
      </c>
      <c r="U7" s="16" t="s">
        <v>40</v>
      </c>
    </row>
    <row r="8" spans="1:21" x14ac:dyDescent="0.35">
      <c r="A8">
        <v>1</v>
      </c>
      <c r="B8">
        <v>0.5</v>
      </c>
      <c r="C8" s="1">
        <v>43495</v>
      </c>
      <c r="D8">
        <v>1</v>
      </c>
      <c r="E8">
        <v>0.5</v>
      </c>
      <c r="F8" s="1">
        <v>43523</v>
      </c>
      <c r="H8">
        <v>0.5</v>
      </c>
      <c r="K8">
        <v>0.5</v>
      </c>
      <c r="N8">
        <v>1</v>
      </c>
      <c r="O8">
        <v>0</v>
      </c>
      <c r="P8">
        <v>1</v>
      </c>
      <c r="Q8">
        <v>0.5</v>
      </c>
      <c r="R8" s="1">
        <v>43509</v>
      </c>
      <c r="T8">
        <v>0.5</v>
      </c>
      <c r="U8" s="1" t="s">
        <v>68</v>
      </c>
    </row>
    <row r="9" spans="1:21" x14ac:dyDescent="0.35">
      <c r="A9">
        <v>2</v>
      </c>
      <c r="C9" s="1">
        <v>43507</v>
      </c>
      <c r="D9">
        <v>2</v>
      </c>
      <c r="F9" s="1">
        <v>43558</v>
      </c>
      <c r="P9">
        <v>2</v>
      </c>
      <c r="R9" s="1">
        <v>43556</v>
      </c>
    </row>
    <row r="10" spans="1:21" x14ac:dyDescent="0.35">
      <c r="A10">
        <v>3</v>
      </c>
      <c r="C10" s="1">
        <v>43530</v>
      </c>
      <c r="D10">
        <v>3</v>
      </c>
      <c r="F10" s="1">
        <v>43579</v>
      </c>
      <c r="P10" s="29"/>
      <c r="Q10" s="29"/>
      <c r="R10" s="29"/>
      <c r="S10" s="6"/>
      <c r="T10" s="6"/>
      <c r="U10" s="6"/>
    </row>
    <row r="11" spans="1:21" x14ac:dyDescent="0.35">
      <c r="A11">
        <v>4</v>
      </c>
      <c r="C11" s="1">
        <v>43549</v>
      </c>
      <c r="D11" s="13"/>
      <c r="E11" s="13"/>
      <c r="F11" s="13"/>
      <c r="P11" s="29"/>
      <c r="Q11" s="29"/>
      <c r="R11" s="29"/>
      <c r="S11" s="6"/>
      <c r="T11" s="6"/>
      <c r="U11" s="6"/>
    </row>
    <row r="12" spans="1:21" x14ac:dyDescent="0.35">
      <c r="A12">
        <v>5</v>
      </c>
      <c r="C12" s="1">
        <v>43570</v>
      </c>
      <c r="D12" s="13"/>
      <c r="E12" s="13"/>
      <c r="F12" s="13"/>
      <c r="P12" s="29"/>
      <c r="Q12" s="29"/>
      <c r="R12" s="29"/>
      <c r="S12" s="6"/>
      <c r="T12" s="6"/>
      <c r="U12" s="6"/>
    </row>
    <row r="13" spans="1:21" x14ac:dyDescent="0.35">
      <c r="A13">
        <v>6</v>
      </c>
      <c r="C13" s="1">
        <v>43579</v>
      </c>
      <c r="D13" s="13"/>
      <c r="E13" s="13"/>
      <c r="F13" s="13"/>
      <c r="P13" s="29"/>
      <c r="Q13" s="29"/>
      <c r="R13" s="29"/>
      <c r="S13" s="6"/>
      <c r="T13" s="6"/>
      <c r="U13" s="6"/>
    </row>
    <row r="14" spans="1:21" x14ac:dyDescent="0.35">
      <c r="A14" s="7"/>
      <c r="B14" s="7"/>
      <c r="C14" s="7"/>
      <c r="D14" s="13"/>
      <c r="E14" s="13"/>
      <c r="F14" s="13"/>
      <c r="P14" s="29"/>
      <c r="Q14" s="29"/>
      <c r="R14" s="29"/>
      <c r="S14" s="6"/>
      <c r="T14" s="6"/>
      <c r="U14" s="6"/>
    </row>
    <row r="15" spans="1:21" x14ac:dyDescent="0.35">
      <c r="A15" s="7"/>
      <c r="B15" s="7"/>
      <c r="C15" s="7"/>
      <c r="D15" s="13"/>
      <c r="E15" s="13"/>
      <c r="F15" s="13"/>
      <c r="P15" s="29"/>
      <c r="Q15" s="29"/>
      <c r="R15" s="29"/>
      <c r="S15" s="6"/>
      <c r="T15" s="6"/>
      <c r="U15" s="6"/>
    </row>
    <row r="16" spans="1:21" x14ac:dyDescent="0.35">
      <c r="A16" s="7"/>
      <c r="B16" s="7"/>
      <c r="C16" s="7"/>
      <c r="D16" s="13"/>
      <c r="E16" s="13"/>
      <c r="F16" s="13"/>
      <c r="P16" s="29"/>
      <c r="Q16" s="29"/>
      <c r="R16" s="29"/>
      <c r="S16" s="6"/>
      <c r="T16" s="6"/>
      <c r="U16" s="6"/>
    </row>
    <row r="17" spans="1:21" x14ac:dyDescent="0.35">
      <c r="A17" s="7"/>
      <c r="B17" s="7"/>
      <c r="C17" s="7"/>
      <c r="D17" s="13"/>
      <c r="E17" s="13"/>
      <c r="F17" s="13"/>
      <c r="P17" s="29"/>
      <c r="Q17" s="29"/>
      <c r="R17" s="29"/>
      <c r="S17" s="6"/>
      <c r="T17" s="6"/>
      <c r="U17" s="6"/>
    </row>
    <row r="18" spans="1:21" x14ac:dyDescent="0.35">
      <c r="A18" s="7"/>
      <c r="B18" s="7"/>
      <c r="C18" s="7"/>
      <c r="D18" s="13"/>
      <c r="E18" s="13"/>
      <c r="F18" s="13"/>
      <c r="P18" s="29"/>
      <c r="Q18" s="29"/>
      <c r="R18" s="29"/>
      <c r="S18" s="6"/>
      <c r="T18" s="6"/>
      <c r="U18" s="6"/>
    </row>
    <row r="19" spans="1:21" x14ac:dyDescent="0.35">
      <c r="A19" s="7"/>
      <c r="B19" s="7"/>
      <c r="C19" s="7"/>
      <c r="D19" s="13"/>
      <c r="E19" s="13"/>
      <c r="F19" s="13"/>
      <c r="P19" s="29"/>
      <c r="Q19" s="29"/>
      <c r="R19" s="29"/>
      <c r="S19" s="6"/>
      <c r="T19" s="6"/>
      <c r="U19" s="6"/>
    </row>
    <row r="20" spans="1:21" x14ac:dyDescent="0.35">
      <c r="A20" s="7"/>
      <c r="B20" s="7"/>
      <c r="C20" s="7"/>
      <c r="D20" s="13"/>
      <c r="E20" s="13"/>
      <c r="F20" s="13"/>
      <c r="P20" s="29"/>
      <c r="Q20" s="29"/>
      <c r="R20" s="29"/>
      <c r="S20" s="6"/>
      <c r="T20" s="6"/>
      <c r="U20" s="6"/>
    </row>
    <row r="21" spans="1:21" x14ac:dyDescent="0.35">
      <c r="A21" s="7"/>
      <c r="B21" s="7"/>
      <c r="C21" s="7"/>
      <c r="D21" s="13"/>
      <c r="E21" s="13"/>
      <c r="F21" s="13"/>
      <c r="P21" s="29"/>
      <c r="Q21" s="29"/>
      <c r="R21" s="29"/>
      <c r="S21" s="6"/>
      <c r="T21" s="6"/>
      <c r="U21" s="6"/>
    </row>
    <row r="22" spans="1:21" x14ac:dyDescent="0.35">
      <c r="A22" s="7"/>
      <c r="B22" s="7"/>
      <c r="C22" s="7"/>
      <c r="D22" s="13"/>
      <c r="E22" s="13"/>
      <c r="F22" s="13"/>
      <c r="P22" s="29"/>
      <c r="Q22" s="29"/>
      <c r="R22" s="29"/>
      <c r="S22" s="6"/>
      <c r="T22" s="6"/>
      <c r="U22" s="6"/>
    </row>
    <row r="23" spans="1:21" x14ac:dyDescent="0.35">
      <c r="A23" s="7"/>
      <c r="B23" s="7"/>
      <c r="C23" s="7"/>
      <c r="D23" s="13"/>
      <c r="E23" s="13"/>
      <c r="F23" s="13"/>
      <c r="P23" s="29"/>
      <c r="Q23" s="29"/>
      <c r="R23" s="29"/>
      <c r="S23" s="6"/>
      <c r="T23" s="6"/>
      <c r="U23" s="6"/>
    </row>
    <row r="24" spans="1:21" x14ac:dyDescent="0.35">
      <c r="A24" s="7"/>
      <c r="B24" s="7"/>
      <c r="C24" s="7"/>
      <c r="D24" s="13"/>
      <c r="E24" s="13"/>
      <c r="F24" s="13"/>
      <c r="P24" s="29"/>
      <c r="Q24" s="29"/>
      <c r="R24" s="29"/>
      <c r="S24" s="6"/>
      <c r="T24" s="6"/>
      <c r="U24" s="6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"/>
  <sheetViews>
    <sheetView workbookViewId="0">
      <selection activeCell="H3" sqref="H3"/>
    </sheetView>
  </sheetViews>
  <sheetFormatPr defaultRowHeight="14.5" x14ac:dyDescent="0.35"/>
  <cols>
    <col min="1" max="1" width="11.1796875" bestFit="1" customWidth="1"/>
    <col min="2" max="2" width="11" customWidth="1"/>
    <col min="3" max="3" width="10.453125" customWidth="1"/>
    <col min="5" max="5" width="11" customWidth="1"/>
    <col min="8" max="8" width="11" customWidth="1"/>
    <col min="9" max="9" width="16.81640625" bestFit="1" customWidth="1"/>
  </cols>
  <sheetData>
    <row r="1" spans="1:9" x14ac:dyDescent="0.35">
      <c r="A1" t="s">
        <v>14</v>
      </c>
      <c r="B1">
        <v>3520</v>
      </c>
      <c r="C1" t="s">
        <v>15</v>
      </c>
    </row>
    <row r="2" spans="1:9" x14ac:dyDescent="0.35">
      <c r="A2" t="s">
        <v>16</v>
      </c>
      <c r="B2" t="s">
        <v>17</v>
      </c>
      <c r="C2" t="s">
        <v>18</v>
      </c>
    </row>
    <row r="3" spans="1:9" x14ac:dyDescent="0.35">
      <c r="A3" t="s">
        <v>19</v>
      </c>
      <c r="E3" t="s">
        <v>91</v>
      </c>
      <c r="F3" s="1">
        <v>43496</v>
      </c>
      <c r="G3" s="1">
        <v>43501</v>
      </c>
    </row>
    <row r="5" spans="1:9" ht="15" thickBot="1" x14ac:dyDescent="0.4">
      <c r="A5" t="s">
        <v>57</v>
      </c>
      <c r="B5" s="11">
        <f>B6*0.5+E6*0.4+H6*0.1</f>
        <v>0.5</v>
      </c>
    </row>
    <row r="6" spans="1:9" ht="15" thickTop="1" x14ac:dyDescent="0.35">
      <c r="A6" t="s">
        <v>56</v>
      </c>
      <c r="B6" s="14">
        <f>SUBTOTAL(101,Table15[[ ]])</f>
        <v>0.5</v>
      </c>
      <c r="E6" s="17">
        <f>SUBTOTAL(101,Table16[[ ]])</f>
        <v>0.5</v>
      </c>
      <c r="H6" s="18">
        <f>SUBTOTAL(101,Table17[[ ]])</f>
        <v>0.5</v>
      </c>
    </row>
    <row r="7" spans="1:9" x14ac:dyDescent="0.35">
      <c r="A7" t="s">
        <v>44</v>
      </c>
      <c r="B7" t="s">
        <v>31</v>
      </c>
      <c r="C7" s="8" t="s">
        <v>43</v>
      </c>
      <c r="D7" t="s">
        <v>45</v>
      </c>
      <c r="E7" t="s">
        <v>31</v>
      </c>
      <c r="F7" s="8" t="s">
        <v>46</v>
      </c>
      <c r="G7" t="s">
        <v>41</v>
      </c>
      <c r="H7" t="s">
        <v>31</v>
      </c>
      <c r="I7" s="8" t="s">
        <v>36</v>
      </c>
    </row>
    <row r="8" spans="1:9" x14ac:dyDescent="0.35">
      <c r="A8">
        <v>1</v>
      </c>
      <c r="B8">
        <v>0.5</v>
      </c>
      <c r="C8" s="2">
        <v>43510</v>
      </c>
      <c r="D8">
        <v>1</v>
      </c>
      <c r="E8">
        <v>0.5</v>
      </c>
      <c r="F8" s="1">
        <v>43524</v>
      </c>
      <c r="H8">
        <v>0.5</v>
      </c>
      <c r="I8" s="1" t="s">
        <v>20</v>
      </c>
    </row>
    <row r="9" spans="1:9" x14ac:dyDescent="0.35">
      <c r="A9">
        <v>2</v>
      </c>
      <c r="C9" s="1">
        <v>43552</v>
      </c>
      <c r="D9">
        <v>2</v>
      </c>
      <c r="F9" s="1">
        <v>43566</v>
      </c>
    </row>
    <row r="11" spans="1:9" x14ac:dyDescent="0.35">
      <c r="A11" s="7"/>
      <c r="B11" s="7"/>
      <c r="C11" s="7"/>
      <c r="D11" s="13"/>
      <c r="E11" s="13"/>
      <c r="F11" s="13"/>
      <c r="G11" s="6"/>
      <c r="H11" s="6"/>
      <c r="I11" s="6"/>
    </row>
    <row r="12" spans="1:9" x14ac:dyDescent="0.35">
      <c r="A12" s="7"/>
      <c r="B12" s="7"/>
      <c r="C12" s="7"/>
      <c r="D12" s="13"/>
      <c r="E12" s="13"/>
      <c r="F12" s="13"/>
      <c r="G12" s="6"/>
      <c r="H12" s="6"/>
      <c r="I12" s="6"/>
    </row>
    <row r="13" spans="1:9" x14ac:dyDescent="0.35">
      <c r="A13" s="7"/>
      <c r="B13" s="7"/>
      <c r="C13" s="7"/>
      <c r="D13" s="13"/>
      <c r="E13" s="13"/>
      <c r="F13" s="13"/>
      <c r="G13" s="6"/>
      <c r="H13" s="6"/>
      <c r="I13" s="6"/>
    </row>
    <row r="14" spans="1:9" x14ac:dyDescent="0.35">
      <c r="A14" s="7"/>
      <c r="B14" s="7"/>
      <c r="C14" s="7"/>
      <c r="D14" s="13"/>
      <c r="E14" s="13"/>
      <c r="F14" s="13"/>
      <c r="G14" s="6"/>
      <c r="H14" s="6"/>
      <c r="I14" s="6"/>
    </row>
    <row r="15" spans="1:9" x14ac:dyDescent="0.35">
      <c r="A15" s="7"/>
      <c r="B15" s="7"/>
      <c r="C15" s="7"/>
      <c r="D15" s="13"/>
      <c r="E15" s="13"/>
      <c r="F15" s="13"/>
      <c r="G15" s="6"/>
      <c r="H15" s="6"/>
      <c r="I15" s="6"/>
    </row>
    <row r="16" spans="1:9" x14ac:dyDescent="0.35">
      <c r="A16" s="7"/>
      <c r="B16" s="7"/>
      <c r="C16" s="7"/>
      <c r="D16" s="13"/>
      <c r="E16" s="13"/>
      <c r="F16" s="13"/>
      <c r="G16" s="6"/>
      <c r="H16" s="6"/>
      <c r="I16" s="6"/>
    </row>
    <row r="17" spans="1:9" x14ac:dyDescent="0.35">
      <c r="A17" s="7"/>
      <c r="B17" s="7"/>
      <c r="C17" s="7"/>
      <c r="D17" s="13"/>
      <c r="E17" s="13"/>
      <c r="F17" s="13"/>
      <c r="G17" s="6"/>
      <c r="H17" s="6"/>
      <c r="I17" s="6"/>
    </row>
    <row r="18" spans="1:9" x14ac:dyDescent="0.35">
      <c r="A18" s="7"/>
      <c r="B18" s="7"/>
      <c r="C18" s="7"/>
      <c r="D18" s="13"/>
      <c r="E18" s="13"/>
      <c r="F18" s="13"/>
      <c r="G18" s="6"/>
      <c r="H18" s="6"/>
      <c r="I18" s="6"/>
    </row>
    <row r="19" spans="1:9" x14ac:dyDescent="0.35">
      <c r="A19" s="7"/>
      <c r="B19" s="7"/>
      <c r="C19" s="7"/>
      <c r="D19" s="13"/>
      <c r="E19" s="13"/>
      <c r="F19" s="13"/>
      <c r="G19" s="6"/>
      <c r="H19" s="6"/>
      <c r="I19" s="6"/>
    </row>
    <row r="20" spans="1:9" x14ac:dyDescent="0.35">
      <c r="A20" s="7"/>
      <c r="B20" s="7"/>
      <c r="C20" s="7"/>
      <c r="D20" s="13"/>
      <c r="E20" s="13"/>
      <c r="F20" s="13"/>
      <c r="G20" s="6"/>
      <c r="H20" s="6"/>
      <c r="I20" s="6"/>
    </row>
    <row r="21" spans="1:9" x14ac:dyDescent="0.35">
      <c r="A21" s="7"/>
      <c r="B21" s="7"/>
      <c r="C21" s="7"/>
      <c r="D21" s="13"/>
      <c r="E21" s="13"/>
      <c r="F21" s="13"/>
      <c r="G21" s="6"/>
      <c r="H21" s="6"/>
      <c r="I21" s="6"/>
    </row>
    <row r="22" spans="1:9" x14ac:dyDescent="0.35">
      <c r="A22" s="7"/>
      <c r="B22" s="7"/>
      <c r="C22" s="7"/>
      <c r="D22" s="13"/>
      <c r="E22" s="13"/>
      <c r="F22" s="13"/>
      <c r="G22" s="6"/>
      <c r="H22" s="6"/>
      <c r="I22" s="6"/>
    </row>
    <row r="23" spans="1:9" x14ac:dyDescent="0.35">
      <c r="A23" s="7"/>
      <c r="B23" s="7"/>
      <c r="C23" s="7"/>
      <c r="D23" s="13"/>
      <c r="E23" s="13"/>
      <c r="F23" s="13"/>
      <c r="G23" s="6"/>
      <c r="H23" s="6"/>
      <c r="I23" s="6"/>
    </row>
    <row r="24" spans="1:9" x14ac:dyDescent="0.35">
      <c r="A24" s="7"/>
      <c r="B24" s="7"/>
      <c r="C24" s="7"/>
      <c r="D24" s="13"/>
      <c r="E24" s="13"/>
      <c r="F24" s="13"/>
      <c r="G24" s="6"/>
      <c r="H24" s="6"/>
      <c r="I24" s="6"/>
    </row>
    <row r="25" spans="1:9" x14ac:dyDescent="0.35">
      <c r="A25" s="7"/>
      <c r="B25" s="7"/>
      <c r="C25" s="7"/>
      <c r="D25" s="13"/>
      <c r="E25" s="13"/>
      <c r="F25" s="13"/>
      <c r="G25" s="6"/>
      <c r="H25" s="6"/>
      <c r="I25" s="6"/>
    </row>
    <row r="26" spans="1:9" x14ac:dyDescent="0.35">
      <c r="A26" s="7"/>
      <c r="B26" s="7"/>
      <c r="C26" s="7"/>
      <c r="D26" s="13"/>
      <c r="E26" s="13"/>
      <c r="F26" s="13"/>
      <c r="G26" s="6"/>
      <c r="H26" s="6"/>
      <c r="I26" s="6"/>
    </row>
    <row r="27" spans="1:9" x14ac:dyDescent="0.35">
      <c r="A27" s="7"/>
      <c r="B27" s="7"/>
      <c r="C27" s="7"/>
      <c r="D27" s="13"/>
      <c r="E27" s="13"/>
      <c r="F27" s="13"/>
      <c r="G27" s="6"/>
      <c r="H27" s="6"/>
      <c r="I27" s="6"/>
    </row>
    <row r="28" spans="1:9" x14ac:dyDescent="0.35">
      <c r="A28" s="7"/>
      <c r="B28" s="7"/>
      <c r="C28" s="7"/>
      <c r="D28" s="13"/>
      <c r="E28" s="13"/>
      <c r="F28" s="13"/>
      <c r="G28" s="6"/>
      <c r="H28" s="6"/>
      <c r="I28" s="6"/>
    </row>
    <row r="29" spans="1:9" x14ac:dyDescent="0.35">
      <c r="A29" s="7"/>
      <c r="B29" s="7"/>
      <c r="C29" s="7"/>
      <c r="D29" s="13"/>
      <c r="E29" s="13"/>
      <c r="F29" s="13"/>
      <c r="G29" s="6"/>
      <c r="H29" s="6"/>
      <c r="I29" s="6"/>
    </row>
    <row r="30" spans="1:9" x14ac:dyDescent="0.35">
      <c r="A30" s="7"/>
      <c r="B30" s="7"/>
      <c r="C30" s="7"/>
      <c r="D30" s="13"/>
      <c r="E30" s="13"/>
      <c r="F30" s="13"/>
      <c r="G30" s="6"/>
      <c r="H30" s="6"/>
      <c r="I30" s="6"/>
    </row>
    <row r="31" spans="1:9" x14ac:dyDescent="0.35">
      <c r="A31" s="7"/>
      <c r="B31" s="7"/>
      <c r="C31" s="7"/>
      <c r="D31" s="13"/>
      <c r="E31" s="13"/>
      <c r="F31" s="13"/>
      <c r="G31" s="6"/>
      <c r="H31" s="6"/>
      <c r="I31" s="6"/>
    </row>
    <row r="32" spans="1:9" x14ac:dyDescent="0.35">
      <c r="A32" s="7"/>
      <c r="B32" s="7"/>
      <c r="C32" s="7"/>
      <c r="D32" s="13"/>
      <c r="E32" s="13"/>
      <c r="F32" s="13"/>
      <c r="G32" s="6"/>
      <c r="H32" s="6"/>
      <c r="I32" s="6"/>
    </row>
    <row r="33" spans="1:9" x14ac:dyDescent="0.35">
      <c r="A33" s="7"/>
      <c r="B33" s="7"/>
      <c r="C33" s="7"/>
      <c r="D33" s="13"/>
      <c r="E33" s="13"/>
      <c r="F33" s="13"/>
      <c r="G33" s="6"/>
      <c r="H33" s="6"/>
      <c r="I33" s="6"/>
    </row>
    <row r="34" spans="1:9" x14ac:dyDescent="0.35">
      <c r="A34" s="7"/>
      <c r="B34" s="7"/>
      <c r="C34" s="7"/>
      <c r="D34" s="13"/>
      <c r="E34" s="13"/>
      <c r="F34" s="13"/>
      <c r="G34" s="6"/>
      <c r="H34" s="6"/>
      <c r="I34" s="6"/>
    </row>
    <row r="35" spans="1:9" x14ac:dyDescent="0.35">
      <c r="A35" s="7"/>
      <c r="B35" s="7"/>
      <c r="C35" s="7"/>
      <c r="D35" s="13"/>
      <c r="E35" s="13"/>
      <c r="F35" s="13"/>
      <c r="G35" s="6"/>
      <c r="H35" s="6"/>
      <c r="I35" s="6"/>
    </row>
    <row r="36" spans="1:9" x14ac:dyDescent="0.35">
      <c r="A36" s="7"/>
      <c r="B36" s="7"/>
      <c r="C36" s="7"/>
      <c r="D36" s="13"/>
      <c r="E36" s="13"/>
      <c r="F36" s="13"/>
      <c r="G36" s="6"/>
      <c r="H36" s="6"/>
      <c r="I36" s="6"/>
    </row>
    <row r="37" spans="1:9" x14ac:dyDescent="0.35">
      <c r="A37" s="7"/>
      <c r="B37" s="7"/>
      <c r="C37" s="7"/>
      <c r="D37" s="13"/>
      <c r="E37" s="13"/>
      <c r="F37" s="13"/>
      <c r="G37" s="6"/>
      <c r="H37" s="6"/>
      <c r="I37" s="6"/>
    </row>
    <row r="38" spans="1:9" x14ac:dyDescent="0.35">
      <c r="A38" s="7"/>
      <c r="B38" s="7"/>
      <c r="C38" s="7"/>
      <c r="D38" s="13"/>
      <c r="E38" s="13"/>
      <c r="F38" s="13"/>
      <c r="G38" s="6"/>
      <c r="H38" s="6"/>
      <c r="I38" s="6"/>
    </row>
    <row r="39" spans="1:9" x14ac:dyDescent="0.35">
      <c r="A39" s="7"/>
      <c r="B39" s="7"/>
      <c r="C39" s="7"/>
      <c r="D39" s="13"/>
      <c r="E39" s="13"/>
      <c r="F39" s="13"/>
      <c r="G39" s="6"/>
      <c r="H39" s="6"/>
      <c r="I39" s="6"/>
    </row>
    <row r="40" spans="1:9" x14ac:dyDescent="0.35">
      <c r="A40" s="7"/>
      <c r="B40" s="7"/>
      <c r="C40" s="7"/>
      <c r="D40" s="13"/>
      <c r="E40" s="13"/>
      <c r="F40" s="13"/>
      <c r="G40" s="6"/>
      <c r="H40" s="6"/>
      <c r="I40" s="6"/>
    </row>
    <row r="41" spans="1:9" x14ac:dyDescent="0.35">
      <c r="A41" s="7"/>
      <c r="B41" s="7"/>
      <c r="C41" s="7"/>
      <c r="D41" s="13"/>
      <c r="E41" s="13"/>
      <c r="F41" s="13"/>
      <c r="G41" s="6"/>
      <c r="H41" s="6"/>
      <c r="I41" s="6"/>
    </row>
    <row r="42" spans="1:9" x14ac:dyDescent="0.35">
      <c r="A42" s="7"/>
      <c r="B42" s="7"/>
      <c r="C42" s="7"/>
      <c r="D42" s="13"/>
      <c r="E42" s="13"/>
      <c r="F42" s="13"/>
      <c r="G42" s="6"/>
      <c r="H42" s="6"/>
      <c r="I42" s="6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4"/>
  <sheetViews>
    <sheetView zoomScale="85" zoomScaleNormal="85" workbookViewId="0">
      <selection activeCell="F21" sqref="F21"/>
    </sheetView>
  </sheetViews>
  <sheetFormatPr defaultRowHeight="14.5" x14ac:dyDescent="0.35"/>
  <cols>
    <col min="1" max="1" width="13.453125" customWidth="1"/>
    <col min="4" max="4" width="21.453125" customWidth="1"/>
    <col min="7" max="7" width="9.7265625" bestFit="1" customWidth="1"/>
    <col min="10" max="10" width="16" bestFit="1" customWidth="1"/>
    <col min="12" max="12" width="15" bestFit="1" customWidth="1"/>
    <col min="13" max="13" width="16" bestFit="1" customWidth="1"/>
    <col min="15" max="15" width="17.81640625" bestFit="1" customWidth="1"/>
  </cols>
  <sheetData>
    <row r="1" spans="1:15" x14ac:dyDescent="0.35">
      <c r="A1" t="s">
        <v>21</v>
      </c>
      <c r="B1">
        <v>201</v>
      </c>
      <c r="C1" t="s">
        <v>22</v>
      </c>
    </row>
    <row r="2" spans="1:15" x14ac:dyDescent="0.35">
      <c r="A2" t="s">
        <v>16</v>
      </c>
      <c r="B2" t="s">
        <v>23</v>
      </c>
      <c r="C2" t="s">
        <v>24</v>
      </c>
    </row>
    <row r="3" spans="1:15" x14ac:dyDescent="0.35">
      <c r="A3" t="s">
        <v>25</v>
      </c>
    </row>
    <row r="5" spans="1:15" ht="15" thickBot="1" x14ac:dyDescent="0.4">
      <c r="A5" t="s">
        <v>57</v>
      </c>
      <c r="B5" s="11">
        <f>B6*0.1+E6*0.1+H6*0.2+K6*0.4+N6*0.2</f>
        <v>0.80300000000000005</v>
      </c>
    </row>
    <row r="6" spans="1:15" ht="12.75" customHeight="1" thickTop="1" x14ac:dyDescent="0.35">
      <c r="A6" t="s">
        <v>58</v>
      </c>
      <c r="B6" s="14">
        <f>SUBTOTAL(101,Table19[[ ]])</f>
        <v>1</v>
      </c>
      <c r="E6" s="17">
        <f>SUBTOTAL(101,Table20[[ ]])</f>
        <v>0.85</v>
      </c>
      <c r="H6" s="22">
        <f>SUBTOTAL(101,Table21[[ ]])</f>
        <v>0.98999999999999988</v>
      </c>
      <c r="K6" s="23">
        <f>SUBTOTAL(101,Table22[[ ]])</f>
        <v>0.8</v>
      </c>
      <c r="N6" s="18">
        <f>SUBTOTAL(101,Table23[[ ]])</f>
        <v>0.5</v>
      </c>
    </row>
    <row r="7" spans="1:15" x14ac:dyDescent="0.35">
      <c r="A7" t="s">
        <v>13</v>
      </c>
      <c r="B7" t="s">
        <v>31</v>
      </c>
      <c r="C7" s="16" t="s">
        <v>36</v>
      </c>
      <c r="D7" t="s">
        <v>47</v>
      </c>
      <c r="E7" t="s">
        <v>31</v>
      </c>
      <c r="F7" s="16" t="s">
        <v>36</v>
      </c>
      <c r="G7" t="s">
        <v>48</v>
      </c>
      <c r="H7" t="s">
        <v>31</v>
      </c>
      <c r="I7" s="16" t="s">
        <v>40</v>
      </c>
      <c r="J7" t="s">
        <v>49</v>
      </c>
      <c r="K7" t="s">
        <v>31</v>
      </c>
      <c r="L7" s="16" t="s">
        <v>46</v>
      </c>
      <c r="M7" t="s">
        <v>41</v>
      </c>
      <c r="N7" t="s">
        <v>31</v>
      </c>
      <c r="O7" s="16" t="s">
        <v>40</v>
      </c>
    </row>
    <row r="8" spans="1:15" x14ac:dyDescent="0.35">
      <c r="B8" s="1">
        <v>1</v>
      </c>
      <c r="C8" s="3" t="s">
        <v>67</v>
      </c>
      <c r="E8">
        <v>0.85</v>
      </c>
      <c r="F8" s="1"/>
      <c r="G8" t="s">
        <v>69</v>
      </c>
      <c r="H8">
        <v>0.97</v>
      </c>
      <c r="I8" s="1">
        <v>43486</v>
      </c>
      <c r="J8" t="s">
        <v>80</v>
      </c>
      <c r="K8">
        <v>0.8</v>
      </c>
      <c r="L8" s="1">
        <v>43501</v>
      </c>
      <c r="M8" t="s">
        <v>26</v>
      </c>
      <c r="N8">
        <v>0.5</v>
      </c>
      <c r="O8" s="9" t="s">
        <v>79</v>
      </c>
    </row>
    <row r="9" spans="1:15" x14ac:dyDescent="0.35">
      <c r="C9" s="1" t="s">
        <v>89</v>
      </c>
      <c r="F9" s="1"/>
      <c r="G9" t="s">
        <v>70</v>
      </c>
      <c r="H9">
        <v>1</v>
      </c>
      <c r="I9" s="1">
        <v>43493</v>
      </c>
      <c r="J9" t="s">
        <v>81</v>
      </c>
      <c r="L9" s="1">
        <v>43536</v>
      </c>
    </row>
    <row r="10" spans="1:15" x14ac:dyDescent="0.35">
      <c r="G10" t="s">
        <v>71</v>
      </c>
      <c r="H10">
        <v>1</v>
      </c>
      <c r="I10" s="1">
        <v>43500</v>
      </c>
      <c r="M10" s="6"/>
      <c r="N10" s="6"/>
      <c r="O10" s="6"/>
    </row>
    <row r="11" spans="1:15" x14ac:dyDescent="0.35">
      <c r="G11" t="s">
        <v>72</v>
      </c>
      <c r="I11" s="1">
        <v>43514</v>
      </c>
      <c r="M11" s="6"/>
      <c r="N11" s="6"/>
      <c r="O11" s="6"/>
    </row>
    <row r="12" spans="1:15" x14ac:dyDescent="0.35">
      <c r="G12" t="s">
        <v>73</v>
      </c>
      <c r="I12" s="1">
        <v>43521</v>
      </c>
      <c r="M12" s="6"/>
      <c r="N12" s="6"/>
      <c r="O12" s="6"/>
    </row>
    <row r="13" spans="1:15" x14ac:dyDescent="0.35">
      <c r="G13" t="s">
        <v>74</v>
      </c>
      <c r="I13" s="1">
        <v>43521</v>
      </c>
      <c r="M13" s="6"/>
      <c r="N13" s="6"/>
      <c r="O13" s="6"/>
    </row>
    <row r="14" spans="1:15" x14ac:dyDescent="0.35">
      <c r="G14" t="s">
        <v>75</v>
      </c>
      <c r="I14" s="1">
        <v>43535</v>
      </c>
      <c r="M14" s="6"/>
      <c r="N14" s="6"/>
      <c r="O14" s="6"/>
    </row>
    <row r="15" spans="1:15" x14ac:dyDescent="0.35">
      <c r="G15" t="s">
        <v>76</v>
      </c>
      <c r="I15" s="1">
        <v>43556</v>
      </c>
      <c r="M15" s="6"/>
      <c r="N15" s="6"/>
      <c r="O15" s="6"/>
    </row>
    <row r="16" spans="1:15" x14ac:dyDescent="0.35">
      <c r="G16" t="s">
        <v>77</v>
      </c>
      <c r="I16" s="1">
        <v>43570</v>
      </c>
      <c r="M16" s="6"/>
      <c r="N16" s="6"/>
      <c r="O16" s="6"/>
    </row>
    <row r="17" spans="7:15" x14ac:dyDescent="0.35">
      <c r="G17" t="s">
        <v>78</v>
      </c>
      <c r="I17" s="1">
        <v>43581</v>
      </c>
      <c r="M17" s="6"/>
      <c r="N17" s="6"/>
      <c r="O17" s="6"/>
    </row>
    <row r="18" spans="7:15" x14ac:dyDescent="0.35">
      <c r="M18" s="6"/>
      <c r="N18" s="6"/>
      <c r="O18" s="6"/>
    </row>
    <row r="19" spans="7:15" x14ac:dyDescent="0.35">
      <c r="M19" s="6"/>
      <c r="N19" s="6"/>
      <c r="O19" s="6"/>
    </row>
    <row r="20" spans="7:15" x14ac:dyDescent="0.35">
      <c r="M20" s="6"/>
      <c r="N20" s="6"/>
      <c r="O20" s="6"/>
    </row>
    <row r="21" spans="7:15" x14ac:dyDescent="0.35">
      <c r="M21" s="6"/>
      <c r="N21" s="6"/>
      <c r="O21" s="6"/>
    </row>
    <row r="22" spans="7:15" x14ac:dyDescent="0.35">
      <c r="M22" s="6"/>
      <c r="N22" s="6"/>
      <c r="O22" s="6"/>
    </row>
    <row r="23" spans="7:15" x14ac:dyDescent="0.35">
      <c r="M23" s="6"/>
      <c r="N23" s="6"/>
      <c r="O23" s="6"/>
    </row>
    <row r="24" spans="7:15" x14ac:dyDescent="0.35">
      <c r="M24" s="6"/>
      <c r="N24" s="6"/>
      <c r="O24" s="6"/>
    </row>
    <row r="25" spans="7:15" x14ac:dyDescent="0.35">
      <c r="M25" s="6"/>
      <c r="N25" s="6"/>
      <c r="O25" s="6"/>
    </row>
    <row r="26" spans="7:15" x14ac:dyDescent="0.35">
      <c r="M26" s="6"/>
      <c r="N26" s="6"/>
      <c r="O26" s="6"/>
    </row>
    <row r="27" spans="7:15" x14ac:dyDescent="0.35">
      <c r="M27" s="6"/>
      <c r="N27" s="6"/>
      <c r="O27" s="6"/>
    </row>
    <row r="28" spans="7:15" x14ac:dyDescent="0.35">
      <c r="M28" s="6"/>
      <c r="N28" s="6"/>
      <c r="O28" s="6"/>
    </row>
    <row r="29" spans="7:15" x14ac:dyDescent="0.35">
      <c r="M29" s="6"/>
      <c r="N29" s="6"/>
      <c r="O29" s="6"/>
    </row>
    <row r="30" spans="7:15" x14ac:dyDescent="0.35">
      <c r="M30" s="6"/>
      <c r="N30" s="6"/>
      <c r="O30" s="6"/>
    </row>
    <row r="31" spans="7:15" x14ac:dyDescent="0.35">
      <c r="M31" s="6"/>
      <c r="N31" s="6"/>
      <c r="O31" s="6"/>
    </row>
    <row r="32" spans="7:15" x14ac:dyDescent="0.35">
      <c r="M32" s="6"/>
      <c r="N32" s="6"/>
      <c r="O32" s="6"/>
    </row>
    <row r="33" spans="1:15" x14ac:dyDescent="0.35">
      <c r="M33" s="6"/>
      <c r="N33" s="6"/>
      <c r="O33" s="6"/>
    </row>
    <row r="34" spans="1:15" x14ac:dyDescent="0.35">
      <c r="M34" s="6"/>
      <c r="N34" s="6"/>
      <c r="O34" s="6"/>
    </row>
    <row r="35" spans="1:15" x14ac:dyDescent="0.35">
      <c r="M35" s="6"/>
      <c r="N35" s="6"/>
      <c r="O35" s="6"/>
    </row>
    <row r="36" spans="1:15" x14ac:dyDescent="0.35">
      <c r="M36" s="6"/>
      <c r="N36" s="6"/>
      <c r="O36" s="6"/>
    </row>
    <row r="37" spans="1:15" x14ac:dyDescent="0.35">
      <c r="M37" s="6"/>
      <c r="N37" s="6"/>
      <c r="O37" s="6"/>
    </row>
    <row r="38" spans="1:15" x14ac:dyDescent="0.35">
      <c r="M38" s="6"/>
      <c r="N38" s="6"/>
      <c r="O38" s="6"/>
    </row>
    <row r="39" spans="1:15" x14ac:dyDescent="0.35">
      <c r="M39" s="6"/>
      <c r="N39" s="6"/>
      <c r="O39" s="6"/>
    </row>
    <row r="40" spans="1:15" x14ac:dyDescent="0.35">
      <c r="M40" s="6"/>
      <c r="N40" s="6"/>
      <c r="O40" s="6"/>
    </row>
    <row r="41" spans="1:15" x14ac:dyDescent="0.35">
      <c r="M41" s="6"/>
      <c r="N41" s="6"/>
      <c r="O41" s="6"/>
    </row>
    <row r="44" spans="1:15" x14ac:dyDescent="0.35">
      <c r="A44" t="s">
        <v>64</v>
      </c>
      <c r="B44" t="s">
        <v>65</v>
      </c>
      <c r="C44" t="s">
        <v>66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1"/>
  <sheetViews>
    <sheetView workbookViewId="0">
      <selection activeCell="K9" sqref="K9"/>
    </sheetView>
  </sheetViews>
  <sheetFormatPr defaultRowHeight="14.5" x14ac:dyDescent="0.35"/>
  <cols>
    <col min="1" max="1" width="13.26953125" customWidth="1"/>
    <col min="2" max="2" width="13.453125" customWidth="1"/>
    <col min="4" max="4" width="10" customWidth="1"/>
    <col min="5" max="5" width="11.453125" bestFit="1" customWidth="1"/>
    <col min="7" max="7" width="12.81640625" customWidth="1"/>
  </cols>
  <sheetData>
    <row r="1" spans="1:12" x14ac:dyDescent="0.35">
      <c r="A1" t="s">
        <v>27</v>
      </c>
      <c r="B1">
        <v>141</v>
      </c>
      <c r="D1" t="s">
        <v>28</v>
      </c>
    </row>
    <row r="2" spans="1:12" x14ac:dyDescent="0.35">
      <c r="A2" t="s">
        <v>53</v>
      </c>
      <c r="B2" t="s">
        <v>54</v>
      </c>
      <c r="D2" t="s">
        <v>29</v>
      </c>
    </row>
    <row r="3" spans="1:12" x14ac:dyDescent="0.35">
      <c r="A3" t="s">
        <v>30</v>
      </c>
      <c r="E3" t="s">
        <v>90</v>
      </c>
      <c r="F3" s="1">
        <v>43496</v>
      </c>
    </row>
    <row r="5" spans="1:12" ht="15" thickBot="1" x14ac:dyDescent="0.4">
      <c r="A5" t="s">
        <v>57</v>
      </c>
      <c r="B5" s="11">
        <f>B6*0.1+E6*0.1+H6*0.6+K6*0.2</f>
        <v>0.60591499999999998</v>
      </c>
    </row>
    <row r="6" spans="1:12" ht="15" thickTop="1" x14ac:dyDescent="0.35">
      <c r="A6" t="s">
        <v>58</v>
      </c>
      <c r="B6" s="14">
        <f>SUBTOTAL(101,Table24[[ ]])</f>
        <v>0.80914999999999992</v>
      </c>
      <c r="E6" s="17">
        <f>SUBTOTAL(101,Table25[[ ]])</f>
        <v>0.5</v>
      </c>
      <c r="H6" s="22">
        <f>SUBTOTAL(101,Table26[[ ]])</f>
        <v>0.52500000000000002</v>
      </c>
      <c r="K6" s="18">
        <f>SUBTOTAL(101,Table27[[ ]])</f>
        <v>0.8</v>
      </c>
    </row>
    <row r="7" spans="1:12" x14ac:dyDescent="0.35">
      <c r="A7" t="s">
        <v>50</v>
      </c>
      <c r="B7" t="s">
        <v>31</v>
      </c>
      <c r="C7" s="8" t="s">
        <v>36</v>
      </c>
      <c r="D7" t="s">
        <v>51</v>
      </c>
      <c r="E7" t="s">
        <v>31</v>
      </c>
      <c r="F7" s="8" t="s">
        <v>36</v>
      </c>
      <c r="G7" t="s">
        <v>49</v>
      </c>
      <c r="H7" t="s">
        <v>31</v>
      </c>
      <c r="I7" s="8" t="s">
        <v>52</v>
      </c>
      <c r="J7" t="s">
        <v>7</v>
      </c>
      <c r="K7" t="s">
        <v>31</v>
      </c>
      <c r="L7" s="8" t="s">
        <v>40</v>
      </c>
    </row>
    <row r="8" spans="1:12" x14ac:dyDescent="0.35">
      <c r="A8">
        <v>6.2</v>
      </c>
      <c r="B8">
        <v>1</v>
      </c>
      <c r="C8" s="1">
        <v>43478</v>
      </c>
      <c r="E8">
        <v>0.5</v>
      </c>
      <c r="F8" s="1"/>
      <c r="G8">
        <v>1</v>
      </c>
      <c r="H8">
        <v>0.52500000000000002</v>
      </c>
      <c r="I8" s="1">
        <v>43494</v>
      </c>
      <c r="K8">
        <v>0.8</v>
      </c>
    </row>
    <row r="9" spans="1:12" x14ac:dyDescent="0.35">
      <c r="A9">
        <v>6.3</v>
      </c>
      <c r="B9">
        <v>0.90380000000000005</v>
      </c>
      <c r="C9" s="1">
        <v>43483</v>
      </c>
      <c r="G9">
        <v>2</v>
      </c>
      <c r="I9" s="1">
        <v>43517</v>
      </c>
    </row>
    <row r="10" spans="1:12" x14ac:dyDescent="0.35">
      <c r="A10">
        <v>6.4</v>
      </c>
      <c r="B10">
        <v>0.84960000000000002</v>
      </c>
      <c r="C10" s="1">
        <v>43483</v>
      </c>
      <c r="G10">
        <v>3</v>
      </c>
      <c r="I10" s="1">
        <v>43550</v>
      </c>
      <c r="J10" s="6"/>
      <c r="K10" s="6"/>
      <c r="L10" s="6"/>
    </row>
    <row r="11" spans="1:12" x14ac:dyDescent="0.35">
      <c r="A11">
        <v>6.5</v>
      </c>
      <c r="B11">
        <v>0.44440000000000002</v>
      </c>
      <c r="C11" s="1">
        <v>43488</v>
      </c>
      <c r="G11">
        <v>4</v>
      </c>
      <c r="I11" s="1">
        <v>43573</v>
      </c>
      <c r="J11" s="6"/>
      <c r="K11" s="6"/>
      <c r="L11" s="6"/>
    </row>
    <row r="12" spans="1:12" x14ac:dyDescent="0.35">
      <c r="A12">
        <v>6.6</v>
      </c>
      <c r="B12">
        <v>0.8</v>
      </c>
      <c r="C12" s="1">
        <v>43488</v>
      </c>
      <c r="G12" s="5"/>
      <c r="H12" s="5"/>
      <c r="I12" s="5"/>
      <c r="J12" s="6"/>
      <c r="K12" s="6"/>
      <c r="L12" s="6"/>
    </row>
    <row r="13" spans="1:12" x14ac:dyDescent="0.35">
      <c r="A13">
        <v>6.7</v>
      </c>
      <c r="B13">
        <v>0.85709999999999997</v>
      </c>
      <c r="C13" s="1">
        <v>43492</v>
      </c>
      <c r="G13" s="5"/>
      <c r="H13" s="5"/>
      <c r="I13" s="5"/>
      <c r="J13" s="6"/>
      <c r="K13" s="6"/>
      <c r="L13" s="6"/>
    </row>
    <row r="14" spans="1:12" x14ac:dyDescent="0.35">
      <c r="A14">
        <v>8.1</v>
      </c>
      <c r="G14" s="5"/>
      <c r="H14" s="5"/>
      <c r="I14" s="5"/>
      <c r="J14" s="6"/>
      <c r="K14" s="6"/>
      <c r="L14" s="6"/>
    </row>
    <row r="15" spans="1:12" x14ac:dyDescent="0.35">
      <c r="A15">
        <v>8.1999999999999993</v>
      </c>
      <c r="G15" s="5"/>
      <c r="H15" s="5"/>
      <c r="I15" s="5"/>
      <c r="J15" s="6"/>
      <c r="K15" s="6"/>
      <c r="L15" s="6"/>
    </row>
    <row r="16" spans="1:12" x14ac:dyDescent="0.35">
      <c r="G16" s="5"/>
      <c r="H16" s="5"/>
      <c r="I16" s="5"/>
      <c r="J16" s="6"/>
      <c r="K16" s="6"/>
      <c r="L16" s="6"/>
    </row>
    <row r="17" spans="7:12" x14ac:dyDescent="0.35">
      <c r="G17" s="5"/>
      <c r="H17" s="5"/>
      <c r="I17" s="5"/>
      <c r="J17" s="6"/>
      <c r="K17" s="6"/>
      <c r="L17" s="6"/>
    </row>
    <row r="18" spans="7:12" x14ac:dyDescent="0.35">
      <c r="G18" s="5"/>
      <c r="H18" s="5"/>
      <c r="I18" s="5"/>
      <c r="J18" s="6"/>
      <c r="K18" s="6"/>
      <c r="L18" s="6"/>
    </row>
    <row r="19" spans="7:12" x14ac:dyDescent="0.35">
      <c r="G19" s="5"/>
      <c r="H19" s="5"/>
      <c r="I19" s="5"/>
      <c r="J19" s="6"/>
      <c r="K19" s="6"/>
      <c r="L19" s="6"/>
    </row>
    <row r="20" spans="7:12" x14ac:dyDescent="0.35">
      <c r="G20" s="5"/>
      <c r="H20" s="5"/>
      <c r="I20" s="5"/>
      <c r="J20" s="6"/>
      <c r="K20" s="6"/>
      <c r="L20" s="6"/>
    </row>
    <row r="21" spans="7:12" x14ac:dyDescent="0.35">
      <c r="G21" s="5"/>
      <c r="H21" s="5"/>
      <c r="I21" s="5"/>
      <c r="J21" s="6"/>
      <c r="K21" s="6"/>
      <c r="L21" s="6"/>
    </row>
    <row r="22" spans="7:12" x14ac:dyDescent="0.35">
      <c r="G22" s="5"/>
      <c r="H22" s="5"/>
      <c r="I22" s="5"/>
      <c r="J22" s="6"/>
      <c r="K22" s="6"/>
      <c r="L22" s="6"/>
    </row>
    <row r="23" spans="7:12" x14ac:dyDescent="0.35">
      <c r="G23" s="5"/>
      <c r="H23" s="5"/>
      <c r="I23" s="5"/>
      <c r="J23" s="6"/>
      <c r="K23" s="6"/>
      <c r="L23" s="6"/>
    </row>
    <row r="24" spans="7:12" x14ac:dyDescent="0.35">
      <c r="G24" s="5"/>
      <c r="H24" s="5"/>
      <c r="I24" s="5"/>
      <c r="J24" s="6"/>
      <c r="K24" s="6"/>
      <c r="L24" s="6"/>
    </row>
    <row r="25" spans="7:12" x14ac:dyDescent="0.35">
      <c r="G25" s="5"/>
      <c r="H25" s="5"/>
      <c r="I25" s="5"/>
      <c r="J25" s="6"/>
      <c r="K25" s="6"/>
      <c r="L25" s="6"/>
    </row>
    <row r="26" spans="7:12" x14ac:dyDescent="0.35">
      <c r="G26" s="5"/>
      <c r="H26" s="5"/>
      <c r="I26" s="5"/>
      <c r="J26" s="6"/>
      <c r="K26" s="6"/>
      <c r="L26" s="6"/>
    </row>
    <row r="27" spans="7:12" x14ac:dyDescent="0.35">
      <c r="G27" s="5"/>
      <c r="H27" s="5"/>
      <c r="I27" s="5"/>
      <c r="J27" s="6"/>
      <c r="K27" s="6"/>
      <c r="L27" s="6"/>
    </row>
    <row r="28" spans="7:12" x14ac:dyDescent="0.35">
      <c r="G28" s="5"/>
      <c r="H28" s="5"/>
      <c r="I28" s="5"/>
      <c r="J28" s="6"/>
      <c r="K28" s="6"/>
      <c r="L28" s="6"/>
    </row>
    <row r="29" spans="7:12" x14ac:dyDescent="0.35">
      <c r="G29" s="5"/>
      <c r="H29" s="5"/>
      <c r="I29" s="5"/>
      <c r="J29" s="6"/>
      <c r="K29" s="6"/>
      <c r="L29" s="6"/>
    </row>
    <row r="30" spans="7:12" x14ac:dyDescent="0.35">
      <c r="G30" s="5"/>
      <c r="H30" s="5"/>
      <c r="I30" s="5"/>
      <c r="J30" s="6"/>
      <c r="K30" s="6"/>
      <c r="L30" s="6"/>
    </row>
    <row r="31" spans="7:12" x14ac:dyDescent="0.35">
      <c r="G31" s="5"/>
      <c r="H31" s="5"/>
      <c r="I31" s="5"/>
      <c r="J31" s="6"/>
      <c r="K31" s="6"/>
      <c r="L31" s="6"/>
    </row>
    <row r="32" spans="7:12" x14ac:dyDescent="0.35">
      <c r="G32" s="5"/>
      <c r="H32" s="5"/>
      <c r="I32" s="5"/>
      <c r="J32" s="6"/>
      <c r="K32" s="6"/>
      <c r="L32" s="6"/>
    </row>
    <row r="33" spans="7:12" x14ac:dyDescent="0.35">
      <c r="G33" s="5"/>
      <c r="H33" s="5"/>
      <c r="I33" s="5"/>
      <c r="J33" s="6"/>
      <c r="K33" s="6"/>
      <c r="L33" s="6"/>
    </row>
    <row r="34" spans="7:12" x14ac:dyDescent="0.35">
      <c r="G34" s="5"/>
      <c r="H34" s="5"/>
      <c r="I34" s="5"/>
      <c r="J34" s="6"/>
      <c r="K34" s="6"/>
      <c r="L34" s="6"/>
    </row>
    <row r="35" spans="7:12" x14ac:dyDescent="0.35">
      <c r="G35" s="5"/>
      <c r="H35" s="5"/>
      <c r="I35" s="5"/>
      <c r="J35" s="6"/>
      <c r="K35" s="6"/>
      <c r="L35" s="6"/>
    </row>
    <row r="36" spans="7:12" x14ac:dyDescent="0.35">
      <c r="G36" s="5"/>
      <c r="H36" s="5"/>
      <c r="I36" s="5"/>
      <c r="J36" s="6"/>
      <c r="K36" s="6"/>
      <c r="L36" s="6"/>
    </row>
    <row r="37" spans="7:12" x14ac:dyDescent="0.35">
      <c r="G37" s="5"/>
      <c r="H37" s="5"/>
      <c r="I37" s="5"/>
      <c r="J37" s="6"/>
      <c r="K37" s="6"/>
      <c r="L37" s="6"/>
    </row>
    <row r="38" spans="7:12" x14ac:dyDescent="0.35">
      <c r="G38" s="5"/>
      <c r="H38" s="5"/>
      <c r="I38" s="5"/>
      <c r="J38" s="6"/>
      <c r="K38" s="6"/>
      <c r="L38" s="6"/>
    </row>
    <row r="39" spans="7:12" x14ac:dyDescent="0.35">
      <c r="G39" s="5"/>
      <c r="H39" s="5"/>
      <c r="I39" s="5"/>
      <c r="J39" s="6"/>
      <c r="K39" s="6"/>
      <c r="L39" s="6"/>
    </row>
    <row r="40" spans="7:12" x14ac:dyDescent="0.35">
      <c r="G40" s="5"/>
      <c r="H40" s="5"/>
      <c r="I40" s="5"/>
      <c r="J40" s="6"/>
      <c r="K40" s="6"/>
      <c r="L40" s="6"/>
    </row>
    <row r="41" spans="7:12" x14ac:dyDescent="0.35">
      <c r="G41" s="5"/>
      <c r="H41" s="5"/>
      <c r="I41" s="5"/>
      <c r="J41" s="6"/>
      <c r="K41" s="6"/>
      <c r="L41" s="6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Topline</vt:lpstr>
      <vt:lpstr>3120</vt:lpstr>
      <vt:lpstr>3300</vt:lpstr>
      <vt:lpstr>3520</vt:lpstr>
      <vt:lpstr>2010</vt:lpstr>
      <vt:lpstr>1410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2019-03-04T17:50:53Z</dcterms:modified>
</cp:coreProperties>
</file>