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herreral\Desktop\ASIS 2018\Anexos modificados\"/>
    </mc:Choice>
  </mc:AlternateContent>
  <bookViews>
    <workbookView xWindow="-15" yWindow="-15" windowWidth="21840" windowHeight="4305" tabRatio="882" activeTab="4"/>
  </bookViews>
  <sheets>
    <sheet name="Datos Piramide" sheetId="1" r:id="rId1"/>
    <sheet name="Piramide" sheetId="2" r:id="rId2"/>
    <sheet name="Personas tipo Servicio" sheetId="3" r:id="rId3"/>
    <sheet name="Tabla Procedencia" sheetId="4" r:id="rId4"/>
    <sheet name="Régimen Afiliación " sheetId="5" r:id="rId5"/>
  </sheets>
  <calcPr calcId="152511"/>
</workbook>
</file>

<file path=xl/calcChain.xml><?xml version="1.0" encoding="utf-8"?>
<calcChain xmlns="http://schemas.openxmlformats.org/spreadsheetml/2006/main">
  <c r="B15" i="2" l="1"/>
  <c r="J8" i="4" l="1"/>
  <c r="O13" i="3"/>
  <c r="M14" i="3"/>
  <c r="C21" i="1"/>
  <c r="B21" i="1"/>
  <c r="E21" i="1"/>
  <c r="D21" i="1"/>
  <c r="N11" i="3" l="1"/>
  <c r="C14" i="3"/>
  <c r="L10" i="3" s="1"/>
  <c r="J13" i="4"/>
  <c r="J11" i="4"/>
  <c r="J10" i="4"/>
  <c r="J9" i="4"/>
  <c r="D16" i="4"/>
  <c r="E9" i="4" s="1"/>
  <c r="E13" i="4"/>
  <c r="E16" i="4" l="1"/>
  <c r="E15" i="4"/>
  <c r="E11" i="4"/>
  <c r="E12" i="4"/>
  <c r="E10" i="4"/>
  <c r="E14" i="4"/>
  <c r="N13" i="3"/>
  <c r="E8" i="4"/>
  <c r="F8" i="4"/>
  <c r="C6" i="3" l="1"/>
  <c r="M6" i="3"/>
  <c r="O9" i="3"/>
  <c r="O11" i="3"/>
  <c r="G8" i="5" l="1"/>
  <c r="G9" i="5"/>
  <c r="G10" i="5"/>
  <c r="G11" i="5"/>
  <c r="G12" i="5"/>
  <c r="G13" i="5"/>
  <c r="G14" i="5"/>
  <c r="G15" i="5"/>
  <c r="G7" i="5"/>
  <c r="E16" i="5"/>
  <c r="F8" i="5" s="1"/>
  <c r="C16" i="5"/>
  <c r="D8" i="5" s="1"/>
  <c r="L12" i="3" l="1"/>
  <c r="L8" i="3"/>
  <c r="L11" i="3"/>
  <c r="L13" i="3"/>
  <c r="L14" i="3"/>
  <c r="L9" i="3"/>
  <c r="N9" i="3"/>
  <c r="N12" i="3"/>
  <c r="N8" i="3"/>
  <c r="N14" i="3"/>
  <c r="N10" i="3"/>
  <c r="F15" i="5"/>
  <c r="F11" i="5"/>
  <c r="F14" i="5"/>
  <c r="F10" i="5"/>
  <c r="F13" i="5"/>
  <c r="F9" i="5"/>
  <c r="F7" i="5"/>
  <c r="F12" i="5"/>
  <c r="G16" i="5"/>
  <c r="D14" i="5"/>
  <c r="D10" i="5"/>
  <c r="D15" i="5"/>
  <c r="D11" i="5"/>
  <c r="D13" i="5"/>
  <c r="D9" i="5"/>
  <c r="D7" i="5"/>
  <c r="D12" i="5"/>
  <c r="O10" i="3"/>
  <c r="O12" i="3"/>
  <c r="O8" i="3"/>
  <c r="J12" i="4"/>
  <c r="J14" i="4"/>
  <c r="J15" i="4"/>
  <c r="F16" i="5" l="1"/>
  <c r="D16" i="5"/>
  <c r="O14" i="3"/>
  <c r="H16" i="4"/>
  <c r="I12" i="4" l="1"/>
  <c r="I14" i="4"/>
  <c r="I9" i="4"/>
  <c r="I15" i="4"/>
  <c r="I13" i="4"/>
  <c r="I10" i="4"/>
  <c r="I8" i="4"/>
  <c r="I11" i="4"/>
  <c r="BG11" i="2"/>
  <c r="BG12" i="2"/>
  <c r="BG13" i="2"/>
  <c r="BG14" i="2"/>
  <c r="BG15" i="2"/>
  <c r="BG16" i="2"/>
  <c r="BG17" i="2"/>
  <c r="BG18" i="2"/>
  <c r="BG19" i="2"/>
  <c r="BG20" i="2"/>
  <c r="BG21" i="2"/>
  <c r="BG22" i="2"/>
  <c r="BG23" i="2"/>
  <c r="BG24" i="2"/>
  <c r="BG25" i="2"/>
  <c r="BG26" i="2"/>
  <c r="BG27" i="2"/>
  <c r="BF11" i="2"/>
  <c r="BF12" i="2"/>
  <c r="BF13" i="2"/>
  <c r="BF14" i="2"/>
  <c r="BF15" i="2"/>
  <c r="BF16" i="2"/>
  <c r="BF17" i="2"/>
  <c r="BF18" i="2"/>
  <c r="BF19" i="2"/>
  <c r="BF20" i="2"/>
  <c r="BF21" i="2"/>
  <c r="BF22" i="2"/>
  <c r="BF23" i="2"/>
  <c r="BF24" i="2"/>
  <c r="BF25" i="2"/>
  <c r="BF26" i="2"/>
  <c r="BF27" i="2"/>
  <c r="BF10" i="2"/>
  <c r="BE13" i="2"/>
  <c r="BE14" i="2"/>
  <c r="BE15" i="2"/>
  <c r="BE16" i="2"/>
  <c r="BE17" i="2"/>
  <c r="BE18" i="2"/>
  <c r="BE19" i="2"/>
  <c r="BE20" i="2"/>
  <c r="BE21" i="2"/>
  <c r="BE22" i="2"/>
  <c r="BE23" i="2"/>
  <c r="BE24" i="2"/>
  <c r="BE25" i="2"/>
  <c r="BE26" i="2"/>
  <c r="BE27" i="2"/>
  <c r="BG10" i="2"/>
  <c r="C12" i="2" s="1"/>
  <c r="BE12" i="2"/>
  <c r="BE11" i="2"/>
  <c r="BE10" i="2"/>
  <c r="BD10" i="2"/>
  <c r="BD12" i="2"/>
  <c r="BD13" i="2"/>
  <c r="BD14" i="2"/>
  <c r="BD15" i="2"/>
  <c r="BD16" i="2"/>
  <c r="BD17" i="2"/>
  <c r="BD18" i="2"/>
  <c r="BD19" i="2"/>
  <c r="BD20" i="2"/>
  <c r="BD21" i="2"/>
  <c r="BD22" i="2"/>
  <c r="BD23" i="2"/>
  <c r="BD24" i="2"/>
  <c r="BD25" i="2"/>
  <c r="BD26" i="2"/>
  <c r="BD27" i="2"/>
  <c r="BD11" i="2"/>
  <c r="I16" i="4" l="1"/>
  <c r="C11" i="2"/>
  <c r="C13" i="2" s="1"/>
  <c r="C10" i="2"/>
  <c r="C15" i="2" s="1"/>
  <c r="G15" i="2" s="1"/>
  <c r="C14" i="2"/>
  <c r="G14" i="2" s="1"/>
  <c r="BG35" i="2"/>
  <c r="BF33" i="2"/>
  <c r="BD31" i="2"/>
  <c r="BE33" i="2"/>
  <c r="BD33" i="2"/>
  <c r="BD32" i="2"/>
  <c r="C21" i="2"/>
  <c r="G21" i="2" s="1"/>
  <c r="B21" i="2"/>
  <c r="F21" i="2" s="1"/>
  <c r="C19" i="2"/>
  <c r="G19" i="2" s="1"/>
  <c r="C20" i="2"/>
  <c r="C18" i="2"/>
  <c r="G18" i="2" s="1"/>
  <c r="C22" i="2"/>
  <c r="G22" i="2" s="1"/>
  <c r="B22" i="2"/>
  <c r="F22" i="2" s="1"/>
  <c r="B14" i="2"/>
  <c r="F14" i="2" s="1"/>
  <c r="B18" i="2"/>
  <c r="F18" i="2" s="1"/>
  <c r="B20" i="2"/>
  <c r="F20" i="2" s="1"/>
  <c r="B19" i="2"/>
  <c r="F19" i="2" s="1"/>
  <c r="B40" i="2" l="1"/>
  <c r="C17" i="2"/>
  <c r="G17" i="2" s="1"/>
  <c r="C16" i="2"/>
  <c r="G16" i="2" s="1"/>
  <c r="B42" i="2"/>
  <c r="B39" i="2"/>
  <c r="B35" i="2"/>
  <c r="B12" i="2"/>
  <c r="G20" i="2"/>
  <c r="B41" i="2" s="1"/>
  <c r="J16" i="4"/>
  <c r="H12" i="3" l="1"/>
  <c r="G12" i="3"/>
  <c r="F12" i="3"/>
  <c r="D12" i="3"/>
  <c r="K13" i="3"/>
  <c r="H13" i="3"/>
  <c r="G13" i="3"/>
  <c r="F13" i="3"/>
  <c r="D13" i="3"/>
  <c r="E13" i="3" s="1"/>
  <c r="K11" i="3"/>
  <c r="H11" i="3"/>
  <c r="G11" i="3"/>
  <c r="F11" i="3"/>
  <c r="D11" i="3"/>
  <c r="E11" i="3" s="1"/>
  <c r="K10" i="3"/>
  <c r="H10" i="3"/>
  <c r="G10" i="3"/>
  <c r="F10" i="3"/>
  <c r="D10" i="3"/>
  <c r="E10" i="3" s="1"/>
  <c r="K9" i="3"/>
  <c r="H9" i="3"/>
  <c r="G9" i="3"/>
  <c r="F9" i="3"/>
  <c r="D9" i="3"/>
  <c r="E9" i="3" s="1"/>
  <c r="K8" i="3"/>
  <c r="K14" i="3" s="1"/>
  <c r="H8" i="3"/>
  <c r="H14" i="3" s="1"/>
  <c r="G8" i="3"/>
  <c r="G14" i="3" s="1"/>
  <c r="F8" i="3"/>
  <c r="F14" i="3" s="1"/>
  <c r="D8" i="3"/>
  <c r="E8" i="3" l="1"/>
  <c r="D14" i="3"/>
  <c r="E12" i="3"/>
  <c r="I9" i="3"/>
  <c r="I13" i="3"/>
  <c r="I10" i="3"/>
  <c r="I8" i="3"/>
  <c r="I14" i="3" s="1"/>
  <c r="I11" i="3"/>
  <c r="E14" i="3" l="1"/>
  <c r="G13" i="2"/>
  <c r="BG36" i="2" l="1"/>
  <c r="BG40" i="2"/>
  <c r="BG44" i="2"/>
  <c r="BF35" i="2"/>
  <c r="BF39" i="2"/>
  <c r="BF43" i="2"/>
  <c r="BF47" i="2"/>
  <c r="BG33" i="2"/>
  <c r="BG37" i="2"/>
  <c r="BG41" i="2"/>
  <c r="BG45" i="2"/>
  <c r="BF32" i="2"/>
  <c r="BF36" i="2"/>
  <c r="BF40" i="2"/>
  <c r="BF44" i="2"/>
  <c r="BF31" i="2"/>
  <c r="BG34" i="2"/>
  <c r="BG38" i="2"/>
  <c r="BG42" i="2"/>
  <c r="BG46" i="2"/>
  <c r="BF37" i="2"/>
  <c r="BF41" i="2"/>
  <c r="BF45" i="2"/>
  <c r="BG39" i="2"/>
  <c r="BG43" i="2"/>
  <c r="BG47" i="2"/>
  <c r="BF34" i="2"/>
  <c r="BF38" i="2"/>
  <c r="BF42" i="2"/>
  <c r="BF46" i="2"/>
  <c r="BG32" i="2"/>
  <c r="BG31" i="2"/>
  <c r="J13" i="3"/>
  <c r="J8" i="3"/>
  <c r="J14" i="3" s="1"/>
  <c r="J9" i="3"/>
  <c r="J10" i="3"/>
  <c r="J11" i="3"/>
  <c r="B10" i="2" l="1"/>
  <c r="B11" i="2"/>
  <c r="B13" i="2" s="1"/>
  <c r="F13" i="2" s="1"/>
  <c r="B34" i="2" s="1"/>
  <c r="BE34" i="2"/>
  <c r="BE38" i="2"/>
  <c r="BE42" i="2"/>
  <c r="BE46" i="2"/>
  <c r="BD37" i="2"/>
  <c r="BD41" i="2"/>
  <c r="BD45" i="2"/>
  <c r="BE35" i="2"/>
  <c r="BE39" i="2"/>
  <c r="BE43" i="2"/>
  <c r="BE47" i="2"/>
  <c r="BD34" i="2"/>
  <c r="BD38" i="2"/>
  <c r="BD42" i="2"/>
  <c r="BD46" i="2"/>
  <c r="BE36" i="2"/>
  <c r="BE40" i="2"/>
  <c r="BE44" i="2"/>
  <c r="BD35" i="2"/>
  <c r="BD39" i="2"/>
  <c r="BD43" i="2"/>
  <c r="BD47" i="2"/>
  <c r="BE37" i="2"/>
  <c r="BE41" i="2"/>
  <c r="BE45" i="2"/>
  <c r="BD36" i="2"/>
  <c r="BD40" i="2"/>
  <c r="BD44" i="2"/>
  <c r="BE32" i="2"/>
  <c r="BE31" i="2"/>
  <c r="B17" i="2" l="1"/>
  <c r="F17" i="2" s="1"/>
  <c r="B38" i="2" s="1"/>
  <c r="F15" i="2"/>
  <c r="B36" i="2" s="1"/>
  <c r="B16" i="2"/>
  <c r="F16" i="2" s="1"/>
  <c r="B37" i="2" s="1"/>
</calcChain>
</file>

<file path=xl/sharedStrings.xml><?xml version="1.0" encoding="utf-8"?>
<sst xmlns="http://schemas.openxmlformats.org/spreadsheetml/2006/main" count="164" uniqueCount="90">
  <si>
    <t>Grupo de edad</t>
  </si>
  <si>
    <t>Hombres</t>
  </si>
  <si>
    <t>Mujeres</t>
  </si>
  <si>
    <t>Total</t>
  </si>
  <si>
    <t>0-4</t>
  </si>
  <si>
    <t>5-9</t>
  </si>
  <si>
    <t>10-14</t>
  </si>
  <si>
    <t>15-19</t>
  </si>
  <si>
    <t>20-24</t>
  </si>
  <si>
    <t>25-29</t>
  </si>
  <si>
    <t>30-34</t>
  </si>
  <si>
    <t>35-39</t>
  </si>
  <si>
    <t>40-44</t>
  </si>
  <si>
    <t>45-49</t>
  </si>
  <si>
    <t>50-54</t>
  </si>
  <si>
    <t>55-59</t>
  </si>
  <si>
    <t>60-64</t>
  </si>
  <si>
    <t>65-69</t>
  </si>
  <si>
    <t>70-74</t>
  </si>
  <si>
    <t>75-79</t>
  </si>
  <si>
    <t>80 Y MÁS</t>
  </si>
  <si>
    <t>Índice Demográfico</t>
  </si>
  <si>
    <t>Poblacion total</t>
  </si>
  <si>
    <t>Poblacion Masculina</t>
  </si>
  <si>
    <t>Poblacion femenina</t>
  </si>
  <si>
    <t>Relación hombres:mujer</t>
  </si>
  <si>
    <t>Razón ninos:mujer</t>
  </si>
  <si>
    <t>Indice de infancia</t>
  </si>
  <si>
    <t>Indice de juventud</t>
  </si>
  <si>
    <t>Indice de vejez</t>
  </si>
  <si>
    <t>Indice de envejecimiento</t>
  </si>
  <si>
    <t>Indice demografico de dependencia</t>
  </si>
  <si>
    <t>Indice de dependencia infantil</t>
  </si>
  <si>
    <t>Indice de dependencia mayores</t>
  </si>
  <si>
    <t>Indice de Friz</t>
  </si>
  <si>
    <t>Índices demográficos</t>
  </si>
  <si>
    <t>Interpretación</t>
  </si>
  <si>
    <t>Relación hombres/mujer</t>
  </si>
  <si>
    <t>Razón ninos mujer</t>
  </si>
  <si>
    <t>Representa el porcentaje de población de menos de 20 años (entre 0 y 19 años), con respecto al grupo de población de edades comprendidas entre los 30 y los 49 años. Cuando este índice supera el valor de 160 se considera que la población estudiada es una población joven, mientras que si resulta inferior a 60 se considera una población envejecida.</t>
  </si>
  <si>
    <t>Personas atendidas 2017-2018</t>
  </si>
  <si>
    <t>2017-2018</t>
  </si>
  <si>
    <t>% 2017-2018</t>
  </si>
  <si>
    <t xml:space="preserve">Nacimientos </t>
  </si>
  <si>
    <t>Procedimientos</t>
  </si>
  <si>
    <t xml:space="preserve">Municipio </t>
  </si>
  <si>
    <t xml:space="preserve">Tipo de atención </t>
  </si>
  <si>
    <t>Proporción</t>
  </si>
  <si>
    <t>Brasil</t>
  </si>
  <si>
    <t>Ecuador</t>
  </si>
  <si>
    <t>Perú</t>
  </si>
  <si>
    <t>Panamá</t>
  </si>
  <si>
    <t>Nicaragua</t>
  </si>
  <si>
    <t>Sin identificador de país</t>
  </si>
  <si>
    <t>País de procedencia  del migrante</t>
  </si>
  <si>
    <t>%</t>
  </si>
  <si>
    <t>Otro</t>
  </si>
  <si>
    <t xml:space="preserve">Contributivo </t>
  </si>
  <si>
    <t xml:space="preserve">Subsidiado </t>
  </si>
  <si>
    <t>No afiliada</t>
  </si>
  <si>
    <t>Particular</t>
  </si>
  <si>
    <t>En desplazamiento con afiliación al régimen contributivo</t>
  </si>
  <si>
    <t>En desplazamiento con afiliación al régimen subsidiado</t>
  </si>
  <si>
    <t>En desplazamiento no asegurado</t>
  </si>
  <si>
    <t>Sin dato</t>
  </si>
  <si>
    <t>Entidad territorial</t>
  </si>
  <si>
    <t>Medicamentos</t>
  </si>
  <si>
    <t>Servicios de urgencias</t>
  </si>
  <si>
    <t>Hospitalización</t>
  </si>
  <si>
    <t xml:space="preserve">Otros  </t>
  </si>
  <si>
    <t xml:space="preserve">República Bolivariana de Venezuela </t>
  </si>
  <si>
    <t xml:space="preserve">Total de Atenciones en salud según procedencia </t>
  </si>
  <si>
    <t xml:space="preserve">Concentración </t>
  </si>
  <si>
    <t>Concentración Municipio</t>
  </si>
  <si>
    <t xml:space="preserve">Total de migrantes atendidos </t>
  </si>
  <si>
    <t>Entre nombre entidad territorial</t>
  </si>
  <si>
    <t>Distribución</t>
  </si>
  <si>
    <t xml:space="preserve">Consulta Externa </t>
  </si>
  <si>
    <t>Entre nombre de la entidad territorial</t>
  </si>
  <si>
    <t xml:space="preserve">Concentración de la atención población migrante </t>
  </si>
  <si>
    <t xml:space="preserve">Regimen de afiliación </t>
  </si>
  <si>
    <t>Total de migrantes con  atenciones en salud en la entidad territorial</t>
  </si>
  <si>
    <t>Total de migrantes con  atenciones en salud en la entidad  territorial de referencia</t>
  </si>
  <si>
    <t>Nombre Entidad territorial de referencia</t>
  </si>
  <si>
    <t>Nombre Entidad territorial</t>
  </si>
  <si>
    <t xml:space="preserve">Nombre Entidad territorial de referencia </t>
  </si>
  <si>
    <t>Cauca</t>
  </si>
  <si>
    <r>
      <t>Aparecerá el error #¡</t>
    </r>
    <r>
      <rPr>
        <b/>
        <sz val="12"/>
        <color rgb="FF222222"/>
        <rFont val="Arial"/>
        <family val="2"/>
      </rPr>
      <t>DIV</t>
    </r>
    <r>
      <rPr>
        <sz val="12"/>
        <color rgb="FF222222"/>
        <rFont val="Arial"/>
        <family val="2"/>
      </rPr>
      <t>/</t>
    </r>
    <r>
      <rPr>
        <b/>
        <sz val="12"/>
        <color rgb="FF222222"/>
        <rFont val="Arial"/>
        <family val="2"/>
      </rPr>
      <t>0</t>
    </r>
    <r>
      <rPr>
        <sz val="12"/>
        <color rgb="FF222222"/>
        <rFont val="Arial"/>
        <family val="2"/>
      </rPr>
      <t>!</t>
    </r>
  </si>
  <si>
    <t>esto debido a que estamos dividiendo en cero</t>
  </si>
  <si>
    <t>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</si>
</sst>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0_);_(* \(#,##0\);_(* &quot;-&quot;??_);_(@_)"/>
  </numFmts>
  <fonts count="28" x14ac:knownFonts="1">
    <font>
      <sz val="11"/>
      <color theme="1"/>
      <name val="Calibri"/>
      <family val="2"/>
      <scheme val="minor"/>
    </font>
    <font>
      <sz val="11"/>
      <color theme="1"/>
      <name val="Calibri"/>
      <family val="2"/>
      <scheme val="minor"/>
    </font>
    <font>
      <sz val="10"/>
      <name val="Arial"/>
      <family val="2"/>
    </font>
    <font>
      <sz val="9"/>
      <color theme="1"/>
      <name val="Arial Narrow"/>
      <family val="2"/>
    </font>
    <font>
      <sz val="9"/>
      <name val="Arial Narrow"/>
      <family val="2"/>
    </font>
    <font>
      <sz val="9"/>
      <color theme="0"/>
      <name val="Arial Narrow"/>
      <family val="2"/>
    </font>
    <font>
      <b/>
      <sz val="9"/>
      <color theme="0"/>
      <name val="Arial Narrow"/>
      <family val="2"/>
    </font>
    <font>
      <sz val="12"/>
      <name val="Arial Narrow"/>
      <family val="2"/>
    </font>
    <font>
      <sz val="12"/>
      <name val="Arial"/>
      <family val="2"/>
    </font>
    <font>
      <sz val="9"/>
      <color rgb="FF000000"/>
      <name val="Arial"/>
      <family val="2"/>
    </font>
    <font>
      <sz val="11"/>
      <color rgb="FF000000"/>
      <name val="Arial Narrow"/>
      <family val="2"/>
    </font>
    <font>
      <b/>
      <sz val="11"/>
      <color rgb="FF000000"/>
      <name val="Arial Narrow"/>
      <family val="2"/>
    </font>
    <font>
      <b/>
      <sz val="12"/>
      <color theme="1"/>
      <name val="Calibri"/>
      <family val="2"/>
      <scheme val="minor"/>
    </font>
    <font>
      <b/>
      <sz val="8"/>
      <color rgb="FF000000"/>
      <name val="Arial"/>
      <family val="2"/>
    </font>
    <font>
      <b/>
      <sz val="9"/>
      <color rgb="FF000000"/>
      <name val="Arial"/>
      <family val="2"/>
    </font>
    <font>
      <b/>
      <sz val="11"/>
      <color theme="1"/>
      <name val="Arial"/>
      <family val="2"/>
    </font>
    <font>
      <sz val="12"/>
      <color rgb="FF000000"/>
      <name val="Arial"/>
      <family val="2"/>
    </font>
    <font>
      <sz val="11"/>
      <color rgb="FF000000"/>
      <name val="Arial"/>
      <family val="2"/>
    </font>
    <font>
      <sz val="11"/>
      <color theme="1"/>
      <name val="Arial Narrow"/>
      <family val="2"/>
    </font>
    <font>
      <b/>
      <sz val="10"/>
      <color theme="1"/>
      <name val="Arial"/>
      <family val="2"/>
    </font>
    <font>
      <b/>
      <sz val="12"/>
      <name val="Arial"/>
      <family val="2"/>
    </font>
    <font>
      <sz val="11"/>
      <color theme="0" tint="-0.499984740745262"/>
      <name val="Arial Narrow"/>
      <family val="2"/>
    </font>
    <font>
      <sz val="12"/>
      <color rgb="FF000000"/>
      <name val="Arial Narrow"/>
      <family val="2"/>
    </font>
    <font>
      <b/>
      <sz val="11"/>
      <color theme="0" tint="-0.499984740745262"/>
      <name val="Arial Narrow"/>
      <family val="2"/>
    </font>
    <font>
      <sz val="8"/>
      <color rgb="FF000000"/>
      <name val="Arial"/>
      <family val="2"/>
    </font>
    <font>
      <b/>
      <sz val="11"/>
      <color theme="0" tint="-0.499984740745262"/>
      <name val="Calibri"/>
      <family val="2"/>
      <scheme val="minor"/>
    </font>
    <font>
      <sz val="12"/>
      <color rgb="FF222222"/>
      <name val="Arial"/>
      <family val="2"/>
    </font>
    <font>
      <b/>
      <sz val="12"/>
      <color rgb="FF222222"/>
      <name val="Arial"/>
      <family val="2"/>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D3DFEE"/>
        <bgColor indexed="64"/>
      </patternFill>
    </fill>
    <fill>
      <patternFill patternType="solid">
        <fgColor rgb="FFFFFF00"/>
        <bgColor indexed="64"/>
      </patternFill>
    </fill>
  </fills>
  <borders count="35">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164" fontId="1" fillId="0" borderId="0" applyFont="0" applyFill="0" applyBorder="0" applyAlignment="0" applyProtection="0"/>
  </cellStyleXfs>
  <cellXfs count="161">
    <xf numFmtId="0" fontId="0" fillId="0" borderId="0" xfId="0"/>
    <xf numFmtId="0" fontId="3" fillId="2" borderId="0" xfId="0" applyFont="1" applyFill="1"/>
    <xf numFmtId="0" fontId="3" fillId="2" borderId="0" xfId="0" applyFont="1" applyFill="1" applyAlignment="1">
      <alignment vertical="top" wrapText="1"/>
    </xf>
    <xf numFmtId="0" fontId="3" fillId="2" borderId="0" xfId="0" applyFont="1" applyFill="1" applyAlignment="1">
      <alignment wrapText="1"/>
    </xf>
    <xf numFmtId="0" fontId="3" fillId="2" borderId="0" xfId="0" applyFont="1" applyFill="1" applyBorder="1" applyAlignment="1">
      <alignment wrapText="1"/>
    </xf>
    <xf numFmtId="0" fontId="4" fillId="2" borderId="0" xfId="0" applyFont="1" applyFill="1"/>
    <xf numFmtId="0" fontId="5" fillId="2" borderId="0" xfId="0" applyFont="1" applyFill="1"/>
    <xf numFmtId="0" fontId="7" fillId="2" borderId="13" xfId="0" applyFont="1" applyFill="1" applyBorder="1"/>
    <xf numFmtId="0" fontId="7" fillId="2" borderId="0" xfId="0" applyFont="1" applyFill="1" applyBorder="1"/>
    <xf numFmtId="0" fontId="7" fillId="2" borderId="14" xfId="0" applyFont="1" applyFill="1" applyBorder="1"/>
    <xf numFmtId="0" fontId="8" fillId="2" borderId="0" xfId="0" applyFont="1" applyFill="1" applyAlignment="1">
      <alignment vertical="center"/>
    </xf>
    <xf numFmtId="3" fontId="8" fillId="2" borderId="0" xfId="0" applyNumberFormat="1" applyFont="1" applyFill="1" applyAlignment="1">
      <alignment vertical="center"/>
    </xf>
    <xf numFmtId="3" fontId="4" fillId="2" borderId="0" xfId="0" applyNumberFormat="1" applyFont="1" applyFill="1"/>
    <xf numFmtId="3" fontId="7" fillId="2" borderId="0" xfId="0" applyNumberFormat="1" applyFont="1" applyFill="1" applyBorder="1"/>
    <xf numFmtId="3" fontId="7" fillId="2" borderId="14" xfId="0" applyNumberFormat="1" applyFont="1" applyFill="1" applyBorder="1"/>
    <xf numFmtId="2" fontId="4" fillId="2" borderId="0" xfId="0" applyNumberFormat="1" applyFont="1" applyFill="1"/>
    <xf numFmtId="1" fontId="8" fillId="2" borderId="0" xfId="0" applyNumberFormat="1" applyFont="1" applyFill="1" applyAlignment="1">
      <alignment vertical="center"/>
    </xf>
    <xf numFmtId="2" fontId="8" fillId="2" borderId="0" xfId="0" applyNumberFormat="1" applyFont="1" applyFill="1" applyAlignment="1">
      <alignment vertical="center"/>
    </xf>
    <xf numFmtId="9" fontId="7" fillId="2" borderId="0" xfId="1" applyFont="1" applyFill="1" applyBorder="1"/>
    <xf numFmtId="9" fontId="7" fillId="2" borderId="14" xfId="1" applyFont="1" applyFill="1" applyBorder="1"/>
    <xf numFmtId="0" fontId="4" fillId="2" borderId="0" xfId="0" applyFont="1" applyFill="1" applyAlignment="1">
      <alignment vertical="top" wrapText="1"/>
    </xf>
    <xf numFmtId="0" fontId="7" fillId="2" borderId="13" xfId="0" applyFont="1" applyFill="1" applyBorder="1" applyAlignment="1">
      <alignment vertical="top" wrapText="1"/>
    </xf>
    <xf numFmtId="0" fontId="7" fillId="2" borderId="15" xfId="0" applyFont="1" applyFill="1" applyBorder="1"/>
    <xf numFmtId="9" fontId="7" fillId="2" borderId="16" xfId="1" applyFont="1" applyFill="1" applyBorder="1"/>
    <xf numFmtId="9" fontId="7" fillId="2" borderId="17" xfId="1" applyFont="1" applyFill="1" applyBorder="1"/>
    <xf numFmtId="0" fontId="0" fillId="2" borderId="0" xfId="0" applyFill="1"/>
    <xf numFmtId="0" fontId="10" fillId="3" borderId="5" xfId="0" applyFont="1" applyFill="1" applyBorder="1" applyAlignment="1">
      <alignment horizontal="center" vertical="center" wrapText="1"/>
    </xf>
    <xf numFmtId="0" fontId="10" fillId="6" borderId="2" xfId="0" applyFont="1" applyFill="1" applyBorder="1" applyAlignment="1">
      <alignment horizontal="center" vertical="center" wrapText="1"/>
    </xf>
    <xf numFmtId="2" fontId="10" fillId="6" borderId="2" xfId="0" applyNumberFormat="1" applyFont="1" applyFill="1" applyBorder="1" applyAlignment="1">
      <alignment horizontal="center" vertical="center" wrapText="1"/>
    </xf>
    <xf numFmtId="1" fontId="10" fillId="3" borderId="1" xfId="0" applyNumberFormat="1" applyFont="1" applyFill="1" applyBorder="1" applyAlignment="1">
      <alignment horizontal="center" vertical="center"/>
    </xf>
    <xf numFmtId="0" fontId="10" fillId="6" borderId="0" xfId="0" applyFont="1" applyFill="1" applyBorder="1" applyAlignment="1">
      <alignment horizontal="center" vertical="center"/>
    </xf>
    <xf numFmtId="2" fontId="10" fillId="6" borderId="0" xfId="0" applyNumberFormat="1" applyFont="1" applyFill="1" applyBorder="1" applyAlignment="1">
      <alignment horizontal="center" vertical="center"/>
    </xf>
    <xf numFmtId="1" fontId="10" fillId="6" borderId="0" xfId="0" applyNumberFormat="1" applyFont="1" applyFill="1" applyBorder="1" applyAlignment="1">
      <alignment horizontal="center" vertical="center"/>
    </xf>
    <xf numFmtId="1" fontId="10" fillId="3" borderId="0" xfId="0" applyNumberFormat="1" applyFont="1" applyFill="1" applyBorder="1" applyAlignment="1">
      <alignment horizontal="center" vertical="center"/>
    </xf>
    <xf numFmtId="0" fontId="10" fillId="3" borderId="5" xfId="0" applyFont="1" applyFill="1" applyBorder="1" applyAlignment="1">
      <alignment vertical="top" wrapText="1"/>
    </xf>
    <xf numFmtId="1" fontId="10" fillId="3" borderId="5" xfId="0" applyNumberFormat="1" applyFont="1" applyFill="1" applyBorder="1" applyAlignment="1">
      <alignment horizontal="center" vertical="center"/>
    </xf>
    <xf numFmtId="0" fontId="11" fillId="3" borderId="5" xfId="0" applyFont="1" applyFill="1" applyBorder="1" applyAlignment="1">
      <alignment vertical="center" wrapText="1"/>
    </xf>
    <xf numFmtId="0" fontId="0" fillId="2" borderId="0" xfId="0" applyFill="1" applyBorder="1"/>
    <xf numFmtId="0" fontId="0" fillId="7" borderId="0" xfId="0" applyFill="1"/>
    <xf numFmtId="0" fontId="7" fillId="2" borderId="13" xfId="0" applyFont="1" applyFill="1" applyBorder="1" applyAlignment="1">
      <alignment horizontal="left"/>
    </xf>
    <xf numFmtId="0" fontId="11" fillId="3" borderId="3"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1" fillId="2" borderId="0" xfId="0" applyFont="1" applyFill="1" applyBorder="1" applyAlignment="1">
      <alignment vertical="center" wrapText="1"/>
    </xf>
    <xf numFmtId="0" fontId="11" fillId="2" borderId="2" xfId="0" applyFont="1" applyFill="1" applyBorder="1" applyAlignment="1">
      <alignment vertical="center" wrapText="1"/>
    </xf>
    <xf numFmtId="0" fontId="11" fillId="4" borderId="5"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0" fillId="4" borderId="2" xfId="0" applyFont="1" applyFill="1" applyBorder="1" applyAlignment="1">
      <alignment horizontal="center" vertical="center"/>
    </xf>
    <xf numFmtId="0" fontId="11" fillId="8" borderId="19" xfId="0" applyFont="1" applyFill="1" applyBorder="1" applyAlignment="1">
      <alignment horizontal="center" vertical="center" wrapText="1"/>
    </xf>
    <xf numFmtId="2" fontId="17" fillId="8" borderId="21" xfId="0" applyNumberFormat="1" applyFont="1" applyFill="1" applyBorder="1" applyAlignment="1">
      <alignment horizontal="center" vertical="center" wrapText="1"/>
    </xf>
    <xf numFmtId="2" fontId="17" fillId="8" borderId="22" xfId="0" applyNumberFormat="1" applyFont="1" applyFill="1" applyBorder="1" applyAlignment="1">
      <alignment horizontal="center" vertical="center" wrapText="1"/>
    </xf>
    <xf numFmtId="2" fontId="17" fillId="8" borderId="19" xfId="0" applyNumberFormat="1" applyFont="1" applyFill="1" applyBorder="1" applyAlignment="1">
      <alignment horizontal="center" vertical="center" wrapText="1"/>
    </xf>
    <xf numFmtId="0" fontId="15" fillId="8" borderId="19" xfId="0" applyFont="1" applyFill="1" applyBorder="1" applyAlignment="1">
      <alignment horizontal="center" vertical="center"/>
    </xf>
    <xf numFmtId="2" fontId="10" fillId="9" borderId="3" xfId="0" applyNumberFormat="1" applyFont="1" applyFill="1" applyBorder="1" applyAlignment="1">
      <alignment horizontal="center" vertical="center" wrapText="1"/>
    </xf>
    <xf numFmtId="0" fontId="10" fillId="2" borderId="5" xfId="0" applyNumberFormat="1" applyFont="1" applyFill="1" applyBorder="1" applyAlignment="1">
      <alignment horizontal="center" vertical="center" wrapText="1"/>
    </xf>
    <xf numFmtId="0" fontId="10" fillId="5" borderId="19" xfId="0" applyNumberFormat="1" applyFont="1" applyFill="1" applyBorder="1" applyAlignment="1">
      <alignment horizontal="center" vertical="center" wrapText="1"/>
    </xf>
    <xf numFmtId="0" fontId="10" fillId="3" borderId="4" xfId="0" applyFont="1" applyFill="1" applyBorder="1" applyAlignment="1">
      <alignment horizontal="center" vertical="center" wrapText="1"/>
    </xf>
    <xf numFmtId="0" fontId="18" fillId="2" borderId="20" xfId="0" applyFont="1" applyFill="1" applyBorder="1" applyAlignment="1">
      <alignment horizontal="left" vertical="center"/>
    </xf>
    <xf numFmtId="0" fontId="18" fillId="2" borderId="20" xfId="0" applyFont="1" applyFill="1" applyBorder="1" applyAlignment="1">
      <alignment horizontal="left" vertical="center" wrapText="1"/>
    </xf>
    <xf numFmtId="0" fontId="18" fillId="2" borderId="0" xfId="0" applyFont="1" applyFill="1" applyAlignment="1">
      <alignment horizontal="left"/>
    </xf>
    <xf numFmtId="0" fontId="18" fillId="2" borderId="27" xfId="0" applyFont="1" applyFill="1" applyBorder="1" applyAlignment="1">
      <alignment horizontal="left" vertical="center"/>
    </xf>
    <xf numFmtId="2" fontId="0" fillId="6" borderId="32" xfId="0" applyNumberFormat="1" applyFill="1" applyBorder="1" applyAlignment="1">
      <alignment horizontal="center"/>
    </xf>
    <xf numFmtId="2" fontId="0" fillId="6" borderId="33" xfId="0" applyNumberFormat="1" applyFill="1" applyBorder="1" applyAlignment="1">
      <alignment horizontal="center"/>
    </xf>
    <xf numFmtId="0" fontId="17" fillId="0" borderId="19" xfId="0" applyFont="1" applyBorder="1" applyAlignment="1">
      <alignment horizontal="center" vertical="center"/>
    </xf>
    <xf numFmtId="0" fontId="15" fillId="4" borderId="24" xfId="0" applyFont="1" applyFill="1" applyBorder="1" applyAlignment="1">
      <alignment horizontal="right" vertical="center" wrapText="1"/>
    </xf>
    <xf numFmtId="165" fontId="0" fillId="2" borderId="9" xfId="0" applyNumberFormat="1" applyFill="1" applyBorder="1" applyAlignment="1">
      <alignment horizontal="center"/>
    </xf>
    <xf numFmtId="0" fontId="15" fillId="4" borderId="25" xfId="0" applyFont="1" applyFill="1" applyBorder="1" applyAlignment="1">
      <alignment horizontal="center" vertical="center"/>
    </xf>
    <xf numFmtId="0" fontId="19" fillId="4" borderId="29" xfId="0" applyFont="1" applyFill="1" applyBorder="1" applyAlignment="1">
      <alignment horizontal="center" vertical="center" wrapText="1"/>
    </xf>
    <xf numFmtId="0" fontId="19" fillId="4" borderId="28" xfId="0" applyFont="1" applyFill="1" applyBorder="1" applyAlignment="1">
      <alignment horizontal="center" vertical="center" wrapText="1"/>
    </xf>
    <xf numFmtId="0" fontId="19" fillId="4" borderId="25" xfId="0" applyFont="1" applyFill="1" applyBorder="1" applyAlignment="1">
      <alignment horizontal="center" vertical="center"/>
    </xf>
    <xf numFmtId="0" fontId="19" fillId="4" borderId="25" xfId="0" applyFont="1" applyFill="1" applyBorder="1" applyAlignment="1">
      <alignment horizontal="center" vertical="center" wrapText="1"/>
    </xf>
    <xf numFmtId="0" fontId="19" fillId="6" borderId="26" xfId="0" applyFont="1" applyFill="1" applyBorder="1" applyAlignment="1">
      <alignment horizontal="center" vertical="center" wrapText="1"/>
    </xf>
    <xf numFmtId="0" fontId="15" fillId="4" borderId="30" xfId="0" applyFont="1" applyFill="1" applyBorder="1" applyAlignment="1">
      <alignment horizontal="center" vertical="center"/>
    </xf>
    <xf numFmtId="1" fontId="15" fillId="4" borderId="25" xfId="0" applyNumberFormat="1" applyFont="1" applyFill="1" applyBorder="1" applyAlignment="1">
      <alignment horizontal="center" vertical="center"/>
    </xf>
    <xf numFmtId="1" fontId="15" fillId="4" borderId="31" xfId="0" applyNumberFormat="1" applyFont="1" applyFill="1" applyBorder="1" applyAlignment="1">
      <alignment horizontal="center" vertical="center"/>
    </xf>
    <xf numFmtId="2" fontId="15" fillId="6" borderId="34" xfId="0" applyNumberFormat="1" applyFont="1" applyFill="1" applyBorder="1" applyAlignment="1">
      <alignment horizontal="center" vertical="center"/>
    </xf>
    <xf numFmtId="0" fontId="16" fillId="2" borderId="19" xfId="0" applyFont="1" applyFill="1" applyBorder="1" applyAlignment="1">
      <alignment horizontal="center" vertical="center"/>
    </xf>
    <xf numFmtId="0" fontId="12" fillId="2" borderId="2" xfId="0" applyFont="1" applyFill="1" applyBorder="1" applyAlignment="1">
      <alignment horizont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12" fillId="2" borderId="0" xfId="0" applyFont="1" applyFill="1" applyBorder="1"/>
    <xf numFmtId="0" fontId="12" fillId="8" borderId="0" xfId="0" applyFont="1" applyFill="1" applyBorder="1"/>
    <xf numFmtId="0" fontId="16" fillId="8" borderId="19" xfId="0" applyFont="1" applyFill="1" applyBorder="1" applyAlignment="1">
      <alignment horizontal="center" vertical="center"/>
    </xf>
    <xf numFmtId="0" fontId="9" fillId="2" borderId="0" xfId="0" applyFont="1" applyFill="1" applyAlignment="1">
      <alignment horizontal="left" vertical="center" readingOrder="1"/>
    </xf>
    <xf numFmtId="165" fontId="0" fillId="2" borderId="23" xfId="0" applyNumberFormat="1" applyFont="1" applyFill="1" applyBorder="1" applyAlignment="1">
      <alignment horizontal="center"/>
    </xf>
    <xf numFmtId="0" fontId="8" fillId="2" borderId="2" xfId="0" applyFont="1" applyFill="1" applyBorder="1" applyAlignment="1">
      <alignment horizontal="center" vertical="center" wrapText="1"/>
    </xf>
    <xf numFmtId="9" fontId="10" fillId="9" borderId="21" xfId="1" applyFont="1" applyFill="1" applyBorder="1" applyAlignment="1">
      <alignment horizontal="center" vertical="center"/>
    </xf>
    <xf numFmtId="9" fontId="10" fillId="9" borderId="22" xfId="1" applyFont="1" applyFill="1" applyBorder="1" applyAlignment="1">
      <alignment horizontal="center" vertical="center"/>
    </xf>
    <xf numFmtId="9" fontId="10" fillId="9" borderId="23" xfId="1" applyFont="1" applyFill="1" applyBorder="1" applyAlignment="1">
      <alignment horizontal="center" vertical="center"/>
    </xf>
    <xf numFmtId="166" fontId="0" fillId="2" borderId="9" xfId="3" applyNumberFormat="1" applyFont="1" applyFill="1" applyBorder="1" applyAlignment="1">
      <alignment horizontal="center"/>
    </xf>
    <xf numFmtId="166" fontId="10" fillId="2" borderId="5" xfId="3" applyNumberFormat="1" applyFont="1" applyFill="1" applyBorder="1" applyAlignment="1">
      <alignment horizontal="center" vertical="center"/>
    </xf>
    <xf numFmtId="9" fontId="10" fillId="5" borderId="21" xfId="1" applyFont="1" applyFill="1" applyBorder="1" applyAlignment="1">
      <alignment horizontal="center" vertical="center" wrapText="1"/>
    </xf>
    <xf numFmtId="9" fontId="10" fillId="5" borderId="19" xfId="1" applyFont="1" applyFill="1" applyBorder="1" applyAlignment="1">
      <alignment horizontal="center" vertical="center" wrapText="1"/>
    </xf>
    <xf numFmtId="0" fontId="22" fillId="3" borderId="1" xfId="0" applyFont="1" applyFill="1" applyBorder="1" applyAlignment="1">
      <alignment vertical="center" wrapText="1"/>
    </xf>
    <xf numFmtId="0" fontId="22" fillId="3" borderId="0" xfId="0" applyFont="1" applyFill="1" applyBorder="1" applyAlignment="1">
      <alignment vertical="center" wrapText="1"/>
    </xf>
    <xf numFmtId="2" fontId="10" fillId="4" borderId="5" xfId="0" applyNumberFormat="1" applyFont="1" applyFill="1" applyBorder="1" applyAlignment="1">
      <alignment horizontal="center" vertical="center" wrapText="1"/>
    </xf>
    <xf numFmtId="9" fontId="10" fillId="4" borderId="21" xfId="1" applyFont="1" applyFill="1" applyBorder="1" applyAlignment="1">
      <alignment horizontal="center" vertical="center"/>
    </xf>
    <xf numFmtId="9" fontId="10" fillId="4" borderId="22" xfId="1" applyFont="1" applyFill="1" applyBorder="1" applyAlignment="1">
      <alignment horizontal="center" vertical="center"/>
    </xf>
    <xf numFmtId="9" fontId="10" fillId="4" borderId="23" xfId="1"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0" fillId="10" borderId="2" xfId="0" applyFont="1" applyFill="1" applyBorder="1" applyAlignment="1">
      <alignment horizontal="center" vertical="center"/>
    </xf>
    <xf numFmtId="9" fontId="10" fillId="10" borderId="6" xfId="1" applyFont="1" applyFill="1" applyBorder="1" applyAlignment="1">
      <alignment horizontal="center" vertical="center" wrapText="1"/>
    </xf>
    <xf numFmtId="9" fontId="10" fillId="10" borderId="3" xfId="1" applyFont="1" applyFill="1" applyBorder="1" applyAlignment="1">
      <alignment horizontal="center" vertical="center"/>
    </xf>
    <xf numFmtId="9" fontId="10" fillId="4" borderId="6" xfId="1" applyFont="1" applyFill="1" applyBorder="1" applyAlignment="1">
      <alignment horizontal="center" vertical="center" wrapText="1"/>
    </xf>
    <xf numFmtId="9" fontId="10" fillId="4" borderId="19" xfId="1" applyFont="1" applyFill="1" applyBorder="1" applyAlignment="1">
      <alignment horizontal="center" vertical="center" wrapText="1"/>
    </xf>
    <xf numFmtId="0" fontId="7" fillId="2" borderId="10" xfId="0" applyFont="1" applyFill="1" applyBorder="1" applyAlignment="1">
      <alignment horizontal="center" vertical="center"/>
    </xf>
    <xf numFmtId="0" fontId="7" fillId="2" borderId="13" xfId="0" applyFont="1" applyFill="1" applyBorder="1" applyAlignment="1">
      <alignment horizontal="left" vertical="center"/>
    </xf>
    <xf numFmtId="0" fontId="24" fillId="11" borderId="19" xfId="0" applyFont="1" applyFill="1" applyBorder="1" applyAlignment="1">
      <alignment horizontal="center" vertical="center"/>
    </xf>
    <xf numFmtId="0" fontId="8" fillId="12" borderId="0" xfId="0" applyFont="1" applyFill="1" applyAlignment="1">
      <alignment vertical="center"/>
    </xf>
    <xf numFmtId="1" fontId="8" fillId="12" borderId="0" xfId="0" applyNumberFormat="1" applyFont="1" applyFill="1" applyAlignment="1">
      <alignment vertical="center"/>
    </xf>
    <xf numFmtId="2" fontId="8" fillId="12" borderId="0" xfId="0" applyNumberFormat="1" applyFont="1" applyFill="1" applyAlignment="1">
      <alignment vertical="center"/>
    </xf>
    <xf numFmtId="0" fontId="8" fillId="12" borderId="5" xfId="0" applyFont="1" applyFill="1" applyBorder="1" applyAlignment="1">
      <alignment vertical="center"/>
    </xf>
    <xf numFmtId="2" fontId="8" fillId="12" borderId="5" xfId="0" applyNumberFormat="1" applyFont="1" applyFill="1" applyBorder="1" applyAlignment="1">
      <alignment vertical="center"/>
    </xf>
    <xf numFmtId="0" fontId="8" fillId="12" borderId="2" xfId="0" applyFont="1" applyFill="1" applyBorder="1" applyAlignment="1">
      <alignment horizontal="center" vertical="center" wrapText="1"/>
    </xf>
    <xf numFmtId="0" fontId="8" fillId="12" borderId="1" xfId="0" applyFont="1" applyFill="1" applyBorder="1" applyAlignment="1">
      <alignment vertical="top" wrapText="1"/>
    </xf>
    <xf numFmtId="0" fontId="8" fillId="12" borderId="0" xfId="0" applyFont="1" applyFill="1" applyBorder="1" applyAlignment="1">
      <alignment vertical="top" wrapText="1"/>
    </xf>
    <xf numFmtId="0" fontId="8" fillId="12" borderId="5" xfId="0" applyFont="1" applyFill="1" applyBorder="1" applyAlignment="1">
      <alignment vertical="top" wrapText="1"/>
    </xf>
    <xf numFmtId="0" fontId="0" fillId="2" borderId="0" xfId="0" applyFill="1" applyAlignment="1">
      <alignment horizontal="center" vertical="center"/>
    </xf>
    <xf numFmtId="0" fontId="26"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20" fillId="2" borderId="1"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12" fillId="2" borderId="2" xfId="0" applyFont="1" applyFill="1" applyBorder="1" applyAlignment="1">
      <alignment horizont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20" fillId="2" borderId="2" xfId="0" applyFont="1" applyFill="1" applyBorder="1" applyAlignment="1">
      <alignment horizontal="center" vertical="center" wrapText="1"/>
    </xf>
    <xf numFmtId="0" fontId="8" fillId="12" borderId="1" xfId="0" applyFont="1" applyFill="1" applyBorder="1" applyAlignment="1">
      <alignment horizontal="left" vertical="top" wrapText="1"/>
    </xf>
    <xf numFmtId="0" fontId="6" fillId="2" borderId="0" xfId="0" applyFont="1" applyFill="1" applyBorder="1" applyAlignment="1">
      <alignment horizontal="center" wrapText="1"/>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12" borderId="2" xfId="0" applyFont="1" applyFill="1" applyBorder="1" applyAlignment="1">
      <alignment horizontal="center" vertical="center" wrapText="1"/>
    </xf>
    <xf numFmtId="0" fontId="8" fillId="12" borderId="0" xfId="0" applyFont="1" applyFill="1" applyBorder="1" applyAlignment="1">
      <alignment horizontal="left" vertical="top" wrapText="1"/>
    </xf>
    <xf numFmtId="0" fontId="8" fillId="12" borderId="5" xfId="0" applyFont="1" applyFill="1" applyBorder="1" applyAlignment="1">
      <alignment horizontal="left" vertical="top" wrapText="1"/>
    </xf>
    <xf numFmtId="0" fontId="7" fillId="2" borderId="11" xfId="0" applyFont="1" applyFill="1" applyBorder="1" applyAlignment="1">
      <alignment horizontal="center" vertical="center"/>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8" fillId="2" borderId="2"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3"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21" fillId="3" borderId="1" xfId="0" applyFont="1" applyFill="1" applyBorder="1" applyAlignment="1">
      <alignment vertical="center" wrapText="1"/>
    </xf>
    <xf numFmtId="0" fontId="21" fillId="3" borderId="0" xfId="0" applyFont="1" applyFill="1" applyBorder="1" applyAlignment="1">
      <alignment vertical="center" wrapText="1"/>
    </xf>
    <xf numFmtId="0" fontId="10" fillId="3" borderId="1"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3" fillId="2" borderId="18" xfId="0" applyFont="1" applyFill="1" applyBorder="1" applyAlignment="1">
      <alignment horizontal="center" vertical="center" wrapText="1"/>
    </xf>
    <xf numFmtId="0" fontId="23" fillId="2" borderId="9"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cellXfs>
  <cellStyles count="4">
    <cellStyle name="Millares" xfId="3" builtinId="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70957041658215"/>
          <c:y val="6.9121968604860015E-2"/>
          <c:w val="0.77193092666490626"/>
          <c:h val="0.87682672233820513"/>
        </c:manualLayout>
      </c:layout>
      <c:barChart>
        <c:barDir val="bar"/>
        <c:grouping val="clustered"/>
        <c:varyColors val="0"/>
        <c:ser>
          <c:idx val="2"/>
          <c:order val="0"/>
          <c:tx>
            <c:strRef>
              <c:f>Piramide!$BD$7:$BE$7</c:f>
              <c:strCache>
                <c:ptCount val="1"/>
                <c:pt idx="0">
                  <c:v>Nombre Entidad territorial</c:v>
                </c:pt>
              </c:strCache>
            </c:strRef>
          </c:tx>
          <c:spPr>
            <a:solidFill>
              <a:schemeClr val="bg1">
                <a:lumMod val="65000"/>
              </a:schemeClr>
            </a:solidFill>
            <a:ln w="25400">
              <a:solidFill>
                <a:schemeClr val="bg1">
                  <a:lumMod val="50000"/>
                  <a:alpha val="39000"/>
                </a:schemeClr>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Piramide!$BD$31:$BD$47</c:f>
              <c:numCache>
                <c:formatCode>0%</c:formatCode>
                <c:ptCount val="17"/>
                <c:pt idx="0">
                  <c:v>-6.244028282056182E-2</c:v>
                </c:pt>
                <c:pt idx="1">
                  <c:v>-3.6292120517230395E-2</c:v>
                </c:pt>
                <c:pt idx="2">
                  <c:v>-1.7532963883049875E-2</c:v>
                </c:pt>
                <c:pt idx="3">
                  <c:v>-1.496910631250398E-2</c:v>
                </c:pt>
                <c:pt idx="4">
                  <c:v>-3.3632715459583414E-2</c:v>
                </c:pt>
                <c:pt idx="5">
                  <c:v>-4.2104592649213325E-2</c:v>
                </c:pt>
                <c:pt idx="6">
                  <c:v>-3.6881330021020446E-2</c:v>
                </c:pt>
                <c:pt idx="7">
                  <c:v>-3.3393846741830692E-2</c:v>
                </c:pt>
                <c:pt idx="8">
                  <c:v>-2.6832919294222563E-2</c:v>
                </c:pt>
                <c:pt idx="9">
                  <c:v>-2.3425058920950381E-2</c:v>
                </c:pt>
                <c:pt idx="10">
                  <c:v>-2.0224218103063889E-2</c:v>
                </c:pt>
                <c:pt idx="11">
                  <c:v>-1.8599910822345373E-2</c:v>
                </c:pt>
                <c:pt idx="12">
                  <c:v>-1.6927829798076312E-2</c:v>
                </c:pt>
                <c:pt idx="13">
                  <c:v>-1.5892732021147844E-2</c:v>
                </c:pt>
                <c:pt idx="14">
                  <c:v>-1.1959360468819669E-2</c:v>
                </c:pt>
                <c:pt idx="15">
                  <c:v>-9.6343716160264981E-3</c:v>
                </c:pt>
                <c:pt idx="16">
                  <c:v>-1.0956111854258233E-2</c:v>
                </c:pt>
              </c:numCache>
            </c:numRef>
          </c:val>
        </c:ser>
        <c:ser>
          <c:idx val="3"/>
          <c:order val="1"/>
          <c:spPr>
            <a:solidFill>
              <a:schemeClr val="bg1">
                <a:lumMod val="65000"/>
              </a:schemeClr>
            </a:solidFill>
            <a:ln w="25400">
              <a:solidFill>
                <a:schemeClr val="bg1">
                  <a:lumMod val="50000"/>
                  <a:alpha val="39000"/>
                </a:schemeClr>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Piramide!$BE$31:$BE$47</c:f>
              <c:numCache>
                <c:formatCode>0%</c:formatCode>
                <c:ptCount val="17"/>
                <c:pt idx="0">
                  <c:v>5.3363271545958338E-2</c:v>
                </c:pt>
                <c:pt idx="1">
                  <c:v>3.0543346709981527E-2</c:v>
                </c:pt>
                <c:pt idx="2">
                  <c:v>1.7310019746480668E-2</c:v>
                </c:pt>
                <c:pt idx="3">
                  <c:v>4.3091916682591248E-2</c:v>
                </c:pt>
                <c:pt idx="4">
                  <c:v>9.4034651888655327E-2</c:v>
                </c:pt>
                <c:pt idx="5">
                  <c:v>8.9368749601885469E-2</c:v>
                </c:pt>
                <c:pt idx="6">
                  <c:v>6.3809796802344096E-2</c:v>
                </c:pt>
                <c:pt idx="7">
                  <c:v>4.6260908338110709E-2</c:v>
                </c:pt>
                <c:pt idx="8">
                  <c:v>2.8998662335180586E-2</c:v>
                </c:pt>
                <c:pt idx="9">
                  <c:v>2.2055544939168101E-2</c:v>
                </c:pt>
                <c:pt idx="10">
                  <c:v>1.8122173386839927E-2</c:v>
                </c:pt>
                <c:pt idx="11">
                  <c:v>1.4252500159245812E-2</c:v>
                </c:pt>
                <c:pt idx="12">
                  <c:v>1.1943435887636154E-2</c:v>
                </c:pt>
                <c:pt idx="13">
                  <c:v>1.0207656538633035E-2</c:v>
                </c:pt>
                <c:pt idx="14">
                  <c:v>8.2807822154277351E-3</c:v>
                </c:pt>
                <c:pt idx="15">
                  <c:v>6.8475699089113953E-3</c:v>
                </c:pt>
                <c:pt idx="16">
                  <c:v>9.8095420090451614E-3</c:v>
                </c:pt>
              </c:numCache>
            </c:numRef>
          </c:val>
        </c:ser>
        <c:ser>
          <c:idx val="1"/>
          <c:order val="2"/>
          <c:tx>
            <c:strRef>
              <c:f>Piramide!$BF$7:$BG$7</c:f>
              <c:strCache>
                <c:ptCount val="1"/>
                <c:pt idx="0">
                  <c:v>Nombre Entidad territorial de referencia</c:v>
                </c:pt>
              </c:strCache>
            </c:strRef>
          </c:tx>
          <c:spPr>
            <a:noFill/>
            <a:ln w="28575">
              <a:solidFill>
                <a:srgbClr val="FF0000"/>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Piramide!$BF$31:$BF$47</c:f>
              <c:numCache>
                <c:formatCode>0%</c:formatCode>
                <c:ptCount val="17"/>
                <c:pt idx="0">
                  <c:v>-0.21666666666666667</c:v>
                </c:pt>
                <c:pt idx="1">
                  <c:v>-0.12685185185185185</c:v>
                </c:pt>
                <c:pt idx="2">
                  <c:v>-4.1666666666666664E-2</c:v>
                </c:pt>
                <c:pt idx="3">
                  <c:v>-4.0740740740740744E-2</c:v>
                </c:pt>
                <c:pt idx="4">
                  <c:v>-2.2222222222222223E-2</c:v>
                </c:pt>
                <c:pt idx="5">
                  <c:v>-1.4814814814814815E-2</c:v>
                </c:pt>
                <c:pt idx="6">
                  <c:v>-6.4814814814814813E-3</c:v>
                </c:pt>
                <c:pt idx="7">
                  <c:v>-5.5555555555555558E-3</c:v>
                </c:pt>
                <c:pt idx="8">
                  <c:v>-1.8518518518518519E-3</c:v>
                </c:pt>
                <c:pt idx="9">
                  <c:v>-2.7777777777777779E-3</c:v>
                </c:pt>
                <c:pt idx="10">
                  <c:v>-1.8518518518518519E-3</c:v>
                </c:pt>
                <c:pt idx="11">
                  <c:v>-1.8518518518518519E-3</c:v>
                </c:pt>
                <c:pt idx="12">
                  <c:v>-1.8518518518518519E-3</c:v>
                </c:pt>
                <c:pt idx="13">
                  <c:v>-9.2592592592592596E-4</c:v>
                </c:pt>
                <c:pt idx="14">
                  <c:v>-9.2592592592592596E-4</c:v>
                </c:pt>
                <c:pt idx="15">
                  <c:v>-9.2592592592592596E-4</c:v>
                </c:pt>
                <c:pt idx="16">
                  <c:v>-2.7777777777777779E-3</c:v>
                </c:pt>
              </c:numCache>
            </c:numRef>
          </c:val>
        </c:ser>
        <c:ser>
          <c:idx val="0"/>
          <c:order val="3"/>
          <c:spPr>
            <a:noFill/>
            <a:ln w="28575" cmpd="sng">
              <a:solidFill>
                <a:srgbClr val="FF0000"/>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Piramide!$BG$31:$BG$47</c:f>
              <c:numCache>
                <c:formatCode>0%</c:formatCode>
                <c:ptCount val="17"/>
                <c:pt idx="0">
                  <c:v>0.19722222222222222</c:v>
                </c:pt>
                <c:pt idx="1">
                  <c:v>0.12870370370370371</c:v>
                </c:pt>
                <c:pt idx="2">
                  <c:v>5.0925925925925923E-2</c:v>
                </c:pt>
                <c:pt idx="3">
                  <c:v>6.3888888888888884E-2</c:v>
                </c:pt>
                <c:pt idx="4">
                  <c:v>3.1481481481481478E-2</c:v>
                </c:pt>
                <c:pt idx="5">
                  <c:v>2.4074074074074074E-2</c:v>
                </c:pt>
                <c:pt idx="6">
                  <c:v>2.7777777777777779E-3</c:v>
                </c:pt>
                <c:pt idx="7">
                  <c:v>1.8518518518518519E-3</c:v>
                </c:pt>
                <c:pt idx="8">
                  <c:v>1.8518518518518519E-3</c:v>
                </c:pt>
                <c:pt idx="9">
                  <c:v>9.2592592592592596E-4</c:v>
                </c:pt>
                <c:pt idx="10">
                  <c:v>9.2592592592592596E-4</c:v>
                </c:pt>
                <c:pt idx="11">
                  <c:v>0</c:v>
                </c:pt>
                <c:pt idx="12">
                  <c:v>9.2592592592592596E-4</c:v>
                </c:pt>
                <c:pt idx="13">
                  <c:v>1.8518518518518519E-3</c:v>
                </c:pt>
                <c:pt idx="14">
                  <c:v>0</c:v>
                </c:pt>
                <c:pt idx="15">
                  <c:v>9.2592592592592596E-4</c:v>
                </c:pt>
                <c:pt idx="16">
                  <c:v>9.2592592592592596E-4</c:v>
                </c:pt>
              </c:numCache>
            </c:numRef>
          </c:val>
        </c:ser>
        <c:dLbls>
          <c:showLegendKey val="0"/>
          <c:showVal val="0"/>
          <c:showCatName val="0"/>
          <c:showSerName val="0"/>
          <c:showPercent val="0"/>
          <c:showBubbleSize val="0"/>
        </c:dLbls>
        <c:gapWidth val="0"/>
        <c:overlap val="100"/>
        <c:axId val="887727808"/>
        <c:axId val="887726176"/>
      </c:barChart>
      <c:catAx>
        <c:axId val="887727808"/>
        <c:scaling>
          <c:orientation val="minMax"/>
        </c:scaling>
        <c:delete val="0"/>
        <c:axPos val="l"/>
        <c:numFmt formatCode="General" sourceLinked="1"/>
        <c:majorTickMark val="out"/>
        <c:minorTickMark val="in"/>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887726176"/>
        <c:crosses val="autoZero"/>
        <c:auto val="1"/>
        <c:lblAlgn val="ctr"/>
        <c:lblOffset val="100"/>
        <c:tickLblSkip val="1"/>
        <c:tickMarkSkip val="1"/>
        <c:noMultiLvlLbl val="0"/>
      </c:catAx>
      <c:valAx>
        <c:axId val="887726176"/>
        <c:scaling>
          <c:orientation val="minMax"/>
        </c:scaling>
        <c:delete val="0"/>
        <c:axPos val="b"/>
        <c:numFmt formatCode="#,###%;[Red]#,###%"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887727808"/>
        <c:crosses val="autoZero"/>
        <c:crossBetween val="between"/>
      </c:valAx>
      <c:spPr>
        <a:noFill/>
        <a:ln w="25400">
          <a:noFill/>
        </a:ln>
      </c:spPr>
    </c:plotArea>
    <c:legend>
      <c:legendPos val="r"/>
      <c:legendEntry>
        <c:idx val="0"/>
        <c:delete val="1"/>
      </c:legendEntry>
      <c:legendEntry>
        <c:idx val="2"/>
        <c:delete val="1"/>
      </c:legendEntry>
      <c:layout/>
      <c:overlay val="0"/>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Arial"/>
          <a:ea typeface="Arial"/>
          <a:cs typeface="Arial"/>
        </a:defRPr>
      </a:pPr>
      <a:endParaRPr lang="es-CO"/>
    </a:p>
  </c:txPr>
  <c:printSettings>
    <c:headerFooter alignWithMargins="0"/>
    <c:pageMargins b="1" l="0.75000000000000044" r="0.75000000000000044" t="1" header="0" footer="0"/>
    <c:pageSetup orientation="landscape"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400" b="0"/>
            </a:pPr>
            <a:r>
              <a:rPr lang="en-US" sz="1400" b="0"/>
              <a:t>Atenciones en salud población</a:t>
            </a:r>
            <a:r>
              <a:rPr lang="en-US" sz="1400" b="0" baseline="0"/>
              <a:t> migrante - según regimen de afiliación 2017.</a:t>
            </a:r>
            <a:endParaRPr lang="en-US" sz="1400" b="0"/>
          </a:p>
        </c:rich>
      </c:tx>
      <c:layout/>
      <c:overlay val="0"/>
    </c:title>
    <c:autoTitleDeleted val="0"/>
    <c:plotArea>
      <c:layout/>
      <c:barChart>
        <c:barDir val="bar"/>
        <c:grouping val="clustered"/>
        <c:varyColors val="0"/>
        <c:ser>
          <c:idx val="0"/>
          <c:order val="0"/>
          <c:tx>
            <c:v>departamento</c:v>
          </c:tx>
          <c:invertIfNegative val="0"/>
          <c:cat>
            <c:strRef>
              <c:f>'Régimen Afiliación '!$B$7:$B$15</c:f>
              <c:strCache>
                <c:ptCount val="9"/>
                <c:pt idx="0">
                  <c:v>Contributivo </c:v>
                </c:pt>
                <c:pt idx="1">
                  <c:v>Subsidiado </c:v>
                </c:pt>
                <c:pt idx="2">
                  <c:v>No afiliada</c:v>
                </c:pt>
                <c:pt idx="3">
                  <c:v>Particular</c:v>
                </c:pt>
                <c:pt idx="4">
                  <c:v>Otro</c:v>
                </c:pt>
                <c:pt idx="5">
                  <c:v>En desplazamiento con afiliación al régimen contributivo</c:v>
                </c:pt>
                <c:pt idx="6">
                  <c:v>En desplazamiento con afiliación al régimen subsidiado</c:v>
                </c:pt>
                <c:pt idx="7">
                  <c:v>En desplazamiento no asegurado</c:v>
                </c:pt>
                <c:pt idx="8">
                  <c:v>Sin dato</c:v>
                </c:pt>
              </c:strCache>
            </c:strRef>
          </c:cat>
          <c:val>
            <c:numRef>
              <c:f>'Régimen Afiliación '!$E$7:$E$15</c:f>
              <c:numCache>
                <c:formatCode>General</c:formatCode>
                <c:ptCount val="9"/>
                <c:pt idx="0">
                  <c:v>11266</c:v>
                </c:pt>
                <c:pt idx="1">
                  <c:v>3749</c:v>
                </c:pt>
                <c:pt idx="2">
                  <c:v>20359</c:v>
                </c:pt>
                <c:pt idx="3">
                  <c:v>9029</c:v>
                </c:pt>
                <c:pt idx="4">
                  <c:v>14627</c:v>
                </c:pt>
                <c:pt idx="5">
                  <c:v>13</c:v>
                </c:pt>
                <c:pt idx="6">
                  <c:v>5</c:v>
                </c:pt>
                <c:pt idx="7">
                  <c:v>277</c:v>
                </c:pt>
              </c:numCache>
            </c:numRef>
          </c:val>
        </c:ser>
        <c:ser>
          <c:idx val="1"/>
          <c:order val="1"/>
          <c:tx>
            <c:v>municipio</c:v>
          </c:tx>
          <c:invertIfNegative val="0"/>
          <c:cat>
            <c:strRef>
              <c:f>'Régimen Afiliación '!$B$7:$B$15</c:f>
              <c:strCache>
                <c:ptCount val="9"/>
                <c:pt idx="0">
                  <c:v>Contributivo </c:v>
                </c:pt>
                <c:pt idx="1">
                  <c:v>Subsidiado </c:v>
                </c:pt>
                <c:pt idx="2">
                  <c:v>No afiliada</c:v>
                </c:pt>
                <c:pt idx="3">
                  <c:v>Particular</c:v>
                </c:pt>
                <c:pt idx="4">
                  <c:v>Otro</c:v>
                </c:pt>
                <c:pt idx="5">
                  <c:v>En desplazamiento con afiliación al régimen contributivo</c:v>
                </c:pt>
                <c:pt idx="6">
                  <c:v>En desplazamiento con afiliación al régimen subsidiado</c:v>
                </c:pt>
                <c:pt idx="7">
                  <c:v>En desplazamiento no asegurado</c:v>
                </c:pt>
                <c:pt idx="8">
                  <c:v>Sin dato</c:v>
                </c:pt>
              </c:strCache>
            </c:strRef>
          </c:cat>
          <c:val>
            <c:numRef>
              <c:f>'Régimen Afiliación '!$C$7:$C$15</c:f>
              <c:numCache>
                <c:formatCode>General</c:formatCode>
                <c:ptCount val="9"/>
                <c:pt idx="0">
                  <c:v>28</c:v>
                </c:pt>
                <c:pt idx="1">
                  <c:v>942</c:v>
                </c:pt>
                <c:pt idx="2">
                  <c:v>59</c:v>
                </c:pt>
                <c:pt idx="3">
                  <c:v>5</c:v>
                </c:pt>
                <c:pt idx="4">
                  <c:v>13</c:v>
                </c:pt>
                <c:pt idx="5">
                  <c:v>0</c:v>
                </c:pt>
                <c:pt idx="6">
                  <c:v>0</c:v>
                </c:pt>
                <c:pt idx="7">
                  <c:v>0</c:v>
                </c:pt>
              </c:numCache>
            </c:numRef>
          </c:val>
        </c:ser>
        <c:dLbls>
          <c:showLegendKey val="0"/>
          <c:showVal val="0"/>
          <c:showCatName val="0"/>
          <c:showSerName val="0"/>
          <c:showPercent val="0"/>
          <c:showBubbleSize val="0"/>
        </c:dLbls>
        <c:gapWidth val="150"/>
        <c:axId val="887734880"/>
        <c:axId val="887726720"/>
      </c:barChart>
      <c:valAx>
        <c:axId val="887726720"/>
        <c:scaling>
          <c:orientation val="minMax"/>
        </c:scaling>
        <c:delete val="0"/>
        <c:axPos val="b"/>
        <c:majorGridlines/>
        <c:title>
          <c:tx>
            <c:rich>
              <a:bodyPr/>
              <a:lstStyle/>
              <a:p>
                <a:pPr>
                  <a:defRPr/>
                </a:pPr>
                <a:r>
                  <a:rPr lang="es-CO"/>
                  <a:t>Total</a:t>
                </a:r>
                <a:r>
                  <a:rPr lang="es-CO" baseline="0"/>
                  <a:t> de atenciones</a:t>
                </a:r>
                <a:endParaRPr lang="es-CO"/>
              </a:p>
            </c:rich>
          </c:tx>
          <c:layout/>
          <c:overlay val="0"/>
        </c:title>
        <c:numFmt formatCode="General" sourceLinked="1"/>
        <c:majorTickMark val="out"/>
        <c:minorTickMark val="none"/>
        <c:tickLblPos val="nextTo"/>
        <c:crossAx val="887734880"/>
        <c:crosses val="autoZero"/>
        <c:crossBetween val="between"/>
      </c:valAx>
      <c:catAx>
        <c:axId val="887734880"/>
        <c:scaling>
          <c:orientation val="minMax"/>
        </c:scaling>
        <c:delete val="0"/>
        <c:axPos val="l"/>
        <c:title>
          <c:tx>
            <c:rich>
              <a:bodyPr/>
              <a:lstStyle/>
              <a:p>
                <a:pPr>
                  <a:defRPr sz="1400"/>
                </a:pPr>
                <a:r>
                  <a:rPr lang="es-CO" sz="1400"/>
                  <a:t>Regimen de afiliación</a:t>
                </a:r>
              </a:p>
            </c:rich>
          </c:tx>
          <c:layout/>
          <c:overlay val="0"/>
        </c:title>
        <c:numFmt formatCode="General" sourceLinked="0"/>
        <c:majorTickMark val="none"/>
        <c:minorTickMark val="none"/>
        <c:tickLblPos val="nextTo"/>
        <c:spPr>
          <a:ln w="12700"/>
        </c:spPr>
        <c:crossAx val="88772672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17076</xdr:colOff>
      <xdr:row>5</xdr:row>
      <xdr:rowOff>169334</xdr:rowOff>
    </xdr:from>
    <xdr:to>
      <xdr:col>4</xdr:col>
      <xdr:colOff>751417</xdr:colOff>
      <xdr:row>15</xdr:row>
      <xdr:rowOff>86161</xdr:rowOff>
    </xdr:to>
    <xdr:sp macro="" textlink="">
      <xdr:nvSpPr>
        <xdr:cNvPr id="4" name="3 Rectángulo redondeado"/>
        <xdr:cNvSpPr/>
      </xdr:nvSpPr>
      <xdr:spPr>
        <a:xfrm>
          <a:off x="17076" y="1121834"/>
          <a:ext cx="3877591" cy="1821827"/>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u="sng"/>
            <a:t>INSTRUCCIONES:</a:t>
          </a:r>
          <a:r>
            <a:rPr lang="es-CO" sz="1100" u="sng" baseline="0"/>
            <a:t> </a:t>
          </a:r>
        </a:p>
        <a:p>
          <a:pPr algn="l"/>
          <a:endParaRPr lang="es-CO" sz="1100" baseline="0"/>
        </a:p>
        <a:p>
          <a:pPr algn="l"/>
          <a:r>
            <a:rPr lang="es-CO" sz="1100" baseline="0"/>
            <a:t>1.Copie los datos de su población y del departamento por grupos de edad quinquenales, para hombres y mujeres en el espacio correspondiente para los periodos de información disponibles .</a:t>
          </a:r>
        </a:p>
        <a:p>
          <a:pPr algn="l"/>
          <a:r>
            <a:rPr lang="es-CO" sz="1100"/>
            <a:t>2. Automáticamente</a:t>
          </a:r>
          <a:r>
            <a:rPr lang="es-CO" sz="1100" baseline="0"/>
            <a:t> se  generará la piramide poblacional y los índices calculados para cada año del análisis. estos aparecerán en la siguiente hoja llamada "Piramide"</a:t>
          </a:r>
          <a:endParaRPr lang="es-CO" sz="1100"/>
        </a:p>
      </xdr:txBody>
    </xdr:sp>
    <xdr:clientData/>
  </xdr:twoCellAnchor>
  <xdr:twoCellAnchor>
    <xdr:from>
      <xdr:col>0</xdr:col>
      <xdr:colOff>169334</xdr:colOff>
      <xdr:row>1</xdr:row>
      <xdr:rowOff>42333</xdr:rowOff>
    </xdr:from>
    <xdr:to>
      <xdr:col>9</xdr:col>
      <xdr:colOff>515101</xdr:colOff>
      <xdr:row>4</xdr:row>
      <xdr:rowOff>121123</xdr:rowOff>
    </xdr:to>
    <xdr:sp macro="" textlink="">
      <xdr:nvSpPr>
        <xdr:cNvPr id="5" name="4 CuadroTexto"/>
        <xdr:cNvSpPr txBox="1"/>
      </xdr:nvSpPr>
      <xdr:spPr>
        <a:xfrm>
          <a:off x="169334" y="232833"/>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twoCellAnchor>
    <xdr:from>
      <xdr:col>1</xdr:col>
      <xdr:colOff>497416</xdr:colOff>
      <xdr:row>38</xdr:row>
      <xdr:rowOff>105834</xdr:rowOff>
    </xdr:from>
    <xdr:to>
      <xdr:col>4</xdr:col>
      <xdr:colOff>31749</xdr:colOff>
      <xdr:row>44</xdr:row>
      <xdr:rowOff>158750</xdr:rowOff>
    </xdr:to>
    <xdr:sp macro="" textlink="">
      <xdr:nvSpPr>
        <xdr:cNvPr id="2" name="Llamada rectangular 1"/>
        <xdr:cNvSpPr/>
      </xdr:nvSpPr>
      <xdr:spPr>
        <a:xfrm>
          <a:off x="1354666" y="7990417"/>
          <a:ext cx="1820333" cy="1195916"/>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de migración / capitulo I en la hoja "Demografia Nal"</a:t>
          </a:r>
          <a:endParaRPr lang="es-CO" sz="1100">
            <a:solidFill>
              <a:schemeClr val="tx1"/>
            </a:solidFill>
          </a:endParaRPr>
        </a:p>
      </xdr:txBody>
    </xdr:sp>
    <xdr:clientData/>
  </xdr:twoCellAnchor>
  <xdr:twoCellAnchor>
    <xdr:from>
      <xdr:col>6</xdr:col>
      <xdr:colOff>275167</xdr:colOff>
      <xdr:row>16</xdr:row>
      <xdr:rowOff>84668</xdr:rowOff>
    </xdr:from>
    <xdr:to>
      <xdr:col>12</xdr:col>
      <xdr:colOff>306917</xdr:colOff>
      <xdr:row>17</xdr:row>
      <xdr:rowOff>391584</xdr:rowOff>
    </xdr:to>
    <xdr:sp macro="" textlink="">
      <xdr:nvSpPr>
        <xdr:cNvPr id="3" name="Rectángulo 2"/>
        <xdr:cNvSpPr/>
      </xdr:nvSpPr>
      <xdr:spPr>
        <a:xfrm>
          <a:off x="4942417" y="3132668"/>
          <a:ext cx="4603750" cy="49741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El departamento y distrito se comparan</a:t>
          </a:r>
          <a:r>
            <a:rPr lang="es-CO" sz="1100" baseline="0"/>
            <a:t> con Colombia y cada municipio con su departamento.</a:t>
          </a:r>
          <a:endParaRPr lang="es-CO" sz="1100"/>
        </a:p>
      </xdr:txBody>
    </xdr:sp>
    <xdr:clientData/>
  </xdr:twoCellAnchor>
  <xdr:twoCellAnchor>
    <xdr:from>
      <xdr:col>5</xdr:col>
      <xdr:colOff>201083</xdr:colOff>
      <xdr:row>17</xdr:row>
      <xdr:rowOff>560916</xdr:rowOff>
    </xdr:from>
    <xdr:to>
      <xdr:col>8</xdr:col>
      <xdr:colOff>105833</xdr:colOff>
      <xdr:row>25</xdr:row>
      <xdr:rowOff>95250</xdr:rowOff>
    </xdr:to>
    <xdr:sp macro="" textlink="">
      <xdr:nvSpPr>
        <xdr:cNvPr id="6" name="Llamada rectangular 5"/>
        <xdr:cNvSpPr/>
      </xdr:nvSpPr>
      <xdr:spPr>
        <a:xfrm>
          <a:off x="4106333" y="3799416"/>
          <a:ext cx="2190750" cy="1566334"/>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de migración / capitulo I en la hoja "Demografia Dptol", que </a:t>
          </a:r>
          <a:r>
            <a:rPr lang="es-CO" sz="1100" b="1" baseline="0">
              <a:solidFill>
                <a:schemeClr val="tx1"/>
              </a:solidFill>
            </a:rPr>
            <a:t>contiene datos del departamento y distrito</a:t>
          </a:r>
          <a:r>
            <a:rPr lang="es-CO" sz="1100" baseline="0">
              <a:solidFill>
                <a:schemeClr val="tx1"/>
              </a:solidFill>
            </a:rPr>
            <a:t> y  </a:t>
          </a:r>
          <a:r>
            <a:rPr lang="es-CO" sz="1100" baseline="0">
              <a:solidFill>
                <a:schemeClr val="dk1"/>
              </a:solidFill>
              <a:effectLst/>
              <a:latin typeface="+mn-lt"/>
              <a:ea typeface="+mn-ea"/>
              <a:cs typeface="+mn-cs"/>
            </a:rPr>
            <a:t>"Demografia Mpio"</a:t>
          </a:r>
          <a:endParaRPr lang="es-CO"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657528</xdr:colOff>
      <xdr:row>5</xdr:row>
      <xdr:rowOff>27213</xdr:rowOff>
    </xdr:from>
    <xdr:to>
      <xdr:col>12</xdr:col>
      <xdr:colOff>666752</xdr:colOff>
      <xdr:row>31</xdr:row>
      <xdr:rowOff>37492</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381758</xdr:colOff>
      <xdr:row>6</xdr:row>
      <xdr:rowOff>25703</xdr:rowOff>
    </xdr:from>
    <xdr:to>
      <xdr:col>12</xdr:col>
      <xdr:colOff>305559</xdr:colOff>
      <xdr:row>9</xdr:row>
      <xdr:rowOff>12096</xdr:rowOff>
    </xdr:to>
    <xdr:sp macro="" textlink="">
      <xdr:nvSpPr>
        <xdr:cNvPr id="4" name="Text Box 3"/>
        <xdr:cNvSpPr txBox="1">
          <a:spLocks noChangeArrowheads="1"/>
        </xdr:cNvSpPr>
      </xdr:nvSpPr>
      <xdr:spPr bwMode="auto">
        <a:xfrm>
          <a:off x="10777615" y="1740203"/>
          <a:ext cx="1447801" cy="598714"/>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Mujeres</a:t>
          </a:r>
        </a:p>
      </xdr:txBody>
    </xdr:sp>
    <xdr:clientData/>
  </xdr:twoCellAnchor>
  <xdr:twoCellAnchor>
    <xdr:from>
      <xdr:col>6</xdr:col>
      <xdr:colOff>432405</xdr:colOff>
      <xdr:row>6</xdr:row>
      <xdr:rowOff>4536</xdr:rowOff>
    </xdr:from>
    <xdr:to>
      <xdr:col>8</xdr:col>
      <xdr:colOff>356205</xdr:colOff>
      <xdr:row>8</xdr:row>
      <xdr:rowOff>195036</xdr:rowOff>
    </xdr:to>
    <xdr:sp macro="" textlink="">
      <xdr:nvSpPr>
        <xdr:cNvPr id="5" name="Text Box 3"/>
        <xdr:cNvSpPr txBox="1">
          <a:spLocks noChangeArrowheads="1"/>
        </xdr:cNvSpPr>
      </xdr:nvSpPr>
      <xdr:spPr bwMode="auto">
        <a:xfrm>
          <a:off x="7780262" y="1719036"/>
          <a:ext cx="1447800" cy="598714"/>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Hombres</a:t>
          </a:r>
        </a:p>
      </xdr:txBody>
    </xdr:sp>
    <xdr:clientData/>
  </xdr:twoCellAnchor>
  <xdr:twoCellAnchor>
    <xdr:from>
      <xdr:col>0</xdr:col>
      <xdr:colOff>0</xdr:colOff>
      <xdr:row>22</xdr:row>
      <xdr:rowOff>100692</xdr:rowOff>
    </xdr:from>
    <xdr:to>
      <xdr:col>3</xdr:col>
      <xdr:colOff>762000</xdr:colOff>
      <xdr:row>31</xdr:row>
      <xdr:rowOff>59531</xdr:rowOff>
    </xdr:to>
    <xdr:sp macro="" textlink="">
      <xdr:nvSpPr>
        <xdr:cNvPr id="6" name="5 Rectángulo redondeado"/>
        <xdr:cNvSpPr/>
      </xdr:nvSpPr>
      <xdr:spPr>
        <a:xfrm>
          <a:off x="0" y="5803786"/>
          <a:ext cx="5191125" cy="178049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CO" sz="1600" b="1" baseline="0"/>
            <a:t>Nota: Esta hoja esta programada, por lo tanto las celdas no pueden ser manipuladas. Todos los cálculos que aparecen acá provienen de los datos poblacionales introducidos en la hoja "datos pirámide". Es posible seleccionar, copiar y pegar la tabla y la figura con la pirámide poblacional.</a:t>
          </a:r>
          <a:endParaRPr lang="es-CO" sz="1600" b="1"/>
        </a:p>
      </xdr:txBody>
    </xdr:sp>
    <xdr:clientData/>
  </xdr:twoCellAnchor>
  <xdr:twoCellAnchor>
    <xdr:from>
      <xdr:col>0</xdr:col>
      <xdr:colOff>204107</xdr:colOff>
      <xdr:row>0</xdr:row>
      <xdr:rowOff>136072</xdr:rowOff>
    </xdr:from>
    <xdr:to>
      <xdr:col>6</xdr:col>
      <xdr:colOff>155267</xdr:colOff>
      <xdr:row>4</xdr:row>
      <xdr:rowOff>24362</xdr:rowOff>
    </xdr:to>
    <xdr:sp macro="" textlink="">
      <xdr:nvSpPr>
        <xdr:cNvPr id="8" name="7 CuadroTexto"/>
        <xdr:cNvSpPr txBox="1"/>
      </xdr:nvSpPr>
      <xdr:spPr>
        <a:xfrm>
          <a:off x="204107" y="136072"/>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twoCellAnchor>
    <xdr:from>
      <xdr:col>3</xdr:col>
      <xdr:colOff>217715</xdr:colOff>
      <xdr:row>16</xdr:row>
      <xdr:rowOff>13607</xdr:rowOff>
    </xdr:from>
    <xdr:to>
      <xdr:col>5</xdr:col>
      <xdr:colOff>299357</xdr:colOff>
      <xdr:row>19</xdr:row>
      <xdr:rowOff>81643</xdr:rowOff>
    </xdr:to>
    <xdr:sp macro="" textlink="">
      <xdr:nvSpPr>
        <xdr:cNvPr id="2" name="Llamada rectangular 1"/>
        <xdr:cNvSpPr/>
      </xdr:nvSpPr>
      <xdr:spPr>
        <a:xfrm>
          <a:off x="4816929" y="3986893"/>
          <a:ext cx="1823357" cy="680357"/>
        </a:xfrm>
        <a:prstGeom prst="wedgeRectCallout">
          <a:avLst>
            <a:gd name="adj1" fmla="val -61678"/>
            <a:gd name="adj2" fmla="val -13636"/>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s-CO" sz="1400">
              <a:solidFill>
                <a:schemeClr val="tx1"/>
              </a:solidFill>
            </a:rPr>
            <a:t>Estos datos no</a:t>
          </a:r>
          <a:r>
            <a:rPr lang="es-CO" sz="1400" baseline="0">
              <a:solidFill>
                <a:schemeClr val="tx1"/>
              </a:solidFill>
            </a:rPr>
            <a:t> tienen sentido analizar.</a:t>
          </a:r>
          <a:endParaRPr lang="es-CO" sz="1400">
            <a:solidFill>
              <a:schemeClr val="tx1"/>
            </a:solidFill>
          </a:endParaRPr>
        </a:p>
      </xdr:txBody>
    </xdr:sp>
    <xdr:clientData/>
  </xdr:twoCellAnchor>
  <xdr:twoCellAnchor>
    <xdr:from>
      <xdr:col>6</xdr:col>
      <xdr:colOff>231322</xdr:colOff>
      <xdr:row>33</xdr:row>
      <xdr:rowOff>625929</xdr:rowOff>
    </xdr:from>
    <xdr:to>
      <xdr:col>8</xdr:col>
      <xdr:colOff>530679</xdr:colOff>
      <xdr:row>34</xdr:row>
      <xdr:rowOff>149679</xdr:rowOff>
    </xdr:to>
    <xdr:sp macro="" textlink="">
      <xdr:nvSpPr>
        <xdr:cNvPr id="9" name="Llamada rectangular 8"/>
        <xdr:cNvSpPr/>
      </xdr:nvSpPr>
      <xdr:spPr>
        <a:xfrm>
          <a:off x="7579179" y="8232322"/>
          <a:ext cx="1823357" cy="680357"/>
        </a:xfrm>
        <a:prstGeom prst="wedgeRectCallout">
          <a:avLst>
            <a:gd name="adj1" fmla="val -61678"/>
            <a:gd name="adj2" fmla="val -13636"/>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s-CO" sz="1400">
              <a:solidFill>
                <a:schemeClr val="tx1"/>
              </a:solidFill>
            </a:rPr>
            <a:t>No copiar estas interpretaciones</a:t>
          </a:r>
          <a:r>
            <a:rPr lang="es-CO" sz="1400" baseline="0">
              <a:solidFill>
                <a:schemeClr val="tx1"/>
              </a:solidFill>
            </a:rPr>
            <a:t>.</a:t>
          </a:r>
          <a:endParaRPr lang="es-CO" sz="14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xdr:colOff>
      <xdr:row>0</xdr:row>
      <xdr:rowOff>85953</xdr:rowOff>
    </xdr:from>
    <xdr:to>
      <xdr:col>14</xdr:col>
      <xdr:colOff>1333500</xdr:colOff>
      <xdr:row>3</xdr:row>
      <xdr:rowOff>153080</xdr:rowOff>
    </xdr:to>
    <xdr:sp macro="" textlink="">
      <xdr:nvSpPr>
        <xdr:cNvPr id="2" name="1 CuadroTexto"/>
        <xdr:cNvSpPr txBox="1"/>
      </xdr:nvSpPr>
      <xdr:spPr>
        <a:xfrm>
          <a:off x="11906" y="85953"/>
          <a:ext cx="6881813" cy="638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twoCellAnchor>
    <xdr:from>
      <xdr:col>2</xdr:col>
      <xdr:colOff>242985</xdr:colOff>
      <xdr:row>15</xdr:row>
      <xdr:rowOff>115076</xdr:rowOff>
    </xdr:from>
    <xdr:to>
      <xdr:col>12</xdr:col>
      <xdr:colOff>323548</xdr:colOff>
      <xdr:row>20</xdr:row>
      <xdr:rowOff>339053</xdr:rowOff>
    </xdr:to>
    <xdr:sp macro="" textlink="">
      <xdr:nvSpPr>
        <xdr:cNvPr id="3" name="Llamada rectangular 2"/>
        <xdr:cNvSpPr/>
      </xdr:nvSpPr>
      <xdr:spPr>
        <a:xfrm>
          <a:off x="2595077" y="4100025"/>
          <a:ext cx="1820333" cy="1195916"/>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de </a:t>
          </a:r>
          <a:r>
            <a:rPr lang="es-CO" sz="1100" baseline="0">
              <a:solidFill>
                <a:schemeClr val="dk1"/>
              </a:solidFill>
              <a:effectLst/>
              <a:latin typeface="+mn-lt"/>
              <a:ea typeface="+mn-ea"/>
              <a:cs typeface="+mn-cs"/>
            </a:rPr>
            <a:t>capitulo I /migración </a:t>
          </a:r>
          <a:r>
            <a:rPr lang="es-CO" sz="1100" baseline="0">
              <a:solidFill>
                <a:schemeClr val="tx1"/>
              </a:solidFill>
            </a:rPr>
            <a:t>en la hoja "Personas tipo Servicio"</a:t>
          </a:r>
          <a:endParaRPr lang="es-CO" sz="1100">
            <a:solidFill>
              <a:schemeClr val="tx1"/>
            </a:solidFill>
          </a:endParaRPr>
        </a:p>
      </xdr:txBody>
    </xdr:sp>
    <xdr:clientData/>
  </xdr:twoCellAnchor>
  <xdr:twoCellAnchor>
    <xdr:from>
      <xdr:col>15</xdr:col>
      <xdr:colOff>377632</xdr:colOff>
      <xdr:row>1</xdr:row>
      <xdr:rowOff>19438</xdr:rowOff>
    </xdr:from>
    <xdr:to>
      <xdr:col>21</xdr:col>
      <xdr:colOff>432709</xdr:colOff>
      <xdr:row>3</xdr:row>
      <xdr:rowOff>128079</xdr:rowOff>
    </xdr:to>
    <xdr:sp macro="" textlink="">
      <xdr:nvSpPr>
        <xdr:cNvPr id="4" name="Rectángulo 3"/>
        <xdr:cNvSpPr/>
      </xdr:nvSpPr>
      <xdr:spPr>
        <a:xfrm>
          <a:off x="7744928" y="213826"/>
          <a:ext cx="4603750" cy="49741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El departamento y distrito se comparan</a:t>
          </a:r>
          <a:r>
            <a:rPr lang="es-CO" sz="1100" baseline="0"/>
            <a:t> con Colombia y cada municipio con su departamento.</a:t>
          </a:r>
          <a:endParaRPr lang="es-CO" sz="1100"/>
        </a:p>
      </xdr:txBody>
    </xdr:sp>
    <xdr:clientData/>
  </xdr:twoCellAnchor>
  <xdr:twoCellAnchor>
    <xdr:from>
      <xdr:col>14</xdr:col>
      <xdr:colOff>1007621</xdr:colOff>
      <xdr:row>15</xdr:row>
      <xdr:rowOff>134125</xdr:rowOff>
    </xdr:from>
    <xdr:to>
      <xdr:col>17</xdr:col>
      <xdr:colOff>292274</xdr:colOff>
      <xdr:row>20</xdr:row>
      <xdr:rowOff>728520</xdr:rowOff>
    </xdr:to>
    <xdr:sp macro="" textlink="">
      <xdr:nvSpPr>
        <xdr:cNvPr id="5" name="Llamada rectangular 4"/>
        <xdr:cNvSpPr/>
      </xdr:nvSpPr>
      <xdr:spPr>
        <a:xfrm>
          <a:off x="6985044" y="4119074"/>
          <a:ext cx="2190750" cy="1566334"/>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a:t>
          </a:r>
          <a:r>
            <a:rPr lang="es-CO" sz="1100" baseline="0">
              <a:solidFill>
                <a:schemeClr val="dk1"/>
              </a:solidFill>
              <a:effectLst/>
              <a:latin typeface="+mn-lt"/>
              <a:ea typeface="+mn-ea"/>
              <a:cs typeface="+mn-cs"/>
            </a:rPr>
            <a:t>capitulo I /migración </a:t>
          </a:r>
          <a:r>
            <a:rPr lang="es-CO" sz="1100" baseline="0">
              <a:solidFill>
                <a:schemeClr val="tx1"/>
              </a:solidFill>
            </a:rPr>
            <a:t>en la hoja "</a:t>
          </a:r>
          <a:r>
            <a:rPr lang="es-CO" sz="1100" b="1" baseline="0">
              <a:solidFill>
                <a:schemeClr val="tx1"/>
              </a:solidFill>
            </a:rPr>
            <a:t>Personas tipo Servicio</a:t>
          </a:r>
          <a:r>
            <a:rPr lang="es-CO" sz="1100" baseline="0">
              <a:solidFill>
                <a:schemeClr val="tx1"/>
              </a:solidFill>
            </a:rPr>
            <a:t>", que </a:t>
          </a:r>
          <a:r>
            <a:rPr lang="es-CO" sz="1100" b="1" baseline="0">
              <a:solidFill>
                <a:schemeClr val="tx1"/>
              </a:solidFill>
            </a:rPr>
            <a:t>contiene datos del departamento distrito</a:t>
          </a:r>
          <a:r>
            <a:rPr lang="es-CO" sz="1100" baseline="0">
              <a:solidFill>
                <a:schemeClr val="tx1"/>
              </a:solidFill>
            </a:rPr>
            <a:t> y Municipio. </a:t>
          </a:r>
          <a:endParaRPr lang="es-CO" sz="1100">
            <a:solidFill>
              <a:schemeClr val="tx1"/>
            </a:solidFill>
          </a:endParaRPr>
        </a:p>
      </xdr:txBody>
    </xdr:sp>
    <xdr:clientData/>
  </xdr:twoCellAnchor>
  <xdr:twoCellAnchor>
    <xdr:from>
      <xdr:col>16</xdr:col>
      <xdr:colOff>524846</xdr:colOff>
      <xdr:row>5</xdr:row>
      <xdr:rowOff>398495</xdr:rowOff>
    </xdr:from>
    <xdr:to>
      <xdr:col>20</xdr:col>
      <xdr:colOff>524847</xdr:colOff>
      <xdr:row>8</xdr:row>
      <xdr:rowOff>38878</xdr:rowOff>
    </xdr:to>
    <xdr:sp macro="" textlink="">
      <xdr:nvSpPr>
        <xdr:cNvPr id="6" name="Llamada de nube 5"/>
        <xdr:cNvSpPr/>
      </xdr:nvSpPr>
      <xdr:spPr>
        <a:xfrm>
          <a:off x="8650254" y="1642577"/>
          <a:ext cx="3032450" cy="903903"/>
        </a:xfrm>
        <a:prstGeom prst="cloudCallout">
          <a:avLst>
            <a:gd name="adj1" fmla="val -103202"/>
            <a:gd name="adj2" fmla="val -81220"/>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s-CO" sz="1100">
              <a:solidFill>
                <a:schemeClr val="tx1"/>
              </a:solidFill>
            </a:rPr>
            <a:t>Cambiar</a:t>
          </a:r>
          <a:r>
            <a:rPr lang="es-CO" sz="1100" baseline="0">
              <a:solidFill>
                <a:schemeClr val="tx1"/>
              </a:solidFill>
            </a:rPr>
            <a:t> por departamento o distrito según sea el caso.</a:t>
          </a:r>
          <a:endParaRPr lang="es-CO" sz="1100">
            <a:solidFill>
              <a:schemeClr val="tx1"/>
            </a:solidFill>
          </a:endParaRPr>
        </a:p>
      </xdr:txBody>
    </xdr:sp>
    <xdr:clientData/>
  </xdr:twoCellAnchor>
  <xdr:twoCellAnchor>
    <xdr:from>
      <xdr:col>1</xdr:col>
      <xdr:colOff>1088571</xdr:colOff>
      <xdr:row>4</xdr:row>
      <xdr:rowOff>58316</xdr:rowOff>
    </xdr:from>
    <xdr:to>
      <xdr:col>11</xdr:col>
      <xdr:colOff>816428</xdr:colOff>
      <xdr:row>4</xdr:row>
      <xdr:rowOff>408214</xdr:rowOff>
    </xdr:to>
    <xdr:sp macro="" textlink="">
      <xdr:nvSpPr>
        <xdr:cNvPr id="8" name="Flecha abajo 7"/>
        <xdr:cNvSpPr/>
      </xdr:nvSpPr>
      <xdr:spPr>
        <a:xfrm>
          <a:off x="1953597" y="835867"/>
          <a:ext cx="2011913" cy="349898"/>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s-CO" sz="800" b="1">
              <a:solidFill>
                <a:schemeClr val="tx1"/>
              </a:solidFill>
              <a:latin typeface="Arial" panose="020B0604020202020204" pitchFamily="34" charset="0"/>
              <a:cs typeface="Arial" panose="020B0604020202020204" pitchFamily="34" charset="0"/>
            </a:rPr>
            <a:t>Datos Colombia</a:t>
          </a:r>
        </a:p>
      </xdr:txBody>
    </xdr:sp>
    <xdr:clientData/>
  </xdr:twoCellAnchor>
  <xdr:twoCellAnchor>
    <xdr:from>
      <xdr:col>2</xdr:col>
      <xdr:colOff>787270</xdr:colOff>
      <xdr:row>4</xdr:row>
      <xdr:rowOff>38878</xdr:rowOff>
    </xdr:from>
    <xdr:to>
      <xdr:col>18</xdr:col>
      <xdr:colOff>447091</xdr:colOff>
      <xdr:row>5</xdr:row>
      <xdr:rowOff>359617</xdr:rowOff>
    </xdr:to>
    <xdr:cxnSp macro="">
      <xdr:nvCxnSpPr>
        <xdr:cNvPr id="10" name="Conector recto de flecha 9"/>
        <xdr:cNvCxnSpPr/>
      </xdr:nvCxnSpPr>
      <xdr:spPr>
        <a:xfrm>
          <a:off x="3139362" y="816429"/>
          <a:ext cx="6949362" cy="78727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685800</xdr:colOff>
      <xdr:row>0</xdr:row>
      <xdr:rowOff>142875</xdr:rowOff>
    </xdr:from>
    <xdr:to>
      <xdr:col>8</xdr:col>
      <xdr:colOff>69542</xdr:colOff>
      <xdr:row>2</xdr:row>
      <xdr:rowOff>154990</xdr:rowOff>
    </xdr:to>
    <xdr:sp macro="" textlink="">
      <xdr:nvSpPr>
        <xdr:cNvPr id="3" name="2 CuadroTexto"/>
        <xdr:cNvSpPr txBox="1"/>
      </xdr:nvSpPr>
      <xdr:spPr>
        <a:xfrm>
          <a:off x="685800" y="142875"/>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twoCellAnchor>
    <xdr:from>
      <xdr:col>3</xdr:col>
      <xdr:colOff>533399</xdr:colOff>
      <xdr:row>16</xdr:row>
      <xdr:rowOff>28574</xdr:rowOff>
    </xdr:from>
    <xdr:to>
      <xdr:col>6</xdr:col>
      <xdr:colOff>95249</xdr:colOff>
      <xdr:row>22</xdr:row>
      <xdr:rowOff>81490</xdr:rowOff>
    </xdr:to>
    <xdr:sp macro="" textlink="">
      <xdr:nvSpPr>
        <xdr:cNvPr id="4" name="Llamada rectangular 3"/>
        <xdr:cNvSpPr/>
      </xdr:nvSpPr>
      <xdr:spPr>
        <a:xfrm>
          <a:off x="3505199" y="4133849"/>
          <a:ext cx="2238375" cy="1195916"/>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a:t>
          </a:r>
          <a:r>
            <a:rPr lang="es-CO" sz="1100" baseline="0">
              <a:solidFill>
                <a:schemeClr val="dk1"/>
              </a:solidFill>
              <a:effectLst/>
              <a:latin typeface="+mn-lt"/>
              <a:ea typeface="+mn-ea"/>
              <a:cs typeface="+mn-cs"/>
            </a:rPr>
            <a:t>capitulo I /migración </a:t>
          </a:r>
          <a:r>
            <a:rPr lang="es-CO" sz="1100" baseline="0">
              <a:solidFill>
                <a:schemeClr val="tx1"/>
              </a:solidFill>
            </a:rPr>
            <a:t>en la hoja "</a:t>
          </a:r>
          <a:r>
            <a:rPr lang="es-CO" sz="1100" b="1" baseline="0">
              <a:solidFill>
                <a:schemeClr val="tx1"/>
              </a:solidFill>
            </a:rPr>
            <a:t>Personas x procedencia Dpto</a:t>
          </a:r>
          <a:r>
            <a:rPr lang="es-CO" sz="1100" baseline="0">
              <a:solidFill>
                <a:schemeClr val="tx1"/>
              </a:solidFill>
            </a:rPr>
            <a:t>"</a:t>
          </a:r>
          <a:endParaRPr lang="es-CO" sz="1100">
            <a:solidFill>
              <a:schemeClr val="tx1"/>
            </a:solidFill>
          </a:endParaRPr>
        </a:p>
      </xdr:txBody>
    </xdr:sp>
    <xdr:clientData/>
  </xdr:twoCellAnchor>
  <xdr:twoCellAnchor>
    <xdr:from>
      <xdr:col>8</xdr:col>
      <xdr:colOff>739776</xdr:colOff>
      <xdr:row>0</xdr:row>
      <xdr:rowOff>247650</xdr:rowOff>
    </xdr:from>
    <xdr:to>
      <xdr:col>13</xdr:col>
      <xdr:colOff>285751</xdr:colOff>
      <xdr:row>2</xdr:row>
      <xdr:rowOff>106891</xdr:rowOff>
    </xdr:to>
    <xdr:sp macro="" textlink="">
      <xdr:nvSpPr>
        <xdr:cNvPr id="5" name="Rectángulo 4"/>
        <xdr:cNvSpPr/>
      </xdr:nvSpPr>
      <xdr:spPr>
        <a:xfrm>
          <a:off x="8655051" y="247650"/>
          <a:ext cx="4603750" cy="49741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El departamento y distrito se comparan</a:t>
          </a:r>
          <a:r>
            <a:rPr lang="es-CO" sz="1100" baseline="0"/>
            <a:t> con Colombia y cada municipio con su departamento.</a:t>
          </a:r>
          <a:endParaRPr lang="es-CO" sz="1100"/>
        </a:p>
      </xdr:txBody>
    </xdr:sp>
    <xdr:clientData/>
  </xdr:twoCellAnchor>
  <xdr:twoCellAnchor>
    <xdr:from>
      <xdr:col>7</xdr:col>
      <xdr:colOff>856192</xdr:colOff>
      <xdr:row>16</xdr:row>
      <xdr:rowOff>47623</xdr:rowOff>
    </xdr:from>
    <xdr:to>
      <xdr:col>9</xdr:col>
      <xdr:colOff>1237192</xdr:colOff>
      <xdr:row>24</xdr:row>
      <xdr:rowOff>89957</xdr:rowOff>
    </xdr:to>
    <xdr:sp macro="" textlink="">
      <xdr:nvSpPr>
        <xdr:cNvPr id="6" name="Llamada rectangular 5"/>
        <xdr:cNvSpPr/>
      </xdr:nvSpPr>
      <xdr:spPr>
        <a:xfrm>
          <a:off x="7895167" y="4152898"/>
          <a:ext cx="2190750" cy="1566334"/>
        </a:xfrm>
        <a:prstGeom prst="wedgeRectCallout">
          <a:avLst>
            <a:gd name="adj1" fmla="val -69813"/>
            <a:gd name="adj2" fmla="val -537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a:t>
          </a:r>
          <a:r>
            <a:rPr lang="es-CO" sz="1100" baseline="0">
              <a:solidFill>
                <a:schemeClr val="dk1"/>
              </a:solidFill>
              <a:effectLst/>
              <a:latin typeface="+mn-lt"/>
              <a:ea typeface="+mn-ea"/>
              <a:cs typeface="+mn-cs"/>
            </a:rPr>
            <a:t>capitulo I /</a:t>
          </a:r>
          <a:r>
            <a:rPr lang="es-CO" sz="1100" baseline="0">
              <a:solidFill>
                <a:schemeClr val="tx1"/>
              </a:solidFill>
            </a:rPr>
            <a:t>migración en la hoja "</a:t>
          </a:r>
          <a:r>
            <a:rPr lang="es-CO" sz="1100" b="1" baseline="0">
              <a:solidFill>
                <a:schemeClr val="tx1"/>
              </a:solidFill>
            </a:rPr>
            <a:t>Personas x procedencia Dpto</a:t>
          </a:r>
          <a:r>
            <a:rPr lang="es-CO" sz="1100" baseline="0">
              <a:solidFill>
                <a:schemeClr val="tx1"/>
              </a:solidFill>
            </a:rPr>
            <a:t>", que </a:t>
          </a:r>
          <a:r>
            <a:rPr lang="es-CO" sz="1100" b="1" baseline="0">
              <a:solidFill>
                <a:schemeClr val="tx1"/>
              </a:solidFill>
            </a:rPr>
            <a:t>contiene datos del departamento y distrito.</a:t>
          </a:r>
          <a:r>
            <a:rPr lang="es-CO" sz="1100" baseline="0">
              <a:solidFill>
                <a:schemeClr val="tx1"/>
              </a:solidFill>
            </a:rPr>
            <a:t> </a:t>
          </a:r>
          <a:endParaRPr lang="es-CO" sz="1100">
            <a:solidFill>
              <a:schemeClr val="tx1"/>
            </a:solidFill>
          </a:endParaRPr>
        </a:p>
      </xdr:txBody>
    </xdr:sp>
    <xdr:clientData/>
  </xdr:twoCellAnchor>
  <xdr:twoCellAnchor>
    <xdr:from>
      <xdr:col>2</xdr:col>
      <xdr:colOff>1295400</xdr:colOff>
      <xdr:row>3</xdr:row>
      <xdr:rowOff>9525</xdr:rowOff>
    </xdr:from>
    <xdr:to>
      <xdr:col>5</xdr:col>
      <xdr:colOff>106913</xdr:colOff>
      <xdr:row>4</xdr:row>
      <xdr:rowOff>168923</xdr:rowOff>
    </xdr:to>
    <xdr:sp macro="" textlink="">
      <xdr:nvSpPr>
        <xdr:cNvPr id="7" name="Flecha abajo 6"/>
        <xdr:cNvSpPr/>
      </xdr:nvSpPr>
      <xdr:spPr>
        <a:xfrm>
          <a:off x="2876550" y="838200"/>
          <a:ext cx="2011913" cy="349898"/>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s-CO" sz="800" b="1">
              <a:solidFill>
                <a:schemeClr val="tx1"/>
              </a:solidFill>
              <a:latin typeface="Arial" panose="020B0604020202020204" pitchFamily="34" charset="0"/>
              <a:cs typeface="Arial" panose="020B0604020202020204" pitchFamily="34" charset="0"/>
            </a:rPr>
            <a:t>Datos Colombia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419099</xdr:colOff>
      <xdr:row>0</xdr:row>
      <xdr:rowOff>152400</xdr:rowOff>
    </xdr:from>
    <xdr:to>
      <xdr:col>15</xdr:col>
      <xdr:colOff>659099</xdr:colOff>
      <xdr:row>16</xdr:row>
      <xdr:rowOff>205050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0</xdr:row>
      <xdr:rowOff>0</xdr:rowOff>
    </xdr:from>
    <xdr:to>
      <xdr:col>6</xdr:col>
      <xdr:colOff>441017</xdr:colOff>
      <xdr:row>4</xdr:row>
      <xdr:rowOff>21640</xdr:rowOff>
    </xdr:to>
    <xdr:sp macro="" textlink="">
      <xdr:nvSpPr>
        <xdr:cNvPr id="5" name="4 CuadroTexto"/>
        <xdr:cNvSpPr txBox="1"/>
      </xdr:nvSpPr>
      <xdr:spPr>
        <a:xfrm>
          <a:off x="85725" y="0"/>
          <a:ext cx="7299017" cy="85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twoCellAnchor>
    <xdr:from>
      <xdr:col>2</xdr:col>
      <xdr:colOff>209550</xdr:colOff>
      <xdr:row>18</xdr:row>
      <xdr:rowOff>200024</xdr:rowOff>
    </xdr:from>
    <xdr:to>
      <xdr:col>4</xdr:col>
      <xdr:colOff>466725</xdr:colOff>
      <xdr:row>24</xdr:row>
      <xdr:rowOff>138640</xdr:rowOff>
    </xdr:to>
    <xdr:sp macro="" textlink="">
      <xdr:nvSpPr>
        <xdr:cNvPr id="4" name="Llamada rectangular 3"/>
        <xdr:cNvSpPr/>
      </xdr:nvSpPr>
      <xdr:spPr>
        <a:xfrm>
          <a:off x="3019425" y="4895849"/>
          <a:ext cx="2238375" cy="1195916"/>
        </a:xfrm>
        <a:prstGeom prst="wedgeRectCallout">
          <a:avLst>
            <a:gd name="adj1" fmla="val -37898"/>
            <a:gd name="adj2" fmla="val -935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a:t>
          </a:r>
          <a:r>
            <a:rPr lang="es-CO" sz="1100" baseline="0">
              <a:solidFill>
                <a:schemeClr val="dk1"/>
              </a:solidFill>
              <a:effectLst/>
              <a:latin typeface="+mn-lt"/>
              <a:ea typeface="+mn-ea"/>
              <a:cs typeface="+mn-cs"/>
            </a:rPr>
            <a:t>capitulo I /migración </a:t>
          </a:r>
          <a:r>
            <a:rPr lang="es-CO" sz="1100" baseline="0">
              <a:solidFill>
                <a:schemeClr val="tx1"/>
              </a:solidFill>
            </a:rPr>
            <a:t>en la hoja "</a:t>
          </a:r>
          <a:r>
            <a:rPr lang="es-CO" sz="1100" b="1" baseline="0">
              <a:solidFill>
                <a:schemeClr val="tx1"/>
              </a:solidFill>
            </a:rPr>
            <a:t>Afiliacion Dpto</a:t>
          </a:r>
          <a:r>
            <a:rPr lang="es-CO" sz="1100" baseline="0">
              <a:solidFill>
                <a:schemeClr val="tx1"/>
              </a:solidFill>
            </a:rPr>
            <a:t>" para el nivel departamental, distrital y nacional.</a:t>
          </a:r>
          <a:endParaRPr lang="es-CO" sz="1100">
            <a:solidFill>
              <a:schemeClr val="tx1"/>
            </a:solidFill>
          </a:endParaRPr>
        </a:p>
      </xdr:txBody>
    </xdr:sp>
    <xdr:clientData/>
  </xdr:twoCellAnchor>
  <xdr:twoCellAnchor>
    <xdr:from>
      <xdr:col>7</xdr:col>
      <xdr:colOff>454027</xdr:colOff>
      <xdr:row>18</xdr:row>
      <xdr:rowOff>38100</xdr:rowOff>
    </xdr:from>
    <xdr:to>
      <xdr:col>13</xdr:col>
      <xdr:colOff>485777</xdr:colOff>
      <xdr:row>20</xdr:row>
      <xdr:rowOff>116416</xdr:rowOff>
    </xdr:to>
    <xdr:sp macro="" textlink="">
      <xdr:nvSpPr>
        <xdr:cNvPr id="6" name="Rectángulo 5"/>
        <xdr:cNvSpPr/>
      </xdr:nvSpPr>
      <xdr:spPr>
        <a:xfrm>
          <a:off x="8397877" y="4733925"/>
          <a:ext cx="4603750" cy="49741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El departamento y distrito se comparan</a:t>
          </a:r>
          <a:r>
            <a:rPr lang="es-CO" sz="1100" baseline="0"/>
            <a:t> con Colombia y cada municipio con su departamento.</a:t>
          </a:r>
          <a:endParaRPr lang="es-CO" sz="1100"/>
        </a:p>
      </xdr:txBody>
    </xdr:sp>
    <xdr:clientData/>
  </xdr:twoCellAnchor>
  <xdr:twoCellAnchor>
    <xdr:from>
      <xdr:col>4</xdr:col>
      <xdr:colOff>981075</xdr:colOff>
      <xdr:row>20</xdr:row>
      <xdr:rowOff>123825</xdr:rowOff>
    </xdr:from>
    <xdr:to>
      <xdr:col>7</xdr:col>
      <xdr:colOff>66675</xdr:colOff>
      <xdr:row>26</xdr:row>
      <xdr:rowOff>62441</xdr:rowOff>
    </xdr:to>
    <xdr:sp macro="" textlink="">
      <xdr:nvSpPr>
        <xdr:cNvPr id="8" name="Llamada rectangular 7"/>
        <xdr:cNvSpPr/>
      </xdr:nvSpPr>
      <xdr:spPr>
        <a:xfrm>
          <a:off x="5772150" y="5238750"/>
          <a:ext cx="2238375" cy="1195916"/>
        </a:xfrm>
        <a:prstGeom prst="wedgeRectCallout">
          <a:avLst>
            <a:gd name="adj1" fmla="val -37898"/>
            <a:gd name="adj2" fmla="val -935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solidFill>
                <a:schemeClr val="tx1"/>
              </a:solidFill>
            </a:rPr>
            <a:t>Los datos provienen del</a:t>
          </a:r>
          <a:r>
            <a:rPr lang="es-CO" sz="1100" baseline="0">
              <a:solidFill>
                <a:schemeClr val="tx1"/>
              </a:solidFill>
            </a:rPr>
            <a:t> archivo "Datos atención extranjeros 17102018" ubicados en la carpeta </a:t>
          </a:r>
          <a:r>
            <a:rPr lang="es-CO" sz="1100" baseline="0">
              <a:solidFill>
                <a:schemeClr val="dk1"/>
              </a:solidFill>
              <a:effectLst/>
              <a:latin typeface="+mn-lt"/>
              <a:ea typeface="+mn-ea"/>
              <a:cs typeface="+mn-cs"/>
            </a:rPr>
            <a:t>capitulo I /migración </a:t>
          </a:r>
          <a:r>
            <a:rPr lang="es-CO" sz="1100" baseline="0">
              <a:solidFill>
                <a:schemeClr val="tx1"/>
              </a:solidFill>
            </a:rPr>
            <a:t>en la hoja "</a:t>
          </a:r>
          <a:r>
            <a:rPr lang="es-CO" sz="1100" b="1" baseline="0">
              <a:solidFill>
                <a:schemeClr val="tx1"/>
              </a:solidFill>
            </a:rPr>
            <a:t>Afiliacion Mpio</a:t>
          </a:r>
          <a:r>
            <a:rPr lang="es-CO" sz="1100" baseline="0">
              <a:solidFill>
                <a:schemeClr val="tx1"/>
              </a:solidFill>
            </a:rPr>
            <a:t>" para el nivel municipal.</a:t>
          </a:r>
          <a:endParaRPr lang="es-CO" sz="1100">
            <a:solidFill>
              <a:schemeClr val="tx1"/>
            </a:solidFil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8:T38"/>
  <sheetViews>
    <sheetView topLeftCell="A16" zoomScale="90" zoomScaleNormal="90" workbookViewId="0">
      <selection activeCell="B30" sqref="B30"/>
    </sheetView>
  </sheetViews>
  <sheetFormatPr baseColWidth="10" defaultRowHeight="15" x14ac:dyDescent="0.25"/>
  <cols>
    <col min="1" max="1" width="12.85546875" style="25" customWidth="1"/>
    <col min="2" max="11" width="11.42578125" style="25"/>
    <col min="12" max="12" width="11.42578125" style="25" customWidth="1"/>
    <col min="13" max="20" width="11.42578125" style="25"/>
  </cols>
  <sheetData>
    <row r="18" spans="1:5" ht="49.5" customHeight="1" x14ac:dyDescent="0.25">
      <c r="A18" s="123" t="s">
        <v>0</v>
      </c>
      <c r="B18" s="129" t="s">
        <v>84</v>
      </c>
      <c r="C18" s="129"/>
      <c r="D18" s="129" t="s">
        <v>85</v>
      </c>
      <c r="E18" s="129"/>
    </row>
    <row r="19" spans="1:5" ht="15.75" x14ac:dyDescent="0.25">
      <c r="A19" s="124"/>
      <c r="B19" s="126">
        <v>2017</v>
      </c>
      <c r="C19" s="127"/>
      <c r="D19" s="128">
        <v>2017</v>
      </c>
      <c r="E19" s="127"/>
    </row>
    <row r="20" spans="1:5" ht="15.75" x14ac:dyDescent="0.25">
      <c r="A20" s="125"/>
      <c r="B20" s="78" t="s">
        <v>1</v>
      </c>
      <c r="C20" s="79" t="s">
        <v>2</v>
      </c>
      <c r="D20" s="80" t="s">
        <v>1</v>
      </c>
      <c r="E20" s="79" t="s">
        <v>2</v>
      </c>
    </row>
    <row r="21" spans="1:5" ht="15.75" x14ac:dyDescent="0.25">
      <c r="A21" s="81" t="s">
        <v>3</v>
      </c>
      <c r="B21" s="77">
        <f>SUM(B22:B38)</f>
        <v>27109</v>
      </c>
      <c r="C21" s="77">
        <f>SUM(C22:C38)</f>
        <v>35687</v>
      </c>
      <c r="D21" s="77">
        <f>SUM(D22:D38)</f>
        <v>530</v>
      </c>
      <c r="E21" s="77">
        <f>SUM(E22:E38)</f>
        <v>550</v>
      </c>
    </row>
    <row r="22" spans="1:5" ht="15.75" x14ac:dyDescent="0.25">
      <c r="A22" s="82" t="s">
        <v>4</v>
      </c>
      <c r="B22" s="83">
        <v>3921</v>
      </c>
      <c r="C22" s="83">
        <v>3351</v>
      </c>
      <c r="D22" s="77">
        <v>234</v>
      </c>
      <c r="E22" s="77">
        <v>213</v>
      </c>
    </row>
    <row r="23" spans="1:5" ht="15.75" x14ac:dyDescent="0.25">
      <c r="A23" s="81" t="s">
        <v>5</v>
      </c>
      <c r="B23" s="77">
        <v>2279</v>
      </c>
      <c r="C23" s="77">
        <v>1918</v>
      </c>
      <c r="D23" s="83">
        <v>137</v>
      </c>
      <c r="E23" s="83">
        <v>139</v>
      </c>
    </row>
    <row r="24" spans="1:5" ht="15.75" x14ac:dyDescent="0.25">
      <c r="A24" s="82" t="s">
        <v>6</v>
      </c>
      <c r="B24" s="83">
        <v>1101</v>
      </c>
      <c r="C24" s="83">
        <v>1087</v>
      </c>
      <c r="D24" s="77">
        <v>45</v>
      </c>
      <c r="E24" s="77">
        <v>55</v>
      </c>
    </row>
    <row r="25" spans="1:5" ht="15.75" x14ac:dyDescent="0.25">
      <c r="A25" s="81" t="s">
        <v>7</v>
      </c>
      <c r="B25" s="77">
        <v>940</v>
      </c>
      <c r="C25" s="77">
        <v>2706</v>
      </c>
      <c r="D25" s="83">
        <v>44</v>
      </c>
      <c r="E25" s="83">
        <v>69</v>
      </c>
    </row>
    <row r="26" spans="1:5" ht="15.75" x14ac:dyDescent="0.25">
      <c r="A26" s="82" t="s">
        <v>8</v>
      </c>
      <c r="B26" s="83">
        <v>2112</v>
      </c>
      <c r="C26" s="83">
        <v>5905</v>
      </c>
      <c r="D26" s="77">
        <v>24</v>
      </c>
      <c r="E26" s="77">
        <v>34</v>
      </c>
    </row>
    <row r="27" spans="1:5" ht="15.75" x14ac:dyDescent="0.25">
      <c r="A27" s="81" t="s">
        <v>9</v>
      </c>
      <c r="B27" s="77">
        <v>2644</v>
      </c>
      <c r="C27" s="77">
        <v>5612</v>
      </c>
      <c r="D27" s="83">
        <v>16</v>
      </c>
      <c r="E27" s="83">
        <v>26</v>
      </c>
    </row>
    <row r="28" spans="1:5" ht="15.75" x14ac:dyDescent="0.25">
      <c r="A28" s="82" t="s">
        <v>10</v>
      </c>
      <c r="B28" s="83">
        <v>2316</v>
      </c>
      <c r="C28" s="83">
        <v>4007</v>
      </c>
      <c r="D28" s="77">
        <v>7</v>
      </c>
      <c r="E28" s="77">
        <v>3</v>
      </c>
    </row>
    <row r="29" spans="1:5" ht="15.75" x14ac:dyDescent="0.25">
      <c r="A29" s="81" t="s">
        <v>11</v>
      </c>
      <c r="B29" s="77">
        <v>2097</v>
      </c>
      <c r="C29" s="77">
        <v>2905</v>
      </c>
      <c r="D29" s="83">
        <v>6</v>
      </c>
      <c r="E29" s="83">
        <v>2</v>
      </c>
    </row>
    <row r="30" spans="1:5" ht="15.75" x14ac:dyDescent="0.25">
      <c r="A30" s="82" t="s">
        <v>12</v>
      </c>
      <c r="B30" s="83">
        <v>1685</v>
      </c>
      <c r="C30" s="83">
        <v>1821</v>
      </c>
      <c r="D30" s="77">
        <v>2</v>
      </c>
      <c r="E30" s="77">
        <v>2</v>
      </c>
    </row>
    <row r="31" spans="1:5" ht="15.75" x14ac:dyDescent="0.25">
      <c r="A31" s="81" t="s">
        <v>13</v>
      </c>
      <c r="B31" s="77">
        <v>1471</v>
      </c>
      <c r="C31" s="77">
        <v>1385</v>
      </c>
      <c r="D31" s="83">
        <v>3</v>
      </c>
      <c r="E31" s="83">
        <v>1</v>
      </c>
    </row>
    <row r="32" spans="1:5" ht="15.75" x14ac:dyDescent="0.25">
      <c r="A32" s="82" t="s">
        <v>14</v>
      </c>
      <c r="B32" s="83">
        <v>1270</v>
      </c>
      <c r="C32" s="83">
        <v>1138</v>
      </c>
      <c r="D32" s="77">
        <v>2</v>
      </c>
      <c r="E32" s="77">
        <v>1</v>
      </c>
    </row>
    <row r="33" spans="1:5" ht="15.75" x14ac:dyDescent="0.25">
      <c r="A33" s="81" t="s">
        <v>15</v>
      </c>
      <c r="B33" s="77">
        <v>1168</v>
      </c>
      <c r="C33" s="77">
        <v>895</v>
      </c>
      <c r="D33" s="83">
        <v>2</v>
      </c>
      <c r="E33" s="83">
        <v>0</v>
      </c>
    </row>
    <row r="34" spans="1:5" ht="15.75" x14ac:dyDescent="0.25">
      <c r="A34" s="82" t="s">
        <v>16</v>
      </c>
      <c r="B34" s="83">
        <v>1063</v>
      </c>
      <c r="C34" s="83">
        <v>750</v>
      </c>
      <c r="D34" s="77">
        <v>2</v>
      </c>
      <c r="E34" s="77">
        <v>1</v>
      </c>
    </row>
    <row r="35" spans="1:5" ht="15.75" x14ac:dyDescent="0.25">
      <c r="A35" s="81" t="s">
        <v>17</v>
      </c>
      <c r="B35" s="77">
        <v>998</v>
      </c>
      <c r="C35" s="77">
        <v>641</v>
      </c>
      <c r="D35" s="83">
        <v>1</v>
      </c>
      <c r="E35" s="83">
        <v>2</v>
      </c>
    </row>
    <row r="36" spans="1:5" ht="15.75" x14ac:dyDescent="0.25">
      <c r="A36" s="82" t="s">
        <v>18</v>
      </c>
      <c r="B36" s="83">
        <v>751</v>
      </c>
      <c r="C36" s="83">
        <v>520</v>
      </c>
      <c r="D36" s="77">
        <v>1</v>
      </c>
      <c r="E36" s="77">
        <v>0</v>
      </c>
    </row>
    <row r="37" spans="1:5" ht="15.75" x14ac:dyDescent="0.25">
      <c r="A37" s="81" t="s">
        <v>19</v>
      </c>
      <c r="B37" s="77">
        <v>605</v>
      </c>
      <c r="C37" s="77">
        <v>430</v>
      </c>
      <c r="D37" s="83">
        <v>1</v>
      </c>
      <c r="E37" s="83">
        <v>1</v>
      </c>
    </row>
    <row r="38" spans="1:5" ht="15.75" x14ac:dyDescent="0.25">
      <c r="A38" s="82" t="s">
        <v>20</v>
      </c>
      <c r="B38" s="83">
        <v>688</v>
      </c>
      <c r="C38" s="83">
        <v>616</v>
      </c>
      <c r="D38" s="77">
        <v>3</v>
      </c>
      <c r="E38" s="77">
        <v>1</v>
      </c>
    </row>
  </sheetData>
  <mergeCells count="5">
    <mergeCell ref="A18:A20"/>
    <mergeCell ref="B19:C19"/>
    <mergeCell ref="D19:E19"/>
    <mergeCell ref="B18:C18"/>
    <mergeCell ref="D18:E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Y49"/>
  <sheetViews>
    <sheetView topLeftCell="A19" zoomScale="70" zoomScaleNormal="70" workbookViewId="0">
      <selection activeCell="D14" sqref="D14"/>
    </sheetView>
  </sheetViews>
  <sheetFormatPr baseColWidth="10" defaultRowHeight="15" x14ac:dyDescent="0.25"/>
  <cols>
    <col min="1" max="1" width="40.85546875" style="25" customWidth="1"/>
    <col min="2" max="2" width="13.28515625" style="25" customWidth="1"/>
    <col min="3" max="3" width="14.85546875" style="25" customWidth="1"/>
    <col min="4" max="4" width="14.7109375" style="25" customWidth="1"/>
    <col min="5" max="5" width="11.42578125" style="25"/>
    <col min="6" max="6" width="15.140625" style="25" customWidth="1"/>
    <col min="7" max="14" width="11.42578125" style="25"/>
    <col min="15" max="54" width="0" style="25" hidden="1" customWidth="1"/>
    <col min="55" max="77" width="11.42578125" style="25"/>
  </cols>
  <sheetData>
    <row r="1" spans="1:60" x14ac:dyDescent="0.25">
      <c r="A1" s="2"/>
      <c r="B1" s="3"/>
      <c r="C1" s="4"/>
      <c r="D1" s="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row>
    <row r="3" spans="1:60"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row>
    <row r="4" spans="1:60" x14ac:dyDescent="0.25">
      <c r="A4" s="5"/>
      <c r="B4" s="6"/>
      <c r="C4" s="5"/>
      <c r="D4" s="5"/>
      <c r="E4" s="5"/>
      <c r="F4" s="5"/>
      <c r="G4" s="5"/>
      <c r="H4" s="5"/>
      <c r="I4" s="5"/>
      <c r="J4" s="5"/>
      <c r="K4" s="5"/>
      <c r="L4" s="5"/>
      <c r="M4" s="5"/>
      <c r="N4" s="5"/>
      <c r="O4" s="5"/>
      <c r="P4" s="5"/>
      <c r="Q4" s="5"/>
      <c r="R4" s="131"/>
      <c r="S4" s="131"/>
      <c r="T4" s="131"/>
      <c r="U4" s="131"/>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row>
    <row r="5" spans="1:60" x14ac:dyDescent="0.25">
      <c r="A5" s="5"/>
      <c r="B5" s="5"/>
      <c r="C5" s="5"/>
      <c r="D5" s="5"/>
      <c r="E5" s="5"/>
      <c r="F5" s="5"/>
      <c r="G5" s="5"/>
      <c r="H5" s="5"/>
      <c r="I5" s="5"/>
      <c r="J5" s="5"/>
      <c r="K5" s="5"/>
      <c r="L5" s="5"/>
      <c r="M5" s="5"/>
      <c r="N5" s="5"/>
      <c r="O5" s="5"/>
      <c r="P5" s="5"/>
      <c r="Q5" s="5"/>
      <c r="R5" s="131"/>
      <c r="S5" s="131"/>
      <c r="T5" s="131"/>
      <c r="U5" s="131"/>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row>
    <row r="6" spans="1:60" ht="15.75" thickBot="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row>
    <row r="7" spans="1:60" ht="33" customHeight="1"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107">
        <v>2017</v>
      </c>
      <c r="BD7" s="137" t="s">
        <v>84</v>
      </c>
      <c r="BE7" s="137"/>
      <c r="BF7" s="138" t="s">
        <v>83</v>
      </c>
      <c r="BG7" s="139"/>
      <c r="BH7" s="5"/>
    </row>
    <row r="8" spans="1:60" ht="15.75" x14ac:dyDescent="0.25">
      <c r="A8" s="132" t="s">
        <v>21</v>
      </c>
      <c r="B8" s="140">
        <v>2017</v>
      </c>
      <c r="C8" s="140"/>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7" t="s">
        <v>3</v>
      </c>
      <c r="BD8" s="8" t="s">
        <v>1</v>
      </c>
      <c r="BE8" s="8" t="s">
        <v>2</v>
      </c>
      <c r="BF8" s="8" t="s">
        <v>1</v>
      </c>
      <c r="BG8" s="9" t="s">
        <v>2</v>
      </c>
      <c r="BH8" s="5"/>
    </row>
    <row r="9" spans="1:60" ht="60" x14ac:dyDescent="0.25">
      <c r="A9" s="133"/>
      <c r="B9" s="86" t="s">
        <v>84</v>
      </c>
      <c r="C9" s="86" t="s">
        <v>83</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7"/>
      <c r="BD9" s="8"/>
      <c r="BE9" s="8"/>
      <c r="BF9" s="8"/>
      <c r="BG9" s="9"/>
      <c r="BH9" s="5"/>
    </row>
    <row r="10" spans="1:60" ht="15.75" x14ac:dyDescent="0.25">
      <c r="A10" s="10" t="s">
        <v>22</v>
      </c>
      <c r="B10" s="11">
        <f>BD10+BE10</f>
        <v>62796</v>
      </c>
      <c r="C10" s="11">
        <f>BF10+BG10</f>
        <v>1080</v>
      </c>
      <c r="E10" s="12"/>
      <c r="F10" s="5"/>
      <c r="G10" s="5"/>
      <c r="H10" s="5"/>
      <c r="I10" s="5"/>
      <c r="J10" s="5"/>
      <c r="K10" s="5"/>
      <c r="L10" s="5"/>
      <c r="M10" s="5"/>
      <c r="N10" s="5"/>
      <c r="O10" s="5"/>
      <c r="P10" s="5"/>
      <c r="Q10" s="5"/>
      <c r="R10" s="5"/>
      <c r="S10" s="84"/>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7" t="s">
        <v>3</v>
      </c>
      <c r="BD10" s="13">
        <f>'Datos Piramide'!B21</f>
        <v>27109</v>
      </c>
      <c r="BE10" s="13">
        <f>'Datos Piramide'!C21</f>
        <v>35687</v>
      </c>
      <c r="BF10" s="13">
        <f>'Datos Piramide'!D21</f>
        <v>530</v>
      </c>
      <c r="BG10" s="14">
        <f>'Datos Piramide'!E21</f>
        <v>550</v>
      </c>
      <c r="BH10" s="5"/>
    </row>
    <row r="11" spans="1:60" ht="15.75" x14ac:dyDescent="0.25">
      <c r="A11" s="10" t="s">
        <v>23</v>
      </c>
      <c r="B11" s="11">
        <f>BD10</f>
        <v>27109</v>
      </c>
      <c r="C11" s="11">
        <f>BF10</f>
        <v>530</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7" t="s">
        <v>4</v>
      </c>
      <c r="BD11" s="13">
        <f>'Datos Piramide'!B22</f>
        <v>3921</v>
      </c>
      <c r="BE11" s="13">
        <f>'Datos Piramide'!C22</f>
        <v>3351</v>
      </c>
      <c r="BF11" s="13">
        <f>'Datos Piramide'!D22</f>
        <v>234</v>
      </c>
      <c r="BG11" s="14">
        <f>'Datos Piramide'!E22</f>
        <v>213</v>
      </c>
      <c r="BH11" s="5"/>
    </row>
    <row r="12" spans="1:60" ht="15.75" x14ac:dyDescent="0.25">
      <c r="A12" s="10" t="s">
        <v>24</v>
      </c>
      <c r="B12" s="11">
        <f>BE10</f>
        <v>35687</v>
      </c>
      <c r="C12" s="11">
        <f>BG10</f>
        <v>550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7" t="s">
        <v>5</v>
      </c>
      <c r="BD12" s="13">
        <f>'Datos Piramide'!B23</f>
        <v>2279</v>
      </c>
      <c r="BE12" s="13">
        <f>'Datos Piramide'!C23</f>
        <v>1918</v>
      </c>
      <c r="BF12" s="13">
        <f>'Datos Piramide'!D23</f>
        <v>137</v>
      </c>
      <c r="BG12" s="14">
        <f>'Datos Piramide'!E23</f>
        <v>139</v>
      </c>
      <c r="BH12" s="5"/>
    </row>
    <row r="13" spans="1:60" ht="15.75" x14ac:dyDescent="0.25">
      <c r="A13" s="10" t="s">
        <v>25</v>
      </c>
      <c r="B13" s="17">
        <f>B11/B12*100</f>
        <v>75.963235912236954</v>
      </c>
      <c r="C13" s="16">
        <f>C11/C12*100</f>
        <v>96.36363636363636</v>
      </c>
      <c r="E13" s="5"/>
      <c r="F13" s="15">
        <f>ROUND(B13,0)</f>
        <v>76</v>
      </c>
      <c r="G13" s="15">
        <f>ROUND(C13,0)</f>
        <v>96</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7" t="s">
        <v>6</v>
      </c>
      <c r="BD13" s="13">
        <f>'Datos Piramide'!B24</f>
        <v>1101</v>
      </c>
      <c r="BE13" s="13">
        <f>'Datos Piramide'!C24</f>
        <v>1087</v>
      </c>
      <c r="BF13" s="13">
        <f>'Datos Piramide'!D24</f>
        <v>45</v>
      </c>
      <c r="BG13" s="14">
        <f>'Datos Piramide'!E24</f>
        <v>55</v>
      </c>
      <c r="BH13" s="5"/>
    </row>
    <row r="14" spans="1:60" ht="15.75" x14ac:dyDescent="0.25">
      <c r="A14" s="10" t="s">
        <v>26</v>
      </c>
      <c r="B14" s="16">
        <f>SUM(BD11:BE11)/SUM(BE14:BE20)*100</f>
        <v>29.875518672199171</v>
      </c>
      <c r="C14" s="16">
        <f>SUM(BF11:BG11)/SUM(BG14:BG20)*100</f>
        <v>326.27737226277372</v>
      </c>
      <c r="E14" s="5"/>
      <c r="F14" s="15">
        <f t="shared" ref="F14:G22" si="0">ROUND(B14,0)</f>
        <v>30</v>
      </c>
      <c r="G14" s="15">
        <f t="shared" si="0"/>
        <v>326</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7" t="s">
        <v>7</v>
      </c>
      <c r="BD14" s="13">
        <f>'Datos Piramide'!B25</f>
        <v>940</v>
      </c>
      <c r="BE14" s="13">
        <f>'Datos Piramide'!C25</f>
        <v>2706</v>
      </c>
      <c r="BF14" s="13">
        <f>'Datos Piramide'!D25</f>
        <v>44</v>
      </c>
      <c r="BG14" s="14">
        <f>'Datos Piramide'!E25</f>
        <v>69</v>
      </c>
      <c r="BH14" s="5"/>
    </row>
    <row r="15" spans="1:60" ht="15.75" x14ac:dyDescent="0.25">
      <c r="A15" s="110" t="s">
        <v>27</v>
      </c>
      <c r="B15" s="111">
        <f>SUM(BD11:BE13)/B10*100</f>
        <v>21.748200522326265</v>
      </c>
      <c r="C15" s="111">
        <f>SUM(BG11:BH13)/C10*100</f>
        <v>37.685185185185183</v>
      </c>
      <c r="E15" s="5"/>
      <c r="F15" s="15">
        <f t="shared" si="0"/>
        <v>22</v>
      </c>
      <c r="G15" s="15">
        <f t="shared" si="0"/>
        <v>38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7" t="s">
        <v>8</v>
      </c>
      <c r="BD15" s="13">
        <f>'Datos Piramide'!B26</f>
        <v>2112</v>
      </c>
      <c r="BE15" s="13">
        <f>'Datos Piramide'!C26</f>
        <v>5905</v>
      </c>
      <c r="BF15" s="13">
        <f>'Datos Piramide'!D26</f>
        <v>24</v>
      </c>
      <c r="BG15" s="14">
        <f>'Datos Piramide'!E26</f>
        <v>34</v>
      </c>
      <c r="BH15" s="5"/>
    </row>
    <row r="16" spans="1:60" ht="15.75" x14ac:dyDescent="0.25">
      <c r="A16" s="110" t="s">
        <v>28</v>
      </c>
      <c r="B16" s="111">
        <f>SUM(BD14:BE16)/B10*100</f>
        <v>31.720173259443275</v>
      </c>
      <c r="C16" s="111">
        <f>SUM(BF14:BG16)/C10*100</f>
        <v>19.722222222222221</v>
      </c>
      <c r="E16" s="5"/>
      <c r="F16" s="15">
        <f t="shared" si="0"/>
        <v>32</v>
      </c>
      <c r="G16" s="15">
        <f t="shared" si="0"/>
        <v>20</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7" t="s">
        <v>9</v>
      </c>
      <c r="BD16" s="13">
        <f>'Datos Piramide'!B27</f>
        <v>2644</v>
      </c>
      <c r="BE16" s="13">
        <f>'Datos Piramide'!C27</f>
        <v>5612</v>
      </c>
      <c r="BF16" s="13">
        <f>'Datos Piramide'!D27</f>
        <v>16</v>
      </c>
      <c r="BG16" s="14">
        <f>'Datos Piramide'!E27</f>
        <v>26</v>
      </c>
      <c r="BH16" s="5"/>
    </row>
    <row r="17" spans="1:60" ht="15.75" x14ac:dyDescent="0.25">
      <c r="A17" s="110" t="s">
        <v>29</v>
      </c>
      <c r="B17" s="111">
        <f>SUM(BD23:BE27)/B10*100</f>
        <v>11.245939231798204</v>
      </c>
      <c r="C17" s="111">
        <f>SUM(BF23:BG27)/C10*100</f>
        <v>1.2037037037037037</v>
      </c>
      <c r="E17" s="5"/>
      <c r="F17" s="15">
        <f t="shared" si="0"/>
        <v>11</v>
      </c>
      <c r="G17" s="15">
        <f t="shared" si="0"/>
        <v>1</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7" t="s">
        <v>10</v>
      </c>
      <c r="BD17" s="13">
        <f>'Datos Piramide'!B28</f>
        <v>2316</v>
      </c>
      <c r="BE17" s="13">
        <f>'Datos Piramide'!C28</f>
        <v>4007</v>
      </c>
      <c r="BF17" s="13">
        <f>'Datos Piramide'!D28</f>
        <v>7</v>
      </c>
      <c r="BG17" s="14">
        <f>'Datos Piramide'!E28</f>
        <v>3</v>
      </c>
      <c r="BH17" s="5"/>
    </row>
    <row r="18" spans="1:60" ht="15.75" x14ac:dyDescent="0.25">
      <c r="A18" s="110" t="s">
        <v>30</v>
      </c>
      <c r="B18" s="111">
        <f>SUM(BD23:BE27)/SUM(BD11:BE13)*100</f>
        <v>51.70974591784433</v>
      </c>
      <c r="C18" s="111">
        <f>SUM(BF23:BG27)/SUM(BF11:BG13)*100</f>
        <v>1.5795868772782502</v>
      </c>
      <c r="E18" s="5"/>
      <c r="F18" s="15">
        <f t="shared" si="0"/>
        <v>52</v>
      </c>
      <c r="G18" s="15">
        <f t="shared" si="0"/>
        <v>2</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7" t="s">
        <v>11</v>
      </c>
      <c r="BD18" s="13">
        <f>'Datos Piramide'!B29</f>
        <v>2097</v>
      </c>
      <c r="BE18" s="13">
        <f>'Datos Piramide'!C29</f>
        <v>2905</v>
      </c>
      <c r="BF18" s="13">
        <f>'Datos Piramide'!D29</f>
        <v>6</v>
      </c>
      <c r="BG18" s="14">
        <f>'Datos Piramide'!E29</f>
        <v>2</v>
      </c>
      <c r="BH18" s="5"/>
    </row>
    <row r="19" spans="1:60" ht="15.75" x14ac:dyDescent="0.25">
      <c r="A19" s="110" t="s">
        <v>31</v>
      </c>
      <c r="B19" s="112">
        <f>(SUM(BD24:BE27)+SUM(BD11:BE13))/SUM(BD14:BE23)*100</f>
        <v>43.07587149692413</v>
      </c>
      <c r="C19" s="112">
        <f>(SUM(BF24:BG27)+SUM(BF11:BG13))/SUM(BF14:BG23)*100</f>
        <v>337.24696356275302</v>
      </c>
      <c r="E19" s="5"/>
      <c r="F19" s="15">
        <f t="shared" si="0"/>
        <v>43</v>
      </c>
      <c r="G19" s="15">
        <f t="shared" si="0"/>
        <v>337</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7" t="s">
        <v>12</v>
      </c>
      <c r="BD19" s="13">
        <f>'Datos Piramide'!B30</f>
        <v>1685</v>
      </c>
      <c r="BE19" s="13">
        <f>'Datos Piramide'!C30</f>
        <v>1821</v>
      </c>
      <c r="BF19" s="13">
        <f>'Datos Piramide'!D30</f>
        <v>2</v>
      </c>
      <c r="BG19" s="14">
        <f>'Datos Piramide'!E30</f>
        <v>2</v>
      </c>
      <c r="BH19" s="5"/>
    </row>
    <row r="20" spans="1:60" ht="15.75" x14ac:dyDescent="0.25">
      <c r="A20" s="110" t="s">
        <v>32</v>
      </c>
      <c r="B20" s="112">
        <f>(SUM(BD11:BE13))/SUM(BD14:BE23)*100</f>
        <v>31.116427432216902</v>
      </c>
      <c r="C20" s="112">
        <f>(SUM(BF11:BG13))/SUM(BF14:BG23)*100</f>
        <v>333.19838056680157</v>
      </c>
      <c r="E20" s="5"/>
      <c r="F20" s="15">
        <f t="shared" si="0"/>
        <v>31</v>
      </c>
      <c r="G20" s="15">
        <f t="shared" si="0"/>
        <v>333</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7" t="s">
        <v>13</v>
      </c>
      <c r="BD20" s="13">
        <f>'Datos Piramide'!B31</f>
        <v>1471</v>
      </c>
      <c r="BE20" s="13">
        <f>'Datos Piramide'!C31</f>
        <v>1385</v>
      </c>
      <c r="BF20" s="13">
        <f>'Datos Piramide'!D31</f>
        <v>3</v>
      </c>
      <c r="BG20" s="14">
        <f>'Datos Piramide'!E31</f>
        <v>1</v>
      </c>
      <c r="BH20" s="5"/>
    </row>
    <row r="21" spans="1:60" ht="15.75" x14ac:dyDescent="0.25">
      <c r="A21" s="110" t="s">
        <v>33</v>
      </c>
      <c r="B21" s="112">
        <f>(SUM(BD24:BE27))/SUM(BD14:BE23)*100</f>
        <v>11.959444064707222</v>
      </c>
      <c r="C21" s="112">
        <f>(SUM(BF24:BG27))/SUM(BF14:BG23)*100</f>
        <v>4.048582995951417</v>
      </c>
      <c r="E21" s="5"/>
      <c r="F21" s="15">
        <f t="shared" si="0"/>
        <v>12</v>
      </c>
      <c r="G21" s="15">
        <f t="shared" si="0"/>
        <v>4</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7" t="s">
        <v>14</v>
      </c>
      <c r="BD21" s="13">
        <f>'Datos Piramide'!B32</f>
        <v>1270</v>
      </c>
      <c r="BE21" s="13">
        <f>'Datos Piramide'!C32</f>
        <v>1138</v>
      </c>
      <c r="BF21" s="13">
        <f>'Datos Piramide'!D32</f>
        <v>2</v>
      </c>
      <c r="BG21" s="14">
        <f>'Datos Piramide'!E32</f>
        <v>1</v>
      </c>
      <c r="BH21" s="5"/>
    </row>
    <row r="22" spans="1:60" ht="15.75" x14ac:dyDescent="0.25">
      <c r="A22" s="113" t="s">
        <v>34</v>
      </c>
      <c r="B22" s="114">
        <f>SUM(BD11:BE14)/SUM(BD17:BE20)*100</f>
        <v>97.828913891558784</v>
      </c>
      <c r="C22" s="114">
        <f>SUM(BF11:BG14)/SUM(BF17:BG20)*100</f>
        <v>3600</v>
      </c>
      <c r="E22" s="5"/>
      <c r="F22" s="15">
        <f t="shared" si="0"/>
        <v>98</v>
      </c>
      <c r="G22" s="15">
        <f t="shared" si="0"/>
        <v>3600</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7" t="s">
        <v>15</v>
      </c>
      <c r="BD22" s="13">
        <f>'Datos Piramide'!B33</f>
        <v>1168</v>
      </c>
      <c r="BE22" s="13">
        <f>'Datos Piramide'!C33</f>
        <v>895</v>
      </c>
      <c r="BF22" s="13">
        <f>'Datos Piramide'!D33</f>
        <v>2</v>
      </c>
      <c r="BG22" s="14">
        <f>'Datos Piramide'!E33</f>
        <v>0</v>
      </c>
      <c r="BH22" s="5"/>
    </row>
    <row r="23" spans="1:60" ht="15.75"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7" t="s">
        <v>16</v>
      </c>
      <c r="BD23" s="13">
        <f>'Datos Piramide'!B34</f>
        <v>1063</v>
      </c>
      <c r="BE23" s="13">
        <f>'Datos Piramide'!C34</f>
        <v>750</v>
      </c>
      <c r="BF23" s="13">
        <f>'Datos Piramide'!D34</f>
        <v>2</v>
      </c>
      <c r="BG23" s="14">
        <f>'Datos Piramide'!E34</f>
        <v>1</v>
      </c>
      <c r="BH23" s="5"/>
    </row>
    <row r="24" spans="1:60" ht="15.75"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7" t="s">
        <v>17</v>
      </c>
      <c r="BD24" s="13">
        <f>'Datos Piramide'!B35</f>
        <v>998</v>
      </c>
      <c r="BE24" s="13">
        <f>'Datos Piramide'!C35</f>
        <v>641</v>
      </c>
      <c r="BF24" s="13">
        <f>'Datos Piramide'!D35</f>
        <v>1</v>
      </c>
      <c r="BG24" s="14">
        <f>'Datos Piramide'!E35</f>
        <v>2</v>
      </c>
      <c r="BH24" s="5"/>
    </row>
    <row r="25" spans="1:60" ht="15.75"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7" t="s">
        <v>18</v>
      </c>
      <c r="BD25" s="13">
        <f>'Datos Piramide'!B36</f>
        <v>751</v>
      </c>
      <c r="BE25" s="13">
        <f>'Datos Piramide'!C36</f>
        <v>520</v>
      </c>
      <c r="BF25" s="13">
        <f>'Datos Piramide'!D36</f>
        <v>1</v>
      </c>
      <c r="BG25" s="14">
        <f>'Datos Piramide'!E36</f>
        <v>0</v>
      </c>
      <c r="BH25" s="5"/>
    </row>
    <row r="26" spans="1:60" ht="15.75"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7" t="s">
        <v>19</v>
      </c>
      <c r="BD26" s="13">
        <f>'Datos Piramide'!B37</f>
        <v>605</v>
      </c>
      <c r="BE26" s="13">
        <f>'Datos Piramide'!C37</f>
        <v>430</v>
      </c>
      <c r="BF26" s="13">
        <f>'Datos Piramide'!D37</f>
        <v>1</v>
      </c>
      <c r="BG26" s="14">
        <f>'Datos Piramide'!E37</f>
        <v>1</v>
      </c>
      <c r="BH26" s="5"/>
    </row>
    <row r="27" spans="1:60" ht="15.75"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7" t="s">
        <v>20</v>
      </c>
      <c r="BD27" s="13">
        <f>'Datos Piramide'!B38</f>
        <v>688</v>
      </c>
      <c r="BE27" s="13">
        <f>'Datos Piramide'!C38</f>
        <v>616</v>
      </c>
      <c r="BF27" s="13">
        <f>'Datos Piramide'!D38</f>
        <v>3</v>
      </c>
      <c r="BG27" s="14">
        <f>'Datos Piramide'!E38</f>
        <v>1</v>
      </c>
      <c r="BH27" s="5"/>
    </row>
    <row r="28" spans="1:60" ht="15.75"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7"/>
      <c r="BD28" s="8"/>
      <c r="BE28" s="8"/>
      <c r="BF28" s="8"/>
      <c r="BG28" s="9"/>
      <c r="BH28" s="5"/>
    </row>
    <row r="29" spans="1:60" ht="16.5" thickBot="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39">
        <v>2017</v>
      </c>
      <c r="BD29" s="8"/>
      <c r="BE29" s="8"/>
      <c r="BF29" s="8"/>
      <c r="BG29" s="9"/>
      <c r="BH29" s="5"/>
    </row>
    <row r="30" spans="1:60" ht="28.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108" t="s">
        <v>3</v>
      </c>
      <c r="BD30" s="137" t="s">
        <v>84</v>
      </c>
      <c r="BE30" s="137"/>
      <c r="BF30" s="138" t="s">
        <v>83</v>
      </c>
      <c r="BG30" s="139"/>
      <c r="BH30" s="5"/>
    </row>
    <row r="31" spans="1:60" ht="15.75"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7" t="s">
        <v>4</v>
      </c>
      <c r="BD31" s="18">
        <f>-(BD11/($BD$10+$BE$10))</f>
        <v>-6.244028282056182E-2</v>
      </c>
      <c r="BE31" s="18">
        <f>(BE11/($BD$10+$BE$10))</f>
        <v>5.3363271545958338E-2</v>
      </c>
      <c r="BF31" s="18">
        <f>-(BF11/($BF$10+$BG$10))</f>
        <v>-0.21666666666666667</v>
      </c>
      <c r="BG31" s="19">
        <f>(BG11/($BF$10+$BG$10))</f>
        <v>0.19722222222222222</v>
      </c>
      <c r="BH31" s="5"/>
    </row>
    <row r="32" spans="1:60" ht="15.75"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7" t="s">
        <v>5</v>
      </c>
      <c r="BD32" s="18">
        <f>-(BD12/($BD$10+$BE$10))</f>
        <v>-3.6292120517230395E-2</v>
      </c>
      <c r="BE32" s="18">
        <f t="shared" ref="BE32:BE47" si="1">(BE12/($BD$10+$BE$10))</f>
        <v>3.0543346709981527E-2</v>
      </c>
      <c r="BF32" s="18">
        <f t="shared" ref="BF32:BF47" si="2">-(BF12/($BF$10+$BG$10))</f>
        <v>-0.12685185185185185</v>
      </c>
      <c r="BG32" s="19">
        <f t="shared" ref="BG32:BG47" si="3">(BG12/($BF$10+$BG$10))</f>
        <v>0.12870370370370371</v>
      </c>
      <c r="BH32" s="5"/>
    </row>
    <row r="33" spans="1:60" ht="15.75" x14ac:dyDescent="0.25">
      <c r="A33" s="115" t="s">
        <v>35</v>
      </c>
      <c r="B33" s="134" t="s">
        <v>36</v>
      </c>
      <c r="C33" s="134"/>
      <c r="D33" s="134"/>
      <c r="E33" s="134"/>
      <c r="F33" s="134"/>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7" t="s">
        <v>6</v>
      </c>
      <c r="BD33" s="18">
        <f>-(BD13/($BD$10+$BE$10))</f>
        <v>-1.7532963883049875E-2</v>
      </c>
      <c r="BE33" s="18">
        <f>(BE13/($BD$10+$BE$10))</f>
        <v>1.7310019746480668E-2</v>
      </c>
      <c r="BF33" s="18">
        <f>-(BF13/($BF$10+$BG$10))</f>
        <v>-4.1666666666666664E-2</v>
      </c>
      <c r="BG33" s="19">
        <f t="shared" si="3"/>
        <v>5.0925925925925923E-2</v>
      </c>
      <c r="BH33" s="5"/>
    </row>
    <row r="34" spans="1:60" ht="91.5" customHeight="1" x14ac:dyDescent="0.25">
      <c r="A34" s="116" t="s">
        <v>37</v>
      </c>
      <c r="B34" s="130" t="str">
        <f xml:space="preserve"> "En el municipio " &amp;$B$9&amp; " para el año 2017 por cada " &amp;F13&amp; " migrantes hombres con atenciones en salud, había 100 mujeres migrantes con atenciones en salud, mientras que para el departamento  " &amp;$C$9&amp; "  en el año 2017 por cada " &amp;G13&amp; " migrantes hombres que recibieron atenciones en salud, había 100 mujeres migrantes con atenciones en salud"</f>
        <v>En el municipio Nombre Entidad territorial para el año 2017 por cada 76 migrantes hombres con atenciones en salud, había 100 mujeres migrantes con atenciones en salud, mientras que para el departamento  Nombre Entidad territorial de referencia  en el año 2017 por cada 96 migrantes hombres que recibieron atenciones en salud, había 100 mujeres migrantes con atenciones en salud</v>
      </c>
      <c r="C34" s="130"/>
      <c r="D34" s="130"/>
      <c r="E34" s="130"/>
      <c r="F34" s="13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1" t="s">
        <v>7</v>
      </c>
      <c r="BD34" s="18">
        <f t="shared" ref="BD34:BD47" si="4">-(BD14/($BD$10+$BE$10))</f>
        <v>-1.496910631250398E-2</v>
      </c>
      <c r="BE34" s="18">
        <f t="shared" si="1"/>
        <v>4.3091916682591248E-2</v>
      </c>
      <c r="BF34" s="18">
        <f t="shared" si="2"/>
        <v>-4.0740740740740744E-2</v>
      </c>
      <c r="BG34" s="19">
        <f t="shared" si="3"/>
        <v>6.3888888888888884E-2</v>
      </c>
      <c r="BH34" s="20"/>
    </row>
    <row r="35" spans="1:60" ht="107.25" customHeight="1" x14ac:dyDescent="0.25">
      <c r="A35" s="117" t="s">
        <v>38</v>
      </c>
      <c r="B35" s="135" t="str">
        <f xml:space="preserve"> "En el  " &amp;$B$9&amp; " para el año 2017 por cada " &amp;F14&amp; " niños y niñas (0-4años) migrantes que recibieron atenciones en salud, había 100 mujeres migrantes en edad fértil (15-49años) que recibieron atenciones en salud, en contraste el " &amp;$C$9&amp; " para el año 2017 por cada " &amp;G14&amp; " niños y niñas (0-4años) migrantes que recibieron atenciones en salud, había 100 mujeres migrantes en edad fértil que recibieron atenciones en salud"</f>
        <v>En el  Nombre Entidad territorial para el año 2017 por cada 30 niños y niñas (0-4años) migrantes que recibieron atenciones en salud, había 100 mujeres migrantes en edad fértil (15-49años) que recibieron atenciones en salud, en contraste el Nombre Entidad territorial de referencia para el año 2017 por cada 326 niños y niñas (0-4años) migrantes que recibieron atenciones en salud, había 100 mujeres migrantes en edad fértil que recibieron atenciones en salud</v>
      </c>
      <c r="C35" s="135"/>
      <c r="D35" s="135"/>
      <c r="E35" s="135"/>
      <c r="F35" s="135"/>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1" t="s">
        <v>8</v>
      </c>
      <c r="BD35" s="18">
        <f t="shared" si="4"/>
        <v>-3.3632715459583414E-2</v>
      </c>
      <c r="BE35" s="18">
        <f t="shared" si="1"/>
        <v>9.4034651888655327E-2</v>
      </c>
      <c r="BF35" s="18">
        <f t="shared" si="2"/>
        <v>-2.2222222222222223E-2</v>
      </c>
      <c r="BG35" s="19">
        <f>(BG15/($BF$10+$BG$10))</f>
        <v>3.1481481481481478E-2</v>
      </c>
      <c r="BH35" s="20"/>
    </row>
    <row r="36" spans="1:60" ht="83.25" customHeight="1" x14ac:dyDescent="0.25">
      <c r="A36" s="117" t="s">
        <v>27</v>
      </c>
      <c r="B36" s="135" t="str">
        <f xml:space="preserve"> "En el " &amp;$B$9&amp; " en el año 2017 de 100 personas migrantes atendidas en los servicios de salud,  " &amp;F15&amp; " correspondían a población migrantes hasta los 14 años, mientras que en el " &amp;$C$9&amp; " para el año 2017 este grupo poblacional con atenciones en salud fue de  " &amp;G15&amp; " personas migrantes con atenciones en salud"</f>
        <v>En el Nombre Entidad territorial en el año 2017 de 100 personas migrantes atendidas en los servicios de salud,  22 correspondían a población migrantes hasta los 14 años, mientras que en el Nombre Entidad territorial de referencia para el año 2017 este grupo poblacional con atenciones en salud fue de  38 personas migrantes con atenciones en salud</v>
      </c>
      <c r="C36" s="135"/>
      <c r="D36" s="135"/>
      <c r="E36" s="135"/>
      <c r="F36" s="135"/>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1" t="s">
        <v>9</v>
      </c>
      <c r="BD36" s="18">
        <f t="shared" si="4"/>
        <v>-4.2104592649213325E-2</v>
      </c>
      <c r="BE36" s="18">
        <f t="shared" si="1"/>
        <v>8.9368749601885469E-2</v>
      </c>
      <c r="BF36" s="18">
        <f t="shared" si="2"/>
        <v>-1.4814814814814815E-2</v>
      </c>
      <c r="BG36" s="19">
        <f t="shared" si="3"/>
        <v>2.4074074074074074E-2</v>
      </c>
      <c r="BH36" s="20"/>
    </row>
    <row r="37" spans="1:60" ht="76.5" customHeight="1" x14ac:dyDescent="0.25">
      <c r="A37" s="117" t="s">
        <v>28</v>
      </c>
      <c r="B37" s="135" t="str">
        <f xml:space="preserve"> "En el  " &amp;$B$9&amp; " en el año 2017 de 100 personas migrantes que recibieron atenciones en salud, " &amp;F16&amp; " correspondían a población de 15 a 29 años migrante, mientras que en el " &amp;$C$9&amp; " en el año 2017 este grupo poblacional fue de  " &amp;G16&amp; " personas migrantes con atenciones en salud"</f>
        <v>En el  Nombre Entidad territorial en el año 2017 de 100 personas migrantes que recibieron atenciones en salud, 32 correspondían a población de 15 a 29 años migrante, mientras que en el Nombre Entidad territorial de referencia en el año 2017 este grupo poblacional fue de  20 personas migrantes con atenciones en salud</v>
      </c>
      <c r="C37" s="135"/>
      <c r="D37" s="135"/>
      <c r="E37" s="135"/>
      <c r="F37" s="135"/>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1" t="s">
        <v>10</v>
      </c>
      <c r="BD37" s="18">
        <f t="shared" si="4"/>
        <v>-3.6881330021020446E-2</v>
      </c>
      <c r="BE37" s="18">
        <f t="shared" si="1"/>
        <v>6.3809796802344096E-2</v>
      </c>
      <c r="BF37" s="18">
        <f t="shared" si="2"/>
        <v>-6.4814814814814813E-3</v>
      </c>
      <c r="BG37" s="19">
        <f t="shared" si="3"/>
        <v>2.7777777777777779E-3</v>
      </c>
      <c r="BH37" s="20"/>
    </row>
    <row r="38" spans="1:60" ht="76.5" customHeight="1" x14ac:dyDescent="0.25">
      <c r="A38" s="117" t="s">
        <v>29</v>
      </c>
      <c r="B38" s="135" t="str">
        <f xml:space="preserve"> "En el " &amp;$B$9&amp; " en el año 2017 de 100 personas migrantes que recibieron atenciones en salud, " &amp;F17&amp; " correspondían a población migrantes de 65 años y más, mientras que en el " &amp;$C$9&amp; " en el año 2017 este grupo poblacional fue de " &amp;G17&amp; " personas migrantes con atenciones en salud"</f>
        <v>En el Nombre Entidad territorial en el año 2017 de 100 personas migrantes que recibieron atenciones en salud, 11 correspondían a población migrantes de 65 años y más, mientras que en el Nombre Entidad territorial de referencia en el año 2017 este grupo poblacional fue de 1 personas migrantes con atenciones en salud</v>
      </c>
      <c r="C38" s="135"/>
      <c r="D38" s="135"/>
      <c r="E38" s="135"/>
      <c r="F38" s="135"/>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1" t="s">
        <v>11</v>
      </c>
      <c r="BD38" s="18">
        <f t="shared" si="4"/>
        <v>-3.3393846741830692E-2</v>
      </c>
      <c r="BE38" s="18">
        <f t="shared" si="1"/>
        <v>4.6260908338110709E-2</v>
      </c>
      <c r="BF38" s="18">
        <f t="shared" si="2"/>
        <v>-5.5555555555555558E-3</v>
      </c>
      <c r="BG38" s="19">
        <f t="shared" si="3"/>
        <v>1.8518518518518519E-3</v>
      </c>
      <c r="BH38" s="20"/>
    </row>
    <row r="39" spans="1:60" ht="78.75" customHeight="1" x14ac:dyDescent="0.25">
      <c r="A39" s="117" t="s">
        <v>30</v>
      </c>
      <c r="B39" s="135" t="str">
        <f xml:space="preserve"> "En el " &amp;$B$9&amp; " en el año 2017 de 100 personas migrantes que recibieron atenciones en salud,  " &amp;F18&amp; " correspondían a población migrante de 65 años y más, mientras que en el " &amp;$C$9&amp; " en el año 2017 este grupo poblacional fue de  " &amp;G18&amp; " personas migrantes con atenciones en salud"</f>
        <v>En el Nombre Entidad territorial en el año 2017 de 100 personas migrantes que recibieron atenciones en salud,  52 correspondían a población migrante de 65 años y más, mientras que en el Nombre Entidad territorial de referencia en el año 2017 este grupo poblacional fue de  2 personas migrantes con atenciones en salud</v>
      </c>
      <c r="C39" s="135"/>
      <c r="D39" s="135"/>
      <c r="E39" s="135"/>
      <c r="F39" s="135"/>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1" t="s">
        <v>12</v>
      </c>
      <c r="BD39" s="18">
        <f t="shared" si="4"/>
        <v>-2.6832919294222563E-2</v>
      </c>
      <c r="BE39" s="18">
        <f t="shared" si="1"/>
        <v>2.8998662335180586E-2</v>
      </c>
      <c r="BF39" s="18">
        <f t="shared" si="2"/>
        <v>-1.8518518518518519E-3</v>
      </c>
      <c r="BG39" s="19">
        <f t="shared" si="3"/>
        <v>1.8518518518518519E-3</v>
      </c>
      <c r="BH39" s="20"/>
    </row>
    <row r="40" spans="1:60" ht="73.5" customHeight="1" x14ac:dyDescent="0.25">
      <c r="A40" s="117" t="s">
        <v>31</v>
      </c>
      <c r="B40" s="135" t="str">
        <f>"En el "&amp;$B$9&amp;" de 100 personas migrantes entre los 15 a 64 años que recibieron atenciones en salud, hubo  "&amp;F19&amp;" personas migrantes menores de 15 años ó de 65 años y más (dependientes) , mientras que en el "&amp;$C$9&amp;" este grupo poblacional fue de  "&amp;G19&amp;" personas migrantes con atenciones en salud"</f>
        <v>En el Nombre Entidad territorial de 100 personas migrantes entre los 15 a 64 años que recibieron atenciones en salud, hubo  43 personas migrantes menores de 15 años ó de 65 años y más (dependientes) , mientras que en el Nombre Entidad territorial de referencia este grupo poblacional fue de  337 personas migrantes con atenciones en salud</v>
      </c>
      <c r="C40" s="135"/>
      <c r="D40" s="135"/>
      <c r="E40" s="135"/>
      <c r="F40" s="135"/>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1" t="s">
        <v>13</v>
      </c>
      <c r="BD40" s="18">
        <f t="shared" si="4"/>
        <v>-2.3425058920950381E-2</v>
      </c>
      <c r="BE40" s="18">
        <f t="shared" si="1"/>
        <v>2.2055544939168101E-2</v>
      </c>
      <c r="BF40" s="18">
        <f t="shared" si="2"/>
        <v>-2.7777777777777779E-3</v>
      </c>
      <c r="BG40" s="19">
        <f t="shared" si="3"/>
        <v>9.2592592592592596E-4</v>
      </c>
      <c r="BH40" s="20"/>
    </row>
    <row r="41" spans="1:60" ht="69" customHeight="1" x14ac:dyDescent="0.25">
      <c r="A41" s="117" t="s">
        <v>32</v>
      </c>
      <c r="B41" s="135" t="str">
        <f xml:space="preserve"> "En el " &amp;$B$9&amp;", "&amp; F20&amp; " personas migrantes que recibieron atenciones en salud menores de 15 años, dependian de 100 personas migrantes entre los 15 a 64 años , mientras que en el " &amp;$C$9&amp; " fue de  " &amp;G20&amp; " personas migrantes con atenciones en salud"</f>
        <v>En el Nombre Entidad territorial, 31 personas migrantes que recibieron atenciones en salud menores de 15 años, dependian de 100 personas migrantes entre los 15 a 64 años , mientras que en el Nombre Entidad territorial de referencia fue de  333 personas migrantes con atenciones en salud</v>
      </c>
      <c r="C41" s="135"/>
      <c r="D41" s="135"/>
      <c r="E41" s="135"/>
      <c r="F41" s="135"/>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1" t="s">
        <v>14</v>
      </c>
      <c r="BD41" s="18">
        <f t="shared" si="4"/>
        <v>-2.0224218103063889E-2</v>
      </c>
      <c r="BE41" s="18">
        <f t="shared" si="1"/>
        <v>1.8122173386839927E-2</v>
      </c>
      <c r="BF41" s="18">
        <f t="shared" si="2"/>
        <v>-1.8518518518518519E-3</v>
      </c>
      <c r="BG41" s="19">
        <f t="shared" si="3"/>
        <v>9.2592592592592596E-4</v>
      </c>
      <c r="BH41" s="20"/>
    </row>
    <row r="42" spans="1:60" ht="69" customHeight="1" x14ac:dyDescent="0.25">
      <c r="A42" s="117" t="s">
        <v>33</v>
      </c>
      <c r="B42" s="135" t="str">
        <f xml:space="preserve"> "En el " &amp;$B$9&amp;",  "&amp; F21&amp; " personas migrantes que recibieron atenciones en salud de 65 años y más dependian de 100 personas entre los 15 a 64 años , mientras queen  el " &amp;$C$9&amp; " fue de  " &amp;G21&amp; " personas migrantes con atenciones en salud"</f>
        <v>En el Nombre Entidad territorial,  12 personas migrantes que recibieron atenciones en salud de 65 años y más dependian de 100 personas entre los 15 a 64 años , mientras queen  el Nombre Entidad territorial de referencia fue de  4 personas migrantes con atenciones en salud</v>
      </c>
      <c r="C42" s="135"/>
      <c r="D42" s="135"/>
      <c r="E42" s="135"/>
      <c r="F42" s="135"/>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1" t="s">
        <v>15</v>
      </c>
      <c r="BD42" s="18">
        <f t="shared" si="4"/>
        <v>-1.8599910822345373E-2</v>
      </c>
      <c r="BE42" s="18">
        <f t="shared" si="1"/>
        <v>1.4252500159245812E-2</v>
      </c>
      <c r="BF42" s="18">
        <f t="shared" si="2"/>
        <v>-1.8518518518518519E-3</v>
      </c>
      <c r="BG42" s="19">
        <f t="shared" si="3"/>
        <v>0</v>
      </c>
      <c r="BH42" s="20"/>
    </row>
    <row r="43" spans="1:60" ht="100.5" customHeight="1" x14ac:dyDescent="0.25">
      <c r="A43" s="118" t="s">
        <v>34</v>
      </c>
      <c r="B43" s="136" t="s">
        <v>39</v>
      </c>
      <c r="C43" s="136"/>
      <c r="D43" s="136"/>
      <c r="E43" s="136"/>
      <c r="F43" s="136"/>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1" t="s">
        <v>16</v>
      </c>
      <c r="BD43" s="18">
        <f t="shared" si="4"/>
        <v>-1.6927829798076312E-2</v>
      </c>
      <c r="BE43" s="18">
        <f t="shared" si="1"/>
        <v>1.1943435887636154E-2</v>
      </c>
      <c r="BF43" s="18">
        <f t="shared" si="2"/>
        <v>-1.8518518518518519E-3</v>
      </c>
      <c r="BG43" s="19">
        <f t="shared" si="3"/>
        <v>9.2592592592592596E-4</v>
      </c>
      <c r="BH43" s="20"/>
    </row>
    <row r="44" spans="1:60" ht="15.75"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7" t="s">
        <v>17</v>
      </c>
      <c r="BD44" s="18">
        <f t="shared" si="4"/>
        <v>-1.5892732021147844E-2</v>
      </c>
      <c r="BE44" s="18">
        <f t="shared" si="1"/>
        <v>1.0207656538633035E-2</v>
      </c>
      <c r="BF44" s="18">
        <f t="shared" si="2"/>
        <v>-9.2592592592592596E-4</v>
      </c>
      <c r="BG44" s="19">
        <f t="shared" si="3"/>
        <v>1.8518518518518519E-3</v>
      </c>
      <c r="BH44" s="5"/>
    </row>
    <row r="45" spans="1:60" ht="15.75"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7" t="s">
        <v>18</v>
      </c>
      <c r="BD45" s="18">
        <f t="shared" si="4"/>
        <v>-1.1959360468819669E-2</v>
      </c>
      <c r="BE45" s="18">
        <f t="shared" si="1"/>
        <v>8.2807822154277351E-3</v>
      </c>
      <c r="BF45" s="18">
        <f t="shared" si="2"/>
        <v>-9.2592592592592596E-4</v>
      </c>
      <c r="BG45" s="19">
        <f t="shared" si="3"/>
        <v>0</v>
      </c>
      <c r="BH45" s="5"/>
    </row>
    <row r="46" spans="1:60" ht="15.75"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7" t="s">
        <v>19</v>
      </c>
      <c r="BD46" s="18">
        <f t="shared" si="4"/>
        <v>-9.6343716160264981E-3</v>
      </c>
      <c r="BE46" s="18">
        <f t="shared" si="1"/>
        <v>6.8475699089113953E-3</v>
      </c>
      <c r="BF46" s="18">
        <f t="shared" si="2"/>
        <v>-9.2592592592592596E-4</v>
      </c>
      <c r="BG46" s="19">
        <f t="shared" si="3"/>
        <v>9.2592592592592596E-4</v>
      </c>
      <c r="BH46" s="5"/>
    </row>
    <row r="47" spans="1:60" ht="16.5" thickBo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22" t="s">
        <v>20</v>
      </c>
      <c r="BD47" s="23">
        <f t="shared" si="4"/>
        <v>-1.0956111854258233E-2</v>
      </c>
      <c r="BE47" s="23">
        <f t="shared" si="1"/>
        <v>9.8095420090451614E-3</v>
      </c>
      <c r="BF47" s="23">
        <f t="shared" si="2"/>
        <v>-2.7777777777777779E-3</v>
      </c>
      <c r="BG47" s="24">
        <f t="shared" si="3"/>
        <v>9.2592592592592596E-4</v>
      </c>
      <c r="BH47" s="5"/>
    </row>
    <row r="48" spans="1:60"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row>
    <row r="49" spans="1:60"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row>
  </sheetData>
  <mergeCells count="18">
    <mergeCell ref="BD7:BE7"/>
    <mergeCell ref="BF7:BG7"/>
    <mergeCell ref="BD30:BE30"/>
    <mergeCell ref="BF30:BG30"/>
    <mergeCell ref="B8:C8"/>
    <mergeCell ref="B42:F42"/>
    <mergeCell ref="B43:F43"/>
    <mergeCell ref="B35:F35"/>
    <mergeCell ref="B36:F36"/>
    <mergeCell ref="B37:F37"/>
    <mergeCell ref="B38:F38"/>
    <mergeCell ref="B39:F39"/>
    <mergeCell ref="B40:F40"/>
    <mergeCell ref="B34:F34"/>
    <mergeCell ref="R4:U5"/>
    <mergeCell ref="A8:A9"/>
    <mergeCell ref="B33:F33"/>
    <mergeCell ref="B41:F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Y21"/>
  <sheetViews>
    <sheetView zoomScale="98" zoomScaleNormal="98" workbookViewId="0">
      <selection activeCell="W17" sqref="W17"/>
    </sheetView>
  </sheetViews>
  <sheetFormatPr baseColWidth="10" defaultRowHeight="15" x14ac:dyDescent="0.25"/>
  <cols>
    <col min="1" max="1" width="13" customWidth="1"/>
    <col min="2" max="2" width="22.28515625" customWidth="1"/>
    <col min="3" max="3" width="12" bestFit="1" customWidth="1"/>
    <col min="4" max="11" width="0" hidden="1" customWidth="1"/>
    <col min="12" max="14" width="14.140625" customWidth="1"/>
    <col min="15" max="15" width="20.85546875" style="25" customWidth="1"/>
    <col min="16" max="21" width="11.42578125" style="25"/>
  </cols>
  <sheetData>
    <row r="1" spans="1:15" x14ac:dyDescent="0.25">
      <c r="A1" s="25"/>
      <c r="B1" s="25"/>
      <c r="C1" s="25"/>
      <c r="D1" s="25"/>
      <c r="E1" s="25"/>
      <c r="F1" s="25"/>
      <c r="G1" s="25"/>
      <c r="H1" s="25"/>
      <c r="I1" s="25"/>
      <c r="J1" s="25"/>
      <c r="K1" s="25"/>
      <c r="L1" s="25"/>
      <c r="M1" s="25"/>
      <c r="N1" s="25"/>
    </row>
    <row r="2" spans="1:15" x14ac:dyDescent="0.25">
      <c r="A2" s="25"/>
      <c r="B2" s="25"/>
      <c r="C2" s="25"/>
      <c r="D2" s="25"/>
      <c r="E2" s="25"/>
      <c r="F2" s="25"/>
      <c r="G2" s="25"/>
      <c r="H2" s="25"/>
      <c r="I2" s="25"/>
      <c r="J2" s="25"/>
      <c r="K2" s="25"/>
      <c r="L2" s="25"/>
      <c r="M2" s="25"/>
      <c r="N2" s="25"/>
    </row>
    <row r="3" spans="1:15" x14ac:dyDescent="0.25">
      <c r="A3" s="25"/>
      <c r="B3" s="25"/>
      <c r="C3" s="25"/>
      <c r="D3" s="25"/>
      <c r="E3" s="25"/>
      <c r="F3" s="25"/>
      <c r="G3" s="25"/>
      <c r="H3" s="25"/>
      <c r="I3" s="25"/>
      <c r="J3" s="25"/>
      <c r="K3" s="25"/>
      <c r="L3" s="25"/>
      <c r="M3" s="25"/>
      <c r="N3" s="25"/>
    </row>
    <row r="4" spans="1:15" x14ac:dyDescent="0.25">
      <c r="A4" s="25"/>
      <c r="B4" s="25"/>
      <c r="C4" s="25"/>
      <c r="D4" s="25"/>
      <c r="E4" s="25"/>
      <c r="F4" s="25"/>
      <c r="G4" s="25"/>
      <c r="H4" s="25"/>
      <c r="I4" s="25"/>
      <c r="J4" s="25"/>
      <c r="K4" s="25"/>
      <c r="L4" s="25"/>
      <c r="M4" s="25"/>
      <c r="N4" s="25"/>
    </row>
    <row r="5" spans="1:15" ht="36.75" customHeight="1" x14ac:dyDescent="0.25">
      <c r="A5" s="25"/>
      <c r="B5" s="25"/>
      <c r="C5" s="25"/>
      <c r="D5" s="25"/>
      <c r="E5" s="25"/>
      <c r="F5" s="25"/>
      <c r="G5" s="25"/>
      <c r="H5" s="25"/>
      <c r="I5" s="25"/>
      <c r="J5" s="25"/>
      <c r="K5" s="25"/>
      <c r="L5" s="25"/>
      <c r="M5" s="141" t="s">
        <v>86</v>
      </c>
      <c r="N5" s="142"/>
    </row>
    <row r="6" spans="1:15" ht="33" customHeight="1" x14ac:dyDescent="0.25">
      <c r="A6" s="147" t="s">
        <v>45</v>
      </c>
      <c r="B6" s="147" t="s">
        <v>46</v>
      </c>
      <c r="C6" s="143" t="str">
        <f>CONCATENATE("Total Migrantes atendidos  Municipio ",A8)</f>
        <v>Total Migrantes atendidos  Municipio Entre nombre entidad territorial</v>
      </c>
      <c r="D6" s="144"/>
      <c r="E6" s="144"/>
      <c r="F6" s="144"/>
      <c r="G6" s="144"/>
      <c r="H6" s="144"/>
      <c r="I6" s="144"/>
      <c r="J6" s="144"/>
      <c r="K6" s="144"/>
      <c r="L6" s="144"/>
      <c r="M6" s="143" t="str">
        <f>CONCATENATE("Total Migrantes atendidos ",M5)</f>
        <v>Total Migrantes atendidos Cauca</v>
      </c>
      <c r="N6" s="149"/>
      <c r="O6" s="40" t="s">
        <v>73</v>
      </c>
    </row>
    <row r="7" spans="1:15" ht="49.5" x14ac:dyDescent="0.25">
      <c r="A7" s="148"/>
      <c r="B7" s="148"/>
      <c r="C7" s="57">
        <v>2017</v>
      </c>
      <c r="D7" s="26">
        <v>2018</v>
      </c>
      <c r="E7" s="26">
        <v>2017</v>
      </c>
      <c r="F7" s="26">
        <v>2018</v>
      </c>
      <c r="G7" s="26">
        <v>2013</v>
      </c>
      <c r="H7" s="26">
        <v>2014</v>
      </c>
      <c r="I7" s="27" t="s">
        <v>41</v>
      </c>
      <c r="J7" s="27" t="s">
        <v>42</v>
      </c>
      <c r="K7" s="28" t="s">
        <v>40</v>
      </c>
      <c r="L7" s="54" t="s">
        <v>76</v>
      </c>
      <c r="M7" s="55">
        <v>2017</v>
      </c>
      <c r="N7" s="96" t="s">
        <v>76</v>
      </c>
      <c r="O7" s="56">
        <v>2017</v>
      </c>
    </row>
    <row r="8" spans="1:15" ht="16.5" x14ac:dyDescent="0.25">
      <c r="A8" s="145" t="s">
        <v>75</v>
      </c>
      <c r="B8" s="94" t="s">
        <v>77</v>
      </c>
      <c r="C8" s="109">
        <v>41582</v>
      </c>
      <c r="D8" s="29" t="e">
        <f>SUM(#REF!+#REF!)</f>
        <v>#REF!</v>
      </c>
      <c r="E8" s="29" t="e">
        <f>SUM(C8+D8)</f>
        <v>#REF!</v>
      </c>
      <c r="F8" s="29" t="e">
        <f>SUM(#REF!+#REF!)</f>
        <v>#REF!</v>
      </c>
      <c r="G8" s="29" t="e">
        <f>SUM(#REF!+#REF!)</f>
        <v>#REF!</v>
      </c>
      <c r="H8" s="29" t="e">
        <f>SUM(#REF!+#REF!)</f>
        <v>#REF!</v>
      </c>
      <c r="I8" s="30" t="e">
        <f>SUM(C8:G8)</f>
        <v>#REF!</v>
      </c>
      <c r="J8" s="31" t="e">
        <f>(I8/I$14)*100</f>
        <v>#REF!</v>
      </c>
      <c r="K8" s="32" t="e">
        <f>SUM(#REF!+#REF!)</f>
        <v>#REF!</v>
      </c>
      <c r="L8" s="87">
        <f>C8/$C$14</f>
        <v>0.39589462359448935</v>
      </c>
      <c r="M8" s="109">
        <v>674</v>
      </c>
      <c r="N8" s="97">
        <f>M8/$M$14</f>
        <v>0.51293759512937598</v>
      </c>
      <c r="O8" s="92">
        <f>C8/M8</f>
        <v>61.694362017804153</v>
      </c>
    </row>
    <row r="9" spans="1:15" ht="16.5" x14ac:dyDescent="0.25">
      <c r="A9" s="146"/>
      <c r="B9" s="95" t="s">
        <v>67</v>
      </c>
      <c r="C9" s="109">
        <v>8971</v>
      </c>
      <c r="D9" s="33" t="e">
        <f>SUM(#REF!+#REF!)</f>
        <v>#REF!</v>
      </c>
      <c r="E9" s="29" t="e">
        <f t="shared" ref="E9:E13" si="0">SUM(C9+D9)</f>
        <v>#REF!</v>
      </c>
      <c r="F9" s="33" t="e">
        <f>SUM(#REF!+#REF!)</f>
        <v>#REF!</v>
      </c>
      <c r="G9" s="33" t="e">
        <f>SUM(#REF!+#REF!)</f>
        <v>#REF!</v>
      </c>
      <c r="H9" s="33" t="e">
        <f>SUM(#REF!+#REF!)</f>
        <v>#REF!</v>
      </c>
      <c r="I9" s="30" t="e">
        <f t="shared" ref="I9:I13" si="1">SUM(C9:G9)</f>
        <v>#REF!</v>
      </c>
      <c r="J9" s="31" t="e">
        <f>(I9/I$14)*100</f>
        <v>#REF!</v>
      </c>
      <c r="K9" s="32" t="e">
        <f>SUM(#REF!+#REF!)</f>
        <v>#REF!</v>
      </c>
      <c r="L9" s="88">
        <f t="shared" ref="L9:L12" si="2">C9/$C$14</f>
        <v>8.5411251701846089E-2</v>
      </c>
      <c r="M9" s="109">
        <v>15</v>
      </c>
      <c r="N9" s="98">
        <f t="shared" ref="N9:N12" si="3">M9/$M$14</f>
        <v>1.1415525114155251E-2</v>
      </c>
      <c r="O9" s="92">
        <f>C9/M9</f>
        <v>598.06666666666672</v>
      </c>
    </row>
    <row r="10" spans="1:15" ht="16.5" x14ac:dyDescent="0.25">
      <c r="A10" s="146"/>
      <c r="B10" s="95" t="s">
        <v>68</v>
      </c>
      <c r="C10" s="109">
        <v>3984</v>
      </c>
      <c r="D10" s="33" t="e">
        <f>SUM(#REF!+#REF!)</f>
        <v>#REF!</v>
      </c>
      <c r="E10" s="29" t="e">
        <f t="shared" si="0"/>
        <v>#REF!</v>
      </c>
      <c r="F10" s="33" t="e">
        <f>SUM(#REF!+#REF!)</f>
        <v>#REF!</v>
      </c>
      <c r="G10" s="33" t="e">
        <f>SUM(#REF!+#REF!)</f>
        <v>#REF!</v>
      </c>
      <c r="H10" s="33" t="e">
        <f>SUM(#REF!+#REF!)</f>
        <v>#REF!</v>
      </c>
      <c r="I10" s="30" t="e">
        <f t="shared" si="1"/>
        <v>#REF!</v>
      </c>
      <c r="J10" s="31" t="e">
        <f>(I10/I$14)*100</f>
        <v>#REF!</v>
      </c>
      <c r="K10" s="32" t="e">
        <f>SUM(#REF!+#REF!)</f>
        <v>#REF!</v>
      </c>
      <c r="L10" s="88">
        <f>C10/$C$14</f>
        <v>3.7930935991545511E-2</v>
      </c>
      <c r="M10" s="109">
        <v>2</v>
      </c>
      <c r="N10" s="98">
        <f t="shared" si="3"/>
        <v>1.5220700152207001E-3</v>
      </c>
      <c r="O10" s="92">
        <f t="shared" ref="O10:O14" si="4">C10/M10</f>
        <v>1992</v>
      </c>
    </row>
    <row r="11" spans="1:15" ht="16.5" x14ac:dyDescent="0.25">
      <c r="A11" s="146"/>
      <c r="B11" s="95" t="s">
        <v>44</v>
      </c>
      <c r="C11" s="109">
        <v>40480</v>
      </c>
      <c r="D11" s="33" t="e">
        <f>SUM(#REF!+#REF!)</f>
        <v>#REF!</v>
      </c>
      <c r="E11" s="29" t="e">
        <f t="shared" si="0"/>
        <v>#REF!</v>
      </c>
      <c r="F11" s="33" t="e">
        <f>SUM(#REF!+#REF!)</f>
        <v>#REF!</v>
      </c>
      <c r="G11" s="33" t="e">
        <f>SUM(#REF!+#REF!)</f>
        <v>#REF!</v>
      </c>
      <c r="H11" s="33" t="e">
        <f>SUM(#REF!+#REF!)</f>
        <v>#REF!</v>
      </c>
      <c r="I11" s="30" t="e">
        <f t="shared" si="1"/>
        <v>#REF!</v>
      </c>
      <c r="J11" s="31" t="e">
        <f>(I11/I$14)*100</f>
        <v>#REF!</v>
      </c>
      <c r="K11" s="32" t="e">
        <f>SUM(#REF!+#REF!)</f>
        <v>#REF!</v>
      </c>
      <c r="L11" s="88">
        <f t="shared" si="2"/>
        <v>0.38540268296630581</v>
      </c>
      <c r="M11" s="109">
        <v>571</v>
      </c>
      <c r="N11" s="98">
        <f>M11/$M$14</f>
        <v>0.4345509893455099</v>
      </c>
      <c r="O11" s="92">
        <f>C11/M11</f>
        <v>70.893169877408056</v>
      </c>
    </row>
    <row r="12" spans="1:15" ht="16.5" x14ac:dyDescent="0.25">
      <c r="A12" s="146"/>
      <c r="B12" s="95" t="s">
        <v>66</v>
      </c>
      <c r="C12" s="109">
        <v>9237</v>
      </c>
      <c r="D12" s="33" t="e">
        <f>SUM(#REF!+#REF!)</f>
        <v>#REF!</v>
      </c>
      <c r="E12" s="29" t="e">
        <f t="shared" si="0"/>
        <v>#REF!</v>
      </c>
      <c r="F12" s="33" t="e">
        <f>SUM(#REF!+#REF!)</f>
        <v>#REF!</v>
      </c>
      <c r="G12" s="33" t="e">
        <f>SUM(#REF!+#REF!)</f>
        <v>#REF!</v>
      </c>
      <c r="H12" s="33" t="e">
        <f>SUM(#REF!+#REF!)</f>
        <v>#REF!</v>
      </c>
      <c r="I12" s="30"/>
      <c r="J12" s="31"/>
      <c r="K12" s="32"/>
      <c r="L12" s="88">
        <f t="shared" si="2"/>
        <v>8.7943789094855909E-2</v>
      </c>
      <c r="M12" s="109">
        <v>52</v>
      </c>
      <c r="N12" s="98">
        <f t="shared" si="3"/>
        <v>3.9573820395738202E-2</v>
      </c>
      <c r="O12" s="92">
        <f t="shared" si="4"/>
        <v>177.63461538461539</v>
      </c>
    </row>
    <row r="13" spans="1:15" ht="16.5" x14ac:dyDescent="0.25">
      <c r="A13" s="146"/>
      <c r="B13" s="95" t="s">
        <v>43</v>
      </c>
      <c r="C13" s="109">
        <v>779</v>
      </c>
      <c r="D13" s="33" t="e">
        <f>SUM(#REF!+#REF!)</f>
        <v>#REF!</v>
      </c>
      <c r="E13" s="29" t="e">
        <f t="shared" si="0"/>
        <v>#REF!</v>
      </c>
      <c r="F13" s="33" t="e">
        <f>SUM(#REF!+#REF!)</f>
        <v>#REF!</v>
      </c>
      <c r="G13" s="33" t="e">
        <f>SUM(#REF!+#REF!)</f>
        <v>#REF!</v>
      </c>
      <c r="H13" s="33" t="e">
        <f>SUM(#REF!+#REF!)</f>
        <v>#REF!</v>
      </c>
      <c r="I13" s="30" t="e">
        <f t="shared" si="1"/>
        <v>#REF!</v>
      </c>
      <c r="J13" s="31" t="e">
        <f>(I13/I$14)*100</f>
        <v>#REF!</v>
      </c>
      <c r="K13" s="32" t="e">
        <f>SUM(#REF!+#REF!)</f>
        <v>#REF!</v>
      </c>
      <c r="L13" s="88">
        <f>C13/$C$14</f>
        <v>7.4167166509573178E-3</v>
      </c>
      <c r="M13" s="109">
        <v>0</v>
      </c>
      <c r="N13" s="98">
        <f>M13/$M$14</f>
        <v>0</v>
      </c>
      <c r="O13" s="92" t="e">
        <f>C13/M13</f>
        <v>#DIV/0!</v>
      </c>
    </row>
    <row r="14" spans="1:15" ht="16.5" x14ac:dyDescent="0.25">
      <c r="A14" s="34"/>
      <c r="B14" s="36" t="s">
        <v>3</v>
      </c>
      <c r="C14" s="90">
        <f>SUM(C8:C13)</f>
        <v>105033</v>
      </c>
      <c r="D14" s="35" t="e">
        <f t="shared" ref="D14:K14" si="5">SUM(D8:D13)</f>
        <v>#REF!</v>
      </c>
      <c r="E14" s="35" t="e">
        <f t="shared" si="5"/>
        <v>#REF!</v>
      </c>
      <c r="F14" s="35" t="e">
        <f t="shared" si="5"/>
        <v>#REF!</v>
      </c>
      <c r="G14" s="35" t="e">
        <f t="shared" si="5"/>
        <v>#REF!</v>
      </c>
      <c r="H14" s="35" t="e">
        <f t="shared" si="5"/>
        <v>#REF!</v>
      </c>
      <c r="I14" s="35" t="e">
        <f t="shared" si="5"/>
        <v>#REF!</v>
      </c>
      <c r="J14" s="35" t="e">
        <f t="shared" si="5"/>
        <v>#REF!</v>
      </c>
      <c r="K14" s="35" t="e">
        <f t="shared" si="5"/>
        <v>#REF!</v>
      </c>
      <c r="L14" s="89">
        <f>C14/$C$14</f>
        <v>1</v>
      </c>
      <c r="M14" s="91">
        <f>SUM(M8:M13)</f>
        <v>1314</v>
      </c>
      <c r="N14" s="99">
        <f>M14/$M$14</f>
        <v>1</v>
      </c>
      <c r="O14" s="93">
        <f t="shared" si="4"/>
        <v>79.933789954337897</v>
      </c>
    </row>
    <row r="21" spans="18:25" ht="60.75" customHeight="1" x14ac:dyDescent="0.25">
      <c r="R21" s="41"/>
      <c r="S21" s="41"/>
      <c r="T21" s="41"/>
      <c r="U21" s="41"/>
      <c r="V21" s="41"/>
      <c r="W21" s="41"/>
      <c r="X21" s="37"/>
      <c r="Y21" s="37"/>
    </row>
  </sheetData>
  <mergeCells count="6">
    <mergeCell ref="M5:N5"/>
    <mergeCell ref="C6:L6"/>
    <mergeCell ref="A8:A13"/>
    <mergeCell ref="A6:A7"/>
    <mergeCell ref="B6:B7"/>
    <mergeCell ref="M6:N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16"/>
  <sheetViews>
    <sheetView topLeftCell="A7" workbookViewId="0">
      <selection activeCell="M13" sqref="M13"/>
    </sheetView>
  </sheetViews>
  <sheetFormatPr baseColWidth="10" defaultRowHeight="15" x14ac:dyDescent="0.25"/>
  <cols>
    <col min="1" max="1" width="11.42578125" style="37"/>
    <col min="2" max="2" width="12.28515625" style="37" customWidth="1"/>
    <col min="3" max="3" width="20.85546875" style="25" customWidth="1"/>
    <col min="4" max="4" width="13.140625" style="25" customWidth="1"/>
    <col min="5" max="5" width="14" style="25" customWidth="1"/>
    <col min="6" max="6" width="13" style="25" customWidth="1"/>
    <col min="7" max="7" width="20.85546875" style="25" customWidth="1"/>
    <col min="8" max="8" width="13.140625" style="25" customWidth="1"/>
    <col min="9" max="9" width="14" style="25" customWidth="1"/>
    <col min="10" max="10" width="27.5703125" style="25" customWidth="1"/>
    <col min="11" max="21" width="11.42578125" style="25"/>
    <col min="22" max="27" width="11.42578125" style="38"/>
  </cols>
  <sheetData>
    <row r="1" spans="2:15" ht="35.25" customHeight="1" x14ac:dyDescent="0.25"/>
    <row r="6" spans="2:15" ht="31.5" customHeight="1" x14ac:dyDescent="0.25">
      <c r="B6" s="157" t="s">
        <v>65</v>
      </c>
      <c r="C6" s="150" t="s">
        <v>54</v>
      </c>
      <c r="D6" s="159" t="s">
        <v>71</v>
      </c>
      <c r="E6" s="160"/>
      <c r="F6" s="157" t="s">
        <v>86</v>
      </c>
      <c r="G6" s="150" t="s">
        <v>54</v>
      </c>
      <c r="H6" s="152" t="s">
        <v>71</v>
      </c>
      <c r="I6" s="153"/>
      <c r="J6" s="49" t="s">
        <v>79</v>
      </c>
      <c r="K6" s="44"/>
    </row>
    <row r="7" spans="2:15" ht="31.5" customHeight="1" x14ac:dyDescent="0.25">
      <c r="B7" s="158"/>
      <c r="C7" s="151"/>
      <c r="D7" s="46">
        <v>2017</v>
      </c>
      <c r="E7" s="47" t="s">
        <v>47</v>
      </c>
      <c r="F7" s="158"/>
      <c r="G7" s="151"/>
      <c r="H7" s="100">
        <v>2017</v>
      </c>
      <c r="I7" s="101" t="s">
        <v>76</v>
      </c>
      <c r="J7" s="53">
        <v>2017</v>
      </c>
      <c r="K7" s="42"/>
      <c r="L7" s="42"/>
      <c r="M7" s="42"/>
      <c r="N7" s="42"/>
    </row>
    <row r="8" spans="2:15" ht="16.5" x14ac:dyDescent="0.25">
      <c r="B8" s="154" t="s">
        <v>78</v>
      </c>
      <c r="C8" s="43" t="s">
        <v>48</v>
      </c>
      <c r="D8" s="119">
        <v>882</v>
      </c>
      <c r="E8" s="105">
        <f t="shared" ref="E8:E10" si="0">D8/$D$16</f>
        <v>1.4200840457904651E-2</v>
      </c>
      <c r="F8" s="154" t="str">
        <f>F6</f>
        <v>Cauca</v>
      </c>
      <c r="G8" s="43" t="s">
        <v>48</v>
      </c>
      <c r="H8" s="119">
        <v>0</v>
      </c>
      <c r="I8" s="103">
        <f>H8/$H$16</f>
        <v>0</v>
      </c>
      <c r="J8" s="50" t="e">
        <f>D8/H8</f>
        <v>#DIV/0!</v>
      </c>
      <c r="K8" s="37"/>
      <c r="L8" s="37"/>
      <c r="M8" s="37"/>
      <c r="N8" s="37"/>
    </row>
    <row r="9" spans="2:15" ht="16.5" x14ac:dyDescent="0.25">
      <c r="B9" s="155"/>
      <c r="C9" s="43" t="s">
        <v>49</v>
      </c>
      <c r="D9" s="119">
        <v>677</v>
      </c>
      <c r="E9" s="105">
        <f t="shared" si="0"/>
        <v>1.0900191598641099E-2</v>
      </c>
      <c r="F9" s="155"/>
      <c r="G9" s="43" t="s">
        <v>49</v>
      </c>
      <c r="H9" s="119">
        <v>0</v>
      </c>
      <c r="I9" s="103">
        <f t="shared" ref="I9:I15" si="1">H9/$H$16</f>
        <v>0</v>
      </c>
      <c r="J9" s="51" t="e">
        <f>D9/H9</f>
        <v>#DIV/0!</v>
      </c>
      <c r="L9" s="120" t="s">
        <v>87</v>
      </c>
      <c r="M9" s="121"/>
      <c r="N9" s="121"/>
      <c r="O9" s="121"/>
    </row>
    <row r="10" spans="2:15" ht="16.5" x14ac:dyDescent="0.25">
      <c r="B10" s="155"/>
      <c r="C10" s="43" t="s">
        <v>52</v>
      </c>
      <c r="D10" s="119">
        <v>26</v>
      </c>
      <c r="E10" s="105">
        <f t="shared" si="0"/>
        <v>4.1861887971147499E-4</v>
      </c>
      <c r="F10" s="155"/>
      <c r="G10" s="43" t="s">
        <v>52</v>
      </c>
      <c r="H10" s="119">
        <v>0</v>
      </c>
      <c r="I10" s="103">
        <f t="shared" si="1"/>
        <v>0</v>
      </c>
      <c r="J10" s="51" t="e">
        <f>D10/H10</f>
        <v>#DIV/0!</v>
      </c>
      <c r="L10" s="121" t="s">
        <v>88</v>
      </c>
      <c r="M10" s="121"/>
      <c r="N10" s="121"/>
      <c r="O10" s="121"/>
    </row>
    <row r="11" spans="2:15" ht="16.5" x14ac:dyDescent="0.25">
      <c r="B11" s="155"/>
      <c r="C11" s="43" t="s">
        <v>69</v>
      </c>
      <c r="D11" s="119">
        <v>6666</v>
      </c>
      <c r="E11" s="105">
        <f>D11/$D$16</f>
        <v>0.10732744046756509</v>
      </c>
      <c r="F11" s="155"/>
      <c r="G11" s="43" t="s">
        <v>69</v>
      </c>
      <c r="H11" s="119">
        <v>1</v>
      </c>
      <c r="I11" s="103">
        <f t="shared" si="1"/>
        <v>9.5602294455066918E-4</v>
      </c>
      <c r="J11" s="51">
        <f>D11/H11</f>
        <v>6666</v>
      </c>
    </row>
    <row r="12" spans="2:15" ht="16.5" x14ac:dyDescent="0.25">
      <c r="B12" s="155"/>
      <c r="C12" s="43" t="s">
        <v>51</v>
      </c>
      <c r="D12" s="119">
        <v>200</v>
      </c>
      <c r="E12" s="105">
        <f t="shared" ref="E12:E16" si="2">D12/$D$16</f>
        <v>3.2201452285498078E-3</v>
      </c>
      <c r="F12" s="155"/>
      <c r="G12" s="43" t="s">
        <v>51</v>
      </c>
      <c r="H12" s="119">
        <v>0</v>
      </c>
      <c r="I12" s="103">
        <f>H12/$H$16</f>
        <v>0</v>
      </c>
      <c r="J12" s="51" t="e">
        <f t="shared" ref="J12:J16" si="3">D12/H12</f>
        <v>#DIV/0!</v>
      </c>
    </row>
    <row r="13" spans="2:15" ht="16.5" x14ac:dyDescent="0.25">
      <c r="B13" s="155"/>
      <c r="C13" s="43" t="s">
        <v>50</v>
      </c>
      <c r="D13" s="119">
        <v>314</v>
      </c>
      <c r="E13" s="105">
        <f t="shared" si="2"/>
        <v>5.0556280088231978E-3</v>
      </c>
      <c r="F13" s="155"/>
      <c r="G13" s="43" t="s">
        <v>50</v>
      </c>
      <c r="H13" s="119">
        <v>0</v>
      </c>
      <c r="I13" s="103">
        <f>H13/$H$16</f>
        <v>0</v>
      </c>
      <c r="J13" s="51" t="e">
        <f>D13/H13</f>
        <v>#DIV/0!</v>
      </c>
    </row>
    <row r="14" spans="2:15" ht="33" x14ac:dyDescent="0.25">
      <c r="B14" s="155"/>
      <c r="C14" s="43" t="s">
        <v>70</v>
      </c>
      <c r="D14" s="119">
        <v>27722</v>
      </c>
      <c r="E14" s="105">
        <f>D14/$D$16</f>
        <v>0.44634433012928881</v>
      </c>
      <c r="F14" s="155"/>
      <c r="G14" s="43" t="s">
        <v>70</v>
      </c>
      <c r="H14" s="119">
        <v>0</v>
      </c>
      <c r="I14" s="103">
        <f t="shared" si="1"/>
        <v>0</v>
      </c>
      <c r="J14" s="51" t="e">
        <f t="shared" si="3"/>
        <v>#DIV/0!</v>
      </c>
    </row>
    <row r="15" spans="2:15" ht="16.5" x14ac:dyDescent="0.25">
      <c r="B15" s="155"/>
      <c r="C15" s="43" t="s">
        <v>53</v>
      </c>
      <c r="D15" s="119">
        <v>25622</v>
      </c>
      <c r="E15" s="105">
        <f t="shared" si="2"/>
        <v>0.41253280522951585</v>
      </c>
      <c r="F15" s="155"/>
      <c r="G15" s="43" t="s">
        <v>53</v>
      </c>
      <c r="H15" s="119">
        <v>1045</v>
      </c>
      <c r="I15" s="103">
        <f t="shared" si="1"/>
        <v>0.99904397705544934</v>
      </c>
      <c r="J15" s="51">
        <f t="shared" si="3"/>
        <v>24.518660287081339</v>
      </c>
    </row>
    <row r="16" spans="2:15" ht="16.5" x14ac:dyDescent="0.25">
      <c r="B16" s="156"/>
      <c r="C16" s="45" t="s">
        <v>3</v>
      </c>
      <c r="D16" s="48">
        <f>SUM(D8:D15)</f>
        <v>62109</v>
      </c>
      <c r="E16" s="106">
        <f t="shared" si="2"/>
        <v>1</v>
      </c>
      <c r="F16" s="156"/>
      <c r="G16" s="45" t="s">
        <v>3</v>
      </c>
      <c r="H16" s="102">
        <f>SUM(H8:H15)</f>
        <v>1046</v>
      </c>
      <c r="I16" s="104">
        <f>SUM(I8:I15)</f>
        <v>1</v>
      </c>
      <c r="J16" s="52">
        <f t="shared" si="3"/>
        <v>59.377629063097515</v>
      </c>
    </row>
  </sheetData>
  <mergeCells count="8">
    <mergeCell ref="G6:G7"/>
    <mergeCell ref="H6:I6"/>
    <mergeCell ref="F8:F16"/>
    <mergeCell ref="B6:B7"/>
    <mergeCell ref="C6:C7"/>
    <mergeCell ref="D6:E6"/>
    <mergeCell ref="B8:B16"/>
    <mergeCell ref="F6:F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X16"/>
  <sheetViews>
    <sheetView tabSelected="1" topLeftCell="B1" workbookViewId="0">
      <selection activeCell="B21" sqref="B21"/>
    </sheetView>
  </sheetViews>
  <sheetFormatPr baseColWidth="10" defaultRowHeight="16.5" x14ac:dyDescent="0.3"/>
  <cols>
    <col min="1" max="1" width="11.42578125" style="25"/>
    <col min="2" max="2" width="30.7109375" style="60" customWidth="1"/>
    <col min="3" max="3" width="21" style="25" customWidth="1"/>
    <col min="4" max="4" width="8.7109375" style="25" customWidth="1"/>
    <col min="5" max="5" width="23.5703125" style="25" customWidth="1"/>
    <col min="6" max="6" width="8.7109375" style="25" customWidth="1"/>
    <col min="7" max="7" width="15" style="25" customWidth="1"/>
    <col min="8" max="24" width="11.42578125" style="25"/>
  </cols>
  <sheetData>
    <row r="5" spans="2:7" ht="17.25" thickBot="1" x14ac:dyDescent="0.35">
      <c r="C5" s="122" t="s">
        <v>86</v>
      </c>
      <c r="E5" s="122" t="s">
        <v>89</v>
      </c>
    </row>
    <row r="6" spans="2:7" ht="51.75" thickBot="1" x14ac:dyDescent="0.3">
      <c r="B6" s="68" t="s">
        <v>80</v>
      </c>
      <c r="C6" s="69" t="s">
        <v>81</v>
      </c>
      <c r="D6" s="70" t="s">
        <v>55</v>
      </c>
      <c r="E6" s="71" t="s">
        <v>82</v>
      </c>
      <c r="F6" s="70" t="s">
        <v>55</v>
      </c>
      <c r="G6" s="72" t="s">
        <v>72</v>
      </c>
    </row>
    <row r="7" spans="2:7" x14ac:dyDescent="0.25">
      <c r="B7" s="58" t="s">
        <v>57</v>
      </c>
      <c r="C7" s="109">
        <v>28</v>
      </c>
      <c r="D7" s="85">
        <f>C7*100/$C$16</f>
        <v>2.6743075453677174</v>
      </c>
      <c r="E7" s="109">
        <v>11266</v>
      </c>
      <c r="F7" s="66">
        <f>E7*100/$E$16</f>
        <v>18.990307627475769</v>
      </c>
      <c r="G7" s="62">
        <f>C7/E7</f>
        <v>2.4853541629682231E-3</v>
      </c>
    </row>
    <row r="8" spans="2:7" x14ac:dyDescent="0.25">
      <c r="B8" s="58" t="s">
        <v>58</v>
      </c>
      <c r="C8" s="109">
        <v>942</v>
      </c>
      <c r="D8" s="85">
        <f t="shared" ref="D8:D15" si="0">C8*100/$C$16</f>
        <v>89.971346704871067</v>
      </c>
      <c r="E8" s="109">
        <v>3749</v>
      </c>
      <c r="F8" s="66">
        <f t="shared" ref="F8:F15" si="1">E8*100/$E$16</f>
        <v>6.3194268857985669</v>
      </c>
      <c r="G8" s="63">
        <f t="shared" ref="G8:G16" si="2">C8/E8</f>
        <v>0.25126700453454254</v>
      </c>
    </row>
    <row r="9" spans="2:7" x14ac:dyDescent="0.25">
      <c r="B9" s="58" t="s">
        <v>59</v>
      </c>
      <c r="C9" s="109">
        <v>59</v>
      </c>
      <c r="D9" s="85">
        <f t="shared" si="0"/>
        <v>5.6351480420248325</v>
      </c>
      <c r="E9" s="109">
        <v>20359</v>
      </c>
      <c r="F9" s="66">
        <f t="shared" si="1"/>
        <v>34.317741255794353</v>
      </c>
      <c r="G9" s="63">
        <f t="shared" si="2"/>
        <v>2.8979812367994498E-3</v>
      </c>
    </row>
    <row r="10" spans="2:7" x14ac:dyDescent="0.25">
      <c r="B10" s="58" t="s">
        <v>60</v>
      </c>
      <c r="C10" s="109">
        <v>5</v>
      </c>
      <c r="D10" s="85">
        <f t="shared" si="0"/>
        <v>0.47755491881566381</v>
      </c>
      <c r="E10" s="109">
        <v>9029</v>
      </c>
      <c r="F10" s="66">
        <f t="shared" si="1"/>
        <v>15.219553308048884</v>
      </c>
      <c r="G10" s="63">
        <f t="shared" si="2"/>
        <v>5.5377118174770184E-4</v>
      </c>
    </row>
    <row r="11" spans="2:7" x14ac:dyDescent="0.25">
      <c r="B11" s="58" t="s">
        <v>56</v>
      </c>
      <c r="C11" s="109">
        <v>13</v>
      </c>
      <c r="D11" s="85">
        <f t="shared" si="0"/>
        <v>1.241642788920726</v>
      </c>
      <c r="E11" s="109">
        <v>14627</v>
      </c>
      <c r="F11" s="66">
        <f t="shared" si="1"/>
        <v>24.655710071639277</v>
      </c>
      <c r="G11" s="63">
        <f t="shared" si="2"/>
        <v>8.8876734805496684E-4</v>
      </c>
    </row>
    <row r="12" spans="2:7" ht="33" x14ac:dyDescent="0.25">
      <c r="B12" s="59" t="s">
        <v>61</v>
      </c>
      <c r="C12" s="109">
        <v>0</v>
      </c>
      <c r="D12" s="85">
        <f t="shared" si="0"/>
        <v>0</v>
      </c>
      <c r="E12" s="109">
        <v>13</v>
      </c>
      <c r="F12" s="66">
        <f t="shared" si="1"/>
        <v>2.1913190054782976E-2</v>
      </c>
      <c r="G12" s="63">
        <f t="shared" si="2"/>
        <v>0</v>
      </c>
    </row>
    <row r="13" spans="2:7" ht="33" x14ac:dyDescent="0.25">
      <c r="B13" s="59" t="s">
        <v>62</v>
      </c>
      <c r="C13" s="109">
        <v>0</v>
      </c>
      <c r="D13" s="85">
        <f t="shared" si="0"/>
        <v>0</v>
      </c>
      <c r="E13" s="109">
        <v>5</v>
      </c>
      <c r="F13" s="66">
        <f t="shared" si="1"/>
        <v>8.4281500210703752E-3</v>
      </c>
      <c r="G13" s="63">
        <f t="shared" si="2"/>
        <v>0</v>
      </c>
    </row>
    <row r="14" spans="2:7" x14ac:dyDescent="0.25">
      <c r="B14" s="59" t="s">
        <v>63</v>
      </c>
      <c r="C14" s="109">
        <v>0</v>
      </c>
      <c r="D14" s="85">
        <f t="shared" si="0"/>
        <v>0</v>
      </c>
      <c r="E14" s="109">
        <v>277</v>
      </c>
      <c r="F14" s="66">
        <f t="shared" si="1"/>
        <v>0.4669195111672988</v>
      </c>
      <c r="G14" s="63">
        <f t="shared" si="2"/>
        <v>0</v>
      </c>
    </row>
    <row r="15" spans="2:7" ht="17.25" thickBot="1" x14ac:dyDescent="0.3">
      <c r="B15" s="61" t="s">
        <v>64</v>
      </c>
      <c r="C15" s="64"/>
      <c r="D15" s="85">
        <f t="shared" si="0"/>
        <v>0</v>
      </c>
      <c r="E15" s="64"/>
      <c r="F15" s="66">
        <f t="shared" si="1"/>
        <v>0</v>
      </c>
      <c r="G15" s="63" t="e">
        <f t="shared" si="2"/>
        <v>#DIV/0!</v>
      </c>
    </row>
    <row r="16" spans="2:7" ht="19.5" customHeight="1" thickBot="1" x14ac:dyDescent="0.3">
      <c r="B16" s="65" t="s">
        <v>74</v>
      </c>
      <c r="C16" s="73">
        <f>SUM(C7:C15)</f>
        <v>1047</v>
      </c>
      <c r="D16" s="74">
        <f>SUM(D7:D15)</f>
        <v>100.00000000000001</v>
      </c>
      <c r="E16" s="67">
        <f>SUM(E7:E15)</f>
        <v>59325</v>
      </c>
      <c r="F16" s="75">
        <f>SUM(F7:F15)</f>
        <v>100.00000000000001</v>
      </c>
      <c r="G16" s="76">
        <f t="shared" si="2"/>
        <v>1.7648546144121365E-2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 Piramide</vt:lpstr>
      <vt:lpstr>Piramide</vt:lpstr>
      <vt:lpstr>Personas tipo Servicio</vt:lpstr>
      <vt:lpstr>Tabla Procedencia</vt:lpstr>
      <vt:lpstr>Régimen Afiliación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Berena HL</dc:creator>
  <cp:lastModifiedBy>Astrid Berena Herrera Lopez</cp:lastModifiedBy>
  <dcterms:created xsi:type="dcterms:W3CDTF">2018-09-19T16:33:40Z</dcterms:created>
  <dcterms:modified xsi:type="dcterms:W3CDTF">2018-10-30T17:24:27Z</dcterms:modified>
</cp:coreProperties>
</file>