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Finance/"/>
    </mc:Choice>
  </mc:AlternateContent>
  <xr:revisionPtr revIDLastSave="175" documentId="8_{1ECEE35D-5132-2D4F-A327-3EA275918476}" xr6:coauthVersionLast="47" xr6:coauthVersionMax="47" xr10:uidLastSave="{7989D6D2-A918-4183-942C-317626BC422F}"/>
  <bookViews>
    <workbookView minimized="1" xWindow="975" yWindow="825" windowWidth="25605" windowHeight="11805" xr2:uid="{4BF13245-5E03-604C-ABB7-16F5426C5494}"/>
  </bookViews>
  <sheets>
    <sheet name="Dashboard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K3" i="1" l="1"/>
  <c r="G5" i="1"/>
  <c r="H5" i="1"/>
  <c r="P3" i="1"/>
  <c r="P7" i="1"/>
  <c r="F5" i="1" l="1"/>
  <c r="E5" i="1"/>
  <c r="P6" i="1"/>
  <c r="Q6" i="1"/>
  <c r="O6" i="1"/>
  <c r="N6" i="1"/>
  <c r="M6" i="1"/>
  <c r="L6" i="1"/>
  <c r="K6" i="1"/>
  <c r="J6" i="1"/>
  <c r="G6" i="1"/>
  <c r="F6" i="1"/>
  <c r="E6" i="1"/>
  <c r="H6" i="1" l="1"/>
  <c r="I6" i="1" s="1"/>
  <c r="R6" i="1"/>
  <c r="Q7" i="1"/>
  <c r="O7" i="1"/>
  <c r="N7" i="1"/>
  <c r="M7" i="1"/>
  <c r="L7" i="1"/>
  <c r="K7" i="1"/>
  <c r="J7" i="1"/>
  <c r="I7" i="1"/>
  <c r="G7" i="1"/>
  <c r="F7" i="1"/>
  <c r="H7" i="1" s="1"/>
  <c r="E7" i="1"/>
  <c r="R7" i="1" l="1"/>
  <c r="Q3" i="1"/>
  <c r="O3" i="1"/>
  <c r="N3" i="1"/>
  <c r="M3" i="1"/>
  <c r="L3" i="1"/>
  <c r="J3" i="1"/>
  <c r="F3" i="1"/>
  <c r="G3" i="1"/>
  <c r="R3" i="1" l="1"/>
  <c r="H3" i="1"/>
  <c r="I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tc={67FA7148-702D-F44E-BBF9-81D8CFC1719A}</author>
  </authors>
  <commentList>
    <comment ref="I2" authorId="0" shapeId="0" xr:uid="{67FA7148-702D-F44E-BBF9-81D8CFC17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Consider switching to EBITDA or EBIT instead of earnings = net income. Better for capital-intensive industries
</t>
      </text>
    </comment>
  </commentList>
</comments>
</file>

<file path=xl/sharedStrings.xml><?xml version="1.0" encoding="utf-8"?>
<sst xmlns="http://schemas.openxmlformats.org/spreadsheetml/2006/main" count="37" uniqueCount="33">
  <si>
    <t xml:space="preserve">Company </t>
  </si>
  <si>
    <t>Industry</t>
  </si>
  <si>
    <t xml:space="preserve">Ticker </t>
  </si>
  <si>
    <t>Price</t>
  </si>
  <si>
    <t xml:space="preserve">MC </t>
  </si>
  <si>
    <t>Net Cash</t>
  </si>
  <si>
    <t xml:space="preserve">EV </t>
  </si>
  <si>
    <t>EV/E</t>
  </si>
  <si>
    <t>2024 R</t>
  </si>
  <si>
    <t>2024 E</t>
  </si>
  <si>
    <t>R y/y</t>
  </si>
  <si>
    <t>GM %</t>
  </si>
  <si>
    <t>OM %</t>
  </si>
  <si>
    <t>NM %</t>
  </si>
  <si>
    <t>Discount</t>
  </si>
  <si>
    <t>Valuation</t>
  </si>
  <si>
    <t xml:space="preserve">Upside % </t>
  </si>
  <si>
    <t>Q125</t>
  </si>
  <si>
    <t>Airbnb</t>
  </si>
  <si>
    <t>Online Travel</t>
  </si>
  <si>
    <t>ABNB US</t>
  </si>
  <si>
    <t>Cloudflare</t>
  </si>
  <si>
    <t>Cloud &amp; Cybersecurity</t>
  </si>
  <si>
    <t xml:space="preserve">NET US </t>
  </si>
  <si>
    <t>Ford</t>
  </si>
  <si>
    <t>Auto Manufacturing</t>
  </si>
  <si>
    <t xml:space="preserve">F US </t>
  </si>
  <si>
    <t>Flutter</t>
  </si>
  <si>
    <t>Online Gambling</t>
  </si>
  <si>
    <t>FLUT US</t>
  </si>
  <si>
    <t>McDonald's</t>
  </si>
  <si>
    <t>Restaurants</t>
  </si>
  <si>
    <t xml:space="preserve">MCD 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</si>
</sst>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u/>
      <sz val="10"/>
      <color theme="1"/>
      <name val="ArialMT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1" applyNumberFormat="1"/>
    <xf numFmtId="10" fontId="0" fillId="0" borderId="0" xfId="0" applyNumberForma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ABNB.xlsx" TargetMode="External"/><Relationship Id="rId1" Type="http://schemas.openxmlformats.org/officeDocument/2006/relationships/externalLinkPath" Target="Models/ABN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F.xlsx" TargetMode="External"/><Relationship Id="rId1" Type="http://schemas.openxmlformats.org/officeDocument/2006/relationships/externalLinkPath" Target="Models/F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FLUT.xlsx" TargetMode="External"/><Relationship Id="rId1" Type="http://schemas.openxmlformats.org/officeDocument/2006/relationships/externalLinkPath" Target="Models/FLU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MCD.xlsx" TargetMode="External"/><Relationship Id="rId1" Type="http://schemas.openxmlformats.org/officeDocument/2006/relationships/externalLinkPath" Target="Models/MC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6a87f973740ffce/Documents/Personal/Finance/Models/NET.xlsx" TargetMode="External"/><Relationship Id="rId1" Type="http://schemas.openxmlformats.org/officeDocument/2006/relationships/externalLinkPath" Target="Models/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 refreshError="1">
        <row r="3">
          <cell r="J3">
            <v>137.32</v>
          </cell>
        </row>
        <row r="5">
          <cell r="J5">
            <v>85138.4</v>
          </cell>
        </row>
        <row r="6">
          <cell r="J6">
            <v>11492</v>
          </cell>
        </row>
        <row r="7">
          <cell r="J7">
            <v>1995</v>
          </cell>
        </row>
      </sheetData>
      <sheetData sheetId="1" refreshError="1">
        <row r="6">
          <cell r="AE6">
            <v>11102</v>
          </cell>
        </row>
        <row r="19">
          <cell r="AE19">
            <v>2648</v>
          </cell>
        </row>
        <row r="26">
          <cell r="AE26">
            <v>0.11949178178884744</v>
          </cell>
        </row>
        <row r="33">
          <cell r="AE33">
            <v>0.83084128985768335</v>
          </cell>
        </row>
        <row r="34">
          <cell r="AE34">
            <v>0.2299585660241398</v>
          </cell>
        </row>
        <row r="35">
          <cell r="AE35">
            <v>0.23851558277787785</v>
          </cell>
        </row>
        <row r="41">
          <cell r="AK41">
            <v>0.09</v>
          </cell>
        </row>
        <row r="44">
          <cell r="AK44">
            <v>150.58465881324776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C3">
            <v>10.43</v>
          </cell>
        </row>
        <row r="5">
          <cell r="C5">
            <v>41475.403660669996</v>
          </cell>
        </row>
        <row r="6">
          <cell r="C6">
            <v>35226</v>
          </cell>
        </row>
        <row r="7">
          <cell r="C7">
            <v>155270</v>
          </cell>
        </row>
        <row r="8">
          <cell r="C8">
            <v>161519.40366066998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M"/>
      <sheetName val="WACC"/>
      <sheetName val="FCF"/>
    </sheetNames>
    <sheetDataSet>
      <sheetData sheetId="0">
        <row r="5">
          <cell r="I5">
            <v>243</v>
          </cell>
        </row>
        <row r="7">
          <cell r="I7">
            <v>42768</v>
          </cell>
        </row>
        <row r="8">
          <cell r="I8">
            <v>1691</v>
          </cell>
        </row>
        <row r="9">
          <cell r="I9">
            <v>10560</v>
          </cell>
        </row>
      </sheetData>
      <sheetData sheetId="1">
        <row r="4">
          <cell r="J4">
            <v>14048</v>
          </cell>
        </row>
        <row r="18">
          <cell r="J18">
            <v>1428</v>
          </cell>
        </row>
        <row r="27">
          <cell r="J27">
            <v>0.19151823579304494</v>
          </cell>
        </row>
        <row r="31">
          <cell r="J31">
            <v>0.4770785876993166</v>
          </cell>
        </row>
        <row r="32">
          <cell r="J32">
            <v>6.1859339407744872E-2</v>
          </cell>
        </row>
        <row r="33">
          <cell r="J33">
            <v>1.1531890660592256E-2</v>
          </cell>
        </row>
        <row r="39">
          <cell r="M39">
            <v>0.16608090288315625</v>
          </cell>
        </row>
        <row r="42">
          <cell r="M42">
            <v>268.68381136696445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C2">
            <v>289</v>
          </cell>
        </row>
        <row r="4">
          <cell r="C4">
            <v>206644.24800000002</v>
          </cell>
        </row>
        <row r="5">
          <cell r="C5">
            <v>1238</v>
          </cell>
        </row>
        <row r="6">
          <cell r="C6">
            <v>52763</v>
          </cell>
        </row>
        <row r="7">
          <cell r="C7">
            <v>258169.24800000002</v>
          </cell>
        </row>
      </sheetData>
      <sheetData sheetId="1">
        <row r="6">
          <cell r="I6">
            <v>25920</v>
          </cell>
        </row>
        <row r="18">
          <cell r="I18">
            <v>8224</v>
          </cell>
        </row>
        <row r="20">
          <cell r="I20">
            <v>1.6396604938271605E-2</v>
          </cell>
        </row>
        <row r="21">
          <cell r="I21">
            <v>0.56751543209876543</v>
          </cell>
        </row>
        <row r="22">
          <cell r="I22">
            <v>0.45185185185185184</v>
          </cell>
        </row>
        <row r="23">
          <cell r="I23">
            <v>0.31728395061728393</v>
          </cell>
          <cell r="L23">
            <v>7.0000000000000007E-2</v>
          </cell>
        </row>
        <row r="27">
          <cell r="L27">
            <v>259.34591994294789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4">
          <cell r="K4">
            <v>181.4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mytro Parkhomenko" id="{3087BE66-0CF4-8B47-BAD6-14A92F5CEED8}" userId="36a87f973740ffc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5-06-20T00:11:01.14" personId="{3087BE66-0CF4-8B47-BAD6-14A92F5CEED8}" id="{67FA7148-702D-F44E-BBF9-81D8CFC1719A}">
    <text xml:space="preserve">Consider switching to EBITDA or EBIT instead of earnings = net income. Better for capital-intensive industries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\Users\dimpa\Library\CloudStorage\OneDrive-Personal\Documents\Personal\Finance\Models\F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\Users\dimpa\Library\CloudStorage\OneDrive-Personal\Documents\Personal\Finance\Models\NET.xlsx" TargetMode="External"/><Relationship Id="rId1" Type="http://schemas.openxmlformats.org/officeDocument/2006/relationships/hyperlink" Target="\Users\dimpa\Library\CloudStorage\OneDrive-Personal\Documents\Personal\Finance\Models\ABNB.xlsx" TargetMode="External"/><Relationship Id="rId6" Type="http://schemas.openxmlformats.org/officeDocument/2006/relationships/hyperlink" Target="Models/%5bNET.xlsx%5d.Main'!$J$3" TargetMode="External"/><Relationship Id="rId5" Type="http://schemas.openxmlformats.org/officeDocument/2006/relationships/hyperlink" Target="\Users\dimpa\Library\CloudStorage\OneDrive-Personal\Documents\Personal\Finance\Models\MCD.xlsx" TargetMode="External"/><Relationship Id="rId4" Type="http://schemas.openxmlformats.org/officeDocument/2006/relationships/hyperlink" Target="\Users\dimpa\Library\CloudStorage\OneDrive-Personal\Documents\Personal\Finance\Models\FLUT.xlsx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1154-A377-884D-B3AC-4B91CBB44A80}">
  <dimension ref="A2:R8"/>
  <sheetViews>
    <sheetView tabSelected="1" zoomScale="125" zoomScaleNormal="100" workbookViewId="0">
      <selection activeCell="L17" sqref="L17:N17"/>
    </sheetView>
  </sheetViews>
  <sheetFormatPr defaultColWidth="10.85546875" defaultRowHeight="12.75"/>
  <cols>
    <col min="2" max="2" width="12.28515625" bestFit="1" customWidth="1"/>
    <col min="3" max="3" width="23.28515625" customWidth="1"/>
    <col min="12" max="16" width="10.85546875" style="6"/>
  </cols>
  <sheetData>
    <row r="2" spans="1:18" s="1" customFormat="1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3" t="s">
        <v>15</v>
      </c>
      <c r="R2" s="3" t="s">
        <v>16</v>
      </c>
    </row>
    <row r="3" spans="1:18">
      <c r="A3" s="4" t="s">
        <v>17</v>
      </c>
      <c r="B3" s="5" t="s">
        <v>18</v>
      </c>
      <c r="C3" s="2" t="s">
        <v>19</v>
      </c>
      <c r="D3" s="2" t="s">
        <v>20</v>
      </c>
      <c r="E3" s="2">
        <f>[1]Main!$J$3</f>
        <v>137.32</v>
      </c>
      <c r="F3" s="2">
        <f>[1]Main!$J$5</f>
        <v>85138.4</v>
      </c>
      <c r="G3" s="2">
        <f>[1]Main!$J$6-[1]Main!$J$7</f>
        <v>9497</v>
      </c>
      <c r="H3" s="2">
        <f>F3-G3</f>
        <v>75641.399999999994</v>
      </c>
      <c r="I3" s="2">
        <f>H3/[1]Model!$AE$19</f>
        <v>28.565483383685798</v>
      </c>
      <c r="J3" s="2">
        <f>[1]Model!$AE$6</f>
        <v>11102</v>
      </c>
      <c r="K3" s="2">
        <f>[1]Model!$AE$19</f>
        <v>2648</v>
      </c>
      <c r="L3" s="6">
        <f>[1]Model!$AE$26</f>
        <v>0.11949178178884744</v>
      </c>
      <c r="M3" s="6">
        <f>[1]Model!$AE$33</f>
        <v>0.83084128985768335</v>
      </c>
      <c r="N3" s="6">
        <f>[1]Model!$AE$34</f>
        <v>0.2299585660241398</v>
      </c>
      <c r="O3" s="6">
        <f>[1]Model!$AE$35</f>
        <v>0.23851558277787785</v>
      </c>
      <c r="P3" s="6">
        <f>[1]Model!$AK$41</f>
        <v>0.09</v>
      </c>
      <c r="Q3" s="2">
        <f>[1]Model!$AK$44</f>
        <v>150.58465881324776</v>
      </c>
      <c r="R3" s="6">
        <f>(Q3/E3)-1</f>
        <v>9.6596699776054118E-2</v>
      </c>
    </row>
    <row r="4" spans="1:18">
      <c r="A4" s="4" t="s">
        <v>17</v>
      </c>
      <c r="B4" s="5" t="s">
        <v>21</v>
      </c>
      <c r="C4" s="2" t="s">
        <v>22</v>
      </c>
      <c r="D4" s="2" t="s">
        <v>23</v>
      </c>
      <c r="E4" s="5">
        <f>[5]Main!$K$4</f>
        <v>181.4</v>
      </c>
      <c r="F4" s="2"/>
      <c r="G4" s="2"/>
      <c r="H4" s="2"/>
      <c r="I4" s="2"/>
      <c r="J4" s="2"/>
      <c r="K4" s="2"/>
      <c r="Q4" s="2"/>
      <c r="R4" s="6"/>
    </row>
    <row r="5" spans="1:18">
      <c r="A5" s="4" t="s">
        <v>17</v>
      </c>
      <c r="B5" s="5" t="s">
        <v>24</v>
      </c>
      <c r="C5" s="2" t="s">
        <v>25</v>
      </c>
      <c r="D5" s="2" t="s">
        <v>26</v>
      </c>
      <c r="E5" s="2">
        <f>[2]Main!$C$3</f>
        <v>10.43</v>
      </c>
      <c r="F5" s="2">
        <f>[2]Main!$C$5</f>
        <v>41475.403660669996</v>
      </c>
      <c r="G5" s="2">
        <f>[2]Main!$C$6-[2]Main!$C$7</f>
        <v>-120044</v>
      </c>
      <c r="H5" s="2">
        <f>[2]Main!$C$8</f>
        <v>161519.40366066998</v>
      </c>
      <c r="I5" s="2"/>
      <c r="J5" s="2"/>
      <c r="K5" s="2"/>
      <c r="Q5" s="2"/>
      <c r="R5" s="6"/>
    </row>
    <row r="6" spans="1:18">
      <c r="A6" s="4" t="s">
        <v>17</v>
      </c>
      <c r="B6" s="5" t="s">
        <v>27</v>
      </c>
      <c r="C6" s="2" t="s">
        <v>28</v>
      </c>
      <c r="D6" s="2" t="s">
        <v>29</v>
      </c>
      <c r="E6" s="2">
        <f>[3]Main!$I$5</f>
        <v>243</v>
      </c>
      <c r="F6" s="2">
        <f>[3]Main!$I$7</f>
        <v>42768</v>
      </c>
      <c r="G6" s="2">
        <f>[3]Main!$I$8-[3]Main!$I$9</f>
        <v>-8869</v>
      </c>
      <c r="H6" s="2">
        <f t="shared" ref="H6:H7" si="0">F6-G6</f>
        <v>51637</v>
      </c>
      <c r="I6" s="2">
        <f>H6/[3]Model!$J$18</f>
        <v>36.160364145658264</v>
      </c>
      <c r="J6" s="2">
        <f>[3]Model!$J$4</f>
        <v>14048</v>
      </c>
      <c r="K6" s="2">
        <f>[3]Model!$J$18</f>
        <v>1428</v>
      </c>
      <c r="L6" s="6">
        <f>[3]Model!$J$27</f>
        <v>0.19151823579304494</v>
      </c>
      <c r="M6" s="6">
        <f>[3]Model!$J$31</f>
        <v>0.4770785876993166</v>
      </c>
      <c r="N6" s="6">
        <f>[3]Model!$J$32</f>
        <v>6.1859339407744872E-2</v>
      </c>
      <c r="O6" s="6">
        <f>[3]Model!$J$33</f>
        <v>1.1531890660592256E-2</v>
      </c>
      <c r="P6" s="6">
        <f>[3]Model!$M$39</f>
        <v>0.16608090288315625</v>
      </c>
      <c r="Q6" s="2">
        <f>[3]Model!$M$42</f>
        <v>268.68381136696445</v>
      </c>
      <c r="R6" s="6">
        <f t="shared" ref="R6:R7" si="1">(Q6/E6)-1</f>
        <v>0.10569469698339273</v>
      </c>
    </row>
    <row r="7" spans="1:18">
      <c r="A7" s="4" t="s">
        <v>17</v>
      </c>
      <c r="B7" s="5" t="s">
        <v>30</v>
      </c>
      <c r="C7" s="2" t="s">
        <v>31</v>
      </c>
      <c r="D7" s="2" t="s">
        <v>32</v>
      </c>
      <c r="E7" s="2">
        <f>[4]Main!$C$2</f>
        <v>289</v>
      </c>
      <c r="F7" s="2">
        <f>[4]Main!$C$4</f>
        <v>206644.24800000002</v>
      </c>
      <c r="G7" s="2">
        <f>[4]Main!$C$5-[4]Main!$C$6</f>
        <v>-51525</v>
      </c>
      <c r="H7" s="2">
        <f t="shared" si="0"/>
        <v>258169.24800000002</v>
      </c>
      <c r="I7" s="2">
        <f>[4]Main!$C$7/[4]Model!$I$18</f>
        <v>31.392175097276269</v>
      </c>
      <c r="J7" s="2">
        <f>[4]Model!$I$6</f>
        <v>25920</v>
      </c>
      <c r="K7" s="2">
        <f>[4]Model!$I$18</f>
        <v>8224</v>
      </c>
      <c r="L7" s="6">
        <f>[4]Model!$I$20</f>
        <v>1.6396604938271605E-2</v>
      </c>
      <c r="M7" s="6">
        <f>[4]Model!$I$21</f>
        <v>0.56751543209876543</v>
      </c>
      <c r="N7" s="6">
        <f>[4]Model!$I$22</f>
        <v>0.45185185185185184</v>
      </c>
      <c r="O7" s="6">
        <f>[4]Model!$I$23</f>
        <v>0.31728395061728393</v>
      </c>
      <c r="P7" s="6">
        <f>[4]Model!$L$23</f>
        <v>7.0000000000000007E-2</v>
      </c>
      <c r="Q7" s="2">
        <f>[4]Model!$L$27</f>
        <v>259.34591994294789</v>
      </c>
      <c r="R7" s="6">
        <f t="shared" si="1"/>
        <v>-0.10260927355381355</v>
      </c>
    </row>
    <row r="8" spans="1:18">
      <c r="H8" s="2"/>
    </row>
  </sheetData>
  <phoneticPr fontId="3" type="noConversion"/>
  <hyperlinks>
    <hyperlink ref="B3" r:id="rId1" xr:uid="{CAC24261-58FD-F446-BEFE-5598DED46FAA}"/>
    <hyperlink ref="B4" r:id="rId2" xr:uid="{29522BD5-931B-3240-8449-1AB53F1CF99C}"/>
    <hyperlink ref="B5" r:id="rId3" xr:uid="{E99D1DAA-DFE8-2F40-9975-7B1BF2C744B9}"/>
    <hyperlink ref="B6" r:id="rId4" xr:uid="{37BB24D1-2D31-6D4F-8C8B-16A0DE4FFBCB}"/>
    <hyperlink ref="B7" r:id="rId5" xr:uid="{95464B2B-F60A-CA40-AA19-E3390F90537C}"/>
    <hyperlink ref="E4" r:id="rId6" display="https://d.docs.live.net/36a87f973740ffce/Documents/Personal/Finance/Models/[NET.xlsx].Main'!$J$3" xr:uid="{B6F6AF87-A375-4E75-B3E3-D5D17C57044A}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 Parkhomenko</dc:creator>
  <cp:keywords/>
  <dc:description/>
  <cp:lastModifiedBy>Dmytro Parkhomenko</cp:lastModifiedBy>
  <cp:revision/>
  <dcterms:created xsi:type="dcterms:W3CDTF">2025-06-19T23:51:13Z</dcterms:created>
  <dcterms:modified xsi:type="dcterms:W3CDTF">2025-10-27T17:59:06Z</dcterms:modified>
  <cp:category/>
  <cp:contentStatus/>
</cp:coreProperties>
</file>