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2D810F71-B1BA-4D87-B8F7-62FDA797C32C}" xr6:coauthVersionLast="47" xr6:coauthVersionMax="47" xr10:uidLastSave="{00000000-0000-0000-0000-000000000000}"/>
  <bookViews>
    <workbookView xWindow="-110" yWindow="-110" windowWidth="19420" windowHeight="11020" activeTab="1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tripe" sheetId="3" r:id="rId10"/>
    <sheet name="Members Exhibition" sheetId="4" r:id="rId11"/>
    <sheet name="Open Exhibition" sheetId="6" r:id="rId12"/>
    <sheet name="Lists" sheetId="9" r:id="rId13"/>
  </sheets>
  <definedNames>
    <definedName name="_xlnm._FilterDatabase" localSheetId="1" hidden="1">'Current account'!$A$1:$I$354</definedName>
    <definedName name="_xlnm._FilterDatabase" localSheetId="4" hidden="1">'Membership List'!$A$2:$A$216</definedName>
    <definedName name="_xlnm._FilterDatabase" localSheetId="9" hidden="1">Stripe!$A$1:$W$478</definedName>
  </definedNames>
  <calcPr calcId="191028"/>
  <pivotCaches>
    <pivotCache cacheId="5" r:id="rId14"/>
    <pivotCache cacheId="1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5" i="10" l="1"/>
  <c r="F242" i="10"/>
  <c r="F243" i="10" s="1"/>
  <c r="F244" i="10" s="1"/>
  <c r="F238" i="10"/>
  <c r="F239" i="10"/>
  <c r="F240" i="10" s="1"/>
  <c r="F241" i="10" s="1"/>
  <c r="F237" i="10" l="1"/>
  <c r="F234" i="10"/>
  <c r="F235" i="10" s="1"/>
  <c r="F236" i="10" s="1"/>
  <c r="F4" i="13"/>
  <c r="F204" i="10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02" i="10"/>
  <c r="F203" i="10" s="1"/>
  <c r="F199" i="10"/>
  <c r="F200" i="10" s="1"/>
  <c r="F201" i="10" s="1"/>
  <c r="F194" i="10"/>
  <c r="F195" i="10" s="1"/>
  <c r="F196" i="10" s="1"/>
  <c r="F197" i="10" s="1"/>
  <c r="F198" i="10" s="1"/>
  <c r="F3" i="13"/>
  <c r="K23" i="17"/>
  <c r="K25" i="17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O23" i="17"/>
  <c r="O30" i="17" s="1"/>
  <c r="O10" i="17"/>
  <c r="O9" i="17"/>
  <c r="O8" i="17"/>
  <c r="O7" i="17"/>
  <c r="O6" i="17"/>
  <c r="O5" i="17"/>
  <c r="O4" i="17"/>
  <c r="K7" i="17"/>
  <c r="K5" i="17"/>
  <c r="K4" i="17"/>
  <c r="K6" i="17"/>
  <c r="F27" i="17"/>
  <c r="H22" i="16"/>
  <c r="I12" i="16"/>
  <c r="F22" i="16"/>
  <c r="I2" i="7"/>
  <c r="E17" i="7"/>
  <c r="I16" i="7"/>
  <c r="G26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G31" i="4"/>
  <c r="X3" i="4"/>
  <c r="S26" i="4"/>
  <c r="Z23" i="4"/>
  <c r="T26" i="4"/>
  <c r="C5" i="17"/>
  <c r="F10" i="17"/>
  <c r="F7" i="17"/>
  <c r="C27" i="17"/>
  <c r="F9" i="17"/>
  <c r="C10" i="17"/>
  <c r="C25" i="17"/>
  <c r="C20" i="17"/>
  <c r="F8" i="17"/>
  <c r="F6" i="17"/>
  <c r="F5" i="17"/>
  <c r="C12" i="17"/>
  <c r="C21" i="17"/>
  <c r="C9" i="17"/>
  <c r="C6" i="17"/>
  <c r="O15" i="17" l="1"/>
  <c r="C7" i="17"/>
  <c r="F12" i="17"/>
  <c r="C22" i="17"/>
  <c r="C31" i="17" s="1"/>
  <c r="F29" i="17" s="1"/>
  <c r="C16" i="17" l="1"/>
  <c r="F31" i="17"/>
  <c r="F14" i="17" l="1"/>
  <c r="F16" i="17" l="1"/>
  <c r="F34" i="17"/>
  <c r="K11" i="17" s="1"/>
  <c r="K15" i="17" s="1"/>
  <c r="O17" i="17" l="1"/>
  <c r="K19" i="17"/>
  <c r="K28" i="17" l="1"/>
  <c r="K30" i="17" s="1"/>
  <c r="O19" i="17"/>
</calcChain>
</file>

<file path=xl/sharedStrings.xml><?xml version="1.0" encoding="utf-8"?>
<sst xmlns="http://schemas.openxmlformats.org/spreadsheetml/2006/main" count="2494" uniqueCount="1126">
  <si>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</si>
  <si>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</si>
  <si>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</si>
  <si>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</si>
  <si>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</si>
  <si>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</si>
  <si>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</si>
  <si>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</si>
  <si>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</si>
  <si>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</si>
  <si>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</si>
  <si>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</si>
  <si>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</si>
  <si>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</si>
  <si>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</si>
  <si>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</si>
  <si>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</si>
  <si>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</si>
  <si>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</si>
  <si>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</si>
  <si>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</si>
  <si>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</si>
  <si>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</si>
  <si>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</si>
  <si>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</si>
  <si>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</si>
  <si>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</si>
  <si>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</si>
  <si>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</si>
  <si>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</si>
  <si>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king1812@live.com</t>
  </si>
  <si>
    <t>Date</t>
  </si>
  <si>
    <t>BahARTS (bahar@bahartsinterior.com)</t>
  </si>
  <si>
    <t>Amount</t>
  </si>
  <si>
    <t>Fee</t>
  </si>
  <si>
    <t>Ella</t>
  </si>
  <si>
    <t>Clocksin</t>
  </si>
  <si>
    <t>Otmoor from Noke by Graeme Salmon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</si>
  <si>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</si>
  <si>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</si>
  <si>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</si>
  <si>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</si>
  <si>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</si>
  <si>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</si>
  <si>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</si>
  <si>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</si>
  <si>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</si>
  <si>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</si>
  <si>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</si>
  <si>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</si>
  <si>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</si>
  <si>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</si>
  <si>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</si>
  <si>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</si>
  <si>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</si>
  <si>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</si>
  <si>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</si>
  <si>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</si>
  <si>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</si>
  <si>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</si>
  <si>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</si>
  <si>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</si>
  <si>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</si>
  <si>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</si>
  <si>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</si>
  <si>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</si>
  <si>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</si>
  <si>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</si>
  <si>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</si>
  <si>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</si>
  <si>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</si>
  <si>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</si>
  <si>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</si>
  <si>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</si>
  <si>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</si>
  <si>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</si>
  <si>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</si>
  <si>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</si>
  <si>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</si>
  <si>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</si>
  <si>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</si>
  <si>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</si>
  <si>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</si>
  <si>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</si>
  <si>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</si>
  <si>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</si>
  <si>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</si>
  <si>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</si>
  <si>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</si>
  <si>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</si>
  <si>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</si>
  <si>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</si>
  <si>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</si>
  <si>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</si>
  <si>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</si>
  <si>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</si>
  <si>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</si>
  <si>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</si>
  <si>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</si>
  <si>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</si>
  <si>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</si>
  <si>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</si>
  <si>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</si>
  <si>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</si>
  <si>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</si>
  <si>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</si>
  <si>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</si>
  <si>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</si>
  <si>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</si>
  <si>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</si>
  <si>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</si>
  <si>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</si>
  <si>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</si>
  <si>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</si>
  <si>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</si>
  <si>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</si>
  <si>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</si>
  <si>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</si>
  <si>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</si>
  <si>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</si>
  <si>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</si>
  <si>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</si>
  <si>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</si>
  <si>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</si>
  <si>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</si>
  <si>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</si>
  <si>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</si>
  <si>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</si>
  <si>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</si>
  <si>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</si>
  <si>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</si>
  <si>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</si>
  <si>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</si>
  <si>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</si>
  <si>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</si>
  <si>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</si>
  <si>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</si>
  <si>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</si>
  <si>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</si>
  <si>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</si>
  <si>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</si>
  <si>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</si>
  <si>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</si>
  <si>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</si>
  <si>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</si>
  <si>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</si>
  <si>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</si>
  <si>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</si>
  <si>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</si>
  <si>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Fees</t>
  </si>
  <si>
    <t>Stripe</t>
  </si>
  <si>
    <t>Amount received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</si>
  <si>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</si>
  <si>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</si>
  <si>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</si>
  <si>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</si>
  <si>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</si>
  <si>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</si>
  <si>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</si>
  <si>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</si>
  <si>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</si>
  <si>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</si>
  <si>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</si>
  <si>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</si>
  <si>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</si>
  <si>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</si>
  <si>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</si>
  <si>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</si>
  <si>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</si>
  <si>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</si>
  <si>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</si>
  <si>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</si>
  <si>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</si>
  <si>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</si>
  <si>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</si>
  <si>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</si>
  <si>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</si>
  <si>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</si>
  <si>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</si>
  <si>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</si>
  <si>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</si>
  <si>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</si>
  <si>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</si>
  <si>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</si>
  <si>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</si>
  <si>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</si>
  <si>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</si>
  <si>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</si>
  <si>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</si>
  <si>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</si>
  <si>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</si>
  <si>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</si>
  <si>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</si>
  <si>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</si>
  <si>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</si>
  <si>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</si>
  <si>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</si>
  <si>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</si>
  <si>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</si>
  <si>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</si>
  <si>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</si>
  <si>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</si>
  <si>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</si>
  <si>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</si>
  <si>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</si>
  <si>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</si>
  <si>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</si>
  <si>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</si>
  <si>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</si>
  <si>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</si>
  <si>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</si>
  <si>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</si>
  <si>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</si>
  <si>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</si>
  <si>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</si>
  <si>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</si>
  <si>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</si>
  <si>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</si>
  <si>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</si>
  <si>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</si>
  <si>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</si>
  <si>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</si>
  <si>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</si>
  <si>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</si>
  <si>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</si>
  <si>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</si>
  <si>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</si>
  <si>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</si>
  <si>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</si>
  <si>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</si>
  <si>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</si>
  <si>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</si>
  <si>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</si>
  <si>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</si>
  <si>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</si>
  <si>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</si>
  <si>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</si>
  <si>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</si>
  <si>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</si>
  <si>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</si>
  <si>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</si>
  <si>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</si>
  <si>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</si>
  <si>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</si>
  <si>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</si>
  <si>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</si>
  <si>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</si>
  <si>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</si>
  <si>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</si>
  <si>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</si>
  <si>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</si>
  <si>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</si>
  <si>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</si>
  <si>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</si>
  <si>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</si>
  <si>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</si>
  <si>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</si>
  <si>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</si>
  <si>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</si>
  <si>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</si>
  <si>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</si>
  <si>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</si>
  <si>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</si>
  <si>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</si>
  <si>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</si>
  <si>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</si>
  <si>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</si>
  <si>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</si>
  <si>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</si>
  <si>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</si>
  <si>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</si>
  <si>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</si>
  <si>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</si>
  <si>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</si>
  <si>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</si>
  <si>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</si>
  <si>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</si>
  <si>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</si>
  <si>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</si>
  <si>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</si>
  <si>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</si>
  <si>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</si>
  <si>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</si>
  <si>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</si>
  <si>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</si>
  <si>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</si>
  <si>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</si>
  <si>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</si>
  <si>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</si>
  <si>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</si>
  <si>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</si>
  <si>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</si>
  <si>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</si>
  <si>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</si>
  <si>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</si>
  <si>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</si>
  <si>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</si>
  <si>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</si>
  <si>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</si>
  <si>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</si>
  <si>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</si>
  <si>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</si>
  <si>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</si>
  <si>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</si>
  <si>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</si>
  <si>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</si>
  <si>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</si>
  <si>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</si>
  <si>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</si>
  <si>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</si>
  <si>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</si>
  <si>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</si>
  <si>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</si>
  <si>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</si>
  <si>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</si>
  <si>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</si>
  <si>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</si>
  <si>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</si>
  <si>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</si>
  <si>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</si>
  <si>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</si>
  <si>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</si>
  <si>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</si>
  <si>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</si>
  <si>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</si>
  <si>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</si>
  <si>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</si>
  <si>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</si>
  <si>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</si>
  <si>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</si>
  <si>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</si>
  <si>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</si>
  <si>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</si>
  <si>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</si>
  <si>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</si>
  <si>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</si>
  <si>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</si>
  <si>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</si>
  <si>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</si>
  <si>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</si>
  <si>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</si>
  <si>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</si>
  <si>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</si>
  <si>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</si>
  <si>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</si>
  <si>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</si>
  <si>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</si>
  <si>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</si>
  <si>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</si>
  <si>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</si>
  <si>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</si>
  <si>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</si>
  <si>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</si>
  <si>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</si>
  <si>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</si>
  <si>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</si>
  <si>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</si>
  <si>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</si>
  <si>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</si>
  <si>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</si>
  <si>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</si>
  <si>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</si>
  <si>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</si>
  <si>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</si>
  <si>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</si>
  <si>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</si>
  <si>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</si>
  <si>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</si>
  <si>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</si>
  <si>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</si>
  <si>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</si>
  <si>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</si>
  <si>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</si>
  <si>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</si>
  <si>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</si>
  <si>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</si>
  <si>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</si>
  <si>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</si>
  <si>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</si>
  <si>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</si>
  <si>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</si>
  <si>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</si>
  <si>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</si>
  <si>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</si>
  <si>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</si>
  <si>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</si>
  <si>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</si>
  <si>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</si>
  <si>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</si>
  <si>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</si>
  <si>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</si>
  <si>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</si>
  <si>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</si>
  <si>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</si>
  <si>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</si>
  <si>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</si>
  <si>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</si>
  <si>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</si>
  <si>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</si>
  <si>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</si>
  <si>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</si>
  <si>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</si>
  <si>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</si>
  <si>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</si>
  <si>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</si>
  <si>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</si>
  <si>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</si>
  <si>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</si>
  <si>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</si>
  <si>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</si>
  <si>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</si>
  <si>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</si>
  <si>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</si>
  <si>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</si>
  <si>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</si>
  <si>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</si>
  <si>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</si>
  <si>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</si>
  <si>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</si>
  <si>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</si>
  <si>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</si>
  <si>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</si>
  <si>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</si>
  <si>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</si>
  <si>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</si>
  <si>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</si>
  <si>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</si>
  <si>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</si>
  <si>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</si>
  <si>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</si>
  <si>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</si>
  <si>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</si>
  <si>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</si>
  <si>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</si>
  <si>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</si>
  <si>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</si>
  <si>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</si>
  <si>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</si>
  <si>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</si>
  <si>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</si>
  <si>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</si>
  <si>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</si>
  <si>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</si>
  <si>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</si>
  <si>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</si>
  <si>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</si>
  <si>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</si>
  <si>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</si>
  <si>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</si>
  <si>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</si>
  <si>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</si>
  <si>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</si>
  <si>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</si>
  <si>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</si>
  <si>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</si>
  <si>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</si>
  <si>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</si>
  <si>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</si>
  <si>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</si>
  <si>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</si>
  <si>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</si>
  <si>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</si>
  <si>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</si>
  <si>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</si>
  <si>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</si>
  <si>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</si>
  <si>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</si>
  <si>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</si>
  <si>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</si>
  <si>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</si>
  <si>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</si>
  <si>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</si>
  <si>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</si>
  <si>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</si>
  <si>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</si>
  <si>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</si>
  <si>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</si>
  <si>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</si>
  <si>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</si>
  <si>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</si>
  <si>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</si>
  <si>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</si>
  <si>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</si>
  <si>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</si>
  <si>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</si>
  <si>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</si>
  <si>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</si>
  <si>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</si>
  <si>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</si>
  <si>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</si>
  <si>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</si>
  <si>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</si>
  <si>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</si>
  <si>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</si>
  <si>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</si>
  <si>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</si>
  <si>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</si>
  <si>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</si>
  <si>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</si>
  <si>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</si>
  <si>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</si>
  <si>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</si>
  <si>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</si>
  <si>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</si>
  <si>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</si>
  <si>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</si>
  <si>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</si>
  <si>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</si>
  <si>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</si>
  <si>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</si>
  <si>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</si>
  <si>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</si>
  <si>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</si>
  <si>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</si>
  <si>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</si>
  <si>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</si>
  <si>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</si>
  <si>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</si>
  <si>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</si>
  <si>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</si>
  <si>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</si>
  <si>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</si>
  <si>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</si>
  <si>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</si>
  <si>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</si>
  <si>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</si>
  <si>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</si>
  <si>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</si>
  <si>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</si>
  <si>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</si>
  <si>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</si>
  <si>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</si>
  <si>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</si>
  <si>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</si>
  <si>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</si>
  <si>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</si>
  <si>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</si>
  <si>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</si>
  <si>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</si>
  <si>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</si>
  <si>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</si>
  <si>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</si>
  <si>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</si>
  <si>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</si>
  <si>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</si>
  <si>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</si>
  <si>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</si>
  <si>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</si>
  <si>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</si>
  <si>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</si>
  <si>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</si>
  <si>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</si>
  <si>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</si>
  <si>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</si>
  <si>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</si>
  <si>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</si>
  <si>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</si>
  <si>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</si>
  <si>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</si>
  <si>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</si>
  <si>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</si>
  <si>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</si>
  <si>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</si>
  <si>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</si>
  <si>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</si>
  <si>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</si>
  <si>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</si>
  <si>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</si>
  <si>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</si>
  <si>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</si>
  <si>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</si>
  <si>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</si>
  <si>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</si>
  <si>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</si>
  <si>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</si>
  <si>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</si>
  <si>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</si>
  <si>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</si>
  <si>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</si>
  <si>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</si>
  <si>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</si>
  <si>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</si>
  <si>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</si>
  <si>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</si>
  <si>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</si>
  <si>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</si>
  <si>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</si>
  <si>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</si>
  <si>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</si>
  <si>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</si>
  <si>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</si>
  <si>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</si>
  <si>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</si>
  <si>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</si>
  <si>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</si>
  <si>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</si>
  <si>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</si>
  <si>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</si>
  <si>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</si>
  <si>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</si>
  <si>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</si>
  <si>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</si>
  <si>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</si>
  <si>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</si>
  <si>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</si>
  <si>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</si>
  <si>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</si>
  <si>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</si>
  <si>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</si>
  <si>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</si>
  <si>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</si>
  <si>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</si>
  <si>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</si>
  <si>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</si>
  <si>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</si>
  <si>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</si>
  <si>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</si>
  <si>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</si>
  <si>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</si>
  <si>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</si>
  <si>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</si>
  <si>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</si>
  <si>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</si>
  <si>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</si>
  <si>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</si>
  <si>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</si>
  <si>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</si>
  <si>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</si>
  <si>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</si>
  <si>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</si>
  <si>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</si>
  <si>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</si>
  <si>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</si>
  <si>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</si>
  <si>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</si>
  <si>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</si>
  <si>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</si>
  <si>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</si>
  <si>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</si>
  <si>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</si>
  <si>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</si>
  <si>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</si>
  <si>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</si>
  <si>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</si>
  <si>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</si>
  <si>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</si>
  <si>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</si>
  <si>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</si>
  <si>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</si>
  <si>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</si>
  <si>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</si>
  <si>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</si>
  <si>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</si>
  <si>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</si>
  <si>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</si>
  <si>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</si>
  <si>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</si>
  <si>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</si>
  <si>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</si>
  <si>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</si>
  <si>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</si>
  <si>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</si>
  <si>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</si>
  <si>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</si>
  <si>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</si>
  <si>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</si>
  <si>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</si>
  <si>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</si>
  <si>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</si>
  <si>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</si>
  <si>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</si>
  <si>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</si>
  <si>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</si>
  <si>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</si>
  <si>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</si>
  <si>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</si>
  <si>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</si>
  <si>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</si>
  <si>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</si>
  <si>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</si>
  <si>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</si>
  <si>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</si>
  <si>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</si>
  <si>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</si>
  <si>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</si>
  <si>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</si>
  <si>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</si>
  <si>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</si>
  <si>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</si>
  <si>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</si>
  <si>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</si>
  <si>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</si>
  <si>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</si>
  <si>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</si>
  <si>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</si>
  <si>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</si>
  <si>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</si>
  <si>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</si>
  <si>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</si>
  <si>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</si>
  <si>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</si>
  <si>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</si>
  <si>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</si>
  <si>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</si>
  <si>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</si>
  <si>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</si>
  <si>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</si>
  <si>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</si>
  <si>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</si>
  <si>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</si>
  <si>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</si>
  <si>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</si>
  <si>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</si>
  <si>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</si>
  <si>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</si>
  <si>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</si>
  <si>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</si>
  <si>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</si>
  <si>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</si>
  <si>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</si>
  <si>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</si>
  <si>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</si>
  <si>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</si>
  <si>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</si>
  <si>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</si>
  <si>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</si>
  <si>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</si>
  <si>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</si>
  <si>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</si>
  <si>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</si>
  <si>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</si>
  <si>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</si>
  <si>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</si>
  <si>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</si>
  <si>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</si>
  <si>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</si>
  <si>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</si>
  <si>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</si>
  <si>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</si>
  <si>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</si>
  <si>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</si>
  <si>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</si>
  <si>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</si>
  <si>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</si>
  <si>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</si>
  <si>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</si>
  <si>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</si>
  <si>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</si>
  <si>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</si>
  <si>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</si>
  <si>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</si>
  <si>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</si>
  <si>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</si>
  <si>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</si>
  <si>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</si>
  <si>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</si>
  <si>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</si>
  <si>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</si>
  <si>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</si>
  <si>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</si>
  <si>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</si>
  <si>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</si>
  <si>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</si>
  <si>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</si>
  <si>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</si>
  <si>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</si>
  <si>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</si>
  <si>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</si>
  <si>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</si>
  <si>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</si>
  <si>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</si>
  <si>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</si>
  <si>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</si>
  <si>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</si>
  <si>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</si>
  <si>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</si>
  <si>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</si>
  <si>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</si>
  <si>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</si>
  <si>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</si>
  <si>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</si>
  <si>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</si>
  <si>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</si>
  <si>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</si>
  <si>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</si>
  <si>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</si>
  <si>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</si>
  <si>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</si>
  <si>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</si>
  <si>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</si>
  <si>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</si>
  <si>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</si>
  <si>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BahARTS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</si>
  <si>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</si>
  <si>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</si>
  <si>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</si>
  <si>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</si>
  <si>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</si>
  <si>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</si>
  <si>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</si>
  <si>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</si>
  <si>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</si>
  <si>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</si>
  <si>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</si>
  <si>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</si>
  <si>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</si>
  <si>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</si>
  <si>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</si>
  <si>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</si>
  <si>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</si>
  <si>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</si>
  <si>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</si>
  <si>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</si>
  <si>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</si>
  <si>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</si>
  <si>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</si>
  <si>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</si>
  <si>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</si>
  <si>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</si>
  <si>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</si>
  <si>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</si>
  <si>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</si>
  <si>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</si>
  <si>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</si>
  <si>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</si>
  <si>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</si>
  <si>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</si>
  <si>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</si>
  <si>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</si>
  <si>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</si>
  <si>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</si>
  <si>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</si>
  <si>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</si>
  <si>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</si>
  <si>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</si>
  <si>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</si>
  <si>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</si>
  <si>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</si>
  <si>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</si>
  <si>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</si>
  <si>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</si>
  <si>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</si>
  <si>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</si>
  <si>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</si>
  <si>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</si>
  <si>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</si>
  <si>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</si>
  <si>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</si>
  <si>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</si>
  <si>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</si>
  <si>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</si>
  <si>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</si>
  <si>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</si>
  <si>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</si>
  <si>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</si>
  <si>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</si>
  <si>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</si>
  <si>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</si>
  <si>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</si>
  <si>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</si>
  <si>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</si>
  <si>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</si>
  <si>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</si>
  <si>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</si>
  <si>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</si>
  <si>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</si>
  <si>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</si>
  <si>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</si>
  <si>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</si>
  <si>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</si>
  <si>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</si>
  <si>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</si>
  <si>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</si>
  <si>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</si>
  <si>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</si>
  <si>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</si>
  <si>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</si>
  <si>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</si>
  <si>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</si>
  <si>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</si>
  <si>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</si>
  <si>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</si>
  <si>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</si>
  <si>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</si>
  <si>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</si>
  <si>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</si>
  <si>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</si>
  <si>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</si>
  <si>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</si>
  <si>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</si>
  <si>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</si>
  <si>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</si>
  <si>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</si>
  <si>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</si>
  <si>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</si>
  <si>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</si>
  <si>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</si>
  <si>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</si>
  <si>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</si>
  <si>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</si>
  <si>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</si>
  <si>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</si>
  <si>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</si>
  <si>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</si>
  <si>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</si>
  <si>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</si>
  <si>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</si>
  <si>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</si>
  <si>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</si>
  <si>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</si>
  <si>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</si>
  <si>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</si>
  <si>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</si>
  <si>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</si>
  <si>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</si>
  <si>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</si>
  <si>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</si>
  <si>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</si>
  <si>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</si>
  <si>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</si>
  <si>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</si>
  <si>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</si>
  <si>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</si>
  <si>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</si>
  <si>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</si>
  <si>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</si>
  <si>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</si>
  <si>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</si>
  <si>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</si>
  <si>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</si>
  <si>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</si>
  <si>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</si>
  <si>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</si>
  <si>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</si>
  <si>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</si>
  <si>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</si>
  <si>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</si>
  <si>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</si>
  <si>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</si>
  <si>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</si>
  <si>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</si>
  <si>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</si>
  <si>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</si>
  <si>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</si>
  <si>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</si>
  <si>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</si>
  <si>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</si>
  <si>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</si>
  <si>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</si>
  <si>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</si>
  <si>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</si>
  <si>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</si>
  <si>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</si>
  <si>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</si>
  <si>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</si>
  <si>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</si>
  <si>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</si>
  <si>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</si>
  <si>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</si>
  <si>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</si>
  <si>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</si>
  <si>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</si>
  <si>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</si>
  <si>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</si>
  <si>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</si>
  <si>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</si>
  <si>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</si>
  <si>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</si>
  <si>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</si>
  <si>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</si>
  <si>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</si>
  <si>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</si>
  <si>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</si>
  <si>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</si>
  <si>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</si>
  <si>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</si>
  <si>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</si>
  <si>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</si>
  <si>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</si>
  <si>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</si>
  <si>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</si>
  <si>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</si>
  <si>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</si>
  <si>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</si>
  <si>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</si>
  <si>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</si>
  <si>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</si>
  <si>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</si>
  <si>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</si>
  <si>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</si>
  <si>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</si>
  <si>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</si>
  <si>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</si>
  <si>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</si>
  <si>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</si>
  <si>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</si>
  <si>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</si>
  <si>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</si>
  <si>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</si>
  <si>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</si>
  <si>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</si>
  <si>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</si>
  <si>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</si>
  <si>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</si>
  <si>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</si>
  <si>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</si>
  <si>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</si>
  <si>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</si>
  <si>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</si>
  <si>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</si>
  <si>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</si>
  <si>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</si>
  <si>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</si>
  <si>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</si>
  <si>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</si>
  <si>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</si>
  <si>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</si>
  <si>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</si>
  <si>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</si>
  <si>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</si>
  <si>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</si>
  <si>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</si>
  <si>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</si>
  <si>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</si>
  <si>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</si>
  <si>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</si>
  <si>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</si>
  <si>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</si>
  <si>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</si>
  <si>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</si>
  <si>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</si>
  <si>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</si>
  <si>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</si>
  <si>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</si>
  <si>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</si>
  <si>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</si>
  <si>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</si>
  <si>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</si>
  <si>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</si>
  <si>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</si>
  <si>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</si>
  <si>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</si>
  <si>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</si>
  <si>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</si>
  <si>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</si>
  <si>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</si>
  <si>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</si>
  <si>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</si>
  <si>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</si>
  <si>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</si>
  <si>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</si>
  <si>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</si>
  <si>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</si>
  <si>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</si>
  <si>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</si>
  <si>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</si>
  <si>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</si>
  <si>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</si>
  <si>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</si>
  <si>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</si>
  <si>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</si>
  <si>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</si>
  <si>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</si>
  <si>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</si>
  <si>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</si>
  <si>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</si>
  <si>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</si>
  <si>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</si>
  <si>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</si>
  <si>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</si>
  <si>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</si>
  <si>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</si>
  <si>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</si>
  <si>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</si>
  <si>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</si>
  <si>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</si>
  <si>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</si>
  <si>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</si>
  <si>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</si>
  <si>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Constable</t>
  </si>
  <si>
    <t>ch_3Qs6i6L2mw6tzYKU0B7x8K8g</t>
  </si>
  <si>
    <t>Entry ID: 2189, Product: One</t>
  </si>
  <si>
    <t>pm_1Qs6kFL2mw6tzYKUyEP7TXNN</t>
  </si>
  <si>
    <t>ch_3QsAVeL2mw6tzYKU1J7z7Rh4</t>
  </si>
  <si>
    <t>pm_1OjT6oL2mw6tzYKUssjmJWax</t>
  </si>
  <si>
    <t>cus_NWvOEOdj9d6TFx</t>
  </si>
  <si>
    <t>Rachel Constable (rae.light@unrulysun.net)</t>
  </si>
  <si>
    <t>rae.light@unrulysun.net</t>
  </si>
  <si>
    <t>in_1Qs9YTL2mw6tzYKU64XBp4aC</t>
  </si>
  <si>
    <t>ch_3QsQG0L2mw6tzYKU0sZ73acr</t>
  </si>
  <si>
    <t>Entry ID: 2190, Product: One</t>
  </si>
  <si>
    <t>pm_1QsQRTL2mw6tzYKUORxWlPFR</t>
  </si>
  <si>
    <t>ch_3Qsp4UL2mw6tzYKU062WXLuE</t>
  </si>
  <si>
    <t>Entry ID: 2192, Product: Two</t>
  </si>
  <si>
    <t>pm_1Qsp4TL2mw6tzYKURZeK7TJ5</t>
  </si>
  <si>
    <t>ch_3QtB4iL2mw6tzYKU1T5LmxP5</t>
  </si>
  <si>
    <t>Entry ID: 2193, Product: Two</t>
  </si>
  <si>
    <t>pm_1QtB5gL2mw6tzYKUMlKCamjk</t>
  </si>
  <si>
    <t>ch_3QtC5UL2mw6tzYKU1m7KMbRN</t>
  </si>
  <si>
    <t>Entry ID: 2194, Product: One</t>
  </si>
  <si>
    <t>pm_1QtC5TL2mw6tzYKU3EKpg3c6</t>
  </si>
  <si>
    <t>ch_3QtSLyL2mw6tzYKU0IgBAxUH</t>
  </si>
  <si>
    <t>Entry ID: 2195, Product: One</t>
  </si>
  <si>
    <t>pm_1QtSLxL2mw6tzYKUaEwPnUA1</t>
  </si>
  <si>
    <t>ch_3QtXpiL2mw6tzYKU0oPJNkYq</t>
  </si>
  <si>
    <t>Entry ID: 2196, Product: One</t>
  </si>
  <si>
    <t>pm_1QtXphL2mw6tzYKUr1ZuM13h</t>
  </si>
  <si>
    <t>ch_3QtYrwL2mw6tzYKU059CopMH</t>
  </si>
  <si>
    <t>Entry ID: 2197, Product: Two</t>
  </si>
  <si>
    <t>pm_1QtYrvL2mw6tzYKU333kMnjp</t>
  </si>
  <si>
    <t>GROSS INTEREST TO 16FEB2025</t>
  </si>
  <si>
    <t>Stacey Gledhill ArSTACEY GLEDHILL</t>
  </si>
  <si>
    <t>Stacey</t>
  </si>
  <si>
    <t>Gledhill</t>
  </si>
  <si>
    <t>ARTS - INC. SUBSCRIPTION</t>
  </si>
  <si>
    <t>JANE KELLY JaneKelly</t>
  </si>
  <si>
    <t>Kelly</t>
  </si>
  <si>
    <t>TOTAL CHARGES TO 31JAN2025</t>
  </si>
  <si>
    <t>Robert</t>
  </si>
  <si>
    <t>Oxford Visual ArtsAW25OAS</t>
  </si>
  <si>
    <t>Kall Kwik Oxford 006746</t>
  </si>
  <si>
    <t>Ralfe Carolyn</t>
  </si>
  <si>
    <t>JANE KELLY Jane Kelly oas</t>
  </si>
  <si>
    <t>Ralfe</t>
  </si>
  <si>
    <t>FENNE SKELS Entry</t>
  </si>
  <si>
    <t>Jane Kelly 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</si>
</sst>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3" fillId="2" borderId="0" xfId="2" applyFill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3" borderId="1" xfId="0" applyFont="1" applyFill="1" applyBorder="1"/>
    <xf numFmtId="0" fontId="6" fillId="3" borderId="0" xfId="0" applyFont="1" applyFill="1"/>
    <xf numFmtId="0" fontId="8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3" borderId="1" xfId="0" applyNumberFormat="1" applyFill="1" applyBorder="1"/>
    <xf numFmtId="3" fontId="6" fillId="3" borderId="0" xfId="0" applyNumberFormat="1" applyFont="1" applyFill="1"/>
    <xf numFmtId="9" fontId="3" fillId="0" borderId="0" xfId="3" applyFont="1"/>
    <xf numFmtId="9" fontId="0" fillId="3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0" fillId="3" borderId="3" xfId="4" applyFont="1" applyFill="1" applyBorder="1"/>
    <xf numFmtId="44" fontId="0" fillId="3" borderId="2" xfId="4" applyFont="1" applyFill="1" applyBorder="1"/>
    <xf numFmtId="44" fontId="0" fillId="3" borderId="0" xfId="4" applyFont="1" applyFill="1"/>
    <xf numFmtId="44" fontId="0" fillId="3" borderId="1" xfId="4" applyFont="1" applyFill="1" applyBorder="1"/>
    <xf numFmtId="44" fontId="3" fillId="0" borderId="0" xfId="4" applyFont="1"/>
    <xf numFmtId="44" fontId="9" fillId="3" borderId="0" xfId="4" applyFont="1" applyFill="1"/>
    <xf numFmtId="6" fontId="3" fillId="0" borderId="0" xfId="2" applyNumberFormat="1"/>
    <xf numFmtId="0" fontId="11" fillId="0" borderId="0" xfId="2" applyFont="1"/>
    <xf numFmtId="0" fontId="0" fillId="0" borderId="0" xfId="0" applyNumberFormat="1"/>
  </cellXfs>
  <cellStyles count="5">
    <cellStyle name="Comma" xfId="1" builtinId="3"/>
    <cellStyle name="Currency" xfId="4" builtinId="4"/>
    <cellStyle name="Normal" xfId="0" builtinId="0"/>
    <cellStyle name="Normal 2" xfId="2" xr:uid="{77B00252-6587-4F53-8262-8AD6E146B5D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22.408410069445" createdVersion="8" refreshedVersion="8" minRefreshableVersion="3" recordCount="245" xr:uid="{B9AE540E-AB7F-4ADD-9804-695C06D03F39}">
  <cacheSource type="worksheet">
    <worksheetSource ref="A1:I401" sheet="Current account"/>
  </cacheSource>
  <cacheFields count="9">
    <cacheField name="Date" numFmtId="0">
      <sharedItems containsNonDate="0" containsDate="1" containsString="0" containsBlank="1" minDate="2025-01-01T00:00:00" maxDate="2025-03-07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625"/>
    </cacheField>
    <cacheField name="Income" numFmtId="0">
      <sharedItems containsString="0" containsBlank="1" containsNumber="1" minValue="1.77" maxValue="586.42999999999995"/>
    </cacheField>
    <cacheField name="Balance" numFmtId="164">
      <sharedItems containsString="0" containsBlank="1" containsNumber="1" minValue="5823.88" maxValue="11555.190000000006"/>
    </cacheField>
    <cacheField name="Category" numFmtId="0">
      <sharedItems containsBlank="1" count="15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</sharedItems>
    </cacheField>
    <cacheField name="Exhibition" numFmtId="0">
      <sharedItems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22.408501620368" createdVersion="8" refreshedVersion="8" minRefreshableVersion="3" recordCount="245" xr:uid="{52AA0CD4-A3EB-4892-953B-4445B6BC29AB}">
  <cacheSource type="worksheet">
    <worksheetSource ref="A1:I504" sheet="Current account"/>
  </cacheSource>
  <cacheFields count="9">
    <cacheField name="Date" numFmtId="0">
      <sharedItems containsNonDate="0" containsDate="1" containsString="0" containsBlank="1" minDate="2025-01-01T00:00:00" maxDate="2025-03-07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625"/>
    </cacheField>
    <cacheField name="Income" numFmtId="0">
      <sharedItems containsString="0" containsBlank="1" containsNumber="1" minValue="1.77" maxValue="586.42999999999995"/>
    </cacheField>
    <cacheField name="Balance" numFmtId="164">
      <sharedItems containsString="0" containsBlank="1" containsNumber="1" minValue="5823.88" maxValue="11555.190000000006"/>
    </cacheField>
    <cacheField name="Category" numFmtId="0">
      <sharedItems containsBlank="1" count="28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Subs" u="1"/>
        <s v="Admin" u="1"/>
        <s v="Bar sales" u="1"/>
        <s v="Sales cr" u="1"/>
        <s v="Prizes" u="1"/>
        <s v="Website manager's fee" u="1"/>
        <s v="Exhibition organisers fees" u="1"/>
        <s v="Prof Fees" u="1"/>
        <s v="Sales db" u="1"/>
        <s v="Venue hire" u="1"/>
        <s v="Insurance" u="1"/>
        <s v="Transfer Out" u="1"/>
        <s v="Honoraria" u="1"/>
      </sharedItems>
    </cacheField>
    <cacheField name="Exhibition" numFmtId="0">
      <sharedItems containsBlank="1" count="3">
        <m/>
        <s v="Members"/>
        <s v="Ope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d v="2025-01-28T00:00:00"/>
    <s v="CR"/>
    <s v="Stripe Payments UKSTRIPE"/>
    <m/>
    <n v="27.1"/>
    <n v="11180.400000000005"/>
    <x v="1"/>
    <m/>
    <m/>
  </r>
  <r>
    <d v="2025-01-28T00:00:00"/>
    <s v="CR"/>
    <s v="STILES KJ 2 KIERAN STILES"/>
    <m/>
    <n v="30"/>
    <n v="11210.400000000005"/>
    <x v="1"/>
    <m/>
    <m/>
  </r>
  <r>
    <d v="2025-01-29T00:00:00"/>
    <s v="BP"/>
    <s v="Rebecca Payton OAS"/>
    <n v="72"/>
    <m/>
    <n v="11138.400000000005"/>
    <x v="7"/>
    <m/>
    <m/>
  </r>
  <r>
    <d v="2025-01-29T00:00:00"/>
    <s v="CR"/>
    <s v="ART PROFILE LIMITEPeter Keegan"/>
    <m/>
    <n v="30"/>
    <n v="11168.400000000005"/>
    <x v="1"/>
    <m/>
    <m/>
  </r>
  <r>
    <d v="2025-01-30T00:00:00"/>
    <s v="BP"/>
    <s v="Caroline Moore OAS"/>
    <n v="30"/>
    <m/>
    <n v="11138.400000000005"/>
    <x v="3"/>
    <m/>
    <m/>
  </r>
  <r>
    <d v="2025-01-30T00:00:00"/>
    <s v="CR"/>
    <s v="Stripe Payments UKSTRIPE"/>
    <m/>
    <n v="21.54"/>
    <n v="11159.940000000006"/>
    <x v="1"/>
    <m/>
    <m/>
  </r>
  <r>
    <d v="2025-02-01T00:00:00"/>
    <s v="BP"/>
    <s v="HEATON GA Gill Heaton sub"/>
    <m/>
    <n v="30"/>
    <n v="11189.940000000006"/>
    <x v="1"/>
    <m/>
    <m/>
  </r>
  <r>
    <d v="2025-02-01T00:00:00"/>
    <s v="BP"/>
    <s v="Jeremy Morgan OAS"/>
    <n v="210"/>
    <m/>
    <n v="10979.940000000006"/>
    <x v="8"/>
    <m/>
    <m/>
  </r>
  <r>
    <d v="2025-02-03T00:00:00"/>
    <s v="CR"/>
    <s v="CROFT TWR TOM CROFT"/>
    <m/>
    <n v="30"/>
    <n v="11009.940000000006"/>
    <x v="1"/>
    <m/>
    <m/>
  </r>
  <r>
    <d v="2025-02-03T00:00:00"/>
    <s v="CR"/>
    <s v="KULABKO M M KULABKO"/>
    <m/>
    <n v="30"/>
    <n v="11039.940000000006"/>
    <x v="1"/>
    <m/>
    <m/>
  </r>
  <r>
    <d v="2025-02-04T00:00:00"/>
    <s v="BP"/>
    <s v="Rebecca Payton OAS"/>
    <n v="9.6999999999999993"/>
    <m/>
    <n v="11030.240000000005"/>
    <x v="5"/>
    <m/>
    <m/>
  </r>
  <r>
    <d v="2025-02-04T00:00:00"/>
    <s v="BP"/>
    <s v="Rebecca Payton OAS"/>
    <n v="30.49"/>
    <m/>
    <n v="10999.750000000005"/>
    <x v="9"/>
    <m/>
    <m/>
  </r>
  <r>
    <d v="2025-02-04T00:00:00"/>
    <s v="BP"/>
    <s v="Deborah Digby OAS"/>
    <n v="625"/>
    <m/>
    <n v="10374.750000000005"/>
    <x v="10"/>
    <m/>
    <m/>
  </r>
  <r>
    <d v="2025-02-06T00:00:00"/>
    <s v="CR"/>
    <s v="Stripe Payments UKSTRIPE"/>
    <m/>
    <n v="26.67"/>
    <n v="10401.420000000006"/>
    <x v="1"/>
    <m/>
    <m/>
  </r>
  <r>
    <d v="2025-02-07T00:00:00"/>
    <s v="CR"/>
    <s v="K Turner KATHY TURNER SUB"/>
    <m/>
    <n v="30"/>
    <n v="10431.420000000006"/>
    <x v="1"/>
    <m/>
    <m/>
  </r>
  <r>
    <d v="2025-02-07T00:00:00"/>
    <s v="CR"/>
    <s v="PERRY A ANTONY PERRY"/>
    <m/>
    <n v="30"/>
    <n v="10461.420000000006"/>
    <x v="1"/>
    <m/>
    <m/>
  </r>
  <r>
    <d v="2025-02-08T00:00:00"/>
    <s v="CR"/>
    <s v="C Binnie C BINNIE"/>
    <m/>
    <n v="30"/>
    <n v="10491.420000000006"/>
    <x v="1"/>
    <m/>
    <m/>
  </r>
  <r>
    <d v="2025-02-09T00:00:00"/>
    <s v="BP"/>
    <s v="Sarah Dearling OAS"/>
    <n v="7.95"/>
    <m/>
    <n v="10483.470000000005"/>
    <x v="11"/>
    <m/>
    <m/>
  </r>
  <r>
    <d v="2025-02-10T00:00:00"/>
    <s v="CR"/>
    <s v="Stripe Payments UKSTRIPE"/>
    <m/>
    <n v="1.77"/>
    <n v="10485.240000000005"/>
    <x v="12"/>
    <m/>
    <m/>
  </r>
  <r>
    <d v="2025-02-13T00:00:00"/>
    <s v="CR"/>
    <s v="ROSEMARY PHIPPS annualfee"/>
    <m/>
    <n v="30"/>
    <n v="10515.240000000005"/>
    <x v="1"/>
    <m/>
    <m/>
  </r>
  <r>
    <d v="2025-02-13T00:00:00"/>
    <s v="CR"/>
    <s v="Stripe Split payment"/>
    <m/>
    <n v="29.35"/>
    <n v="10544.590000000006"/>
    <x v="1"/>
    <m/>
    <m/>
  </r>
  <r>
    <d v="2025-02-13T00:00:00"/>
    <s v="Split"/>
    <s v="Stripe Split payment"/>
    <m/>
    <n v="43.11"/>
    <n v="10587.700000000006"/>
    <x v="13"/>
    <s v="Members"/>
    <m/>
  </r>
  <r>
    <d v="2025-02-17T00:00:00"/>
    <s v="CR"/>
    <s v="Stacey Gledhill ArSTACEY GLEDHILL"/>
    <m/>
    <n v="30"/>
    <n v="10617.700000000006"/>
    <x v="1"/>
    <m/>
    <m/>
  </r>
  <r>
    <d v="2025-02-18T00:00:00"/>
    <s v="CR"/>
    <s v="Stripe Payments UKSTRIPE"/>
    <m/>
    <n v="116.08"/>
    <n v="10733.780000000006"/>
    <x v="13"/>
    <s v="Members"/>
    <m/>
  </r>
  <r>
    <d v="2025-02-19T00:00:00"/>
    <s v="CR"/>
    <s v="Stripe Payments UKSTRIPE"/>
    <m/>
    <n v="14.57"/>
    <n v="10748.350000000006"/>
    <x v="13"/>
    <s v="Members"/>
    <m/>
  </r>
  <r>
    <d v="2025-02-19T00:00:00"/>
    <s v="CR"/>
    <s v="ARTS - INC. SUBSCRIPTION"/>
    <m/>
    <n v="30"/>
    <n v="10778.350000000006"/>
    <x v="1"/>
    <m/>
    <m/>
  </r>
  <r>
    <d v="2025-02-19T00:00:00"/>
    <s v="CR"/>
    <s v="JANE KELLY JaneKelly"/>
    <m/>
    <n v="30"/>
    <n v="10808.350000000006"/>
    <x v="1"/>
    <m/>
    <m/>
  </r>
  <r>
    <d v="2025-02-20T00:00:00"/>
    <s v="CR"/>
    <s v="Stripe Payments UKSTRIPE"/>
    <m/>
    <n v="131.81"/>
    <n v="10940.160000000005"/>
    <x v="13"/>
    <s v="Members"/>
    <m/>
  </r>
  <r>
    <d v="2025-02-21T00:00:00"/>
    <s v="CR"/>
    <s v="Stripe Payments UKSTRIPE"/>
    <m/>
    <n v="14.57"/>
    <n v="10954.730000000005"/>
    <x v="13"/>
    <s v="Members"/>
    <m/>
  </r>
  <r>
    <d v="2025-02-21T00:00:00"/>
    <s v="CHG"/>
    <s v="TOTAL CHARGES TO 31JAN2025"/>
    <n v="5"/>
    <m/>
    <n v="10949.730000000005"/>
    <x v="5"/>
    <m/>
    <m/>
  </r>
  <r>
    <d v="2025-02-24T00:00:00"/>
    <s v="CR"/>
    <s v="Stripe Payments UKSTRIPE"/>
    <m/>
    <n v="43.8"/>
    <n v="10993.530000000004"/>
    <x v="13"/>
    <s v="Members"/>
    <m/>
  </r>
  <r>
    <d v="2025-02-25T00:00:00"/>
    <s v="CR"/>
    <s v="Stripe Payments UKSTRIPE"/>
    <m/>
    <n v="43.28"/>
    <n v="11036.810000000005"/>
    <x v="13"/>
    <s v="Members"/>
    <m/>
  </r>
  <r>
    <d v="2025-02-25T00:00:00"/>
    <s v="BP"/>
    <s v="Kall Kwik Oxford 006746"/>
    <n v="231"/>
    <m/>
    <n v="10805.810000000005"/>
    <x v="14"/>
    <s v="Members"/>
    <m/>
  </r>
  <r>
    <d v="2025-02-26T00:00:00"/>
    <s v="BP"/>
    <s v="Oxford Visual ArtsAW25OAS"/>
    <n v="175"/>
    <m/>
    <n v="10630.810000000005"/>
    <x v="14"/>
    <m/>
    <m/>
  </r>
  <r>
    <d v="2025-02-26T00:00:00"/>
    <s v="CR"/>
    <s v="Stripe Payments UKSTRIPE"/>
    <m/>
    <n v="14.57"/>
    <n v="10645.380000000005"/>
    <x v="13"/>
    <s v="Members"/>
    <m/>
  </r>
  <r>
    <d v="2025-02-27T00:00:00"/>
    <s v="CR"/>
    <s v="Stripe Payments UKSTRIPE"/>
    <m/>
    <n v="132.11000000000001"/>
    <n v="10777.490000000005"/>
    <x v="13"/>
    <s v="Members"/>
    <m/>
  </r>
  <r>
    <d v="2025-02-28T00:00:00"/>
    <s v="CR"/>
    <s v="Stripe Payments UKSTRIPE"/>
    <m/>
    <n v="29.35"/>
    <n v="10806.840000000006"/>
    <x v="13"/>
    <s v="Members"/>
    <m/>
  </r>
  <r>
    <d v="2025-03-03T00:00:00"/>
    <s v="CR"/>
    <s v="Stripe Payments UKSTRIPE"/>
    <m/>
    <n v="73"/>
    <n v="10879.840000000006"/>
    <x v="13"/>
    <s v="Members"/>
    <m/>
  </r>
  <r>
    <d v="2025-03-03T00:00:00"/>
    <s v="CR"/>
    <s v="Ralfe Carolyn"/>
    <m/>
    <n v="30"/>
    <n v="10909.840000000006"/>
    <x v="1"/>
    <m/>
    <m/>
  </r>
  <r>
    <d v="2025-03-03T00:00:00"/>
    <s v="CR"/>
    <s v="JANE KELLY Jane Kelly oas"/>
    <m/>
    <n v="30"/>
    <n v="10939.840000000006"/>
    <x v="1"/>
    <m/>
    <m/>
  </r>
  <r>
    <d v="2025-03-03T00:00:00"/>
    <s v="BP"/>
    <s v="FENNE SKELS Entry"/>
    <m/>
    <n v="15"/>
    <n v="10954.840000000006"/>
    <x v="13"/>
    <s v="Members"/>
    <m/>
  </r>
  <r>
    <d v="2025-03-03T00:00:00"/>
    <s v="BP"/>
    <s v="Jane Kelly OAS"/>
    <n v="30"/>
    <m/>
    <n v="10924.840000000006"/>
    <x v="3"/>
    <m/>
    <m/>
  </r>
  <r>
    <d v="2025-03-04T00:00:00"/>
    <s v="CR"/>
    <s v="Stripe Payments UKSTRIPE"/>
    <m/>
    <n v="43.92"/>
    <n v="10968.760000000006"/>
    <x v="13"/>
    <s v="Members"/>
    <m/>
  </r>
  <r>
    <d v="2025-03-06T00:00:00"/>
    <s v="CR"/>
    <s v="Stripe Payments UKSTRIPE"/>
    <m/>
    <n v="586.42999999999995"/>
    <n v="11555.190000000006"/>
    <x v="13"/>
    <s v="Members"/>
    <m/>
  </r>
  <r>
    <m/>
    <m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V Shelton Vivien Shelton"/>
    <m/>
    <n v="30"/>
    <n v="5913.88"/>
    <x v="1"/>
    <x v="0"/>
    <m/>
  </r>
  <r>
    <d v="2025-01-02T00:00:00"/>
    <s v="CR"/>
    <s v="LEVELL BK+S SALLY LEVELL"/>
    <m/>
    <n v="30"/>
    <n v="5943.88"/>
    <x v="1"/>
    <x v="0"/>
    <m/>
  </r>
  <r>
    <d v="2025-01-02T00:00:00"/>
    <s v="CR"/>
    <s v="MARTINO FOSCHI FOSCHI&amp;DZEPAVA"/>
    <m/>
    <n v="30"/>
    <n v="5973.88"/>
    <x v="1"/>
    <x v="0"/>
    <m/>
  </r>
  <r>
    <d v="2025-01-02T00:00:00"/>
    <s v="BP"/>
    <s v="DUTTON J C JOAN DUTTON"/>
    <m/>
    <n v="30"/>
    <n v="6003.88"/>
    <x v="1"/>
    <x v="0"/>
    <m/>
  </r>
  <r>
    <d v="2025-01-02T00:00:00"/>
    <s v="CR"/>
    <s v="WEBB DA DENNY WEBB"/>
    <m/>
    <n v="30"/>
    <n v="6033.88"/>
    <x v="1"/>
    <x v="0"/>
    <m/>
  </r>
  <r>
    <d v="2025-01-02T00:00:00"/>
    <s v="CR"/>
    <s v="GLYNNE-JONES AM AGLYNNEJONES"/>
    <m/>
    <n v="30"/>
    <n v="6063.88"/>
    <x v="1"/>
    <x v="0"/>
    <m/>
  </r>
  <r>
    <d v="2025-01-02T00:00:00"/>
    <s v="CR"/>
    <s v="SHI B MEMBERSHIP FEE"/>
    <m/>
    <n v="30"/>
    <n v="6093.88"/>
    <x v="1"/>
    <x v="0"/>
    <m/>
  </r>
  <r>
    <d v="2025-01-02T00:00:00"/>
    <s v="CR"/>
    <s v="MRS JILLIAN R COLCJ COLCHESTER"/>
    <m/>
    <n v="30"/>
    <n v="6123.88"/>
    <x v="1"/>
    <x v="0"/>
    <m/>
  </r>
  <r>
    <d v="2025-01-02T00:00:00"/>
    <s v="CR"/>
    <s v="ISAACSON KM ISAACSON"/>
    <m/>
    <n v="30"/>
    <n v="6153.88"/>
    <x v="1"/>
    <x v="0"/>
    <m/>
  </r>
  <r>
    <d v="2025-01-02T00:00:00"/>
    <s v="CR"/>
    <s v="Bicknell Maggie"/>
    <m/>
    <n v="30"/>
    <n v="6183.88"/>
    <x v="1"/>
    <x v="0"/>
    <m/>
  </r>
  <r>
    <d v="2025-01-02T00:00:00"/>
    <s v="CR"/>
    <s v="Somerscales John ART"/>
    <m/>
    <n v="30"/>
    <n v="6213.88"/>
    <x v="1"/>
    <x v="0"/>
    <m/>
  </r>
  <r>
    <d v="2025-01-02T00:00:00"/>
    <s v="CR"/>
    <s v="WALL SJC SJ WALL MEMBERSHIP"/>
    <m/>
    <n v="30"/>
    <n v="6243.88"/>
    <x v="1"/>
    <x v="0"/>
    <m/>
  </r>
  <r>
    <d v="2025-01-02T00:00:00"/>
    <s v="CR"/>
    <s v="LAWRENCE P ATTNY P G LAWRENCE"/>
    <m/>
    <n v="30"/>
    <n v="6273.88"/>
    <x v="2"/>
    <x v="0"/>
    <m/>
  </r>
  <r>
    <d v="2025-01-02T00:00:00"/>
    <s v="CR"/>
    <s v="GANLY HM NO REF"/>
    <m/>
    <n v="30"/>
    <n v="6303.88"/>
    <x v="1"/>
    <x v="0"/>
    <m/>
  </r>
  <r>
    <d v="2025-01-02T00:00:00"/>
    <s v="CR"/>
    <s v="LAWSON B BRIONY LAWSON"/>
    <m/>
    <n v="50"/>
    <n v="6353.88"/>
    <x v="1"/>
    <x v="0"/>
    <m/>
  </r>
  <r>
    <d v="2025-01-02T00:00:00"/>
    <s v="CR"/>
    <s v="KIRKHAM EA KIRKHAM EA"/>
    <m/>
    <n v="30"/>
    <n v="6383.88"/>
    <x v="1"/>
    <x v="0"/>
    <m/>
  </r>
  <r>
    <d v="2025-01-02T00:00:00"/>
    <s v="CR"/>
    <s v="Rebecca GouverneurBECKY GOUVERNEUR"/>
    <m/>
    <n v="30"/>
    <n v="6413.88"/>
    <x v="1"/>
    <x v="0"/>
    <m/>
  </r>
  <r>
    <d v="2025-01-02T00:00:00"/>
    <s v="CR"/>
    <s v="STRANGE RDTW RAYMOND STRANGE"/>
    <m/>
    <n v="30"/>
    <n v="6443.88"/>
    <x v="1"/>
    <x v="0"/>
    <m/>
  </r>
  <r>
    <d v="2025-01-02T00:00:00"/>
    <s v="CR"/>
    <s v="WELCHMAN SA ALEX HYDE"/>
    <m/>
    <n v="30"/>
    <n v="6473.88"/>
    <x v="1"/>
    <x v="0"/>
    <m/>
  </r>
  <r>
    <d v="2025-01-02T00:00:00"/>
    <s v="CR"/>
    <s v="RICHARD FOX T/AS OAS MEMBERSHIP"/>
    <m/>
    <n v="30"/>
    <n v="6503.88"/>
    <x v="1"/>
    <x v="0"/>
    <m/>
  </r>
  <r>
    <d v="2025-01-02T00:00:00"/>
    <s v="CR"/>
    <s v="SALMON G L NO REF"/>
    <m/>
    <n v="30"/>
    <n v="6533.88"/>
    <x v="1"/>
    <x v="0"/>
    <m/>
  </r>
  <r>
    <d v="2025-01-02T00:00:00"/>
    <s v="CR"/>
    <s v="MATHEWS J C MRS J MATHEWS"/>
    <m/>
    <n v="30"/>
    <n v="6563.88"/>
    <x v="1"/>
    <x v="0"/>
    <m/>
  </r>
  <r>
    <d v="2025-01-02T00:00:00"/>
    <s v="CR"/>
    <s v="YARROW J K G NO REF"/>
    <m/>
    <n v="30"/>
    <n v="6593.88"/>
    <x v="1"/>
    <x v="0"/>
    <m/>
  </r>
  <r>
    <d v="2025-01-02T00:00:00"/>
    <s v="CR"/>
    <s v="SMITH RE+ML RE + ML SMITH"/>
    <m/>
    <n v="30"/>
    <n v="6623.88"/>
    <x v="1"/>
    <x v="0"/>
    <m/>
  </r>
  <r>
    <d v="2025-01-02T00:00:00"/>
    <s v="CR"/>
    <s v="DOBSON+DOOLEY S DOOLEY"/>
    <m/>
    <n v="30"/>
    <n v="6653.88"/>
    <x v="1"/>
    <x v="0"/>
    <m/>
  </r>
  <r>
    <d v="2025-01-02T00:00:00"/>
    <s v="CR"/>
    <s v="HOPE B T BUS A/C BENJAMIN HOPE"/>
    <m/>
    <n v="30"/>
    <n v="6683.88"/>
    <x v="1"/>
    <x v="0"/>
    <m/>
  </r>
  <r>
    <d v="2025-01-02T00:00:00"/>
    <s v="CR"/>
    <s v=" COLLINS MA"/>
    <m/>
    <n v="30"/>
    <n v="6713.88"/>
    <x v="1"/>
    <x v="0"/>
    <m/>
  </r>
  <r>
    <d v="2025-01-02T00:00:00"/>
    <s v="CR"/>
    <s v="COX S M"/>
    <m/>
    <n v="30"/>
    <n v="6743.88"/>
    <x v="1"/>
    <x v="0"/>
    <m/>
  </r>
  <r>
    <d v="2025-01-02T00:00:00"/>
    <s v="CR"/>
    <s v="DILLON A AD ANNA DILLON"/>
    <m/>
    <n v="30"/>
    <n v="6773.88"/>
    <x v="1"/>
    <x v="0"/>
    <m/>
  </r>
  <r>
    <d v="2025-01-02T00:00:00"/>
    <s v="CR"/>
    <s v="Frank Dianne FRANK"/>
    <m/>
    <n v="30"/>
    <n v="6803.88"/>
    <x v="1"/>
    <x v="0"/>
    <m/>
  </r>
  <r>
    <d v="2025-01-02T00:00:00"/>
    <s v="CR"/>
    <s v="FULLJAMES P A C"/>
    <m/>
    <n v="30"/>
    <n v="6833.88"/>
    <x v="1"/>
    <x v="0"/>
    <m/>
  </r>
  <r>
    <d v="2025-01-02T00:00:00"/>
    <s v="CR"/>
    <s v="GLOVER S &amp; C"/>
    <m/>
    <n v="25"/>
    <n v="6858.88"/>
    <x v="1"/>
    <x v="0"/>
    <m/>
  </r>
  <r>
    <d v="2025-01-02T00:00:00"/>
    <s v="CR"/>
    <s v="PAKEMAN HC MRS GCQHELEN PAKEMAN"/>
    <m/>
    <n v="30"/>
    <n v="6888.88"/>
    <x v="1"/>
    <x v="0"/>
    <m/>
  </r>
  <r>
    <d v="2025-01-02T00:00:00"/>
    <s v="CR"/>
    <s v="COCKBURN PB+D COCKBURN PB+D"/>
    <m/>
    <n v="30"/>
    <n v="6918.88"/>
    <x v="1"/>
    <x v="0"/>
    <m/>
  </r>
  <r>
    <d v="2025-01-02T00:00:00"/>
    <s v="CR"/>
    <s v="KENNER R E"/>
    <m/>
    <n v="30"/>
    <n v="6948.88"/>
    <x v="1"/>
    <x v="0"/>
    <m/>
  </r>
  <r>
    <d v="2025-01-02T00:00:00"/>
    <s v="CR"/>
    <s v="BASS SMB &amp; CA AUTOCHRISTINE BASS"/>
    <m/>
    <n v="30"/>
    <n v="6978.88"/>
    <x v="1"/>
    <x v="0"/>
    <m/>
  </r>
  <r>
    <d v="2025-01-02T00:00:00"/>
    <s v="CR"/>
    <s v="Bayton Mavis DR MAVIS BAYTON"/>
    <m/>
    <n v="30"/>
    <n v="7008.88"/>
    <x v="1"/>
    <x v="0"/>
    <m/>
  </r>
  <r>
    <d v="2025-01-02T00:00:00"/>
    <s v="CR"/>
    <s v="MRS SUSAN J WHEELESJ WHEELER"/>
    <m/>
    <n v="30"/>
    <n v="7038.88"/>
    <x v="1"/>
    <x v="0"/>
    <m/>
  </r>
  <r>
    <d v="2025-01-02T00:00:00"/>
    <s v="CR"/>
    <s v="BALMER J A"/>
    <m/>
    <n v="30"/>
    <n v="7068.88"/>
    <x v="1"/>
    <x v="0"/>
    <m/>
  </r>
  <r>
    <d v="2025-01-02T00:00:00"/>
    <s v="CR"/>
    <s v="J COLCHESTER JILL COLCHESTER"/>
    <m/>
    <n v="30"/>
    <n v="7098.88"/>
    <x v="1"/>
    <x v="0"/>
    <m/>
  </r>
  <r>
    <d v="2025-01-02T00:00:00"/>
    <s v="CR"/>
    <s v="C H JONES"/>
    <m/>
    <n v="30"/>
    <n v="7128.88"/>
    <x v="1"/>
    <x v="0"/>
    <m/>
  </r>
  <r>
    <d v="2025-01-02T00:00:00"/>
    <s v="CR"/>
    <s v="P J FARLEY"/>
    <m/>
    <n v="30"/>
    <n v="7158.88"/>
    <x v="1"/>
    <x v="0"/>
    <m/>
  </r>
  <r>
    <d v="2025-01-02T00:00:00"/>
    <s v="CR"/>
    <s v="WOOTTON A GNY F WOOTTON"/>
    <m/>
    <n v="30"/>
    <n v="7188.88"/>
    <x v="1"/>
    <x v="0"/>
    <m/>
  </r>
  <r>
    <d v="2025-01-02T00:00:00"/>
    <s v="CR"/>
    <s v="C KING CAROLINE KING OAS"/>
    <m/>
    <n v="30"/>
    <n v="7218.88"/>
    <x v="1"/>
    <x v="0"/>
    <m/>
  </r>
  <r>
    <d v="2025-01-02T00:00:00"/>
    <s v="CR"/>
    <s v="PENNY T WD0 F PENNY"/>
    <m/>
    <n v="30"/>
    <n v="7248.88"/>
    <x v="1"/>
    <x v="0"/>
    <m/>
  </r>
  <r>
    <d v="2025-01-02T00:00:00"/>
    <s v="CR"/>
    <s v="R FORD RON FORD"/>
    <m/>
    <n v="30"/>
    <n v="7278.88"/>
    <x v="1"/>
    <x v="0"/>
    <m/>
  </r>
  <r>
    <d v="2025-01-02T00:00:00"/>
    <s v="CR"/>
    <s v="MILBURN D. MILBURN"/>
    <m/>
    <n v="30"/>
    <n v="7308.88"/>
    <x v="1"/>
    <x v="0"/>
    <m/>
  </r>
  <r>
    <d v="2025-01-02T00:00:00"/>
    <s v="CR"/>
    <s v="GORAYSKA B 1B7 F GORAYSKA"/>
    <m/>
    <n v="30"/>
    <n v="7338.88"/>
    <x v="1"/>
    <x v="0"/>
    <m/>
  </r>
  <r>
    <d v="2025-01-02T00:00:00"/>
    <s v="CR"/>
    <s v="STEPHEN J S2X F STEPHEN"/>
    <m/>
    <n v="30"/>
    <n v="7368.88"/>
    <x v="1"/>
    <x v="0"/>
    <m/>
  </r>
  <r>
    <d v="2025-01-02T00:00:00"/>
    <s v="CR"/>
    <s v="ORT J DG0 F ORT"/>
    <m/>
    <n v="30"/>
    <n v="7398.88"/>
    <x v="1"/>
    <x v="0"/>
    <m/>
  </r>
  <r>
    <d v="2025-01-02T00:00:00"/>
    <s v="CR"/>
    <s v="LINDISFARNE JOK F LINDISFARNE"/>
    <m/>
    <n v="30"/>
    <n v="7428.88"/>
    <x v="1"/>
    <x v="0"/>
    <m/>
  </r>
  <r>
    <d v="2025-01-02T00:00:00"/>
    <s v="CR"/>
    <s v="DUCKER R MY8 F DUCKER"/>
    <m/>
    <n v="30"/>
    <n v="7458.88"/>
    <x v="1"/>
    <x v="0"/>
    <m/>
  </r>
  <r>
    <d v="2025-01-02T00:00:00"/>
    <s v="CR"/>
    <s v="B JONES BEVERLEY JONES SUB"/>
    <m/>
    <n v="30"/>
    <n v="7488.88"/>
    <x v="1"/>
    <x v="0"/>
    <m/>
  </r>
  <r>
    <d v="2025-01-02T00:00:00"/>
    <s v="CR"/>
    <s v="ALAN BERMAN"/>
    <m/>
    <n v="30"/>
    <n v="7518.88"/>
    <x v="1"/>
    <x v="0"/>
    <m/>
  </r>
  <r>
    <d v="2025-01-02T00:00:00"/>
    <s v="CR"/>
    <s v="R J COON"/>
    <m/>
    <n v="30"/>
    <n v="7548.88"/>
    <x v="1"/>
    <x v="0"/>
    <m/>
  </r>
  <r>
    <d v="2025-01-02T00:00:00"/>
    <s v="CR"/>
    <s v="H F KING"/>
    <m/>
    <n v="30"/>
    <n v="7578.88"/>
    <x v="1"/>
    <x v="0"/>
    <m/>
  </r>
  <r>
    <d v="2025-01-02T00:00:00"/>
    <s v="CR"/>
    <s v="HOLLAND M FGE F HOLLAND"/>
    <m/>
    <n v="30"/>
    <n v="7608.88"/>
    <x v="1"/>
    <x v="0"/>
    <m/>
  </r>
  <r>
    <d v="2025-01-02T00:00:00"/>
    <s v="CR"/>
    <s v="C DAVIES ANNUAL SUBS"/>
    <m/>
    <n v="30"/>
    <n v="7638.88"/>
    <x v="1"/>
    <x v="0"/>
    <m/>
  </r>
  <r>
    <d v="2025-01-02T00:00:00"/>
    <s v="CR"/>
    <s v="SOSKIES A. SOSKIES"/>
    <m/>
    <n v="30"/>
    <n v="7668.88"/>
    <x v="1"/>
    <x v="0"/>
    <m/>
  </r>
  <r>
    <d v="2025-01-02T00:00:00"/>
    <s v="CR"/>
    <s v="LINE K VUB F LINE"/>
    <m/>
    <n v="30"/>
    <n v="7698.88"/>
    <x v="1"/>
    <x v="0"/>
    <m/>
  </r>
  <r>
    <d v="2025-01-02T00:00:00"/>
    <s v="CR"/>
    <s v="MRS BYGOTT ANNETTE BYGOTT"/>
    <m/>
    <n v="30"/>
    <n v="7728.88"/>
    <x v="1"/>
    <x v="0"/>
    <m/>
  </r>
  <r>
    <d v="2025-01-02T00:00:00"/>
    <s v="CR"/>
    <s v="C MOORE CAROLINE MOORE"/>
    <m/>
    <n v="30"/>
    <n v="7758.88"/>
    <x v="1"/>
    <x v="0"/>
    <m/>
  </r>
  <r>
    <d v="2025-01-02T00:00:00"/>
    <s v="CR"/>
    <s v="MR GUASTALLA &amp; MS SUB"/>
    <m/>
    <n v="30"/>
    <n v="7788.88"/>
    <x v="1"/>
    <x v="0"/>
    <m/>
  </r>
  <r>
    <d v="2025-01-02T00:00:00"/>
    <s v="CR"/>
    <s v="MR ROBINSON OXFORD ART SOCIETY"/>
    <m/>
    <n v="30"/>
    <n v="7818.88"/>
    <x v="1"/>
    <x v="0"/>
    <m/>
  </r>
  <r>
    <d v="2025-01-02T00:00:00"/>
    <s v="CR"/>
    <s v="MRS NEWHOFER NEWHOFER"/>
    <m/>
    <n v="30"/>
    <n v="7848.88"/>
    <x v="1"/>
    <x v="0"/>
    <m/>
  </r>
  <r>
    <d v="2025-01-02T00:00:00"/>
    <s v="CR"/>
    <s v="MS &amp; MR BURRELL LW &amp; JO BURRELL"/>
    <m/>
    <n v="30"/>
    <n v="7878.88"/>
    <x v="1"/>
    <x v="0"/>
    <m/>
  </r>
  <r>
    <d v="2025-01-02T00:00:00"/>
    <s v="CR"/>
    <s v="MRS WATES WATES"/>
    <m/>
    <n v="30"/>
    <n v="7908.88"/>
    <x v="1"/>
    <x v="0"/>
    <m/>
  </r>
  <r>
    <d v="2025-01-02T00:00:00"/>
    <s v="CR"/>
    <s v="R PATON BECKY PATON"/>
    <m/>
    <n v="30"/>
    <n v="7938.88"/>
    <x v="1"/>
    <x v="0"/>
    <m/>
  </r>
  <r>
    <d v="2025-01-02T00:00:00"/>
    <s v="CR"/>
    <s v="Moeran Nicola NICOLA MOERAN"/>
    <m/>
    <n v="30"/>
    <n v="7968.88"/>
    <x v="1"/>
    <x v="0"/>
    <m/>
  </r>
  <r>
    <d v="2025-01-02T00:00:00"/>
    <s v="CR"/>
    <s v="K GIBBONS KAY GIBBONS"/>
    <m/>
    <n v="30"/>
    <n v="7998.88"/>
    <x v="1"/>
    <x v="0"/>
    <m/>
  </r>
  <r>
    <d v="2025-01-02T00:00:00"/>
    <s v="CR"/>
    <s v="LINES EDK F LINES"/>
    <m/>
    <n v="30"/>
    <n v="8028.88"/>
    <x v="1"/>
    <x v="0"/>
    <m/>
  </r>
  <r>
    <d v="2025-01-02T00:00:00"/>
    <s v="CR"/>
    <s v="J.P PEART S4N 1 J.P PEART"/>
    <m/>
    <n v="30"/>
    <n v="8058.88"/>
    <x v="1"/>
    <x v="0"/>
    <m/>
  </r>
  <r>
    <d v="2025-01-02T00:00:00"/>
    <s v="CR"/>
    <s v="J CONWAY J CONWAY"/>
    <m/>
    <n v="30"/>
    <n v="8088.88"/>
    <x v="1"/>
    <x v="0"/>
    <m/>
  </r>
  <r>
    <d v="2025-01-02T00:00:00"/>
    <s v="CR"/>
    <s v="KIRKMAN AJ+S KIRKMAN AJ+S"/>
    <m/>
    <n v="30"/>
    <n v="8118.88"/>
    <x v="1"/>
    <x v="0"/>
    <m/>
  </r>
  <r>
    <d v="2025-01-02T00:00:00"/>
    <s v="CR"/>
    <s v="D WILLIAMS 0NS M WILLIAMS"/>
    <m/>
    <n v="30"/>
    <n v="8148.88"/>
    <x v="1"/>
    <x v="0"/>
    <m/>
  </r>
  <r>
    <d v="2025-01-02T00:00:00"/>
    <s v="CR"/>
    <s v="MORNA RHYS MORANA RHYS"/>
    <m/>
    <n v="30"/>
    <n v="8178.88"/>
    <x v="1"/>
    <x v="0"/>
    <m/>
  </r>
  <r>
    <d v="2025-01-02T00:00:00"/>
    <s v="CR"/>
    <s v="LESTER P R ZZ"/>
    <m/>
    <n v="25"/>
    <n v="8203.880000000001"/>
    <x v="1"/>
    <x v="0"/>
    <m/>
  </r>
  <r>
    <d v="2025-01-02T00:00:00"/>
    <s v="CR"/>
    <s v="Clutton-Brock EleaCLUTTON-BROCK"/>
    <m/>
    <n v="30"/>
    <n v="8233.880000000001"/>
    <x v="1"/>
    <x v="0"/>
    <m/>
  </r>
  <r>
    <d v="2025-01-02T00:00:00"/>
    <s v="CR"/>
    <s v="JONES D LVW F JONES"/>
    <m/>
    <n v="30"/>
    <n v="8263.880000000001"/>
    <x v="1"/>
    <x v="0"/>
    <m/>
  </r>
  <r>
    <d v="2025-01-02T00:00:00"/>
    <s v="CR"/>
    <s v="YMR ROBINSON YM"/>
    <m/>
    <n v="30"/>
    <n v="8293.880000000001"/>
    <x v="1"/>
    <x v="0"/>
    <m/>
  </r>
  <r>
    <d v="2025-01-02T00:00:00"/>
    <s v="CR"/>
    <s v="LEVELL B&amp;S"/>
    <m/>
    <n v="30"/>
    <n v="8323.880000000001"/>
    <x v="1"/>
    <x v="0"/>
    <m/>
  </r>
  <r>
    <d v="2025-01-02T00:00:00"/>
    <s v="CR"/>
    <s v="BATES A M"/>
    <m/>
    <n v="30"/>
    <n v="8353.880000000001"/>
    <x v="1"/>
    <x v="0"/>
    <m/>
  </r>
  <r>
    <d v="2025-01-02T00:00:00"/>
    <s v="CR"/>
    <s v="Laidlaw W &amp; D"/>
    <m/>
    <n v="30"/>
    <n v="8383.880000000001"/>
    <x v="1"/>
    <x v="0"/>
    <m/>
  </r>
  <r>
    <d v="2025-01-02T00:00:00"/>
    <s v="CR"/>
    <s v="SALLY WYATT SALLY WYATT"/>
    <m/>
    <n v="30"/>
    <n v="8413.880000000001"/>
    <x v="1"/>
    <x v="0"/>
    <m/>
  </r>
  <r>
    <d v="2025-01-02T00:00:00"/>
    <s v="CR"/>
    <s v="STEVE DAGGITT GREBENIK&amp;DAGGITT"/>
    <m/>
    <n v="30"/>
    <n v="8443.880000000001"/>
    <x v="1"/>
    <x v="0"/>
    <m/>
  </r>
  <r>
    <d v="2025-01-02T00:00:00"/>
    <s v="CR"/>
    <s v="ANGIE HUNT SUBS HUNT AJ"/>
    <m/>
    <n v="30"/>
    <n v="8473.880000000001"/>
    <x v="1"/>
    <x v="0"/>
    <m/>
  </r>
  <r>
    <d v="2025-01-02T00:00:00"/>
    <s v="CR"/>
    <s v="SUBSCRIPTION FENNE SKELS"/>
    <m/>
    <n v="30"/>
    <n v="8503.880000000001"/>
    <x v="1"/>
    <x v="0"/>
    <m/>
  </r>
  <r>
    <d v="2025-01-02T00:00:00"/>
    <s v="CR"/>
    <s v="WILSON W A"/>
    <m/>
    <n v="30"/>
    <n v="8533.880000000001"/>
    <x v="1"/>
    <x v="0"/>
    <m/>
  </r>
  <r>
    <d v="2025-01-02T00:00:00"/>
    <s v="CR"/>
    <s v="SANDH C&amp;I"/>
    <m/>
    <n v="25"/>
    <n v="8558.880000000001"/>
    <x v="1"/>
    <x v="0"/>
    <m/>
  </r>
  <r>
    <d v="2025-01-02T00:00:00"/>
    <s v="CR"/>
    <s v="COLE E A"/>
    <m/>
    <n v="25"/>
    <n v="8583.880000000001"/>
    <x v="1"/>
    <x v="0"/>
    <m/>
  </r>
  <r>
    <d v="2025-01-02T00:00:00"/>
    <s v="CR"/>
    <s v="CULLEN F SHAKESPEARE F"/>
    <m/>
    <n v="30"/>
    <n v="8613.880000000001"/>
    <x v="1"/>
    <x v="0"/>
    <m/>
  </r>
  <r>
    <d v="2025-01-02T00:00:00"/>
    <s v="CR"/>
    <s v="JENNYFAYART"/>
    <m/>
    <n v="30"/>
    <n v="8643.880000000001"/>
    <x v="1"/>
    <x v="0"/>
    <m/>
  </r>
  <r>
    <d v="2025-01-02T00:00:00"/>
    <s v="CR"/>
    <s v="WATERS S G"/>
    <m/>
    <n v="25"/>
    <n v="8668.880000000001"/>
    <x v="1"/>
    <x v="0"/>
    <m/>
  </r>
  <r>
    <d v="2025-01-02T00:00:00"/>
    <s v="CR"/>
    <s v="KIRBY TESSA KIRBY T"/>
    <m/>
    <n v="30"/>
    <n v="8698.880000000001"/>
    <x v="1"/>
    <x v="0"/>
    <m/>
  </r>
  <r>
    <d v="2025-01-02T00:00:00"/>
    <s v="CR"/>
    <s v="JAMES HAMILT"/>
    <m/>
    <n v="30"/>
    <n v="8728.880000000001"/>
    <x v="1"/>
    <x v="0"/>
    <m/>
  </r>
  <r>
    <d v="2025-01-02T00:00:00"/>
    <s v="CR"/>
    <s v="W S-SMITH SO8 1 W SKINNER-SMITH"/>
    <m/>
    <n v="35"/>
    <n v="8763.880000000001"/>
    <x v="1"/>
    <x v="0"/>
    <m/>
  </r>
  <r>
    <d v="2025-01-02T00:00:00"/>
    <s v="CR"/>
    <s v="BUTLER A. BUTLER"/>
    <m/>
    <n v="30"/>
    <n v="8793.880000000001"/>
    <x v="1"/>
    <x v="0"/>
    <m/>
  </r>
  <r>
    <d v="2025-01-02T00:00:00"/>
    <s v="CR"/>
    <s v="J STROTHER"/>
    <m/>
    <n v="30"/>
    <n v="8823.880000000001"/>
    <x v="1"/>
    <x v="0"/>
    <m/>
  </r>
  <r>
    <d v="2025-01-02T00:00:00"/>
    <s v="CR"/>
    <s v="Hinchliffe Antony HINCHLIFFE"/>
    <m/>
    <n v="30"/>
    <n v="8853.880000000001"/>
    <x v="1"/>
    <x v="0"/>
    <m/>
  </r>
  <r>
    <d v="2025-01-02T00:00:00"/>
    <s v="CR"/>
    <s v="FLUDRA A &amp; L CP"/>
    <m/>
    <n v="30"/>
    <n v="8883.880000000001"/>
    <x v="1"/>
    <x v="0"/>
    <m/>
  </r>
  <r>
    <d v="2025-01-02T00:00:00"/>
    <s v="CR"/>
    <s v="MRS FERN STRANGE"/>
    <m/>
    <n v="30"/>
    <n v="8913.880000000001"/>
    <x v="1"/>
    <x v="0"/>
    <m/>
  </r>
  <r>
    <d v="2025-01-02T00:00:00"/>
    <s v="CR"/>
    <s v="SELHURST MM MANDY SELHURST"/>
    <m/>
    <n v="30"/>
    <n v="8943.880000000001"/>
    <x v="1"/>
    <x v="0"/>
    <m/>
  </r>
  <r>
    <d v="2025-01-02T00:00:00"/>
    <s v="CR"/>
    <s v="SELHURST MM SELHURST"/>
    <m/>
    <n v="30"/>
    <n v="8973.880000000001"/>
    <x v="1"/>
    <x v="0"/>
    <m/>
  </r>
  <r>
    <d v="2025-01-02T00:00:00"/>
    <s v="CR"/>
    <s v="J COOPER FASTER PAYMENT"/>
    <m/>
    <n v="30"/>
    <n v="9003.880000000001"/>
    <x v="1"/>
    <x v="0"/>
    <m/>
  </r>
  <r>
    <d v="2025-01-02T00:00:00"/>
    <s v="CR"/>
    <s v="Anna Lever N140590"/>
    <m/>
    <n v="30"/>
    <n v="9033.880000000001"/>
    <x v="1"/>
    <x v="0"/>
    <m/>
  </r>
  <r>
    <d v="2025-01-02T00:00:00"/>
    <s v="CR"/>
    <s v="SAMPSON JS &amp; JM PPJOHN SAMPSON"/>
    <m/>
    <n v="30"/>
    <n v="9063.880000000001"/>
    <x v="1"/>
    <x v="0"/>
    <m/>
  </r>
  <r>
    <d v="2025-01-02T00:00:00"/>
    <s v="CR"/>
    <s v="MR PHILIP S VAINKEPHILIP VAINKER"/>
    <m/>
    <n v="30"/>
    <n v="9093.880000000001"/>
    <x v="1"/>
    <x v="0"/>
    <m/>
  </r>
  <r>
    <d v="2025-01-02T00:00:00"/>
    <s v="CR"/>
    <s v="MS AMY F GLEES OASGLEES"/>
    <m/>
    <n v="30"/>
    <n v="9123.880000000001"/>
    <x v="1"/>
    <x v="0"/>
    <m/>
  </r>
  <r>
    <d v="2025-01-02T00:00:00"/>
    <s v="CR"/>
    <s v="JOHN MCALOON MCALOON PA"/>
    <m/>
    <n v="30"/>
    <n v="9153.880000000001"/>
    <x v="1"/>
    <x v="0"/>
    <m/>
  </r>
  <r>
    <d v="2025-01-02T00:00:00"/>
    <s v="CR"/>
    <s v="ANGELA RADCLIFFE ms a radcliffe"/>
    <m/>
    <n v="30"/>
    <n v="9183.880000000001"/>
    <x v="1"/>
    <x v="0"/>
    <m/>
  </r>
  <r>
    <d v="2025-01-02T00:00:00"/>
    <s v="CR"/>
    <s v="Robinson Mary MARY ROBINSON"/>
    <m/>
    <n v="30"/>
    <n v="9213.880000000001"/>
    <x v="1"/>
    <x v="0"/>
    <m/>
  </r>
  <r>
    <d v="2025-01-02T00:00:00"/>
    <s v="CR"/>
    <s v="L ROWE"/>
    <m/>
    <n v="30"/>
    <n v="9243.880000000001"/>
    <x v="1"/>
    <x v="0"/>
    <m/>
  </r>
  <r>
    <d v="2025-01-02T00:00:00"/>
    <s v="CR"/>
    <s v="Thompson Marc MR M H THOMPSOM"/>
    <m/>
    <n v="30"/>
    <n v="9273.880000000001"/>
    <x v="1"/>
    <x v="0"/>
    <m/>
  </r>
  <r>
    <d v="2025-01-02T00:00:00"/>
    <s v="CR"/>
    <s v="Side Richard SUE SIDE"/>
    <m/>
    <n v="30"/>
    <n v="9303.880000000001"/>
    <x v="1"/>
    <x v="0"/>
    <m/>
  </r>
  <r>
    <d v="2025-01-02T00:00:00"/>
    <s v="CR"/>
    <s v="Anuk Naumann FASTER PAYMENT"/>
    <m/>
    <n v="30"/>
    <n v="9333.880000000001"/>
    <x v="1"/>
    <x v="0"/>
    <m/>
  </r>
  <r>
    <d v="2025-01-02T00:00:00"/>
    <s v="CR"/>
    <s v="A KESTNER ALAN KESTNER SUBS"/>
    <m/>
    <n v="30"/>
    <n v="9363.880000000001"/>
    <x v="1"/>
    <x v="0"/>
    <m/>
  </r>
  <r>
    <d v="2025-01-02T00:00:00"/>
    <s v="CR"/>
    <s v="BEVAN A. BEVAN"/>
    <m/>
    <n v="30"/>
    <n v="9393.880000000001"/>
    <x v="1"/>
    <x v="0"/>
    <m/>
  </r>
  <r>
    <d v="2025-01-02T00:00:00"/>
    <s v="CR"/>
    <s v="Pretorius DiederikDIRK PRETORIUS"/>
    <m/>
    <n v="30"/>
    <n v="9423.880000000001"/>
    <x v="1"/>
    <x v="0"/>
    <m/>
  </r>
  <r>
    <d v="2025-01-02T00:00:00"/>
    <s v="CR"/>
    <s v="Bell Elizabeth"/>
    <m/>
    <n v="30"/>
    <n v="9453.880000000001"/>
    <x v="1"/>
    <x v="0"/>
    <m/>
  </r>
  <r>
    <d v="2025-01-02T00:00:00"/>
    <s v="CR"/>
    <s v="Williams Elaine HSBC OAS"/>
    <m/>
    <n v="30"/>
    <n v="9483.880000000001"/>
    <x v="1"/>
    <x v="0"/>
    <m/>
  </r>
  <r>
    <d v="2025-01-02T00:00:00"/>
    <s v="CR"/>
    <s v="CLAIRE DRINKWATER DRINKWATER"/>
    <m/>
    <n v="30"/>
    <n v="9513.880000000001"/>
    <x v="1"/>
    <x v="0"/>
    <m/>
  </r>
  <r>
    <d v="2025-01-02T00:00:00"/>
    <s v="CR"/>
    <s v="E R WHEELER LIZZIEWHEELER"/>
    <m/>
    <n v="30"/>
    <n v="9543.880000000001"/>
    <x v="1"/>
    <x v="0"/>
    <m/>
  </r>
  <r>
    <d v="2025-01-03T00:00:00"/>
    <s v="CR"/>
    <s v="Stripe Payments UKSTRIPE"/>
    <m/>
    <n v="143.94"/>
    <n v="9687.8200000000015"/>
    <x v="1"/>
    <x v="0"/>
    <m/>
  </r>
  <r>
    <d v="2025-01-03T00:00:00"/>
    <s v="CR"/>
    <s v="H WARD HELEN WARD"/>
    <m/>
    <n v="30"/>
    <n v="9717.8200000000015"/>
    <x v="1"/>
    <x v="0"/>
    <m/>
  </r>
  <r>
    <d v="2025-01-06T00:00:00"/>
    <s v="CR"/>
    <s v="ACTON P &amp; KT KATHRYN ACTON"/>
    <m/>
    <n v="30"/>
    <n v="9747.8200000000015"/>
    <x v="1"/>
    <x v="0"/>
    <m/>
  </r>
  <r>
    <d v="2025-01-06T00:00:00"/>
    <s v="CR"/>
    <s v="ACTON P &amp; KT PAULACTON"/>
    <m/>
    <n v="30"/>
    <n v="9777.8200000000015"/>
    <x v="1"/>
    <x v="0"/>
    <m/>
  </r>
  <r>
    <d v="2025-01-06T00:00:00"/>
    <s v="CR"/>
    <s v="OSTER B R BARBARA OSTER"/>
    <m/>
    <n v="30"/>
    <n v="9807.8200000000015"/>
    <x v="1"/>
    <x v="0"/>
    <m/>
  </r>
  <r>
    <d v="2025-01-06T00:00:00"/>
    <s v="CR"/>
    <s v="SPACKMAN S D C SPACKMAN"/>
    <m/>
    <n v="30"/>
    <n v="9837.8200000000015"/>
    <x v="1"/>
    <x v="0"/>
    <m/>
  </r>
  <r>
    <d v="2025-01-06T00:00:00"/>
    <s v="CR"/>
    <s v="GRAY SR+C SUBSCRIPTION"/>
    <m/>
    <n v="30"/>
    <n v="9867.8200000000015"/>
    <x v="1"/>
    <x v="0"/>
    <m/>
  </r>
  <r>
    <d v="2025-01-06T00:00:00"/>
    <s v="CR"/>
    <s v="MEMBERSHIP FEES BIGGS A D"/>
    <m/>
    <n v="30"/>
    <n v="9897.8200000000015"/>
    <x v="1"/>
    <x v="0"/>
    <m/>
  </r>
  <r>
    <d v="2025-01-06T00:00:00"/>
    <s v="CR"/>
    <s v="Hipkiss Katherine KATE HIPKISS"/>
    <m/>
    <n v="30"/>
    <n v="9927.8200000000015"/>
    <x v="1"/>
    <x v="0"/>
    <m/>
  </r>
  <r>
    <d v="2025-01-06T00:00:00"/>
    <s v="CR"/>
    <s v="B GORAYSKA"/>
    <m/>
    <n v="30"/>
    <n v="9957.8200000000015"/>
    <x v="1"/>
    <x v="0"/>
    <m/>
  </r>
  <r>
    <d v="2025-01-06T00:00:00"/>
    <s v="CR"/>
    <s v="June Dent June Dent Membersh"/>
    <m/>
    <n v="30"/>
    <n v="9987.8200000000015"/>
    <x v="1"/>
    <x v="0"/>
    <m/>
  </r>
  <r>
    <d v="2025-01-06T00:00:00"/>
    <s v="CR"/>
    <s v="HUGH TURNER OAS Membership"/>
    <m/>
    <n v="30"/>
    <n v="10017.820000000002"/>
    <x v="1"/>
    <x v="0"/>
    <m/>
  </r>
  <r>
    <d v="2025-01-07T00:00:00"/>
    <s v="CR"/>
    <s v="Stripe Payments UKSTRIPE"/>
    <m/>
    <n v="56.7"/>
    <n v="10074.520000000002"/>
    <x v="1"/>
    <x v="0"/>
    <m/>
  </r>
  <r>
    <d v="2025-01-07T00:00:00"/>
    <s v="CR"/>
    <s v="Jamieson Kay KAY JAMIESON"/>
    <m/>
    <n v="30"/>
    <n v="10104.520000000002"/>
    <x v="1"/>
    <x v="0"/>
    <m/>
  </r>
  <r>
    <d v="2025-01-08T00:00:00"/>
    <s v="CR"/>
    <s v="Griffiths Eirian EIRIAN GRIFFITHS"/>
    <m/>
    <n v="30"/>
    <n v="10134.520000000002"/>
    <x v="1"/>
    <x v="0"/>
    <m/>
  </r>
  <r>
    <d v="2025-01-08T00:00:00"/>
    <s v="CR"/>
    <s v="Stripe Payments UKSTRIPE"/>
    <m/>
    <n v="86.56"/>
    <n v="10221.080000000002"/>
    <x v="1"/>
    <x v="0"/>
    <m/>
  </r>
  <r>
    <d v="2025-01-09T00:00:00"/>
    <s v="CR"/>
    <s v="Whitehouse Paul PAUL WHITEHOUSE"/>
    <m/>
    <n v="30"/>
    <n v="10251.080000000002"/>
    <x v="1"/>
    <x v="0"/>
    <m/>
  </r>
  <r>
    <d v="2025-01-09T00:00:00"/>
    <s v="CR"/>
    <s v="Stripe Payments UKSTRIPE"/>
    <m/>
    <n v="86.59"/>
    <n v="10337.670000000002"/>
    <x v="1"/>
    <x v="0"/>
    <m/>
  </r>
  <r>
    <d v="2025-01-09T00:00:00"/>
    <s v="CR"/>
    <s v="DOWSE &amp; BENTLEY CAMILLA DOWSE"/>
    <m/>
    <n v="30"/>
    <n v="10367.670000000002"/>
    <x v="1"/>
    <x v="0"/>
    <m/>
  </r>
  <r>
    <d v="2025-01-09T00:00:00"/>
    <s v="CR"/>
    <s v="PETTS VR VALERIE PETTS"/>
    <m/>
    <n v="30"/>
    <n v="10397.670000000002"/>
    <x v="1"/>
    <x v="0"/>
    <m/>
  </r>
  <r>
    <d v="2025-01-10T00:00:00"/>
    <s v="CR"/>
    <s v="R MARSDEN RONA"/>
    <m/>
    <n v="30"/>
    <n v="10427.670000000002"/>
    <x v="1"/>
    <x v="0"/>
    <m/>
  </r>
  <r>
    <d v="2025-01-13T00:00:00"/>
    <s v="CR"/>
    <s v="Stripe Payments UKSTRIPE"/>
    <m/>
    <n v="115.78"/>
    <n v="10543.450000000003"/>
    <x v="1"/>
    <x v="0"/>
    <m/>
  </r>
  <r>
    <d v="2025-01-13T00:00:00"/>
    <s v="BP"/>
    <s v="SIMMONS J Julia Simmons"/>
    <m/>
    <n v="30"/>
    <n v="10573.450000000003"/>
    <x v="1"/>
    <x v="0"/>
    <m/>
  </r>
  <r>
    <d v="2025-01-13T00:00:00"/>
    <s v="CR"/>
    <s v="BENSTEAD A C Amanda Benstead"/>
    <m/>
    <n v="30"/>
    <n v="10603.450000000003"/>
    <x v="1"/>
    <x v="0"/>
    <m/>
  </r>
  <r>
    <d v="2025-01-14T00:00:00"/>
    <s v="CR"/>
    <s v="C Groom Candida Groom"/>
    <m/>
    <n v="30"/>
    <n v="10633.450000000003"/>
    <x v="1"/>
    <x v="0"/>
    <m/>
  </r>
  <r>
    <d v="2025-01-15T00:00:00"/>
    <s v="CR"/>
    <s v="Stripe Payments UKSTRIPE"/>
    <m/>
    <n v="29.35"/>
    <n v="10662.800000000003"/>
    <x v="1"/>
    <x v="0"/>
    <m/>
  </r>
  <r>
    <d v="2025-01-16T00:00:00"/>
    <s v="CR"/>
    <s v="Stripe Payments UKSTRIPE"/>
    <m/>
    <n v="29.2"/>
    <n v="10692.000000000004"/>
    <x v="1"/>
    <x v="0"/>
    <m/>
  </r>
  <r>
    <d v="2025-01-16T00:00:00"/>
    <s v="BP"/>
    <s v="Lin Kerr OAS"/>
    <n v="30"/>
    <m/>
    <n v="10662.000000000004"/>
    <x v="3"/>
    <x v="0"/>
    <m/>
  </r>
  <r>
    <d v="2025-01-16T00:00:00"/>
    <s v="BP"/>
    <s v="Spencer Holt INV-7689"/>
    <n v="245.4"/>
    <m/>
    <n v="10416.600000000004"/>
    <x v="4"/>
    <x v="1"/>
    <m/>
  </r>
  <r>
    <d v="2025-01-16T00:00:00"/>
    <s v="BP"/>
    <s v="Rebecca Payton OAS"/>
    <n v="14.4"/>
    <m/>
    <n v="10402.200000000004"/>
    <x v="5"/>
    <x v="0"/>
    <m/>
  </r>
  <r>
    <d v="2025-01-17T00:00:00"/>
    <s v="CR"/>
    <s v="J Morgan JEREMY MORGAN"/>
    <m/>
    <n v="30"/>
    <n v="10432.200000000004"/>
    <x v="1"/>
    <x v="0"/>
    <m/>
  </r>
  <r>
    <d v="2025-01-17T00:00:00"/>
    <s v="CR"/>
    <s v="MRS S J &amp; MR M R CM CLAY SUBS"/>
    <m/>
    <n v="30"/>
    <n v="10462.200000000004"/>
    <x v="1"/>
    <x v="0"/>
    <m/>
  </r>
  <r>
    <d v="2025-01-17T00:00:00"/>
    <s v="CR"/>
    <s v="V Stanway VICTORIA STANWAY"/>
    <m/>
    <n v="30"/>
    <n v="10492.200000000004"/>
    <x v="1"/>
    <x v="0"/>
    <m/>
  </r>
  <r>
    <d v="2025-01-18T00:00:00"/>
    <s v="CR"/>
    <s v="Jackson Morgan MM PLUMM"/>
    <m/>
    <n v="30"/>
    <n v="10522.200000000004"/>
    <x v="1"/>
    <x v="0"/>
    <m/>
  </r>
  <r>
    <d v="2025-01-19T00:00:00"/>
    <s v="CR"/>
    <s v="Claire Venables Claire Venables"/>
    <m/>
    <n v="30"/>
    <n v="10552.200000000004"/>
    <x v="1"/>
    <x v="0"/>
    <m/>
  </r>
  <r>
    <d v="2025-01-20T00:00:00"/>
    <s v="CR"/>
    <s v="Ruth Margaret SwaiRuth Swain"/>
    <m/>
    <n v="30"/>
    <n v="10582.200000000004"/>
    <x v="1"/>
    <x v="0"/>
    <m/>
  </r>
  <r>
    <d v="2025-01-20T00:00:00"/>
    <s v="CR"/>
    <s v="SHUCKBURGH P M B PIP SHUCKURGH"/>
    <m/>
    <n v="30"/>
    <n v="10612.200000000004"/>
    <x v="1"/>
    <x v="0"/>
    <m/>
  </r>
  <r>
    <d v="2025-01-20T00:00:00"/>
    <s v="CR"/>
    <s v="MARY CRAIG Roderick Craig"/>
    <m/>
    <n v="30"/>
    <n v="10642.200000000004"/>
    <x v="1"/>
    <x v="0"/>
    <m/>
  </r>
  <r>
    <d v="2025-01-20T00:00:00"/>
    <s v="BP"/>
    <s v="BERRETT MGS&amp;AR Alison Berrett"/>
    <m/>
    <n v="30"/>
    <n v="10672.200000000004"/>
    <x v="1"/>
    <x v="0"/>
    <m/>
  </r>
  <r>
    <d v="2025-01-20T00:00:00"/>
    <s v="CR"/>
    <s v="ENGELHARDT MM JULIA ENGELHARDT"/>
    <m/>
    <n v="30"/>
    <n v="10702.200000000004"/>
    <x v="1"/>
    <x v="0"/>
    <m/>
  </r>
  <r>
    <d v="2025-01-20T00:00:00"/>
    <s v="CR"/>
    <s v="EMMA DAVIS T/AS EMMA DAVIS 2025"/>
    <m/>
    <n v="30"/>
    <n v="10732.200000000004"/>
    <x v="1"/>
    <x v="0"/>
    <m/>
  </r>
  <r>
    <d v="2025-01-20T00:00:00"/>
    <s v="CR"/>
    <s v="ANNE GIRLING Anne Girling"/>
    <m/>
    <n v="30"/>
    <n v="10762.200000000004"/>
    <x v="1"/>
    <x v="0"/>
    <m/>
  </r>
  <r>
    <d v="2025-01-20T00:00:00"/>
    <s v="BP"/>
    <s v="WILLIAMS DH&amp;SJ David Williams"/>
    <m/>
    <n v="30"/>
    <n v="10792.200000000004"/>
    <x v="1"/>
    <x v="0"/>
    <m/>
  </r>
  <r>
    <d v="2025-01-20T00:00:00"/>
    <s v="CR"/>
    <s v="ZUR JN JUDITH ZUR"/>
    <m/>
    <n v="30"/>
    <n v="10822.200000000004"/>
    <x v="1"/>
    <x v="0"/>
    <m/>
  </r>
  <r>
    <d v="2025-01-20T00:00:00"/>
    <s v="CR"/>
    <s v="JONES M G CP MYRICA JONES"/>
    <m/>
    <n v="30"/>
    <n v="10852.200000000004"/>
    <x v="1"/>
    <x v="0"/>
    <m/>
  </r>
  <r>
    <d v="2025-01-20T00:00:00"/>
    <s v="CR"/>
    <s v="PARKER WOOLWAY T TARA PW"/>
    <m/>
    <n v="30"/>
    <n v="10882.200000000004"/>
    <x v="1"/>
    <x v="0"/>
    <m/>
  </r>
  <r>
    <d v="2025-01-20T00:00:00"/>
    <s v="CR"/>
    <s v="SHEPHERD M C PP MARIE SHEPHERD"/>
    <m/>
    <n v="30"/>
    <n v="10912.200000000004"/>
    <x v="1"/>
    <x v="0"/>
    <m/>
  </r>
  <r>
    <d v="2025-01-20T00:00:00"/>
    <s v="CR"/>
    <s v="E Coleman-Jones EMMA COLEMAN-JONES"/>
    <m/>
    <n v="30"/>
    <n v="10942.200000000004"/>
    <x v="1"/>
    <x v="0"/>
    <m/>
  </r>
  <r>
    <d v="2025-01-20T00:00:00"/>
    <s v="CR"/>
    <s v="JASON DANELY Robin Danely"/>
    <m/>
    <n v="30"/>
    <n v="10972.200000000004"/>
    <x v="1"/>
    <x v="0"/>
    <m/>
  </r>
  <r>
    <d v="2025-01-20T00:00:00"/>
    <s v="CR"/>
    <s v="Johannes Von StummJohannes von Stumm"/>
    <m/>
    <n v="30"/>
    <n v="11002.200000000004"/>
    <x v="1"/>
    <x v="0"/>
    <m/>
  </r>
  <r>
    <d v="2025-01-20T00:00:00"/>
    <s v="CR"/>
    <s v="C Landell-Mills CATHY LANDELL MILL"/>
    <m/>
    <n v="30"/>
    <n v="11032.200000000004"/>
    <x v="1"/>
    <x v="0"/>
    <m/>
  </r>
  <r>
    <d v="2025-01-21T00:00:00"/>
    <s v="BP"/>
    <s v="FRANKLIN A J Alan Franklin"/>
    <m/>
    <n v="30"/>
    <n v="11062.200000000004"/>
    <x v="1"/>
    <x v="0"/>
    <m/>
  </r>
  <r>
    <d v="2025-01-21T00:00:00"/>
    <s v="CR"/>
    <s v="J Huggett Jenny Huggett 2025"/>
    <m/>
    <n v="30"/>
    <n v="11092.200000000004"/>
    <x v="1"/>
    <x v="0"/>
    <m/>
  </r>
  <r>
    <d v="2025-01-21T00:00:00"/>
    <s v="CR"/>
    <s v="Bayton Mavis MAVIS BAYTON"/>
    <m/>
    <n v="30"/>
    <n v="11122.200000000004"/>
    <x v="1"/>
    <x v="0"/>
    <m/>
  </r>
  <r>
    <d v="2025-01-21T00:00:00"/>
    <s v="CHG"/>
    <s v="TOTAL CHARGES TO 30DEC2024"/>
    <n v="5"/>
    <m/>
    <n v="11117.200000000004"/>
    <x v="5"/>
    <x v="0"/>
    <m/>
  </r>
  <r>
    <d v="2025-01-21T00:00:00"/>
    <s v="CR"/>
    <s v="MRS HOFFMAN BEATRICE HOFFMAN"/>
    <m/>
    <n v="30"/>
    <n v="11147.200000000004"/>
    <x v="1"/>
    <x v="0"/>
    <m/>
  </r>
  <r>
    <d v="2025-01-21T00:00:00"/>
    <s v="CR"/>
    <s v="Smart Adrian ADRIAN SMART"/>
    <m/>
    <n v="30"/>
    <n v="11177.200000000004"/>
    <x v="1"/>
    <x v="0"/>
    <m/>
  </r>
  <r>
    <d v="2025-01-21T00:00:00"/>
    <s v="CR"/>
    <s v="Anuk Naumann Anuk Naumann"/>
    <m/>
    <n v="30"/>
    <n v="11207.200000000004"/>
    <x v="1"/>
    <x v="0"/>
    <m/>
  </r>
  <r>
    <d v="2025-01-21T00:00:00"/>
    <s v="CR"/>
    <s v="J Colchester JILL COLCHESTER"/>
    <m/>
    <n v="30"/>
    <n v="11237.200000000004"/>
    <x v="1"/>
    <x v="0"/>
    <m/>
  </r>
  <r>
    <d v="2025-01-22T00:00:00"/>
    <s v="BP"/>
    <s v="ABELL S C Suzanne Abell"/>
    <m/>
    <n v="30"/>
    <n v="11267.200000000004"/>
    <x v="1"/>
    <x v="0"/>
    <m/>
  </r>
  <r>
    <d v="2025-01-22T00:00:00"/>
    <s v="BP"/>
    <s v="Jill Colchester OAS"/>
    <n v="30"/>
    <m/>
    <n v="11237.200000000004"/>
    <x v="3"/>
    <x v="0"/>
    <m/>
  </r>
  <r>
    <d v="2025-01-23T00:00:00"/>
    <s v="CR"/>
    <s v="ANGELA RADCLIFFE AngelaRadcliffe"/>
    <m/>
    <n v="30"/>
    <n v="11267.200000000004"/>
    <x v="1"/>
    <x v="0"/>
    <m/>
  </r>
  <r>
    <d v="2025-01-23T00:00:00"/>
    <s v="BP"/>
    <s v="Sally-Anne S Sally-Anne Stewart"/>
    <m/>
    <n v="30"/>
    <n v="11297.200000000004"/>
    <x v="1"/>
    <x v="0"/>
    <m/>
  </r>
  <r>
    <d v="2025-01-23T00:00:00"/>
    <s v="CR"/>
    <s v="Zelga Miller zelga miller"/>
    <m/>
    <n v="30"/>
    <n v="11327.200000000004"/>
    <x v="1"/>
    <x v="0"/>
    <m/>
  </r>
  <r>
    <d v="2025-01-23T00:00:00"/>
    <s v="BP"/>
    <s v="Angela Radcliffe OAS"/>
    <n v="30"/>
    <m/>
    <n v="11297.200000000004"/>
    <x v="3"/>
    <x v="0"/>
    <m/>
  </r>
  <r>
    <d v="2025-01-23T00:00:00"/>
    <s v="CR"/>
    <s v="INDIGO ARTS ANTONIAGLYNNEJONES"/>
    <m/>
    <n v="30"/>
    <n v="11327.200000000004"/>
    <x v="1"/>
    <x v="0"/>
    <m/>
  </r>
  <r>
    <d v="2025-01-24T00:00:00"/>
    <s v="CR"/>
    <s v="CROPPER J &amp; LR LOUISE CROPPER"/>
    <m/>
    <n v="30"/>
    <n v="11357.200000000004"/>
    <x v="1"/>
    <x v="0"/>
    <m/>
  </r>
  <r>
    <d v="2025-01-24T00:00:00"/>
    <s v="CR"/>
    <s v="R Ducker Rachel Ducker"/>
    <m/>
    <n v="30"/>
    <n v="11387.200000000004"/>
    <x v="1"/>
    <x v="0"/>
    <m/>
  </r>
  <r>
    <d v="2025-01-25T00:00:00"/>
    <s v="CR"/>
    <s v="A Jones A MCNEILE JONES"/>
    <m/>
    <n v="30"/>
    <n v="11417.200000000004"/>
    <x v="1"/>
    <x v="0"/>
    <m/>
  </r>
  <r>
    <d v="2025-01-26T00:00:00"/>
    <s v="BP"/>
    <s v="Cathy Landell MillOAS"/>
    <n v="30"/>
    <m/>
    <n v="11387.200000000004"/>
    <x v="3"/>
    <x v="0"/>
    <m/>
  </r>
  <r>
    <d v="2025-01-27T00:00:00"/>
    <s v="CR"/>
    <s v="Stripe Payments UKSTRIPE"/>
    <m/>
    <n v="26.1"/>
    <n v="11413.300000000005"/>
    <x v="1"/>
    <x v="0"/>
    <m/>
  </r>
  <r>
    <d v="2025-01-27T00:00:00"/>
    <s v="CR"/>
    <s v="EAGLE HC HARRIET EAGLE"/>
    <m/>
    <n v="30"/>
    <n v="11443.300000000005"/>
    <x v="1"/>
    <x v="0"/>
    <m/>
  </r>
  <r>
    <d v="2025-01-27T00:00:00"/>
    <s v="BP"/>
    <s v="Magdalen Road StudOAS donation"/>
    <n v="200"/>
    <m/>
    <n v="11243.300000000005"/>
    <x v="6"/>
    <x v="0"/>
    <m/>
  </r>
  <r>
    <d v="2025-01-27T00:00:00"/>
    <s v="BP"/>
    <s v="Rebecca Payton OAS"/>
    <n v="60"/>
    <m/>
    <n v="11183.300000000005"/>
    <x v="7"/>
    <x v="0"/>
    <m/>
  </r>
  <r>
    <d v="2025-01-27T00:00:00"/>
    <s v="BP"/>
    <s v="Rachel Ducker OAS"/>
    <n v="30"/>
    <m/>
    <n v="11153.300000000005"/>
    <x v="3"/>
    <x v="0"/>
    <m/>
  </r>
  <r>
    <d v="2025-01-28T00:00:00"/>
    <s v="CR"/>
    <s v="Stripe Payments UKSTRIPE"/>
    <m/>
    <n v="27.1"/>
    <n v="11180.400000000005"/>
    <x v="1"/>
    <x v="0"/>
    <m/>
  </r>
  <r>
    <d v="2025-01-28T00:00:00"/>
    <s v="CR"/>
    <s v="STILES KJ 2 KIERAN STILES"/>
    <m/>
    <n v="30"/>
    <n v="11210.400000000005"/>
    <x v="1"/>
    <x v="0"/>
    <m/>
  </r>
  <r>
    <d v="2025-01-29T00:00:00"/>
    <s v="BP"/>
    <s v="Rebecca Payton OAS"/>
    <n v="72"/>
    <m/>
    <n v="11138.400000000005"/>
    <x v="7"/>
    <x v="0"/>
    <m/>
  </r>
  <r>
    <d v="2025-01-29T00:00:00"/>
    <s v="CR"/>
    <s v="ART PROFILE LIMITEPeter Keegan"/>
    <m/>
    <n v="30"/>
    <n v="11168.400000000005"/>
    <x v="1"/>
    <x v="0"/>
    <m/>
  </r>
  <r>
    <d v="2025-01-30T00:00:00"/>
    <s v="BP"/>
    <s v="Caroline Moore OAS"/>
    <n v="30"/>
    <m/>
    <n v="11138.400000000005"/>
    <x v="3"/>
    <x v="0"/>
    <m/>
  </r>
  <r>
    <d v="2025-01-30T00:00:00"/>
    <s v="CR"/>
    <s v="Stripe Payments UKSTRIPE"/>
    <m/>
    <n v="21.54"/>
    <n v="11159.940000000006"/>
    <x v="1"/>
    <x v="0"/>
    <m/>
  </r>
  <r>
    <d v="2025-02-01T00:00:00"/>
    <s v="BP"/>
    <s v="HEATON GA Gill Heaton sub"/>
    <m/>
    <n v="30"/>
    <n v="11189.940000000006"/>
    <x v="1"/>
    <x v="0"/>
    <m/>
  </r>
  <r>
    <d v="2025-02-01T00:00:00"/>
    <s v="BP"/>
    <s v="Jeremy Morgan OAS"/>
    <n v="210"/>
    <m/>
    <n v="10979.940000000006"/>
    <x v="8"/>
    <x v="0"/>
    <m/>
  </r>
  <r>
    <d v="2025-02-03T00:00:00"/>
    <s v="CR"/>
    <s v="CROFT TWR TOM CROFT"/>
    <m/>
    <n v="30"/>
    <n v="11009.940000000006"/>
    <x v="1"/>
    <x v="0"/>
    <m/>
  </r>
  <r>
    <d v="2025-02-03T00:00:00"/>
    <s v="CR"/>
    <s v="KULABKO M M KULABKO"/>
    <m/>
    <n v="30"/>
    <n v="11039.940000000006"/>
    <x v="1"/>
    <x v="0"/>
    <m/>
  </r>
  <r>
    <d v="2025-02-04T00:00:00"/>
    <s v="BP"/>
    <s v="Rebecca Payton OAS"/>
    <n v="9.6999999999999993"/>
    <m/>
    <n v="11030.240000000005"/>
    <x v="5"/>
    <x v="0"/>
    <m/>
  </r>
  <r>
    <d v="2025-02-04T00:00:00"/>
    <s v="BP"/>
    <s v="Rebecca Payton OAS"/>
    <n v="30.49"/>
    <m/>
    <n v="10999.750000000005"/>
    <x v="9"/>
    <x v="0"/>
    <m/>
  </r>
  <r>
    <d v="2025-02-04T00:00:00"/>
    <s v="BP"/>
    <s v="Deborah Digby OAS"/>
    <n v="625"/>
    <m/>
    <n v="10374.750000000005"/>
    <x v="10"/>
    <x v="0"/>
    <m/>
  </r>
  <r>
    <d v="2025-02-06T00:00:00"/>
    <s v="CR"/>
    <s v="Stripe Payments UKSTRIPE"/>
    <m/>
    <n v="26.67"/>
    <n v="10401.420000000006"/>
    <x v="1"/>
    <x v="0"/>
    <m/>
  </r>
  <r>
    <d v="2025-02-07T00:00:00"/>
    <s v="CR"/>
    <s v="K Turner KATHY TURNER SUB"/>
    <m/>
    <n v="30"/>
    <n v="10431.420000000006"/>
    <x v="1"/>
    <x v="0"/>
    <m/>
  </r>
  <r>
    <d v="2025-02-07T00:00:00"/>
    <s v="CR"/>
    <s v="PERRY A ANTONY PERRY"/>
    <m/>
    <n v="30"/>
    <n v="10461.420000000006"/>
    <x v="1"/>
    <x v="0"/>
    <m/>
  </r>
  <r>
    <d v="2025-02-08T00:00:00"/>
    <s v="CR"/>
    <s v="C Binnie C BINNIE"/>
    <m/>
    <n v="30"/>
    <n v="10491.420000000006"/>
    <x v="1"/>
    <x v="0"/>
    <m/>
  </r>
  <r>
    <d v="2025-02-09T00:00:00"/>
    <s v="BP"/>
    <s v="Sarah Dearling OAS"/>
    <n v="7.95"/>
    <m/>
    <n v="10483.470000000005"/>
    <x v="11"/>
    <x v="0"/>
    <m/>
  </r>
  <r>
    <d v="2025-02-10T00:00:00"/>
    <s v="CR"/>
    <s v="Stripe Payments UKSTRIPE"/>
    <m/>
    <n v="1.77"/>
    <n v="10485.240000000005"/>
    <x v="12"/>
    <x v="0"/>
    <m/>
  </r>
  <r>
    <d v="2025-02-13T00:00:00"/>
    <s v="CR"/>
    <s v="ROSEMARY PHIPPS annualfee"/>
    <m/>
    <n v="30"/>
    <n v="10515.240000000005"/>
    <x v="1"/>
    <x v="0"/>
    <m/>
  </r>
  <r>
    <d v="2025-02-13T00:00:00"/>
    <s v="CR"/>
    <s v="Stripe Split payment"/>
    <m/>
    <n v="29.35"/>
    <n v="10544.590000000006"/>
    <x v="1"/>
    <x v="0"/>
    <m/>
  </r>
  <r>
    <d v="2025-02-13T00:00:00"/>
    <s v="Split"/>
    <s v="Stripe Split payment"/>
    <m/>
    <n v="43.11"/>
    <n v="10587.700000000006"/>
    <x v="13"/>
    <x v="1"/>
    <m/>
  </r>
  <r>
    <d v="2025-02-17T00:00:00"/>
    <s v="CR"/>
    <s v="Stacey Gledhill ArSTACEY GLEDHILL"/>
    <m/>
    <n v="30"/>
    <n v="10617.700000000006"/>
    <x v="1"/>
    <x v="0"/>
    <m/>
  </r>
  <r>
    <d v="2025-02-18T00:00:00"/>
    <s v="CR"/>
    <s v="Stripe Payments UKSTRIPE"/>
    <m/>
    <n v="116.08"/>
    <n v="10733.780000000006"/>
    <x v="13"/>
    <x v="1"/>
    <m/>
  </r>
  <r>
    <d v="2025-02-19T00:00:00"/>
    <s v="CR"/>
    <s v="Stripe Payments UKSTRIPE"/>
    <m/>
    <n v="14.57"/>
    <n v="10748.350000000006"/>
    <x v="13"/>
    <x v="1"/>
    <m/>
  </r>
  <r>
    <d v="2025-02-19T00:00:00"/>
    <s v="CR"/>
    <s v="ARTS - INC. SUBSCRIPTION"/>
    <m/>
    <n v="30"/>
    <n v="10778.350000000006"/>
    <x v="1"/>
    <x v="0"/>
    <m/>
  </r>
  <r>
    <d v="2025-02-19T00:00:00"/>
    <s v="CR"/>
    <s v="JANE KELLY JaneKelly"/>
    <m/>
    <n v="30"/>
    <n v="10808.350000000006"/>
    <x v="1"/>
    <x v="0"/>
    <m/>
  </r>
  <r>
    <d v="2025-02-20T00:00:00"/>
    <s v="CR"/>
    <s v="Stripe Payments UKSTRIPE"/>
    <m/>
    <n v="131.81"/>
    <n v="10940.160000000005"/>
    <x v="13"/>
    <x v="1"/>
    <m/>
  </r>
  <r>
    <d v="2025-02-21T00:00:00"/>
    <s v="CR"/>
    <s v="Stripe Payments UKSTRIPE"/>
    <m/>
    <n v="14.57"/>
    <n v="10954.730000000005"/>
    <x v="13"/>
    <x v="1"/>
    <m/>
  </r>
  <r>
    <d v="2025-02-21T00:00:00"/>
    <s v="CHG"/>
    <s v="TOTAL CHARGES TO 31JAN2025"/>
    <n v="5"/>
    <m/>
    <n v="10949.730000000005"/>
    <x v="5"/>
    <x v="0"/>
    <m/>
  </r>
  <r>
    <d v="2025-02-24T00:00:00"/>
    <s v="CR"/>
    <s v="Stripe Payments UKSTRIPE"/>
    <m/>
    <n v="43.8"/>
    <n v="10993.530000000004"/>
    <x v="13"/>
    <x v="1"/>
    <m/>
  </r>
  <r>
    <d v="2025-02-25T00:00:00"/>
    <s v="CR"/>
    <s v="Stripe Payments UKSTRIPE"/>
    <m/>
    <n v="43.28"/>
    <n v="11036.810000000005"/>
    <x v="13"/>
    <x v="1"/>
    <m/>
  </r>
  <r>
    <d v="2025-02-25T00:00:00"/>
    <s v="BP"/>
    <s v="Kall Kwik Oxford 006746"/>
    <n v="231"/>
    <m/>
    <n v="10805.810000000005"/>
    <x v="14"/>
    <x v="1"/>
    <m/>
  </r>
  <r>
    <d v="2025-02-26T00:00:00"/>
    <s v="BP"/>
    <s v="Oxford Visual ArtsAW25OAS"/>
    <n v="175"/>
    <m/>
    <n v="10630.810000000005"/>
    <x v="14"/>
    <x v="0"/>
    <m/>
  </r>
  <r>
    <d v="2025-02-26T00:00:00"/>
    <s v="CR"/>
    <s v="Stripe Payments UKSTRIPE"/>
    <m/>
    <n v="14.57"/>
    <n v="10645.380000000005"/>
    <x v="13"/>
    <x v="1"/>
    <m/>
  </r>
  <r>
    <d v="2025-02-27T00:00:00"/>
    <s v="CR"/>
    <s v="Stripe Payments UKSTRIPE"/>
    <m/>
    <n v="132.11000000000001"/>
    <n v="10777.490000000005"/>
    <x v="13"/>
    <x v="1"/>
    <m/>
  </r>
  <r>
    <d v="2025-02-28T00:00:00"/>
    <s v="CR"/>
    <s v="Stripe Payments UKSTRIPE"/>
    <m/>
    <n v="29.35"/>
    <n v="10806.840000000006"/>
    <x v="13"/>
    <x v="1"/>
    <m/>
  </r>
  <r>
    <d v="2025-03-03T00:00:00"/>
    <s v="CR"/>
    <s v="Stripe Payments UKSTRIPE"/>
    <m/>
    <n v="73"/>
    <n v="10879.840000000006"/>
    <x v="13"/>
    <x v="1"/>
    <m/>
  </r>
  <r>
    <d v="2025-03-03T00:00:00"/>
    <s v="CR"/>
    <s v="Ralfe Carolyn"/>
    <m/>
    <n v="30"/>
    <n v="10909.840000000006"/>
    <x v="1"/>
    <x v="0"/>
    <m/>
  </r>
  <r>
    <d v="2025-03-03T00:00:00"/>
    <s v="CR"/>
    <s v="JANE KELLY Jane Kelly oas"/>
    <m/>
    <n v="30"/>
    <n v="10939.840000000006"/>
    <x v="1"/>
    <x v="0"/>
    <m/>
  </r>
  <r>
    <d v="2025-03-03T00:00:00"/>
    <s v="BP"/>
    <s v="FENNE SKELS Entry"/>
    <m/>
    <n v="15"/>
    <n v="10954.840000000006"/>
    <x v="13"/>
    <x v="1"/>
    <m/>
  </r>
  <r>
    <d v="2025-03-03T00:00:00"/>
    <s v="BP"/>
    <s v="Jane Kelly OAS"/>
    <n v="30"/>
    <m/>
    <n v="10924.840000000006"/>
    <x v="3"/>
    <x v="0"/>
    <m/>
  </r>
  <r>
    <d v="2025-03-04T00:00:00"/>
    <s v="CR"/>
    <s v="Stripe Payments UKSTRIPE"/>
    <m/>
    <n v="43.92"/>
    <n v="10968.760000000006"/>
    <x v="13"/>
    <x v="1"/>
    <m/>
  </r>
  <r>
    <d v="2025-03-06T00:00:00"/>
    <s v="CR"/>
    <s v="Stripe Payments UKSTRIPE"/>
    <m/>
    <n v="586.42999999999995"/>
    <n v="11555.190000000006"/>
    <x v="13"/>
    <x v="1"/>
    <m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9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16">
        <item x="1"/>
        <item x="0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33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9">
        <item m="1" x="16"/>
        <item x="7"/>
        <item x="2"/>
        <item x="6"/>
        <item m="1" x="21"/>
        <item x="9"/>
        <item m="1" x="25"/>
        <item m="1" x="19"/>
        <item m="1" x="22"/>
        <item x="14"/>
        <item x="3"/>
        <item m="1" x="18"/>
        <item m="1" x="23"/>
        <item x="13"/>
        <item m="1" x="15"/>
        <item x="11"/>
        <item m="1" x="24"/>
        <item x="0"/>
        <item x="12"/>
        <item x="4"/>
        <item m="1" x="27"/>
        <item x="5"/>
        <item m="1" x="17"/>
        <item m="1" x="26"/>
        <item m="1" x="20"/>
        <item x="1"/>
        <item x="8"/>
        <item x="10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showAll="0"/>
  </pivotFields>
  <rowFields count="1">
    <field x="6"/>
  </rowFields>
  <rowItems count="14">
    <i>
      <x v="1"/>
    </i>
    <i>
      <x v="2"/>
    </i>
    <i>
      <x v="3"/>
    </i>
    <i>
      <x v="5"/>
    </i>
    <i>
      <x v="9"/>
    </i>
    <i>
      <x v="10"/>
    </i>
    <i>
      <x v="15"/>
    </i>
    <i>
      <x v="17"/>
    </i>
    <i>
      <x v="18"/>
    </i>
    <i>
      <x v="21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2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9">
        <item m="1" x="16"/>
        <item x="7"/>
        <item x="2"/>
        <item x="6"/>
        <item m="1" x="21"/>
        <item x="9"/>
        <item m="1" x="25"/>
        <item m="1" x="19"/>
        <item m="1" x="22"/>
        <item x="14"/>
        <item x="3"/>
        <item m="1" x="18"/>
        <item m="1" x="23"/>
        <item x="13"/>
        <item m="1" x="15"/>
        <item x="11"/>
        <item m="1" x="24"/>
        <item x="0"/>
        <item x="12"/>
        <item x="4"/>
        <item m="1" x="27"/>
        <item x="5"/>
        <item m="1" x="17"/>
        <item m="1" x="26"/>
        <item m="1" x="20"/>
        <item x="1"/>
        <item x="8"/>
        <item x="10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showAll="0"/>
  </pivotFields>
  <rowFields count="1">
    <field x="6"/>
  </rowFields>
  <rowItems count="4">
    <i>
      <x v="9"/>
    </i>
    <i>
      <x v="13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1796875" defaultRowHeight="13" x14ac:dyDescent="0.3"/>
  <cols>
    <col min="1" max="1" width="15.81640625" style="5" customWidth="1"/>
    <col min="2" max="2" width="14.1796875" style="5" customWidth="1"/>
    <col min="3" max="3" width="11.1796875" style="5" bestFit="1" customWidth="1"/>
    <col min="4" max="4" width="8.1796875" style="5"/>
    <col min="5" max="5" width="16.54296875" style="5" customWidth="1"/>
    <col min="6" max="6" width="11.1796875" style="5" bestFit="1" customWidth="1"/>
    <col min="7" max="8" width="8.1796875" style="5"/>
    <col min="9" max="9" width="24.81640625" style="5" customWidth="1"/>
    <col min="10" max="10" width="11.36328125" style="5" customWidth="1"/>
    <col min="11" max="11" width="11.1796875" style="5" bestFit="1" customWidth="1"/>
    <col min="12" max="12" width="8.1796875" style="5"/>
    <col min="13" max="13" width="22.36328125" style="5" customWidth="1"/>
    <col min="14" max="14" width="8.1796875" style="5"/>
    <col min="15" max="15" width="11.1796875" style="5" bestFit="1" customWidth="1"/>
    <col min="16" max="18" width="8.1796875" style="5"/>
    <col min="19" max="19" width="9.1796875" style="5" bestFit="1" customWidth="1"/>
    <col min="20" max="20" width="9.54296875" style="5" customWidth="1"/>
    <col min="21" max="16384" width="8.1796875" style="5"/>
  </cols>
  <sheetData>
    <row r="1" spans="1:15" ht="14" x14ac:dyDescent="0.3">
      <c r="A1" s="14" t="s">
        <v>38</v>
      </c>
      <c r="B1" s="14"/>
      <c r="C1" s="14"/>
      <c r="D1" s="14"/>
      <c r="E1" s="14"/>
      <c r="F1" s="14"/>
      <c r="G1" s="14"/>
      <c r="H1" s="14"/>
      <c r="I1" s="14"/>
      <c r="J1" s="14" t="s">
        <v>259</v>
      </c>
      <c r="K1" s="14"/>
      <c r="L1" s="14"/>
      <c r="M1" s="14"/>
      <c r="N1" s="14"/>
      <c r="O1" s="14"/>
    </row>
    <row r="2" spans="1:15" x14ac:dyDescent="0.3">
      <c r="A2" s="15"/>
      <c r="B2" s="15" t="s">
        <v>39</v>
      </c>
      <c r="C2" s="15"/>
      <c r="D2" s="15"/>
      <c r="E2" s="15"/>
      <c r="F2" s="15"/>
      <c r="G2" s="15"/>
      <c r="H2" s="15"/>
      <c r="I2" s="15"/>
      <c r="J2" s="15"/>
      <c r="K2" s="15"/>
      <c r="L2" s="15" t="s">
        <v>40</v>
      </c>
      <c r="M2" s="15"/>
      <c r="N2" s="15"/>
      <c r="O2" s="15"/>
    </row>
    <row r="3" spans="1:15" x14ac:dyDescent="0.3">
      <c r="A3" s="16" t="s">
        <v>41</v>
      </c>
      <c r="B3" s="17"/>
      <c r="C3" s="17"/>
      <c r="D3" s="17"/>
      <c r="E3" s="16" t="s">
        <v>42</v>
      </c>
      <c r="F3" s="17"/>
      <c r="G3" s="17"/>
      <c r="H3" s="17"/>
      <c r="I3" s="16" t="s">
        <v>41</v>
      </c>
      <c r="J3" s="17"/>
      <c r="K3" s="17"/>
      <c r="L3" s="17"/>
      <c r="M3" s="16" t="s">
        <v>42</v>
      </c>
      <c r="N3" s="17"/>
      <c r="O3" s="17"/>
    </row>
    <row r="4" spans="1:15" x14ac:dyDescent="0.3">
      <c r="A4" s="16" t="s">
        <v>43</v>
      </c>
      <c r="B4" s="17"/>
      <c r="C4" s="18"/>
      <c r="D4" s="18"/>
      <c r="E4" s="18"/>
      <c r="F4" s="18"/>
      <c r="G4" s="18"/>
      <c r="H4" s="18"/>
      <c r="I4" s="18" t="s">
        <v>44</v>
      </c>
      <c r="J4" s="18"/>
      <c r="K4" s="32">
        <f>SUMIF('Current account'!G2:G402, "Subs", 'Current account'!E2:E402)</f>
        <v>0</v>
      </c>
      <c r="L4" s="18"/>
      <c r="M4" s="18" t="s">
        <v>68</v>
      </c>
      <c r="N4" s="18"/>
      <c r="O4" s="32">
        <f>SUMIF('Current account'!G2:G402,"Prof Fees",'Current account'!D2:D402)</f>
        <v>0</v>
      </c>
    </row>
    <row r="5" spans="1:15" x14ac:dyDescent="0.3">
      <c r="A5" s="17" t="s">
        <v>2</v>
      </c>
      <c r="B5" s="17" t="s">
        <v>148</v>
      </c>
      <c r="C5" s="32" t="e">
        <f>GETPIVOTDATA("Sum of Income",Exhibitions!$A$3,"Category","Sales cr")</f>
        <v>#REF!</v>
      </c>
      <c r="D5" s="18"/>
      <c r="E5" s="18" t="s">
        <v>10</v>
      </c>
      <c r="F5" s="32" t="e">
        <f>GETPIVOTDATA("Sum of Expenditure",Exhibitions!$A$3,"Category","Prizes")</f>
        <v>#REF!</v>
      </c>
      <c r="G5" s="18"/>
      <c r="H5" s="18"/>
      <c r="I5" s="18" t="s">
        <v>258</v>
      </c>
      <c r="J5" s="18"/>
      <c r="K5" s="32">
        <f>SUMIF('Current account'!G2:G402, "Subs 2025", 'Current account'!E2:E402)</f>
        <v>6498.8800000000019</v>
      </c>
      <c r="L5" s="18"/>
      <c r="M5" s="18" t="s">
        <v>102</v>
      </c>
      <c r="N5" s="18"/>
      <c r="O5" s="32">
        <f>SUMIF('Current account'!G2:G402,"AGM",'Current account'!D2:D402)</f>
        <v>132</v>
      </c>
    </row>
    <row r="6" spans="1:15" x14ac:dyDescent="0.3">
      <c r="A6" s="17" t="s">
        <v>46</v>
      </c>
      <c r="B6" s="17"/>
      <c r="C6" s="35" t="e">
        <f>GETPIVOTDATA("Sum of Expenditure",Exhibitions!$A$3,"Category","Sales db")</f>
        <v>#REF!</v>
      </c>
      <c r="D6" s="18"/>
      <c r="E6" s="18" t="s">
        <v>175</v>
      </c>
      <c r="F6" s="32" t="e">
        <f>GETPIVOTDATA("Sum of Expenditure",Exhibitions!$A$3,"Category","Website manager's fee")</f>
        <v>#REF!</v>
      </c>
      <c r="G6" s="18"/>
      <c r="H6" s="18"/>
      <c r="I6" s="18" t="s">
        <v>256</v>
      </c>
      <c r="J6" s="18"/>
      <c r="K6" s="32">
        <f>SUMIF('Current account'!G2:G402, "Other income", 'Current account'!D2:D402)</f>
        <v>0</v>
      </c>
      <c r="L6" s="18"/>
      <c r="M6" s="18" t="s">
        <v>45</v>
      </c>
      <c r="N6" s="18"/>
      <c r="O6" s="32">
        <f>SUMIF('Current account'!G2:G402,"Gifts",'Current account'!D2:D402)</f>
        <v>30.49</v>
      </c>
    </row>
    <row r="7" spans="1:15" x14ac:dyDescent="0.3">
      <c r="A7" s="17"/>
      <c r="B7" s="17"/>
      <c r="C7" s="32" t="e">
        <f>C5-C6</f>
        <v>#REF!</v>
      </c>
      <c r="D7" s="22"/>
      <c r="E7" s="18" t="s">
        <v>66</v>
      </c>
      <c r="F7" s="32" t="e">
        <f>GETPIVOTDATA("Sum of Expenditure",Exhibitions!$A$3,"Category","Exhibition organisers fees")</f>
        <v>#REF!</v>
      </c>
      <c r="G7" s="18"/>
      <c r="H7" s="18"/>
      <c r="I7" s="18" t="s">
        <v>47</v>
      </c>
      <c r="J7" s="18"/>
      <c r="K7" s="32">
        <f>SUMIF('Savings account'!G2:G15, "Interest", 'Savings account'!E2:E15)</f>
        <v>70.98</v>
      </c>
      <c r="L7" s="18"/>
      <c r="M7" s="18" t="s">
        <v>48</v>
      </c>
      <c r="N7" s="18"/>
      <c r="O7" s="32">
        <f>SUMIF('Current account'!G2:G402,"Admin",'Current account'!D2:D402)+SUMIF('Current account'!G2:G402, "Other expenses", 'Current account'!D2:D402)</f>
        <v>34.099999999999994</v>
      </c>
    </row>
    <row r="8" spans="1:15" x14ac:dyDescent="0.3">
      <c r="C8" s="34"/>
      <c r="D8" s="18"/>
      <c r="E8" s="18" t="s">
        <v>49</v>
      </c>
      <c r="F8" s="32" t="e">
        <f>GETPIVOTDATA("Sum of Expenditure",Exhibitions!$A$3,"Category","Venue hire")</f>
        <v>#REF!</v>
      </c>
      <c r="G8" s="18"/>
      <c r="H8" s="18"/>
      <c r="I8" s="18"/>
      <c r="J8" s="18"/>
      <c r="K8" s="18"/>
      <c r="L8" s="18"/>
      <c r="M8" s="18" t="s">
        <v>50</v>
      </c>
      <c r="N8" s="18"/>
      <c r="O8" s="32">
        <f ca="1">SUMIF('Current account'!G2:G402,"Website",'Current account'!D2:D41)</f>
        <v>7.95</v>
      </c>
    </row>
    <row r="9" spans="1:15" x14ac:dyDescent="0.3">
      <c r="A9" s="17" t="s">
        <v>147</v>
      </c>
      <c r="B9" s="17"/>
      <c r="C9" s="32" t="e">
        <f>GETPIVOTDATA("Sum of Income",Exhibitions!$A$3,"Category","Bar sales")</f>
        <v>#REF!</v>
      </c>
      <c r="D9" s="18"/>
      <c r="E9" s="18" t="s">
        <v>51</v>
      </c>
      <c r="F9" s="32">
        <f>GETPIVOTDATA("Sum of Expenditure",Exhibitions!$A$3,"Category","Publicity")</f>
        <v>231</v>
      </c>
      <c r="G9" s="18"/>
      <c r="H9" s="18"/>
      <c r="I9" s="18"/>
      <c r="J9" s="18"/>
      <c r="K9" s="18"/>
      <c r="L9" s="18"/>
      <c r="M9" s="18" t="s">
        <v>52</v>
      </c>
      <c r="N9" s="18"/>
      <c r="O9" s="32">
        <f>SUMIF('Current account'!G2:G402, "Insurance", 'Current account'!D2:D402)</f>
        <v>0</v>
      </c>
    </row>
    <row r="10" spans="1:15" x14ac:dyDescent="0.3">
      <c r="A10" s="17" t="s">
        <v>257</v>
      </c>
      <c r="B10" s="17"/>
      <c r="C10" s="32" t="e">
        <f>GETPIVOTDATA("Sum of Income",Exhibitions!$A$3,"Category","Donations cr")</f>
        <v>#REF!</v>
      </c>
      <c r="D10" s="18"/>
      <c r="E10" s="18" t="s">
        <v>5</v>
      </c>
      <c r="F10" s="32" t="e">
        <f>GETPIVOTDATA("Sum of Expenditure",Exhibitions!$A$3,"Category","Refunds")</f>
        <v>#REF!</v>
      </c>
      <c r="G10" s="18"/>
      <c r="H10" s="18"/>
      <c r="I10" s="18"/>
      <c r="J10" s="18"/>
      <c r="K10" s="18"/>
      <c r="L10" s="18"/>
      <c r="M10" s="18" t="s">
        <v>3</v>
      </c>
      <c r="N10" s="18"/>
      <c r="O10" s="32">
        <f>SUMIF('Current account'!G2:G402, "Donations db", 'Current account'!D2:D402)</f>
        <v>200</v>
      </c>
    </row>
    <row r="11" spans="1:15" x14ac:dyDescent="0.3">
      <c r="A11" s="17"/>
      <c r="B11" s="17"/>
      <c r="C11" s="32"/>
      <c r="D11" s="18"/>
      <c r="E11" s="18" t="s">
        <v>256</v>
      </c>
      <c r="F11" s="32">
        <v>0</v>
      </c>
      <c r="G11" s="18"/>
      <c r="H11" s="18"/>
      <c r="I11" s="18" t="s">
        <v>54</v>
      </c>
      <c r="J11" s="18"/>
      <c r="K11" s="32" t="e">
        <f>F34</f>
        <v>#REF!</v>
      </c>
      <c r="L11" s="18"/>
      <c r="M11" s="18" t="s">
        <v>53</v>
      </c>
      <c r="N11" s="18"/>
      <c r="O11" s="32">
        <v>0</v>
      </c>
    </row>
    <row r="12" spans="1:15" x14ac:dyDescent="0.3">
      <c r="A12" s="17" t="s">
        <v>55</v>
      </c>
      <c r="B12" s="17" t="s">
        <v>74</v>
      </c>
      <c r="C12" s="32">
        <f>GETPIVOTDATA("Sum of Income",Exhibitions!$A$3,"Category","Submissions")</f>
        <v>1301.5999999999997</v>
      </c>
      <c r="D12" s="18"/>
      <c r="E12" s="18"/>
      <c r="F12" s="32" t="e">
        <f>SUM(F5:F11)</f>
        <v>#REF!</v>
      </c>
      <c r="G12" s="18"/>
      <c r="H12" s="18"/>
      <c r="I12" s="18"/>
      <c r="J12" s="18"/>
      <c r="K12" s="18"/>
      <c r="L12" s="18"/>
      <c r="M12" s="18" t="s">
        <v>65</v>
      </c>
      <c r="N12" s="18"/>
      <c r="O12" s="32">
        <v>0</v>
      </c>
    </row>
    <row r="13" spans="1:15" x14ac:dyDescent="0.3">
      <c r="A13" s="17"/>
      <c r="B13" s="17"/>
      <c r="C13" s="18"/>
      <c r="D13" s="18"/>
      <c r="E13" s="18"/>
      <c r="F13" s="32"/>
      <c r="G13" s="18"/>
      <c r="H13" s="18"/>
      <c r="I13" s="18"/>
      <c r="J13" s="18"/>
      <c r="K13" s="18"/>
      <c r="L13" s="18"/>
      <c r="M13" s="18" t="s">
        <v>5</v>
      </c>
      <c r="N13" s="18"/>
      <c r="O13" s="33"/>
    </row>
    <row r="14" spans="1:15" x14ac:dyDescent="0.3">
      <c r="A14" s="17"/>
      <c r="B14" s="17"/>
      <c r="C14" s="18"/>
      <c r="D14" s="18"/>
      <c r="E14" s="18" t="s">
        <v>56</v>
      </c>
      <c r="F14" s="32" t="e">
        <f>C16-F12</f>
        <v>#REF!</v>
      </c>
      <c r="G14" s="18"/>
      <c r="H14" s="18"/>
      <c r="I14" s="18"/>
      <c r="J14" s="18"/>
      <c r="K14" s="19" t="s">
        <v>57</v>
      </c>
      <c r="L14" s="18"/>
    </row>
    <row r="15" spans="1:15" x14ac:dyDescent="0.3">
      <c r="A15" s="17"/>
      <c r="B15" s="17"/>
      <c r="D15" s="18"/>
      <c r="E15" s="18"/>
      <c r="F15" s="32"/>
      <c r="G15" s="18"/>
      <c r="H15" s="18"/>
      <c r="I15" s="18"/>
      <c r="J15" s="18"/>
      <c r="K15" s="32" t="e">
        <f>SUM(K4:K11)</f>
        <v>#REF!</v>
      </c>
      <c r="L15" s="18"/>
      <c r="M15" s="18"/>
      <c r="N15" s="18"/>
      <c r="O15" s="32">
        <f ca="1">SUM(O4:O13)</f>
        <v>404.53999999999996</v>
      </c>
    </row>
    <row r="16" spans="1:15" ht="13.5" thickBot="1" x14ac:dyDescent="0.35">
      <c r="A16" s="17"/>
      <c r="B16" s="17"/>
      <c r="C16" s="31" t="e">
        <f>SUM(C7:C12)</f>
        <v>#REF!</v>
      </c>
      <c r="D16" s="18"/>
      <c r="E16" s="18"/>
      <c r="F16" s="31" t="e">
        <f>F12+F14</f>
        <v>#REF!</v>
      </c>
      <c r="G16" s="18"/>
      <c r="H16" s="18"/>
      <c r="I16" s="18"/>
      <c r="J16" s="18"/>
      <c r="K16" s="18"/>
      <c r="L16" s="18"/>
      <c r="M16" s="18"/>
      <c r="N16" s="18"/>
      <c r="O16" s="18"/>
    </row>
    <row r="17" spans="1:15" ht="13.5" thickTop="1" x14ac:dyDescent="0.3">
      <c r="A17" s="17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 t="s">
        <v>58</v>
      </c>
      <c r="N17" s="18"/>
      <c r="O17" s="32" t="e">
        <f ca="1">K15-O15</f>
        <v>#REF!</v>
      </c>
    </row>
    <row r="18" spans="1:15" x14ac:dyDescent="0.3">
      <c r="A18" s="17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ht="13.5" thickBot="1" x14ac:dyDescent="0.35">
      <c r="A19" s="16" t="s">
        <v>73</v>
      </c>
      <c r="B19" s="17"/>
      <c r="C19" s="18"/>
      <c r="D19" s="18"/>
      <c r="E19" s="18"/>
      <c r="F19" s="18"/>
      <c r="G19" s="18"/>
      <c r="H19" s="18"/>
      <c r="I19" s="18"/>
      <c r="J19" s="18"/>
      <c r="K19" s="31" t="e">
        <f>K15</f>
        <v>#REF!</v>
      </c>
      <c r="L19" s="18"/>
      <c r="M19" s="18"/>
      <c r="N19" s="18"/>
      <c r="O19" s="31" t="e">
        <f ca="1">O15+O17</f>
        <v>#REF!</v>
      </c>
    </row>
    <row r="20" spans="1:15" ht="13.5" thickTop="1" x14ac:dyDescent="0.3">
      <c r="A20" s="17" t="s">
        <v>2</v>
      </c>
      <c r="B20" s="17" t="s">
        <v>173</v>
      </c>
      <c r="C20" s="28" t="e">
        <f>GETPIVOTDATA("Sum of Income",Exhibitions!$A$19,"Category","Sales cr")</f>
        <v>#REF!</v>
      </c>
      <c r="D20" s="18"/>
      <c r="E20" s="18" t="s">
        <v>256</v>
      </c>
      <c r="F20" s="32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3">
      <c r="A21" s="17" t="s">
        <v>46</v>
      </c>
      <c r="B21" s="17"/>
      <c r="C21" s="28" t="e">
        <f>GETPIVOTDATA("Sum of Expenditure",Exhibitions!$A$19,"Category","Sales db")</f>
        <v>#REF!</v>
      </c>
      <c r="D21" s="18"/>
      <c r="E21" s="18" t="s">
        <v>10</v>
      </c>
      <c r="F21" s="32"/>
      <c r="G21" s="18"/>
      <c r="H21" s="18"/>
      <c r="I21" s="18"/>
      <c r="J21" s="18"/>
      <c r="K21" s="18"/>
      <c r="L21" s="20" t="s">
        <v>59</v>
      </c>
      <c r="M21" s="18"/>
      <c r="N21" s="18"/>
      <c r="O21" s="18"/>
    </row>
    <row r="22" spans="1:15" x14ac:dyDescent="0.3">
      <c r="A22" s="17"/>
      <c r="B22" s="17"/>
      <c r="C22" s="32" t="e">
        <f>C20-C21</f>
        <v>#REF!</v>
      </c>
      <c r="D22" s="18"/>
      <c r="E22" s="18" t="s">
        <v>175</v>
      </c>
      <c r="F22" s="32"/>
      <c r="G22" s="18"/>
      <c r="H22" s="18"/>
      <c r="I22" s="20" t="s">
        <v>67</v>
      </c>
      <c r="J22" s="18"/>
      <c r="K22" s="18"/>
      <c r="L22" s="18"/>
      <c r="M22" s="20" t="s">
        <v>255</v>
      </c>
      <c r="N22" s="18"/>
      <c r="O22" s="18"/>
    </row>
    <row r="23" spans="1:15" x14ac:dyDescent="0.3">
      <c r="A23" s="17"/>
      <c r="B23" s="17"/>
      <c r="C23" s="32"/>
      <c r="D23" s="18"/>
      <c r="E23" s="18" t="s">
        <v>66</v>
      </c>
      <c r="F23" s="32"/>
      <c r="G23" s="18"/>
      <c r="H23" s="18"/>
      <c r="I23" s="18" t="s">
        <v>60</v>
      </c>
      <c r="J23" s="18"/>
      <c r="K23" s="32">
        <f>'Savings account'!F2+Main!T2</f>
        <v>28500.73</v>
      </c>
      <c r="L23" s="18"/>
      <c r="M23" s="18" t="s">
        <v>60</v>
      </c>
      <c r="N23" s="18"/>
      <c r="O23" s="32">
        <f>'Savings account'!F15+'Current account'!F402</f>
        <v>0</v>
      </c>
    </row>
    <row r="24" spans="1:15" x14ac:dyDescent="0.3">
      <c r="A24" s="17"/>
      <c r="B24" s="17"/>
      <c r="C24" s="32"/>
      <c r="D24" s="18"/>
      <c r="E24" s="18" t="s">
        <v>49</v>
      </c>
      <c r="F24" s="32"/>
      <c r="G24" s="18"/>
      <c r="H24" s="18"/>
      <c r="I24" s="18"/>
      <c r="J24" s="18"/>
      <c r="K24" s="19"/>
      <c r="L24" s="18"/>
      <c r="M24" s="18"/>
      <c r="N24" s="18"/>
      <c r="O24" s="18"/>
    </row>
    <row r="25" spans="1:15" x14ac:dyDescent="0.3">
      <c r="A25" s="17" t="s">
        <v>147</v>
      </c>
      <c r="B25" s="17"/>
      <c r="C25" s="28" t="e">
        <f>GETPIVOTDATA("Sum of Income",Exhibitions!$A$19,"Category","Bar sales")</f>
        <v>#REF!</v>
      </c>
      <c r="D25" s="18"/>
      <c r="E25" s="18" t="s">
        <v>51</v>
      </c>
      <c r="F25" s="32"/>
      <c r="G25" s="18"/>
      <c r="H25" s="18"/>
      <c r="I25" s="18"/>
      <c r="J25" s="18"/>
      <c r="K25" s="32">
        <f>K23</f>
        <v>28500.73</v>
      </c>
      <c r="L25" s="18"/>
      <c r="M25" s="18"/>
      <c r="N25" s="18"/>
      <c r="O25" s="18"/>
    </row>
    <row r="26" spans="1:15" x14ac:dyDescent="0.3">
      <c r="A26" s="17"/>
      <c r="B26" s="17"/>
      <c r="C26" s="32"/>
      <c r="D26" s="18"/>
      <c r="E26" s="18" t="s">
        <v>5</v>
      </c>
      <c r="F26" s="32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3">
      <c r="A27" s="17" t="s">
        <v>55</v>
      </c>
      <c r="B27" s="17" t="s">
        <v>174</v>
      </c>
      <c r="C27" s="28" t="e">
        <f>GETPIVOTDATA("Sum of Income",Exhibitions!$A$19,"Category","Submissions")</f>
        <v>#REF!</v>
      </c>
      <c r="D27" s="18"/>
      <c r="E27" s="18"/>
      <c r="F27" s="32">
        <f>SUM(F20:F26)</f>
        <v>0</v>
      </c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3">
      <c r="A28" s="17"/>
      <c r="B28" s="17"/>
      <c r="C28" s="18"/>
      <c r="D28" s="18"/>
      <c r="E28" s="18"/>
      <c r="F28" s="18"/>
      <c r="G28" s="18"/>
      <c r="H28" s="18"/>
      <c r="I28" s="18" t="s">
        <v>58</v>
      </c>
      <c r="J28" s="18"/>
      <c r="K28" s="32" t="e">
        <f ca="1">O17</f>
        <v>#REF!</v>
      </c>
      <c r="L28" s="18"/>
      <c r="M28" s="18"/>
      <c r="N28" s="18"/>
      <c r="O28" s="18"/>
    </row>
    <row r="29" spans="1:15" x14ac:dyDescent="0.3">
      <c r="A29" s="17"/>
      <c r="B29" s="17"/>
      <c r="C29" s="18"/>
      <c r="D29" s="18"/>
      <c r="E29" s="18" t="s">
        <v>56</v>
      </c>
      <c r="F29" s="32" t="e">
        <f>C31-F27</f>
        <v>#REF!</v>
      </c>
      <c r="G29" s="18"/>
      <c r="H29" s="18"/>
      <c r="I29" s="18"/>
      <c r="J29" s="18"/>
      <c r="K29" s="18"/>
      <c r="L29" s="18"/>
      <c r="M29" s="18"/>
      <c r="N29" s="18"/>
      <c r="O29" s="18"/>
    </row>
    <row r="30" spans="1:15" ht="13.5" thickBot="1" x14ac:dyDescent="0.35">
      <c r="A30" s="17"/>
      <c r="B30" s="17"/>
      <c r="D30" s="18"/>
      <c r="E30" s="18"/>
      <c r="F30" s="18"/>
      <c r="G30" s="18"/>
      <c r="H30" s="18"/>
      <c r="I30" s="18"/>
      <c r="J30" s="18"/>
      <c r="K30" s="31" t="e">
        <f ca="1">K25+K28</f>
        <v>#REF!</v>
      </c>
      <c r="L30" s="18"/>
      <c r="M30" s="18"/>
      <c r="N30" s="18"/>
      <c r="O30" s="31">
        <f>O23</f>
        <v>0</v>
      </c>
    </row>
    <row r="31" spans="1:15" ht="14" thickTop="1" thickBot="1" x14ac:dyDescent="0.35">
      <c r="C31" s="31" t="e">
        <f>SUM(C22:C27)</f>
        <v>#REF!</v>
      </c>
      <c r="E31" s="18"/>
      <c r="F31" s="31" t="e">
        <f>F27+F29</f>
        <v>#REF!</v>
      </c>
    </row>
    <row r="34" spans="1:6" ht="13.5" thickBot="1" x14ac:dyDescent="0.35">
      <c r="A34" s="15" t="s">
        <v>61</v>
      </c>
      <c r="E34" s="18"/>
      <c r="F34" s="30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63"/>
  <sheetViews>
    <sheetView workbookViewId="0">
      <pane ySplit="1" topLeftCell="A41" activePane="bottomLeft" state="frozen"/>
      <selection pane="bottomLeft" activeCell="B60" sqref="B60"/>
    </sheetView>
  </sheetViews>
  <sheetFormatPr defaultRowHeight="12.5" x14ac:dyDescent="0.25"/>
  <cols>
    <col min="2" max="2" width="16.81640625" bestFit="1" customWidth="1"/>
    <col min="4" max="4" width="15.08984375" bestFit="1" customWidth="1"/>
    <col min="5" max="5" width="11.1796875" customWidth="1"/>
    <col min="6" max="6" width="20.7265625" bestFit="1" customWidth="1"/>
    <col min="7" max="7" width="11.6328125" customWidth="1"/>
    <col min="11" max="11" width="68.6328125" bestFit="1" customWidth="1"/>
    <col min="14" max="14" width="26.54296875" bestFit="1" customWidth="1"/>
    <col min="17" max="17" width="14.453125" bestFit="1" customWidth="1"/>
    <col min="19" max="19" width="20.90625" bestFit="1" customWidth="1"/>
    <col min="20" max="20" width="53.36328125" bestFit="1" customWidth="1"/>
  </cols>
  <sheetData>
    <row r="1" spans="1:23" x14ac:dyDescent="0.25">
      <c r="A1" t="s">
        <v>29</v>
      </c>
      <c r="B1" t="s">
        <v>75</v>
      </c>
      <c r="C1" t="s">
        <v>33</v>
      </c>
      <c r="D1" t="s">
        <v>76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28</v>
      </c>
      <c r="L1" t="s">
        <v>34</v>
      </c>
      <c r="M1" t="s">
        <v>134</v>
      </c>
      <c r="N1" t="s">
        <v>158</v>
      </c>
      <c r="O1" t="s">
        <v>135</v>
      </c>
      <c r="P1" t="s">
        <v>136</v>
      </c>
      <c r="Q1" t="s">
        <v>137</v>
      </c>
      <c r="R1" t="s">
        <v>138</v>
      </c>
      <c r="S1" t="s">
        <v>120</v>
      </c>
      <c r="T1" t="s">
        <v>121</v>
      </c>
      <c r="U1" t="s">
        <v>122</v>
      </c>
      <c r="V1" t="s">
        <v>123</v>
      </c>
      <c r="W1" t="s">
        <v>63</v>
      </c>
    </row>
    <row r="2" spans="1:23" x14ac:dyDescent="0.25">
      <c r="A2" t="s">
        <v>563</v>
      </c>
      <c r="B2" s="6">
        <v>45659.561307870368</v>
      </c>
      <c r="C2">
        <v>30</v>
      </c>
      <c r="D2">
        <v>0</v>
      </c>
      <c r="E2" t="s">
        <v>159</v>
      </c>
      <c r="F2" t="b">
        <v>1</v>
      </c>
      <c r="G2">
        <v>30</v>
      </c>
      <c r="H2">
        <v>0</v>
      </c>
      <c r="I2" t="s">
        <v>159</v>
      </c>
      <c r="K2" t="s">
        <v>77</v>
      </c>
      <c r="L2">
        <v>0.65</v>
      </c>
      <c r="N2" t="s">
        <v>160</v>
      </c>
      <c r="O2" t="s">
        <v>139</v>
      </c>
      <c r="P2" t="s">
        <v>140</v>
      </c>
      <c r="Q2">
        <v>0</v>
      </c>
      <c r="R2" t="s">
        <v>141</v>
      </c>
      <c r="S2" t="s">
        <v>124</v>
      </c>
      <c r="T2" t="s">
        <v>78</v>
      </c>
      <c r="U2" t="s">
        <v>125</v>
      </c>
      <c r="V2" t="s">
        <v>564</v>
      </c>
    </row>
    <row r="3" spans="1:23" x14ac:dyDescent="0.25">
      <c r="A3" t="s">
        <v>561</v>
      </c>
      <c r="B3" s="6">
        <v>45659.735844907409</v>
      </c>
      <c r="C3">
        <v>30</v>
      </c>
      <c r="D3">
        <v>0</v>
      </c>
      <c r="E3" t="s">
        <v>159</v>
      </c>
      <c r="F3" t="b">
        <v>1</v>
      </c>
      <c r="G3">
        <v>30</v>
      </c>
      <c r="H3">
        <v>0</v>
      </c>
      <c r="I3" t="s">
        <v>159</v>
      </c>
      <c r="K3" t="s">
        <v>77</v>
      </c>
      <c r="L3">
        <v>0.65</v>
      </c>
      <c r="N3" t="s">
        <v>160</v>
      </c>
      <c r="O3" t="s">
        <v>139</v>
      </c>
      <c r="P3" t="s">
        <v>140</v>
      </c>
      <c r="Q3">
        <v>0</v>
      </c>
      <c r="R3" t="s">
        <v>143</v>
      </c>
      <c r="S3" t="s">
        <v>128</v>
      </c>
      <c r="T3" t="s">
        <v>27</v>
      </c>
      <c r="U3" t="s">
        <v>129</v>
      </c>
      <c r="V3" t="s">
        <v>562</v>
      </c>
    </row>
    <row r="4" spans="1:23" x14ac:dyDescent="0.25">
      <c r="A4" t="s">
        <v>559</v>
      </c>
      <c r="B4" s="6">
        <v>45659.742245370369</v>
      </c>
      <c r="C4">
        <v>30</v>
      </c>
      <c r="D4">
        <v>0</v>
      </c>
      <c r="E4" t="s">
        <v>159</v>
      </c>
      <c r="F4" t="b">
        <v>1</v>
      </c>
      <c r="G4">
        <v>30</v>
      </c>
      <c r="H4">
        <v>0</v>
      </c>
      <c r="I4" t="s">
        <v>159</v>
      </c>
      <c r="K4" t="s">
        <v>77</v>
      </c>
      <c r="L4">
        <v>0.65</v>
      </c>
      <c r="N4" t="s">
        <v>160</v>
      </c>
      <c r="O4" t="s">
        <v>139</v>
      </c>
      <c r="P4" t="s">
        <v>140</v>
      </c>
      <c r="Q4">
        <v>0</v>
      </c>
      <c r="R4" t="s">
        <v>142</v>
      </c>
      <c r="S4" t="s">
        <v>126</v>
      </c>
      <c r="T4" t="s">
        <v>32</v>
      </c>
      <c r="U4" t="s">
        <v>127</v>
      </c>
      <c r="V4" t="s">
        <v>560</v>
      </c>
    </row>
    <row r="5" spans="1:23" x14ac:dyDescent="0.25">
      <c r="A5" t="s">
        <v>555</v>
      </c>
      <c r="B5" s="6">
        <v>45660.54855324074</v>
      </c>
      <c r="C5">
        <v>30</v>
      </c>
      <c r="D5">
        <v>0</v>
      </c>
      <c r="E5" t="s">
        <v>159</v>
      </c>
      <c r="F5" t="b">
        <v>1</v>
      </c>
      <c r="G5">
        <v>30</v>
      </c>
      <c r="H5">
        <v>0</v>
      </c>
      <c r="I5" t="s">
        <v>159</v>
      </c>
      <c r="K5" t="s">
        <v>556</v>
      </c>
      <c r="L5">
        <v>0.95</v>
      </c>
      <c r="N5" t="s">
        <v>160</v>
      </c>
      <c r="O5" t="s">
        <v>139</v>
      </c>
      <c r="P5" t="s">
        <v>140</v>
      </c>
      <c r="Q5">
        <v>0</v>
      </c>
      <c r="R5" t="s">
        <v>557</v>
      </c>
      <c r="S5" t="s">
        <v>132</v>
      </c>
      <c r="T5" t="s">
        <v>81</v>
      </c>
      <c r="U5" t="s">
        <v>133</v>
      </c>
      <c r="V5" t="s">
        <v>558</v>
      </c>
    </row>
    <row r="6" spans="1:23" x14ac:dyDescent="0.25">
      <c r="A6" t="s">
        <v>553</v>
      </c>
      <c r="B6" s="6">
        <v>45660.622824074075</v>
      </c>
      <c r="C6">
        <v>30</v>
      </c>
      <c r="D6">
        <v>0</v>
      </c>
      <c r="E6" t="s">
        <v>159</v>
      </c>
      <c r="F6" t="b">
        <v>1</v>
      </c>
      <c r="G6">
        <v>30</v>
      </c>
      <c r="H6">
        <v>0</v>
      </c>
      <c r="I6" t="s">
        <v>159</v>
      </c>
      <c r="K6" t="s">
        <v>77</v>
      </c>
      <c r="L6">
        <v>0.77</v>
      </c>
      <c r="N6" t="s">
        <v>160</v>
      </c>
      <c r="O6" t="s">
        <v>139</v>
      </c>
      <c r="P6" t="s">
        <v>140</v>
      </c>
      <c r="Q6">
        <v>0</v>
      </c>
      <c r="R6" t="s">
        <v>144</v>
      </c>
      <c r="S6" t="s">
        <v>130</v>
      </c>
      <c r="T6" t="s">
        <v>26</v>
      </c>
      <c r="U6" t="s">
        <v>131</v>
      </c>
      <c r="V6" t="s">
        <v>554</v>
      </c>
    </row>
    <row r="7" spans="1:23" x14ac:dyDescent="0.25">
      <c r="A7" t="s">
        <v>929</v>
      </c>
      <c r="B7" s="6">
        <v>45660.672118055554</v>
      </c>
      <c r="C7">
        <v>30</v>
      </c>
      <c r="D7">
        <v>30</v>
      </c>
      <c r="E7" t="s">
        <v>159</v>
      </c>
      <c r="F7" t="b">
        <v>1</v>
      </c>
      <c r="G7">
        <v>30</v>
      </c>
      <c r="H7">
        <v>30</v>
      </c>
      <c r="I7" t="s">
        <v>159</v>
      </c>
      <c r="K7" t="s">
        <v>77</v>
      </c>
      <c r="L7">
        <v>0.77</v>
      </c>
      <c r="M7" s="6">
        <v>45660.712395833332</v>
      </c>
      <c r="N7" t="s">
        <v>160</v>
      </c>
      <c r="O7" t="s">
        <v>839</v>
      </c>
      <c r="P7" t="s">
        <v>140</v>
      </c>
      <c r="Q7">
        <v>0</v>
      </c>
      <c r="R7" t="s">
        <v>930</v>
      </c>
      <c r="S7" t="s">
        <v>931</v>
      </c>
      <c r="T7" t="s">
        <v>932</v>
      </c>
      <c r="U7" t="s">
        <v>933</v>
      </c>
      <c r="V7" t="s">
        <v>934</v>
      </c>
      <c r="W7" t="s">
        <v>935</v>
      </c>
    </row>
    <row r="8" spans="1:23" x14ac:dyDescent="0.25">
      <c r="A8" t="s">
        <v>593</v>
      </c>
      <c r="B8" s="6">
        <v>45660.722962962966</v>
      </c>
      <c r="C8">
        <v>30</v>
      </c>
      <c r="D8">
        <v>0</v>
      </c>
      <c r="E8" t="s">
        <v>159</v>
      </c>
      <c r="F8" t="b">
        <v>1</v>
      </c>
      <c r="G8">
        <v>30</v>
      </c>
      <c r="H8">
        <v>0</v>
      </c>
      <c r="I8" t="s">
        <v>159</v>
      </c>
      <c r="K8" t="s">
        <v>77</v>
      </c>
      <c r="L8">
        <v>0.65</v>
      </c>
      <c r="N8" t="s">
        <v>160</v>
      </c>
      <c r="O8" t="s">
        <v>139</v>
      </c>
      <c r="P8" t="s">
        <v>140</v>
      </c>
      <c r="Q8">
        <v>0</v>
      </c>
      <c r="R8" t="s">
        <v>594</v>
      </c>
      <c r="S8" t="s">
        <v>595</v>
      </c>
      <c r="T8" t="s">
        <v>596</v>
      </c>
      <c r="U8" t="s">
        <v>597</v>
      </c>
      <c r="V8" t="s">
        <v>598</v>
      </c>
    </row>
    <row r="9" spans="1:23" x14ac:dyDescent="0.25">
      <c r="A9" t="s">
        <v>599</v>
      </c>
      <c r="B9" s="6">
        <v>45662.491782407407</v>
      </c>
      <c r="C9">
        <v>30</v>
      </c>
      <c r="D9">
        <v>0</v>
      </c>
      <c r="E9" t="s">
        <v>159</v>
      </c>
      <c r="F9" t="b">
        <v>1</v>
      </c>
      <c r="G9">
        <v>30</v>
      </c>
      <c r="H9">
        <v>0</v>
      </c>
      <c r="I9" t="s">
        <v>159</v>
      </c>
      <c r="K9" t="s">
        <v>600</v>
      </c>
      <c r="L9">
        <v>0.95</v>
      </c>
      <c r="N9" t="s">
        <v>160</v>
      </c>
      <c r="O9" t="s">
        <v>139</v>
      </c>
      <c r="P9" t="s">
        <v>140</v>
      </c>
      <c r="Q9">
        <v>0</v>
      </c>
      <c r="R9" t="s">
        <v>601</v>
      </c>
      <c r="S9" t="s">
        <v>602</v>
      </c>
      <c r="T9" t="s">
        <v>603</v>
      </c>
      <c r="U9" t="s">
        <v>604</v>
      </c>
      <c r="V9" t="s">
        <v>605</v>
      </c>
    </row>
    <row r="10" spans="1:23" x14ac:dyDescent="0.25">
      <c r="A10" t="s">
        <v>606</v>
      </c>
      <c r="B10" s="6">
        <v>45662.570173611108</v>
      </c>
      <c r="C10">
        <v>30</v>
      </c>
      <c r="D10">
        <v>0</v>
      </c>
      <c r="E10" t="s">
        <v>159</v>
      </c>
      <c r="F10" t="b">
        <v>1</v>
      </c>
      <c r="G10">
        <v>30</v>
      </c>
      <c r="H10">
        <v>0</v>
      </c>
      <c r="I10" t="s">
        <v>159</v>
      </c>
      <c r="K10" t="s">
        <v>607</v>
      </c>
      <c r="L10">
        <v>0.95</v>
      </c>
      <c r="N10" t="s">
        <v>160</v>
      </c>
      <c r="O10" t="s">
        <v>139</v>
      </c>
      <c r="P10" t="s">
        <v>140</v>
      </c>
      <c r="Q10">
        <v>0</v>
      </c>
      <c r="R10" t="s">
        <v>608</v>
      </c>
      <c r="S10" t="s">
        <v>609</v>
      </c>
      <c r="T10" t="s">
        <v>610</v>
      </c>
      <c r="U10" t="s">
        <v>611</v>
      </c>
      <c r="V10" t="s">
        <v>612</v>
      </c>
    </row>
    <row r="11" spans="1:23" x14ac:dyDescent="0.25">
      <c r="A11" t="s">
        <v>613</v>
      </c>
      <c r="B11" s="6">
        <v>45663.533958333333</v>
      </c>
      <c r="C11">
        <v>30</v>
      </c>
      <c r="D11">
        <v>0</v>
      </c>
      <c r="E11" t="s">
        <v>159</v>
      </c>
      <c r="F11" t="b">
        <v>1</v>
      </c>
      <c r="G11">
        <v>30</v>
      </c>
      <c r="H11">
        <v>0</v>
      </c>
      <c r="I11" t="s">
        <v>159</v>
      </c>
      <c r="K11" t="s">
        <v>614</v>
      </c>
      <c r="L11">
        <v>0.86</v>
      </c>
      <c r="N11" t="s">
        <v>160</v>
      </c>
      <c r="O11" t="s">
        <v>139</v>
      </c>
      <c r="P11" t="s">
        <v>140</v>
      </c>
      <c r="Q11">
        <v>0</v>
      </c>
      <c r="R11" t="s">
        <v>615</v>
      </c>
      <c r="S11" t="s">
        <v>616</v>
      </c>
      <c r="T11" t="s">
        <v>617</v>
      </c>
      <c r="U11" t="s">
        <v>618</v>
      </c>
      <c r="V11" t="s">
        <v>619</v>
      </c>
    </row>
    <row r="12" spans="1:23" x14ac:dyDescent="0.25">
      <c r="A12" t="s">
        <v>620</v>
      </c>
      <c r="B12" s="6">
        <v>45663.801446759258</v>
      </c>
      <c r="C12">
        <v>30</v>
      </c>
      <c r="D12">
        <v>0</v>
      </c>
      <c r="E12" t="s">
        <v>159</v>
      </c>
      <c r="F12" t="b">
        <v>1</v>
      </c>
      <c r="G12">
        <v>30</v>
      </c>
      <c r="H12">
        <v>0</v>
      </c>
      <c r="I12" t="s">
        <v>159</v>
      </c>
      <c r="K12" t="s">
        <v>77</v>
      </c>
      <c r="L12">
        <v>0.65</v>
      </c>
      <c r="N12" t="s">
        <v>160</v>
      </c>
      <c r="O12" t="s">
        <v>139</v>
      </c>
      <c r="P12" t="s">
        <v>140</v>
      </c>
      <c r="Q12">
        <v>0</v>
      </c>
      <c r="R12" t="s">
        <v>621</v>
      </c>
      <c r="S12" t="s">
        <v>622</v>
      </c>
      <c r="T12" t="s">
        <v>623</v>
      </c>
      <c r="U12" t="s">
        <v>624</v>
      </c>
      <c r="V12" t="s">
        <v>625</v>
      </c>
    </row>
    <row r="13" spans="1:23" x14ac:dyDescent="0.25">
      <c r="A13" t="s">
        <v>633</v>
      </c>
      <c r="B13" s="6">
        <v>45665.537881944445</v>
      </c>
      <c r="C13">
        <v>30</v>
      </c>
      <c r="D13">
        <v>0</v>
      </c>
      <c r="E13" t="s">
        <v>159</v>
      </c>
      <c r="F13" t="b">
        <v>1</v>
      </c>
      <c r="G13">
        <v>30</v>
      </c>
      <c r="H13">
        <v>0</v>
      </c>
      <c r="I13" t="s">
        <v>159</v>
      </c>
      <c r="K13" t="s">
        <v>634</v>
      </c>
      <c r="L13">
        <v>0.95</v>
      </c>
      <c r="N13" t="s">
        <v>160</v>
      </c>
      <c r="O13" t="s">
        <v>139</v>
      </c>
      <c r="P13" t="s">
        <v>140</v>
      </c>
      <c r="Q13">
        <v>0</v>
      </c>
      <c r="R13" t="s">
        <v>635</v>
      </c>
      <c r="S13" t="s">
        <v>636</v>
      </c>
      <c r="T13" t="s">
        <v>637</v>
      </c>
      <c r="U13" t="s">
        <v>638</v>
      </c>
      <c r="V13" t="s">
        <v>639</v>
      </c>
    </row>
    <row r="14" spans="1:23" x14ac:dyDescent="0.25">
      <c r="A14" t="s">
        <v>640</v>
      </c>
      <c r="B14" s="6">
        <v>45665.414004629631</v>
      </c>
      <c r="C14">
        <v>30</v>
      </c>
      <c r="D14">
        <v>0</v>
      </c>
      <c r="E14" t="s">
        <v>159</v>
      </c>
      <c r="F14" t="b">
        <v>1</v>
      </c>
      <c r="G14">
        <v>30</v>
      </c>
      <c r="H14">
        <v>0</v>
      </c>
      <c r="I14" t="s">
        <v>159</v>
      </c>
      <c r="K14" t="s">
        <v>77</v>
      </c>
      <c r="L14">
        <v>0.65</v>
      </c>
      <c r="N14" t="s">
        <v>160</v>
      </c>
      <c r="O14" t="s">
        <v>139</v>
      </c>
      <c r="P14" t="s">
        <v>140</v>
      </c>
      <c r="Q14">
        <v>0</v>
      </c>
      <c r="R14" t="s">
        <v>641</v>
      </c>
      <c r="S14" t="s">
        <v>642</v>
      </c>
      <c r="T14" t="s">
        <v>643</v>
      </c>
      <c r="U14" t="s">
        <v>644</v>
      </c>
      <c r="V14" t="s">
        <v>645</v>
      </c>
    </row>
    <row r="15" spans="1:23" x14ac:dyDescent="0.25">
      <c r="A15" t="s">
        <v>688</v>
      </c>
      <c r="B15" s="6">
        <v>45665.828680555554</v>
      </c>
      <c r="C15">
        <v>30</v>
      </c>
      <c r="D15">
        <v>0</v>
      </c>
      <c r="E15" t="s">
        <v>159</v>
      </c>
      <c r="F15" t="b">
        <v>1</v>
      </c>
      <c r="G15">
        <v>30</v>
      </c>
      <c r="H15">
        <v>0</v>
      </c>
      <c r="I15" t="s">
        <v>159</v>
      </c>
      <c r="K15" t="s">
        <v>77</v>
      </c>
      <c r="L15">
        <v>0.65</v>
      </c>
      <c r="N15" t="s">
        <v>160</v>
      </c>
      <c r="O15" t="s">
        <v>139</v>
      </c>
      <c r="P15" t="s">
        <v>140</v>
      </c>
      <c r="Q15">
        <v>0</v>
      </c>
      <c r="R15" t="s">
        <v>689</v>
      </c>
      <c r="S15" t="s">
        <v>690</v>
      </c>
      <c r="T15" t="s">
        <v>691</v>
      </c>
      <c r="U15" t="s">
        <v>692</v>
      </c>
      <c r="V15" t="s">
        <v>693</v>
      </c>
      <c r="W15" t="s">
        <v>694</v>
      </c>
    </row>
    <row r="16" spans="1:23" x14ac:dyDescent="0.25">
      <c r="A16" t="s">
        <v>695</v>
      </c>
      <c r="B16" s="6">
        <v>45665.862407407411</v>
      </c>
      <c r="C16">
        <v>30</v>
      </c>
      <c r="D16">
        <v>0</v>
      </c>
      <c r="E16" t="s">
        <v>159</v>
      </c>
      <c r="F16" t="b">
        <v>1</v>
      </c>
      <c r="G16">
        <v>30</v>
      </c>
      <c r="H16">
        <v>0</v>
      </c>
      <c r="I16" t="s">
        <v>159</v>
      </c>
      <c r="K16" t="s">
        <v>696</v>
      </c>
      <c r="L16">
        <v>1.07</v>
      </c>
      <c r="N16" t="s">
        <v>160</v>
      </c>
      <c r="O16" t="s">
        <v>139</v>
      </c>
      <c r="P16" t="s">
        <v>140</v>
      </c>
      <c r="Q16">
        <v>0</v>
      </c>
      <c r="R16" t="s">
        <v>697</v>
      </c>
      <c r="S16" t="s">
        <v>698</v>
      </c>
      <c r="T16" t="s">
        <v>699</v>
      </c>
      <c r="U16" t="s">
        <v>700</v>
      </c>
      <c r="V16" t="s">
        <v>701</v>
      </c>
      <c r="W16" t="s">
        <v>694</v>
      </c>
    </row>
    <row r="17" spans="1:22" x14ac:dyDescent="0.25">
      <c r="A17" t="s">
        <v>702</v>
      </c>
      <c r="B17" s="6">
        <v>45667.632974537039</v>
      </c>
      <c r="C17">
        <v>30</v>
      </c>
      <c r="D17">
        <v>0</v>
      </c>
      <c r="E17" t="s">
        <v>159</v>
      </c>
      <c r="F17" t="b">
        <v>1</v>
      </c>
      <c r="G17">
        <v>30</v>
      </c>
      <c r="H17">
        <v>0</v>
      </c>
      <c r="I17" t="s">
        <v>159</v>
      </c>
      <c r="K17" t="s">
        <v>77</v>
      </c>
      <c r="L17">
        <v>0.65</v>
      </c>
      <c r="N17" t="s">
        <v>160</v>
      </c>
      <c r="O17" t="s">
        <v>139</v>
      </c>
      <c r="P17" t="s">
        <v>140</v>
      </c>
      <c r="Q17">
        <v>0</v>
      </c>
      <c r="R17" t="s">
        <v>703</v>
      </c>
      <c r="S17" t="s">
        <v>704</v>
      </c>
      <c r="T17" t="s">
        <v>705</v>
      </c>
      <c r="U17" t="s">
        <v>706</v>
      </c>
      <c r="V17" t="s">
        <v>707</v>
      </c>
    </row>
    <row r="18" spans="1:22" x14ac:dyDescent="0.25">
      <c r="A18" t="s">
        <v>708</v>
      </c>
      <c r="B18" s="6">
        <v>45668.507106481484</v>
      </c>
      <c r="C18">
        <v>30</v>
      </c>
      <c r="D18">
        <v>0</v>
      </c>
      <c r="E18" t="s">
        <v>159</v>
      </c>
      <c r="F18" t="b">
        <v>1</v>
      </c>
      <c r="G18">
        <v>30</v>
      </c>
      <c r="H18">
        <v>0</v>
      </c>
      <c r="I18" t="s">
        <v>159</v>
      </c>
      <c r="K18" t="s">
        <v>77</v>
      </c>
      <c r="L18">
        <v>0.65</v>
      </c>
      <c r="N18" t="s">
        <v>160</v>
      </c>
      <c r="O18" t="s">
        <v>139</v>
      </c>
      <c r="P18" t="s">
        <v>140</v>
      </c>
      <c r="Q18">
        <v>0</v>
      </c>
      <c r="R18" t="s">
        <v>709</v>
      </c>
      <c r="S18" t="s">
        <v>710</v>
      </c>
      <c r="T18" t="s">
        <v>711</v>
      </c>
      <c r="U18" t="s">
        <v>712</v>
      </c>
      <c r="V18" t="s">
        <v>713</v>
      </c>
    </row>
    <row r="19" spans="1:22" x14ac:dyDescent="0.25">
      <c r="A19" t="s">
        <v>923</v>
      </c>
      <c r="B19" s="6">
        <v>45671.697002314817</v>
      </c>
      <c r="C19">
        <v>30</v>
      </c>
      <c r="D19">
        <v>30</v>
      </c>
      <c r="E19" t="s">
        <v>159</v>
      </c>
      <c r="F19" t="b">
        <v>1</v>
      </c>
      <c r="G19">
        <v>30</v>
      </c>
      <c r="H19">
        <v>30</v>
      </c>
      <c r="I19" t="s">
        <v>159</v>
      </c>
      <c r="K19" t="s">
        <v>77</v>
      </c>
      <c r="L19">
        <v>0.65</v>
      </c>
      <c r="M19" s="6">
        <v>45672.49009259259</v>
      </c>
      <c r="N19" t="s">
        <v>160</v>
      </c>
      <c r="O19" t="s">
        <v>839</v>
      </c>
      <c r="P19" t="s">
        <v>140</v>
      </c>
      <c r="Q19">
        <v>0</v>
      </c>
      <c r="R19" t="s">
        <v>924</v>
      </c>
      <c r="S19" t="s">
        <v>925</v>
      </c>
      <c r="T19" t="s">
        <v>926</v>
      </c>
      <c r="U19" t="s">
        <v>927</v>
      </c>
      <c r="V19" t="s">
        <v>928</v>
      </c>
    </row>
    <row r="20" spans="1:22" x14ac:dyDescent="0.25">
      <c r="A20" t="s">
        <v>714</v>
      </c>
      <c r="B20" s="6">
        <v>45672.535682870373</v>
      </c>
      <c r="C20">
        <v>30</v>
      </c>
      <c r="D20">
        <v>0</v>
      </c>
      <c r="E20" t="s">
        <v>159</v>
      </c>
      <c r="F20" t="b">
        <v>1</v>
      </c>
      <c r="G20">
        <v>30</v>
      </c>
      <c r="H20">
        <v>0</v>
      </c>
      <c r="I20" t="s">
        <v>159</v>
      </c>
      <c r="K20" t="s">
        <v>77</v>
      </c>
      <c r="L20">
        <v>0.65</v>
      </c>
      <c r="N20" t="s">
        <v>160</v>
      </c>
      <c r="O20" t="s">
        <v>139</v>
      </c>
      <c r="P20" t="s">
        <v>140</v>
      </c>
      <c r="Q20">
        <v>0</v>
      </c>
      <c r="R20" t="s">
        <v>715</v>
      </c>
      <c r="S20" t="s">
        <v>716</v>
      </c>
      <c r="T20" t="s">
        <v>717</v>
      </c>
      <c r="U20" t="s">
        <v>718</v>
      </c>
      <c r="V20" t="s">
        <v>719</v>
      </c>
    </row>
    <row r="21" spans="1:22" x14ac:dyDescent="0.25">
      <c r="A21" t="s">
        <v>832</v>
      </c>
      <c r="B21" s="6">
        <v>45679.623449074075</v>
      </c>
      <c r="C21">
        <v>30</v>
      </c>
      <c r="D21">
        <v>0</v>
      </c>
      <c r="E21" t="s">
        <v>159</v>
      </c>
      <c r="F21" t="b">
        <v>1</v>
      </c>
      <c r="G21">
        <v>30</v>
      </c>
      <c r="H21">
        <v>0</v>
      </c>
      <c r="I21" t="s">
        <v>159</v>
      </c>
      <c r="K21" t="s">
        <v>77</v>
      </c>
      <c r="L21">
        <v>0.65</v>
      </c>
      <c r="N21" t="s">
        <v>160</v>
      </c>
      <c r="O21" t="s">
        <v>139</v>
      </c>
      <c r="P21" t="s">
        <v>140</v>
      </c>
      <c r="Q21">
        <v>0</v>
      </c>
      <c r="R21" t="s">
        <v>833</v>
      </c>
      <c r="S21" t="s">
        <v>834</v>
      </c>
      <c r="T21" t="s">
        <v>835</v>
      </c>
      <c r="U21" t="s">
        <v>836</v>
      </c>
      <c r="V21" t="s">
        <v>837</v>
      </c>
    </row>
    <row r="22" spans="1:22" x14ac:dyDescent="0.25">
      <c r="A22" t="s">
        <v>838</v>
      </c>
      <c r="B22" s="6">
        <v>45680.486828703702</v>
      </c>
      <c r="C22">
        <v>30</v>
      </c>
      <c r="D22">
        <v>30</v>
      </c>
      <c r="E22" t="s">
        <v>159</v>
      </c>
      <c r="F22" t="b">
        <v>1</v>
      </c>
      <c r="G22">
        <v>30</v>
      </c>
      <c r="H22">
        <v>30</v>
      </c>
      <c r="I22" t="s">
        <v>159</v>
      </c>
      <c r="K22" t="s">
        <v>77</v>
      </c>
      <c r="L22">
        <v>0.65</v>
      </c>
      <c r="M22" s="6">
        <v>45684.481469907405</v>
      </c>
      <c r="N22" t="s">
        <v>160</v>
      </c>
      <c r="O22" t="s">
        <v>839</v>
      </c>
      <c r="P22" t="s">
        <v>140</v>
      </c>
      <c r="Q22">
        <v>0</v>
      </c>
      <c r="R22" t="s">
        <v>840</v>
      </c>
      <c r="S22" t="s">
        <v>841</v>
      </c>
      <c r="T22" t="s">
        <v>842</v>
      </c>
      <c r="U22" t="s">
        <v>843</v>
      </c>
      <c r="V22" t="s">
        <v>844</v>
      </c>
    </row>
    <row r="23" spans="1:22" x14ac:dyDescent="0.25">
      <c r="A23" t="s">
        <v>845</v>
      </c>
      <c r="B23" s="6">
        <v>45680.579618055555</v>
      </c>
      <c r="C23">
        <v>30</v>
      </c>
      <c r="D23">
        <v>30</v>
      </c>
      <c r="E23" t="s">
        <v>159</v>
      </c>
      <c r="F23" t="b">
        <v>1</v>
      </c>
      <c r="G23">
        <v>30</v>
      </c>
      <c r="H23">
        <v>30</v>
      </c>
      <c r="I23" t="s">
        <v>159</v>
      </c>
      <c r="K23" t="s">
        <v>77</v>
      </c>
      <c r="L23">
        <v>0.65</v>
      </c>
      <c r="M23" s="6">
        <v>45684.484583333331</v>
      </c>
      <c r="N23" t="s">
        <v>160</v>
      </c>
      <c r="O23" t="s">
        <v>839</v>
      </c>
      <c r="P23" t="s">
        <v>140</v>
      </c>
      <c r="Q23">
        <v>0</v>
      </c>
      <c r="R23" t="s">
        <v>846</v>
      </c>
      <c r="S23" t="s">
        <v>847</v>
      </c>
      <c r="T23" t="s">
        <v>848</v>
      </c>
      <c r="U23" t="s">
        <v>849</v>
      </c>
      <c r="V23" t="s">
        <v>850</v>
      </c>
    </row>
    <row r="24" spans="1:22" x14ac:dyDescent="0.25">
      <c r="A24" t="s">
        <v>851</v>
      </c>
      <c r="B24" s="6">
        <v>45680.739166666666</v>
      </c>
      <c r="C24">
        <v>30</v>
      </c>
      <c r="D24">
        <v>30</v>
      </c>
      <c r="E24" t="s">
        <v>159</v>
      </c>
      <c r="F24" t="b">
        <v>1</v>
      </c>
      <c r="G24">
        <v>30</v>
      </c>
      <c r="H24">
        <v>30</v>
      </c>
      <c r="I24" t="s">
        <v>159</v>
      </c>
      <c r="K24" t="s">
        <v>77</v>
      </c>
      <c r="L24">
        <v>0.65</v>
      </c>
      <c r="M24" s="6">
        <v>45684.486111111109</v>
      </c>
      <c r="N24" t="s">
        <v>160</v>
      </c>
      <c r="O24" t="s">
        <v>839</v>
      </c>
      <c r="P24" t="s">
        <v>140</v>
      </c>
      <c r="Q24">
        <v>0</v>
      </c>
      <c r="R24" t="s">
        <v>852</v>
      </c>
      <c r="S24" t="s">
        <v>853</v>
      </c>
      <c r="T24" t="s">
        <v>854</v>
      </c>
      <c r="U24" t="s">
        <v>855</v>
      </c>
      <c r="V24" t="s">
        <v>856</v>
      </c>
    </row>
    <row r="25" spans="1:22" x14ac:dyDescent="0.25">
      <c r="A25" t="s">
        <v>857</v>
      </c>
      <c r="B25" s="6">
        <v>45680.810081018521</v>
      </c>
      <c r="C25">
        <v>30</v>
      </c>
      <c r="D25">
        <v>0</v>
      </c>
      <c r="E25" t="s">
        <v>159</v>
      </c>
      <c r="F25" t="b">
        <v>1</v>
      </c>
      <c r="G25">
        <v>30</v>
      </c>
      <c r="H25">
        <v>0</v>
      </c>
      <c r="I25" t="s">
        <v>159</v>
      </c>
      <c r="K25" t="s">
        <v>77</v>
      </c>
      <c r="L25">
        <v>0.65</v>
      </c>
      <c r="N25" t="s">
        <v>160</v>
      </c>
      <c r="O25" t="s">
        <v>139</v>
      </c>
      <c r="P25" t="s">
        <v>140</v>
      </c>
      <c r="Q25">
        <v>0</v>
      </c>
      <c r="R25" t="s">
        <v>858</v>
      </c>
      <c r="S25" t="s">
        <v>859</v>
      </c>
      <c r="T25" t="s">
        <v>860</v>
      </c>
      <c r="U25" t="s">
        <v>861</v>
      </c>
      <c r="V25" t="s">
        <v>862</v>
      </c>
    </row>
    <row r="26" spans="1:22" x14ac:dyDescent="0.25">
      <c r="A26" t="s">
        <v>863</v>
      </c>
      <c r="B26" s="6">
        <v>45681.361909722225</v>
      </c>
      <c r="C26">
        <v>30</v>
      </c>
      <c r="D26">
        <v>30</v>
      </c>
      <c r="E26" t="s">
        <v>159</v>
      </c>
      <c r="F26" t="b">
        <v>1</v>
      </c>
      <c r="G26">
        <v>30</v>
      </c>
      <c r="H26">
        <v>30</v>
      </c>
      <c r="I26" t="s">
        <v>159</v>
      </c>
      <c r="K26" t="s">
        <v>77</v>
      </c>
      <c r="L26">
        <v>0.65</v>
      </c>
      <c r="M26" s="6">
        <v>45684.48847222222</v>
      </c>
      <c r="N26" t="s">
        <v>160</v>
      </c>
      <c r="O26" t="s">
        <v>839</v>
      </c>
      <c r="P26" t="s">
        <v>140</v>
      </c>
      <c r="Q26">
        <v>0</v>
      </c>
      <c r="R26" t="s">
        <v>864</v>
      </c>
      <c r="S26" t="s">
        <v>865</v>
      </c>
      <c r="T26" t="s">
        <v>866</v>
      </c>
      <c r="U26" t="s">
        <v>867</v>
      </c>
      <c r="V26" t="s">
        <v>868</v>
      </c>
    </row>
    <row r="27" spans="1:22" x14ac:dyDescent="0.25">
      <c r="A27" t="s">
        <v>869</v>
      </c>
      <c r="B27" s="6">
        <v>45681.71707175926</v>
      </c>
      <c r="C27">
        <v>30</v>
      </c>
      <c r="D27">
        <v>30</v>
      </c>
      <c r="E27" t="s">
        <v>159</v>
      </c>
      <c r="F27" t="b">
        <v>1</v>
      </c>
      <c r="G27">
        <v>30</v>
      </c>
      <c r="H27">
        <v>30</v>
      </c>
      <c r="I27" t="s">
        <v>159</v>
      </c>
      <c r="K27" t="s">
        <v>77</v>
      </c>
      <c r="L27">
        <v>0.65</v>
      </c>
      <c r="M27" s="6">
        <v>45684.490648148145</v>
      </c>
      <c r="N27" t="s">
        <v>160</v>
      </c>
      <c r="O27" t="s">
        <v>839</v>
      </c>
      <c r="P27" t="s">
        <v>140</v>
      </c>
      <c r="Q27">
        <v>0</v>
      </c>
      <c r="R27" t="s">
        <v>870</v>
      </c>
      <c r="S27" t="s">
        <v>871</v>
      </c>
      <c r="T27" t="s">
        <v>872</v>
      </c>
      <c r="U27" t="s">
        <v>873</v>
      </c>
      <c r="V27" t="s">
        <v>874</v>
      </c>
    </row>
    <row r="28" spans="1:22" x14ac:dyDescent="0.25">
      <c r="A28" t="s">
        <v>875</v>
      </c>
      <c r="B28" s="6">
        <v>45681.941701388889</v>
      </c>
      <c r="C28">
        <v>30</v>
      </c>
      <c r="D28">
        <v>30</v>
      </c>
      <c r="E28" t="s">
        <v>159</v>
      </c>
      <c r="F28" t="b">
        <v>1</v>
      </c>
      <c r="G28">
        <v>30</v>
      </c>
      <c r="H28">
        <v>30</v>
      </c>
      <c r="I28" t="s">
        <v>159</v>
      </c>
      <c r="K28" t="s">
        <v>77</v>
      </c>
      <c r="L28">
        <v>0.65</v>
      </c>
      <c r="M28" s="6">
        <v>45684.492685185185</v>
      </c>
      <c r="N28" t="s">
        <v>160</v>
      </c>
      <c r="O28" t="s">
        <v>839</v>
      </c>
      <c r="P28" t="s">
        <v>140</v>
      </c>
      <c r="Q28">
        <v>0</v>
      </c>
      <c r="R28" t="s">
        <v>876</v>
      </c>
      <c r="S28" t="s">
        <v>877</v>
      </c>
      <c r="T28" t="s">
        <v>878</v>
      </c>
      <c r="U28" t="s">
        <v>879</v>
      </c>
      <c r="V28" t="s">
        <v>880</v>
      </c>
    </row>
    <row r="29" spans="1:22" x14ac:dyDescent="0.25">
      <c r="A29" t="s">
        <v>881</v>
      </c>
      <c r="B29" s="6">
        <v>45682.523240740738</v>
      </c>
      <c r="C29">
        <v>30</v>
      </c>
      <c r="D29">
        <v>30</v>
      </c>
      <c r="E29" t="s">
        <v>159</v>
      </c>
      <c r="F29" t="b">
        <v>1</v>
      </c>
      <c r="G29">
        <v>30</v>
      </c>
      <c r="H29">
        <v>30</v>
      </c>
      <c r="I29" t="s">
        <v>159</v>
      </c>
      <c r="K29" t="s">
        <v>77</v>
      </c>
      <c r="L29">
        <v>0.65</v>
      </c>
      <c r="M29" s="6">
        <v>45684.49386574074</v>
      </c>
      <c r="N29" t="s">
        <v>160</v>
      </c>
      <c r="O29" t="s">
        <v>839</v>
      </c>
      <c r="P29" t="s">
        <v>140</v>
      </c>
      <c r="Q29">
        <v>0</v>
      </c>
      <c r="R29" t="s">
        <v>882</v>
      </c>
      <c r="S29" t="s">
        <v>883</v>
      </c>
      <c r="T29" t="s">
        <v>884</v>
      </c>
      <c r="U29" t="s">
        <v>885</v>
      </c>
      <c r="V29" t="s">
        <v>886</v>
      </c>
    </row>
    <row r="30" spans="1:22" x14ac:dyDescent="0.25">
      <c r="A30" t="s">
        <v>887</v>
      </c>
      <c r="B30" s="6">
        <v>45682.536990740744</v>
      </c>
      <c r="C30">
        <v>30</v>
      </c>
      <c r="D30">
        <v>30</v>
      </c>
      <c r="E30" t="s">
        <v>159</v>
      </c>
      <c r="F30" t="b">
        <v>1</v>
      </c>
      <c r="G30">
        <v>30</v>
      </c>
      <c r="H30">
        <v>30</v>
      </c>
      <c r="I30" t="s">
        <v>159</v>
      </c>
      <c r="K30" t="s">
        <v>77</v>
      </c>
      <c r="L30">
        <v>0.65</v>
      </c>
      <c r="M30" s="6">
        <v>45684.496307870373</v>
      </c>
      <c r="N30" t="s">
        <v>160</v>
      </c>
      <c r="O30" t="s">
        <v>839</v>
      </c>
      <c r="P30" t="s">
        <v>140</v>
      </c>
      <c r="Q30">
        <v>0</v>
      </c>
      <c r="R30" t="s">
        <v>888</v>
      </c>
      <c r="S30" t="s">
        <v>889</v>
      </c>
      <c r="T30" t="s">
        <v>890</v>
      </c>
      <c r="U30" t="s">
        <v>891</v>
      </c>
      <c r="V30" t="s">
        <v>892</v>
      </c>
    </row>
    <row r="31" spans="1:22" x14ac:dyDescent="0.25">
      <c r="A31" t="s">
        <v>893</v>
      </c>
      <c r="B31" s="6">
        <v>45682.547627314816</v>
      </c>
      <c r="C31">
        <v>30</v>
      </c>
      <c r="D31">
        <v>30</v>
      </c>
      <c r="E31" t="s">
        <v>159</v>
      </c>
      <c r="F31" t="b">
        <v>1</v>
      </c>
      <c r="G31">
        <v>30</v>
      </c>
      <c r="H31">
        <v>30</v>
      </c>
      <c r="I31" t="s">
        <v>159</v>
      </c>
      <c r="K31" t="s">
        <v>77</v>
      </c>
      <c r="L31">
        <v>0.65</v>
      </c>
      <c r="M31" s="6">
        <v>45684.497372685182</v>
      </c>
      <c r="N31" t="s">
        <v>160</v>
      </c>
      <c r="O31" t="s">
        <v>839</v>
      </c>
      <c r="P31" t="s">
        <v>140</v>
      </c>
      <c r="Q31">
        <v>0</v>
      </c>
      <c r="R31" t="s">
        <v>894</v>
      </c>
      <c r="S31" t="s">
        <v>895</v>
      </c>
      <c r="T31" t="s">
        <v>896</v>
      </c>
      <c r="U31" t="s">
        <v>897</v>
      </c>
      <c r="V31" t="s">
        <v>898</v>
      </c>
    </row>
    <row r="32" spans="1:22" x14ac:dyDescent="0.25">
      <c r="A32" t="s">
        <v>899</v>
      </c>
      <c r="B32" s="6">
        <v>45682.747719907406</v>
      </c>
      <c r="C32">
        <v>30</v>
      </c>
      <c r="D32">
        <v>30</v>
      </c>
      <c r="E32" t="s">
        <v>159</v>
      </c>
      <c r="F32" t="b">
        <v>1</v>
      </c>
      <c r="G32">
        <v>30</v>
      </c>
      <c r="H32">
        <v>30</v>
      </c>
      <c r="I32" t="s">
        <v>159</v>
      </c>
      <c r="K32" t="s">
        <v>77</v>
      </c>
      <c r="L32">
        <v>0.65</v>
      </c>
      <c r="M32" s="6">
        <v>45684.498495370368</v>
      </c>
      <c r="N32" t="s">
        <v>160</v>
      </c>
      <c r="O32" t="s">
        <v>839</v>
      </c>
      <c r="P32" t="s">
        <v>140</v>
      </c>
      <c r="Q32">
        <v>0</v>
      </c>
      <c r="R32" t="s">
        <v>900</v>
      </c>
      <c r="S32" t="s">
        <v>901</v>
      </c>
      <c r="T32" t="s">
        <v>902</v>
      </c>
      <c r="U32" t="s">
        <v>903</v>
      </c>
      <c r="V32" t="s">
        <v>904</v>
      </c>
    </row>
    <row r="33" spans="1:23" x14ac:dyDescent="0.25">
      <c r="A33" t="s">
        <v>905</v>
      </c>
      <c r="B33" s="6">
        <v>45683.49927083333</v>
      </c>
      <c r="C33">
        <v>30</v>
      </c>
      <c r="D33">
        <v>30</v>
      </c>
      <c r="E33" t="s">
        <v>159</v>
      </c>
      <c r="F33" t="b">
        <v>1</v>
      </c>
      <c r="G33">
        <v>30</v>
      </c>
      <c r="H33">
        <v>30</v>
      </c>
      <c r="I33" t="s">
        <v>159</v>
      </c>
      <c r="K33" t="s">
        <v>77</v>
      </c>
      <c r="L33">
        <v>0.65</v>
      </c>
      <c r="M33" s="6">
        <v>45684.500578703701</v>
      </c>
      <c r="N33" t="s">
        <v>160</v>
      </c>
      <c r="O33" t="s">
        <v>839</v>
      </c>
      <c r="P33" t="s">
        <v>140</v>
      </c>
      <c r="Q33">
        <v>0</v>
      </c>
      <c r="R33" t="s">
        <v>906</v>
      </c>
      <c r="S33" t="s">
        <v>907</v>
      </c>
      <c r="T33" t="s">
        <v>908</v>
      </c>
      <c r="U33" t="s">
        <v>909</v>
      </c>
      <c r="V33" t="s">
        <v>910</v>
      </c>
    </row>
    <row r="34" spans="1:23" x14ac:dyDescent="0.25">
      <c r="A34" t="s">
        <v>911</v>
      </c>
      <c r="B34" s="6">
        <v>45683.579768518517</v>
      </c>
      <c r="C34">
        <v>30</v>
      </c>
      <c r="D34">
        <v>30</v>
      </c>
      <c r="E34" t="s">
        <v>159</v>
      </c>
      <c r="F34" t="b">
        <v>1</v>
      </c>
      <c r="G34">
        <v>30</v>
      </c>
      <c r="H34">
        <v>30</v>
      </c>
      <c r="I34" t="s">
        <v>159</v>
      </c>
      <c r="K34" t="s">
        <v>77</v>
      </c>
      <c r="L34">
        <v>0.65</v>
      </c>
      <c r="M34" s="6">
        <v>45684.501655092594</v>
      </c>
      <c r="N34" t="s">
        <v>160</v>
      </c>
      <c r="O34" t="s">
        <v>839</v>
      </c>
      <c r="P34" t="s">
        <v>140</v>
      </c>
      <c r="Q34">
        <v>0</v>
      </c>
      <c r="R34" t="s">
        <v>912</v>
      </c>
      <c r="S34" t="s">
        <v>913</v>
      </c>
      <c r="T34" t="s">
        <v>914</v>
      </c>
      <c r="U34" t="s">
        <v>915</v>
      </c>
      <c r="V34" t="s">
        <v>916</v>
      </c>
    </row>
    <row r="35" spans="1:23" x14ac:dyDescent="0.25">
      <c r="A35" t="s">
        <v>917</v>
      </c>
      <c r="B35" s="6">
        <v>45684.559074074074</v>
      </c>
      <c r="C35">
        <v>30</v>
      </c>
      <c r="D35">
        <v>30</v>
      </c>
      <c r="E35" t="s">
        <v>159</v>
      </c>
      <c r="F35" t="b">
        <v>1</v>
      </c>
      <c r="G35">
        <v>30</v>
      </c>
      <c r="H35">
        <v>30</v>
      </c>
      <c r="I35" t="s">
        <v>159</v>
      </c>
      <c r="K35" t="s">
        <v>77</v>
      </c>
      <c r="L35">
        <v>0.65</v>
      </c>
      <c r="M35" s="6">
        <v>45684.566388888888</v>
      </c>
      <c r="N35" t="s">
        <v>160</v>
      </c>
      <c r="O35" t="s">
        <v>839</v>
      </c>
      <c r="P35" t="s">
        <v>140</v>
      </c>
      <c r="Q35">
        <v>0</v>
      </c>
      <c r="R35" t="s">
        <v>918</v>
      </c>
      <c r="S35" t="s">
        <v>919</v>
      </c>
      <c r="T35" t="s">
        <v>920</v>
      </c>
      <c r="U35" t="s">
        <v>921</v>
      </c>
      <c r="V35" t="s">
        <v>922</v>
      </c>
    </row>
    <row r="36" spans="1:23" x14ac:dyDescent="0.25">
      <c r="A36" t="s">
        <v>948</v>
      </c>
      <c r="B36" s="6">
        <v>45684.742245370369</v>
      </c>
      <c r="C36">
        <v>30</v>
      </c>
      <c r="D36">
        <v>30</v>
      </c>
      <c r="E36" t="s">
        <v>159</v>
      </c>
      <c r="F36" t="b">
        <v>1</v>
      </c>
      <c r="G36">
        <v>30</v>
      </c>
      <c r="H36">
        <v>30</v>
      </c>
      <c r="I36" t="s">
        <v>159</v>
      </c>
      <c r="K36" t="s">
        <v>77</v>
      </c>
      <c r="L36">
        <v>0.65</v>
      </c>
      <c r="M36" s="6">
        <v>45685.463888888888</v>
      </c>
      <c r="N36" t="s">
        <v>160</v>
      </c>
      <c r="O36" t="s">
        <v>839</v>
      </c>
      <c r="P36" t="s">
        <v>140</v>
      </c>
      <c r="Q36">
        <v>0</v>
      </c>
      <c r="R36" t="s">
        <v>949</v>
      </c>
      <c r="S36" t="s">
        <v>950</v>
      </c>
      <c r="T36" t="s">
        <v>951</v>
      </c>
      <c r="U36" t="s">
        <v>952</v>
      </c>
      <c r="V36" t="s">
        <v>953</v>
      </c>
      <c r="W36" t="s">
        <v>954</v>
      </c>
    </row>
    <row r="37" spans="1:23" x14ac:dyDescent="0.25">
      <c r="A37" t="s">
        <v>955</v>
      </c>
      <c r="B37" s="6">
        <v>45684.811400462961</v>
      </c>
      <c r="C37">
        <v>30</v>
      </c>
      <c r="D37">
        <v>0</v>
      </c>
      <c r="E37" t="s">
        <v>159</v>
      </c>
      <c r="F37" t="b">
        <v>1</v>
      </c>
      <c r="G37">
        <v>30</v>
      </c>
      <c r="H37">
        <v>0</v>
      </c>
      <c r="I37" t="s">
        <v>159</v>
      </c>
      <c r="K37" t="s">
        <v>956</v>
      </c>
      <c r="L37">
        <v>0.86</v>
      </c>
      <c r="N37" t="s">
        <v>160</v>
      </c>
      <c r="O37" t="s">
        <v>139</v>
      </c>
      <c r="P37" t="s">
        <v>140</v>
      </c>
      <c r="Q37">
        <v>0</v>
      </c>
      <c r="R37" t="s">
        <v>957</v>
      </c>
      <c r="S37" t="s">
        <v>958</v>
      </c>
      <c r="T37" t="s">
        <v>959</v>
      </c>
      <c r="U37" t="s">
        <v>960</v>
      </c>
      <c r="V37" t="s">
        <v>961</v>
      </c>
      <c r="W37" t="s">
        <v>954</v>
      </c>
    </row>
    <row r="38" spans="1:23" x14ac:dyDescent="0.25">
      <c r="A38" t="s">
        <v>962</v>
      </c>
      <c r="B38" s="6">
        <v>45686.778935185182</v>
      </c>
      <c r="C38">
        <v>30</v>
      </c>
      <c r="D38">
        <v>30</v>
      </c>
      <c r="E38" t="s">
        <v>159</v>
      </c>
      <c r="F38" t="b">
        <v>1</v>
      </c>
      <c r="G38">
        <v>30</v>
      </c>
      <c r="H38">
        <v>30</v>
      </c>
      <c r="I38" t="s">
        <v>159</v>
      </c>
      <c r="K38" t="s">
        <v>77</v>
      </c>
      <c r="L38">
        <v>0.65</v>
      </c>
      <c r="M38" s="6">
        <v>45687.425532407404</v>
      </c>
      <c r="N38" t="s">
        <v>160</v>
      </c>
      <c r="O38" t="s">
        <v>839</v>
      </c>
      <c r="P38" t="s">
        <v>140</v>
      </c>
      <c r="Q38">
        <v>0</v>
      </c>
      <c r="R38" t="s">
        <v>963</v>
      </c>
      <c r="S38" t="s">
        <v>964</v>
      </c>
      <c r="T38" t="s">
        <v>965</v>
      </c>
      <c r="U38" t="s">
        <v>966</v>
      </c>
      <c r="V38" t="s">
        <v>967</v>
      </c>
    </row>
    <row r="39" spans="1:23" x14ac:dyDescent="0.25">
      <c r="A39" t="s">
        <v>968</v>
      </c>
      <c r="B39" s="6">
        <v>45686.806666666664</v>
      </c>
      <c r="C39">
        <v>30</v>
      </c>
      <c r="D39">
        <v>30</v>
      </c>
      <c r="E39" t="s">
        <v>159</v>
      </c>
      <c r="F39" t="b">
        <v>1</v>
      </c>
      <c r="G39">
        <v>30</v>
      </c>
      <c r="H39">
        <v>30</v>
      </c>
      <c r="I39" t="s">
        <v>159</v>
      </c>
      <c r="K39" t="s">
        <v>77</v>
      </c>
      <c r="L39">
        <v>0.65</v>
      </c>
      <c r="M39" s="6">
        <v>45687.425196759257</v>
      </c>
      <c r="N39" t="s">
        <v>160</v>
      </c>
      <c r="O39" t="s">
        <v>839</v>
      </c>
      <c r="P39" t="s">
        <v>140</v>
      </c>
      <c r="Q39">
        <v>0</v>
      </c>
      <c r="R39" t="s">
        <v>969</v>
      </c>
      <c r="S39" t="s">
        <v>970</v>
      </c>
      <c r="T39" t="s">
        <v>971</v>
      </c>
      <c r="U39" t="s">
        <v>972</v>
      </c>
      <c r="V39" t="s">
        <v>973</v>
      </c>
    </row>
    <row r="40" spans="1:23" x14ac:dyDescent="0.25">
      <c r="A40" t="s">
        <v>974</v>
      </c>
      <c r="B40" s="6">
        <v>45687.944351851853</v>
      </c>
      <c r="C40">
        <v>30</v>
      </c>
      <c r="D40">
        <v>30</v>
      </c>
      <c r="E40" t="s">
        <v>159</v>
      </c>
      <c r="F40" t="b">
        <v>1</v>
      </c>
      <c r="G40">
        <v>30</v>
      </c>
      <c r="H40">
        <v>30</v>
      </c>
      <c r="I40" t="s">
        <v>159</v>
      </c>
      <c r="K40" t="s">
        <v>77</v>
      </c>
      <c r="L40">
        <v>0.65</v>
      </c>
      <c r="M40" s="6">
        <v>45688.59170138889</v>
      </c>
      <c r="N40" t="s">
        <v>160</v>
      </c>
      <c r="O40" t="s">
        <v>839</v>
      </c>
      <c r="P40" t="s">
        <v>140</v>
      </c>
      <c r="Q40">
        <v>0</v>
      </c>
      <c r="R40" t="s">
        <v>975</v>
      </c>
      <c r="S40" t="s">
        <v>976</v>
      </c>
      <c r="T40" t="s">
        <v>977</v>
      </c>
      <c r="U40" t="s">
        <v>978</v>
      </c>
      <c r="V40" t="s">
        <v>979</v>
      </c>
    </row>
    <row r="41" spans="1:23" x14ac:dyDescent="0.25">
      <c r="A41" t="s">
        <v>980</v>
      </c>
      <c r="B41" s="6">
        <v>45688.778715277775</v>
      </c>
      <c r="C41">
        <v>2</v>
      </c>
      <c r="D41">
        <v>0</v>
      </c>
      <c r="E41" t="s">
        <v>159</v>
      </c>
      <c r="F41" t="b">
        <v>1</v>
      </c>
      <c r="G41">
        <v>2</v>
      </c>
      <c r="H41">
        <v>0</v>
      </c>
      <c r="I41" t="s">
        <v>159</v>
      </c>
      <c r="K41" t="s">
        <v>981</v>
      </c>
      <c r="L41">
        <v>0.23</v>
      </c>
      <c r="N41" t="s">
        <v>160</v>
      </c>
      <c r="O41" t="s">
        <v>139</v>
      </c>
      <c r="P41" t="s">
        <v>140</v>
      </c>
      <c r="Q41">
        <v>0</v>
      </c>
      <c r="R41" t="s">
        <v>982</v>
      </c>
    </row>
    <row r="42" spans="1:23" x14ac:dyDescent="0.25">
      <c r="A42" t="s">
        <v>1011</v>
      </c>
      <c r="B42" s="6">
        <v>45689.397719907407</v>
      </c>
      <c r="C42">
        <v>30</v>
      </c>
      <c r="D42">
        <v>30</v>
      </c>
      <c r="E42" t="s">
        <v>159</v>
      </c>
      <c r="F42" t="b">
        <v>1</v>
      </c>
      <c r="G42">
        <v>30</v>
      </c>
      <c r="H42">
        <v>30</v>
      </c>
      <c r="I42" t="s">
        <v>159</v>
      </c>
      <c r="K42" t="s">
        <v>77</v>
      </c>
      <c r="L42">
        <v>0.65</v>
      </c>
      <c r="M42" s="6">
        <v>45689.501354166663</v>
      </c>
      <c r="N42" t="s">
        <v>160</v>
      </c>
      <c r="O42" t="s">
        <v>839</v>
      </c>
      <c r="P42" t="s">
        <v>140</v>
      </c>
      <c r="Q42">
        <v>0</v>
      </c>
      <c r="R42" t="s">
        <v>1012</v>
      </c>
      <c r="S42" t="s">
        <v>1013</v>
      </c>
      <c r="T42" t="s">
        <v>1014</v>
      </c>
      <c r="U42" t="s">
        <v>1015</v>
      </c>
      <c r="V42" t="s">
        <v>1016</v>
      </c>
      <c r="W42" t="s">
        <v>1017</v>
      </c>
    </row>
    <row r="43" spans="1:23" x14ac:dyDescent="0.25">
      <c r="A43" t="s">
        <v>1018</v>
      </c>
      <c r="B43" s="6">
        <v>45689.558310185188</v>
      </c>
      <c r="C43">
        <v>30</v>
      </c>
      <c r="D43">
        <v>0</v>
      </c>
      <c r="E43" t="s">
        <v>159</v>
      </c>
      <c r="F43" t="b">
        <v>1</v>
      </c>
      <c r="G43">
        <v>30</v>
      </c>
      <c r="H43">
        <v>0</v>
      </c>
      <c r="I43" t="s">
        <v>159</v>
      </c>
      <c r="K43" t="s">
        <v>1019</v>
      </c>
      <c r="L43">
        <v>0.95</v>
      </c>
      <c r="N43" t="s">
        <v>160</v>
      </c>
      <c r="O43" t="s">
        <v>139</v>
      </c>
      <c r="P43" t="s">
        <v>140</v>
      </c>
      <c r="Q43">
        <v>0</v>
      </c>
      <c r="R43" t="s">
        <v>1020</v>
      </c>
      <c r="S43" t="s">
        <v>1021</v>
      </c>
      <c r="T43" t="s">
        <v>1022</v>
      </c>
      <c r="U43" t="s">
        <v>1023</v>
      </c>
      <c r="V43" t="s">
        <v>1024</v>
      </c>
      <c r="W43" t="s">
        <v>1017</v>
      </c>
    </row>
    <row r="44" spans="1:23" x14ac:dyDescent="0.25">
      <c r="A44" t="s">
        <v>1025</v>
      </c>
      <c r="B44" s="6">
        <v>45689.643842592595</v>
      </c>
      <c r="C44">
        <v>30</v>
      </c>
      <c r="D44">
        <v>30</v>
      </c>
      <c r="E44" t="s">
        <v>159</v>
      </c>
      <c r="F44" t="b">
        <v>1</v>
      </c>
      <c r="G44">
        <v>30</v>
      </c>
      <c r="H44">
        <v>30</v>
      </c>
      <c r="I44" t="s">
        <v>159</v>
      </c>
      <c r="K44" t="s">
        <v>77</v>
      </c>
      <c r="L44">
        <v>0.65</v>
      </c>
      <c r="M44" s="6">
        <v>45689.752141203702</v>
      </c>
      <c r="N44" t="s">
        <v>160</v>
      </c>
      <c r="O44" t="s">
        <v>839</v>
      </c>
      <c r="P44" t="s">
        <v>140</v>
      </c>
      <c r="Q44">
        <v>0</v>
      </c>
      <c r="R44" t="s">
        <v>1026</v>
      </c>
      <c r="S44" t="s">
        <v>1027</v>
      </c>
      <c r="T44" t="s">
        <v>1028</v>
      </c>
      <c r="U44" t="s">
        <v>1029</v>
      </c>
      <c r="V44" t="s">
        <v>1030</v>
      </c>
      <c r="W44" t="s">
        <v>1017</v>
      </c>
    </row>
    <row r="45" spans="1:23" x14ac:dyDescent="0.25">
      <c r="A45" t="s">
        <v>1031</v>
      </c>
      <c r="B45" s="6">
        <v>45693.907986111109</v>
      </c>
      <c r="C45">
        <v>2</v>
      </c>
      <c r="D45">
        <v>0</v>
      </c>
      <c r="E45" t="s">
        <v>159</v>
      </c>
      <c r="F45" t="b">
        <v>1</v>
      </c>
      <c r="G45">
        <v>2</v>
      </c>
      <c r="H45">
        <v>0</v>
      </c>
      <c r="I45" t="s">
        <v>159</v>
      </c>
      <c r="K45" t="s">
        <v>1032</v>
      </c>
      <c r="L45">
        <v>0.23</v>
      </c>
      <c r="N45" t="s">
        <v>160</v>
      </c>
      <c r="O45" t="s">
        <v>139</v>
      </c>
      <c r="P45" t="s">
        <v>140</v>
      </c>
      <c r="Q45">
        <v>0</v>
      </c>
      <c r="R45" t="s">
        <v>1033</v>
      </c>
      <c r="W45" t="s">
        <v>1034</v>
      </c>
    </row>
    <row r="46" spans="1:23" x14ac:dyDescent="0.25">
      <c r="A46" t="s">
        <v>1035</v>
      </c>
      <c r="B46" s="6">
        <v>45697.455231481479</v>
      </c>
      <c r="C46">
        <v>30</v>
      </c>
      <c r="D46">
        <v>0</v>
      </c>
      <c r="E46" t="s">
        <v>159</v>
      </c>
      <c r="F46" t="b">
        <v>0</v>
      </c>
      <c r="G46">
        <v>30</v>
      </c>
      <c r="H46">
        <v>0</v>
      </c>
      <c r="I46" t="s">
        <v>159</v>
      </c>
      <c r="J46" t="s">
        <v>1036</v>
      </c>
      <c r="K46" t="s">
        <v>1037</v>
      </c>
      <c r="L46">
        <v>0</v>
      </c>
      <c r="N46" t="s">
        <v>160</v>
      </c>
      <c r="O46" t="s">
        <v>1038</v>
      </c>
      <c r="P46" t="s">
        <v>1039</v>
      </c>
      <c r="Q46">
        <v>0</v>
      </c>
      <c r="R46" t="s">
        <v>1040</v>
      </c>
      <c r="S46" t="s">
        <v>1041</v>
      </c>
      <c r="T46" t="s">
        <v>1042</v>
      </c>
      <c r="U46" t="s">
        <v>1043</v>
      </c>
      <c r="V46" t="s">
        <v>1044</v>
      </c>
    </row>
    <row r="47" spans="1:23" x14ac:dyDescent="0.25">
      <c r="A47" t="s">
        <v>1045</v>
      </c>
      <c r="B47" s="6">
        <v>45697.532916666663</v>
      </c>
      <c r="C47">
        <v>30</v>
      </c>
      <c r="D47">
        <v>0</v>
      </c>
      <c r="E47" t="s">
        <v>159</v>
      </c>
      <c r="F47" t="b">
        <v>1</v>
      </c>
      <c r="G47">
        <v>30</v>
      </c>
      <c r="H47">
        <v>0</v>
      </c>
      <c r="I47" t="s">
        <v>159</v>
      </c>
      <c r="K47" t="s">
        <v>1037</v>
      </c>
      <c r="L47">
        <v>0.86</v>
      </c>
      <c r="N47" t="s">
        <v>160</v>
      </c>
      <c r="O47" t="s">
        <v>139</v>
      </c>
      <c r="P47" t="s">
        <v>140</v>
      </c>
      <c r="Q47">
        <v>0</v>
      </c>
      <c r="R47" t="s">
        <v>1046</v>
      </c>
      <c r="S47" t="s">
        <v>1041</v>
      </c>
      <c r="T47" t="s">
        <v>1042</v>
      </c>
      <c r="U47" t="s">
        <v>1043</v>
      </c>
      <c r="V47" t="s">
        <v>1044</v>
      </c>
    </row>
    <row r="48" spans="1:23" x14ac:dyDescent="0.25">
      <c r="A48" t="s">
        <v>1047</v>
      </c>
      <c r="B48" s="6">
        <v>45697.676296296297</v>
      </c>
      <c r="C48">
        <v>30</v>
      </c>
      <c r="D48">
        <v>0</v>
      </c>
      <c r="E48" t="s">
        <v>159</v>
      </c>
      <c r="F48" t="b">
        <v>1</v>
      </c>
      <c r="G48">
        <v>30</v>
      </c>
      <c r="H48">
        <v>0</v>
      </c>
      <c r="I48" t="s">
        <v>159</v>
      </c>
      <c r="K48" t="s">
        <v>1048</v>
      </c>
      <c r="L48">
        <v>0.95</v>
      </c>
      <c r="N48" t="s">
        <v>160</v>
      </c>
      <c r="O48" t="s">
        <v>139</v>
      </c>
      <c r="P48" t="s">
        <v>140</v>
      </c>
      <c r="Q48">
        <v>0</v>
      </c>
      <c r="R48" t="s">
        <v>1049</v>
      </c>
      <c r="S48" t="s">
        <v>1050</v>
      </c>
      <c r="T48" t="s">
        <v>1051</v>
      </c>
      <c r="U48" t="s">
        <v>1052</v>
      </c>
      <c r="V48" t="s">
        <v>1053</v>
      </c>
    </row>
    <row r="49" spans="1:22" x14ac:dyDescent="0.25">
      <c r="A49" t="s">
        <v>1054</v>
      </c>
      <c r="B49" s="6">
        <v>45698.506944444445</v>
      </c>
      <c r="C49">
        <v>15</v>
      </c>
      <c r="D49">
        <v>0</v>
      </c>
      <c r="E49" t="s">
        <v>159</v>
      </c>
      <c r="F49" t="b">
        <v>1</v>
      </c>
      <c r="G49">
        <v>15</v>
      </c>
      <c r="H49">
        <v>0</v>
      </c>
      <c r="I49" t="s">
        <v>159</v>
      </c>
      <c r="K49" t="s">
        <v>1055</v>
      </c>
      <c r="L49">
        <v>0.43</v>
      </c>
      <c r="N49" t="s">
        <v>160</v>
      </c>
      <c r="O49" t="s">
        <v>139</v>
      </c>
      <c r="P49" t="s">
        <v>140</v>
      </c>
      <c r="Q49">
        <v>0</v>
      </c>
      <c r="R49" t="s">
        <v>1056</v>
      </c>
    </row>
    <row r="50" spans="1:22" x14ac:dyDescent="0.25">
      <c r="A50" t="s">
        <v>1057</v>
      </c>
      <c r="B50" s="6">
        <v>45700.939618055556</v>
      </c>
      <c r="C50">
        <v>30</v>
      </c>
      <c r="D50">
        <v>0</v>
      </c>
      <c r="E50" t="s">
        <v>159</v>
      </c>
      <c r="F50" t="b">
        <v>1</v>
      </c>
      <c r="G50">
        <v>30</v>
      </c>
      <c r="H50">
        <v>0</v>
      </c>
      <c r="I50" t="s">
        <v>159</v>
      </c>
      <c r="K50" t="s">
        <v>77</v>
      </c>
      <c r="L50">
        <v>0.65</v>
      </c>
      <c r="N50" t="s">
        <v>160</v>
      </c>
      <c r="O50" t="s">
        <v>139</v>
      </c>
      <c r="P50" t="s">
        <v>140</v>
      </c>
      <c r="Q50">
        <v>0</v>
      </c>
      <c r="R50" t="s">
        <v>1058</v>
      </c>
      <c r="S50" t="s">
        <v>1059</v>
      </c>
      <c r="T50" t="s">
        <v>1060</v>
      </c>
      <c r="U50" t="s">
        <v>1061</v>
      </c>
      <c r="V50" t="s">
        <v>1062</v>
      </c>
    </row>
    <row r="51" spans="1:22" x14ac:dyDescent="0.25">
      <c r="A51" t="s">
        <v>1063</v>
      </c>
      <c r="B51" s="6">
        <v>45701.006574074076</v>
      </c>
      <c r="C51">
        <v>15</v>
      </c>
      <c r="D51">
        <v>0</v>
      </c>
      <c r="E51" t="s">
        <v>159</v>
      </c>
      <c r="F51" t="b">
        <v>1</v>
      </c>
      <c r="G51">
        <v>15</v>
      </c>
      <c r="H51">
        <v>0</v>
      </c>
      <c r="I51" t="s">
        <v>159</v>
      </c>
      <c r="K51" t="s">
        <v>1064</v>
      </c>
      <c r="L51">
        <v>0.38</v>
      </c>
      <c r="N51" t="s">
        <v>160</v>
      </c>
      <c r="O51" t="s">
        <v>139</v>
      </c>
      <c r="P51" t="s">
        <v>140</v>
      </c>
      <c r="Q51">
        <v>0</v>
      </c>
      <c r="R51" t="s">
        <v>1065</v>
      </c>
    </row>
    <row r="52" spans="1:22" x14ac:dyDescent="0.25">
      <c r="A52" t="s">
        <v>1066</v>
      </c>
      <c r="B52" s="6">
        <v>45701.411759259259</v>
      </c>
      <c r="C52">
        <v>15</v>
      </c>
      <c r="D52">
        <v>0</v>
      </c>
      <c r="E52" t="s">
        <v>159</v>
      </c>
      <c r="F52" t="b">
        <v>1</v>
      </c>
      <c r="G52">
        <v>15</v>
      </c>
      <c r="H52">
        <v>0</v>
      </c>
      <c r="I52" t="s">
        <v>159</v>
      </c>
      <c r="K52" t="s">
        <v>1067</v>
      </c>
      <c r="L52">
        <v>0.43</v>
      </c>
      <c r="N52" t="s">
        <v>160</v>
      </c>
      <c r="O52" t="s">
        <v>139</v>
      </c>
      <c r="P52" t="s">
        <v>140</v>
      </c>
      <c r="Q52">
        <v>0</v>
      </c>
      <c r="R52" t="s">
        <v>1068</v>
      </c>
    </row>
    <row r="53" spans="1:22" x14ac:dyDescent="0.25">
      <c r="A53" t="s">
        <v>1069</v>
      </c>
      <c r="B53" s="6">
        <v>45701.612534722219</v>
      </c>
      <c r="C53">
        <v>15</v>
      </c>
      <c r="D53">
        <v>0</v>
      </c>
      <c r="E53" t="s">
        <v>159</v>
      </c>
      <c r="F53" t="b">
        <v>1</v>
      </c>
      <c r="G53">
        <v>15</v>
      </c>
      <c r="H53">
        <v>0</v>
      </c>
      <c r="I53" t="s">
        <v>159</v>
      </c>
      <c r="K53" t="s">
        <v>1070</v>
      </c>
      <c r="L53">
        <v>0.43</v>
      </c>
      <c r="N53" t="s">
        <v>160</v>
      </c>
      <c r="O53" t="s">
        <v>139</v>
      </c>
      <c r="P53" t="s">
        <v>140</v>
      </c>
      <c r="Q53">
        <v>0</v>
      </c>
      <c r="R53" t="s">
        <v>1071</v>
      </c>
    </row>
    <row r="54" spans="1:22" x14ac:dyDescent="0.25">
      <c r="A54" t="s">
        <v>1072</v>
      </c>
      <c r="B54" s="6">
        <v>45701.688391203701</v>
      </c>
      <c r="C54">
        <v>30</v>
      </c>
      <c r="D54">
        <v>0</v>
      </c>
      <c r="E54" t="s">
        <v>159</v>
      </c>
      <c r="F54" t="b">
        <v>1</v>
      </c>
      <c r="G54">
        <v>30</v>
      </c>
      <c r="H54">
        <v>0</v>
      </c>
      <c r="I54" t="s">
        <v>159</v>
      </c>
      <c r="K54" t="s">
        <v>1073</v>
      </c>
      <c r="L54">
        <v>0.65</v>
      </c>
      <c r="N54" t="s">
        <v>160</v>
      </c>
      <c r="O54" t="s">
        <v>139</v>
      </c>
      <c r="P54" t="s">
        <v>140</v>
      </c>
      <c r="Q54">
        <v>0</v>
      </c>
      <c r="R54" t="s">
        <v>1074</v>
      </c>
    </row>
    <row r="55" spans="1:22" x14ac:dyDescent="0.25">
      <c r="A55" t="s">
        <v>1080</v>
      </c>
      <c r="B55" s="6">
        <v>45701.751886574071</v>
      </c>
      <c r="C55">
        <v>15</v>
      </c>
      <c r="D55">
        <v>0</v>
      </c>
      <c r="E55" t="s">
        <v>159</v>
      </c>
      <c r="F55" t="b">
        <v>1</v>
      </c>
      <c r="G55">
        <v>15</v>
      </c>
      <c r="H55">
        <v>0</v>
      </c>
      <c r="I55" t="s">
        <v>159</v>
      </c>
      <c r="K55" t="s">
        <v>1081</v>
      </c>
      <c r="L55">
        <v>0.43</v>
      </c>
      <c r="N55" t="s">
        <v>160</v>
      </c>
      <c r="O55" t="s">
        <v>139</v>
      </c>
      <c r="P55" t="s">
        <v>140</v>
      </c>
      <c r="Q55">
        <v>0</v>
      </c>
      <c r="R55" t="s">
        <v>1082</v>
      </c>
    </row>
    <row r="56" spans="1:22" x14ac:dyDescent="0.25">
      <c r="A56" t="s">
        <v>1083</v>
      </c>
      <c r="B56" s="6">
        <v>45701.919340277775</v>
      </c>
      <c r="C56">
        <v>30</v>
      </c>
      <c r="D56">
        <v>0</v>
      </c>
      <c r="E56" t="s">
        <v>159</v>
      </c>
      <c r="F56" t="b">
        <v>1</v>
      </c>
      <c r="G56">
        <v>30</v>
      </c>
      <c r="H56">
        <v>0</v>
      </c>
      <c r="I56" t="s">
        <v>159</v>
      </c>
      <c r="K56" t="s">
        <v>77</v>
      </c>
      <c r="L56">
        <v>0.65</v>
      </c>
      <c r="N56" t="s">
        <v>160</v>
      </c>
      <c r="O56" t="s">
        <v>139</v>
      </c>
      <c r="P56" t="s">
        <v>140</v>
      </c>
      <c r="Q56">
        <v>0</v>
      </c>
      <c r="R56" t="s">
        <v>1084</v>
      </c>
      <c r="S56" t="s">
        <v>1085</v>
      </c>
      <c r="T56" t="s">
        <v>1086</v>
      </c>
      <c r="U56" t="s">
        <v>1087</v>
      </c>
      <c r="V56" t="s">
        <v>1088</v>
      </c>
    </row>
    <row r="57" spans="1:22" x14ac:dyDescent="0.25">
      <c r="A57" t="s">
        <v>1089</v>
      </c>
      <c r="B57" s="6">
        <v>45702.628217592595</v>
      </c>
      <c r="C57">
        <v>15</v>
      </c>
      <c r="D57">
        <v>0</v>
      </c>
      <c r="E57" t="s">
        <v>159</v>
      </c>
      <c r="F57" t="b">
        <v>1</v>
      </c>
      <c r="G57">
        <v>15</v>
      </c>
      <c r="H57">
        <v>0</v>
      </c>
      <c r="I57" t="s">
        <v>159</v>
      </c>
      <c r="K57" t="s">
        <v>1090</v>
      </c>
      <c r="L57">
        <v>0.43</v>
      </c>
      <c r="N57" t="s">
        <v>160</v>
      </c>
      <c r="O57" t="s">
        <v>139</v>
      </c>
      <c r="P57" t="s">
        <v>140</v>
      </c>
      <c r="Q57">
        <v>0</v>
      </c>
      <c r="R57" t="s">
        <v>1091</v>
      </c>
    </row>
    <row r="58" spans="1:22" x14ac:dyDescent="0.25">
      <c r="A58" t="s">
        <v>1092</v>
      </c>
      <c r="B58" s="6">
        <v>45703.724027777775</v>
      </c>
      <c r="C58">
        <v>30</v>
      </c>
      <c r="D58">
        <v>0</v>
      </c>
      <c r="E58" t="s">
        <v>159</v>
      </c>
      <c r="F58" t="b">
        <v>1</v>
      </c>
      <c r="G58">
        <v>30</v>
      </c>
      <c r="H58">
        <v>0</v>
      </c>
      <c r="I58" t="s">
        <v>159</v>
      </c>
      <c r="K58" t="s">
        <v>1093</v>
      </c>
      <c r="L58">
        <v>0.65</v>
      </c>
      <c r="N58" t="s">
        <v>160</v>
      </c>
      <c r="O58" t="s">
        <v>139</v>
      </c>
      <c r="P58" t="s">
        <v>140</v>
      </c>
      <c r="Q58">
        <v>0</v>
      </c>
      <c r="R58" t="s">
        <v>1094</v>
      </c>
    </row>
    <row r="59" spans="1:22" x14ac:dyDescent="0.25">
      <c r="A59" t="s">
        <v>1095</v>
      </c>
      <c r="B59" s="6">
        <v>45704.703634259262</v>
      </c>
      <c r="C59">
        <v>30</v>
      </c>
      <c r="D59">
        <v>0</v>
      </c>
      <c r="E59" t="s">
        <v>159</v>
      </c>
      <c r="F59" t="b">
        <v>1</v>
      </c>
      <c r="G59">
        <v>30</v>
      </c>
      <c r="H59">
        <v>0</v>
      </c>
      <c r="I59" t="s">
        <v>159</v>
      </c>
      <c r="K59" t="s">
        <v>1096</v>
      </c>
      <c r="L59">
        <v>0.65</v>
      </c>
      <c r="N59" t="s">
        <v>160</v>
      </c>
      <c r="O59" t="s">
        <v>139</v>
      </c>
      <c r="P59" t="s">
        <v>140</v>
      </c>
      <c r="Q59">
        <v>0</v>
      </c>
      <c r="R59" t="s">
        <v>1097</v>
      </c>
    </row>
    <row r="60" spans="1:22" x14ac:dyDescent="0.25">
      <c r="A60" t="s">
        <v>1098</v>
      </c>
      <c r="B60" s="6">
        <v>45704.747974537036</v>
      </c>
      <c r="C60">
        <v>15</v>
      </c>
      <c r="D60">
        <v>0</v>
      </c>
      <c r="E60" t="s">
        <v>159</v>
      </c>
      <c r="F60" t="b">
        <v>1</v>
      </c>
      <c r="G60">
        <v>15</v>
      </c>
      <c r="H60">
        <v>0</v>
      </c>
      <c r="I60" t="s">
        <v>159</v>
      </c>
      <c r="K60" t="s">
        <v>1099</v>
      </c>
      <c r="L60">
        <v>0.43</v>
      </c>
      <c r="N60" t="s">
        <v>160</v>
      </c>
      <c r="O60" t="s">
        <v>139</v>
      </c>
      <c r="P60" t="s">
        <v>140</v>
      </c>
      <c r="Q60">
        <v>0</v>
      </c>
      <c r="R60" t="s">
        <v>1100</v>
      </c>
    </row>
    <row r="61" spans="1:22" x14ac:dyDescent="0.25">
      <c r="A61" t="s">
        <v>1101</v>
      </c>
      <c r="B61" s="6">
        <v>45705.471678240741</v>
      </c>
      <c r="C61">
        <v>15</v>
      </c>
      <c r="D61">
        <v>0</v>
      </c>
      <c r="E61" t="s">
        <v>159</v>
      </c>
      <c r="F61" t="b">
        <v>1</v>
      </c>
      <c r="G61">
        <v>15</v>
      </c>
      <c r="H61">
        <v>0</v>
      </c>
      <c r="I61" t="s">
        <v>159</v>
      </c>
      <c r="K61" t="s">
        <v>1102</v>
      </c>
      <c r="L61">
        <v>0.43</v>
      </c>
      <c r="N61" t="s">
        <v>160</v>
      </c>
      <c r="O61" t="s">
        <v>139</v>
      </c>
      <c r="P61" t="s">
        <v>140</v>
      </c>
      <c r="Q61">
        <v>0</v>
      </c>
      <c r="R61" t="s">
        <v>1103</v>
      </c>
    </row>
    <row r="62" spans="1:22" x14ac:dyDescent="0.25">
      <c r="A62" t="s">
        <v>1104</v>
      </c>
      <c r="B62" s="6">
        <v>45705.715486111112</v>
      </c>
      <c r="C62">
        <v>15</v>
      </c>
      <c r="D62">
        <v>0</v>
      </c>
      <c r="E62" t="s">
        <v>159</v>
      </c>
      <c r="F62" t="b">
        <v>1</v>
      </c>
      <c r="G62">
        <v>15</v>
      </c>
      <c r="H62">
        <v>0</v>
      </c>
      <c r="I62" t="s">
        <v>159</v>
      </c>
      <c r="K62" t="s">
        <v>1105</v>
      </c>
      <c r="L62">
        <v>0.38</v>
      </c>
      <c r="N62" t="s">
        <v>160</v>
      </c>
      <c r="O62" t="s">
        <v>139</v>
      </c>
      <c r="P62" t="s">
        <v>140</v>
      </c>
      <c r="Q62">
        <v>0</v>
      </c>
      <c r="R62" t="s">
        <v>1106</v>
      </c>
    </row>
    <row r="63" spans="1:22" x14ac:dyDescent="0.25">
      <c r="A63" t="s">
        <v>1107</v>
      </c>
      <c r="B63" s="6">
        <v>45705.761550925927</v>
      </c>
      <c r="C63">
        <v>30</v>
      </c>
      <c r="D63">
        <v>0</v>
      </c>
      <c r="E63" t="s">
        <v>159</v>
      </c>
      <c r="F63" t="b">
        <v>1</v>
      </c>
      <c r="G63">
        <v>30</v>
      </c>
      <c r="H63">
        <v>0</v>
      </c>
      <c r="I63" t="s">
        <v>159</v>
      </c>
      <c r="K63" t="s">
        <v>1108</v>
      </c>
      <c r="L63">
        <v>0.65</v>
      </c>
      <c r="N63" t="s">
        <v>160</v>
      </c>
      <c r="O63" t="s">
        <v>139</v>
      </c>
      <c r="P63" t="s">
        <v>140</v>
      </c>
      <c r="Q63">
        <v>0</v>
      </c>
      <c r="R63" t="s">
        <v>1109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B1:Z31"/>
  <sheetViews>
    <sheetView zoomScale="90" zoomScaleNormal="90" workbookViewId="0">
      <selection activeCell="A2" sqref="A2:F14"/>
    </sheetView>
  </sheetViews>
  <sheetFormatPr defaultColWidth="9" defaultRowHeight="13" x14ac:dyDescent="0.3"/>
  <cols>
    <col min="1" max="2" width="9" style="5"/>
    <col min="3" max="3" width="10.08984375" style="5" bestFit="1" customWidth="1"/>
    <col min="4" max="4" width="21.1796875" style="5" customWidth="1"/>
    <col min="5" max="5" width="10.08984375" style="5" bestFit="1" customWidth="1"/>
    <col min="6" max="6" width="9" style="5"/>
    <col min="7" max="7" width="10.54296875" style="5" customWidth="1"/>
    <col min="8" max="8" width="2.7265625" style="5" customWidth="1"/>
    <col min="9" max="9" width="9" style="5"/>
    <col min="10" max="10" width="17.36328125" style="5" customWidth="1"/>
    <col min="11" max="11" width="35.1796875" style="5" customWidth="1"/>
    <col min="12" max="12" width="9" style="5" customWidth="1"/>
    <col min="13" max="13" width="22" style="5" customWidth="1"/>
    <col min="14" max="14" width="7.453125" style="5" customWidth="1"/>
    <col min="15" max="15" width="9.26953125" style="5" bestFit="1" customWidth="1"/>
    <col min="16" max="16" width="10.54296875" style="5" bestFit="1" customWidth="1"/>
    <col min="17" max="17" width="10.81640625" style="5" customWidth="1"/>
    <col min="18" max="18" width="10.54296875" style="5" bestFit="1" customWidth="1"/>
    <col min="19" max="16384" width="9" style="5"/>
  </cols>
  <sheetData>
    <row r="1" spans="3:26" x14ac:dyDescent="0.3">
      <c r="C1" t="s">
        <v>93</v>
      </c>
      <c r="D1" t="s">
        <v>94</v>
      </c>
      <c r="E1" t="s">
        <v>95</v>
      </c>
      <c r="F1"/>
    </row>
    <row r="2" spans="3:26" x14ac:dyDescent="0.3">
      <c r="C2" s="28"/>
      <c r="D2" s="28"/>
      <c r="E2" s="28"/>
      <c r="F2"/>
      <c r="I2" s="10"/>
      <c r="O2" s="9"/>
      <c r="P2" s="8"/>
      <c r="Q2" s="9"/>
      <c r="R2" s="8"/>
      <c r="S2" s="9"/>
      <c r="U2" s="12"/>
      <c r="Z2" s="21" t="e">
        <f t="shared" ref="Z2:Z23" si="0">S2/G2</f>
        <v>#DIV/0!</v>
      </c>
    </row>
    <row r="3" spans="3:26" x14ac:dyDescent="0.3">
      <c r="C3" s="28"/>
      <c r="D3" s="28"/>
      <c r="E3" s="28"/>
      <c r="F3"/>
      <c r="O3" s="9"/>
      <c r="P3" s="8"/>
      <c r="Q3" s="9"/>
      <c r="R3" s="8"/>
      <c r="S3" s="9"/>
      <c r="U3" s="11"/>
      <c r="X3" s="13">
        <f>Q3-N21</f>
        <v>0</v>
      </c>
      <c r="Z3" s="21" t="e">
        <f t="shared" si="0"/>
        <v>#DIV/0!</v>
      </c>
    </row>
    <row r="4" spans="3:26" x14ac:dyDescent="0.3">
      <c r="C4" s="28"/>
      <c r="D4" s="28"/>
      <c r="E4" s="28"/>
      <c r="F4"/>
      <c r="O4" s="9"/>
      <c r="P4" s="8"/>
      <c r="Q4" s="9"/>
      <c r="S4" s="9"/>
      <c r="U4" s="12"/>
      <c r="Z4" s="21" t="e">
        <f t="shared" si="0"/>
        <v>#DIV/0!</v>
      </c>
    </row>
    <row r="5" spans="3:26" x14ac:dyDescent="0.3">
      <c r="C5" s="28"/>
      <c r="D5" s="28"/>
      <c r="E5" s="28"/>
      <c r="F5"/>
      <c r="O5" s="9"/>
      <c r="P5" s="8"/>
      <c r="Q5" s="9"/>
      <c r="S5" s="9"/>
      <c r="U5" s="11"/>
      <c r="Z5" s="21" t="e">
        <f t="shared" si="0"/>
        <v>#DIV/0!</v>
      </c>
    </row>
    <row r="6" spans="3:26" x14ac:dyDescent="0.3">
      <c r="C6" s="28"/>
      <c r="D6" s="28"/>
      <c r="E6" s="28"/>
      <c r="F6"/>
      <c r="O6" s="9"/>
      <c r="P6" s="8"/>
      <c r="Q6" s="9"/>
      <c r="R6" s="8"/>
      <c r="S6" s="9"/>
      <c r="U6" s="12"/>
      <c r="Z6" s="21" t="e">
        <f t="shared" si="0"/>
        <v>#DIV/0!</v>
      </c>
    </row>
    <row r="7" spans="3:26" x14ac:dyDescent="0.3">
      <c r="C7" s="28"/>
      <c r="D7" s="28"/>
      <c r="E7" s="28"/>
      <c r="F7"/>
      <c r="O7" s="9"/>
      <c r="P7" s="8"/>
      <c r="Q7" s="9"/>
      <c r="R7" s="8"/>
      <c r="S7" s="9"/>
      <c r="U7" s="11"/>
      <c r="Z7" s="21" t="e">
        <f t="shared" si="0"/>
        <v>#DIV/0!</v>
      </c>
    </row>
    <row r="8" spans="3:26" x14ac:dyDescent="0.3">
      <c r="C8" s="28"/>
      <c r="D8" s="28"/>
      <c r="E8" s="28"/>
      <c r="F8"/>
      <c r="O8" s="9"/>
      <c r="P8" s="8"/>
      <c r="Q8" s="9"/>
      <c r="R8" s="8"/>
      <c r="S8" s="9"/>
      <c r="U8" s="11"/>
      <c r="Z8" s="21" t="e">
        <f t="shared" si="0"/>
        <v>#DIV/0!</v>
      </c>
    </row>
    <row r="9" spans="3:26" x14ac:dyDescent="0.3">
      <c r="C9" s="28"/>
      <c r="D9" s="28"/>
      <c r="E9" s="28"/>
      <c r="F9"/>
      <c r="O9" s="9"/>
      <c r="P9" s="8"/>
      <c r="Q9" s="9"/>
      <c r="R9" s="8"/>
      <c r="S9" s="9"/>
      <c r="U9" s="11"/>
      <c r="Z9" s="21" t="e">
        <f t="shared" si="0"/>
        <v>#DIV/0!</v>
      </c>
    </row>
    <row r="10" spans="3:26" x14ac:dyDescent="0.3">
      <c r="C10" s="28"/>
      <c r="D10" s="28"/>
      <c r="E10" s="28"/>
      <c r="F10"/>
      <c r="O10" s="9"/>
      <c r="P10" s="8"/>
      <c r="Q10" s="9"/>
      <c r="R10" s="8"/>
      <c r="S10" s="9"/>
      <c r="U10" s="11"/>
      <c r="Z10" s="21" t="e">
        <f t="shared" si="0"/>
        <v>#DIV/0!</v>
      </c>
    </row>
    <row r="11" spans="3:26" x14ac:dyDescent="0.3">
      <c r="C11" s="28"/>
      <c r="D11" s="28"/>
      <c r="E11" s="28"/>
      <c r="F11"/>
      <c r="O11" s="9"/>
      <c r="P11" s="8"/>
      <c r="Q11" s="9"/>
      <c r="R11" s="8"/>
      <c r="S11" s="9"/>
      <c r="U11" s="11"/>
      <c r="Z11" s="21" t="e">
        <f t="shared" si="0"/>
        <v>#DIV/0!</v>
      </c>
    </row>
    <row r="12" spans="3:26" x14ac:dyDescent="0.3">
      <c r="C12" s="28"/>
      <c r="D12" s="28"/>
      <c r="E12" s="28"/>
      <c r="F12"/>
      <c r="O12" s="9"/>
      <c r="P12" s="8"/>
      <c r="Q12" s="9"/>
      <c r="R12" s="8"/>
      <c r="S12" s="9"/>
      <c r="U12" s="11"/>
      <c r="Z12" s="21" t="e">
        <f t="shared" si="0"/>
        <v>#DIV/0!</v>
      </c>
    </row>
    <row r="13" spans="3:26" x14ac:dyDescent="0.3">
      <c r="C13" s="28"/>
      <c r="D13" s="28"/>
      <c r="E13" s="28"/>
      <c r="F13"/>
      <c r="O13" s="9"/>
      <c r="P13" s="8"/>
      <c r="Q13" s="9"/>
      <c r="R13" s="8"/>
      <c r="S13" s="9"/>
      <c r="U13" s="11"/>
      <c r="Z13" s="21" t="e">
        <f t="shared" si="0"/>
        <v>#DIV/0!</v>
      </c>
    </row>
    <row r="14" spans="3:26" x14ac:dyDescent="0.3">
      <c r="C14" s="28"/>
      <c r="D14" s="28"/>
      <c r="E14" s="28"/>
      <c r="F14"/>
      <c r="O14" s="9"/>
      <c r="P14" s="8"/>
      <c r="Q14" s="9"/>
      <c r="R14" s="8"/>
      <c r="S14" s="9"/>
      <c r="U14" s="12"/>
      <c r="Z14" s="21" t="e">
        <f t="shared" si="0"/>
        <v>#DIV/0!</v>
      </c>
    </row>
    <row r="15" spans="3:26" x14ac:dyDescent="0.3">
      <c r="O15" s="9"/>
      <c r="P15" s="8"/>
      <c r="Q15" s="9"/>
      <c r="R15" s="8"/>
      <c r="S15" s="9"/>
      <c r="U15" s="11"/>
      <c r="Z15" s="21" t="e">
        <f t="shared" si="0"/>
        <v>#DIV/0!</v>
      </c>
    </row>
    <row r="16" spans="3:26" x14ac:dyDescent="0.3">
      <c r="O16" s="9"/>
      <c r="P16" s="8"/>
      <c r="Q16" s="9"/>
      <c r="S16" s="9"/>
      <c r="U16" s="11"/>
      <c r="Z16" s="21" t="e">
        <f t="shared" si="0"/>
        <v>#DIV/0!</v>
      </c>
    </row>
    <row r="17" spans="2:26" x14ac:dyDescent="0.3">
      <c r="O17" s="9"/>
      <c r="P17" s="8"/>
      <c r="Q17" s="9"/>
      <c r="S17" s="9"/>
      <c r="U17" s="11"/>
      <c r="Z17" s="21" t="e">
        <f t="shared" si="0"/>
        <v>#DIV/0!</v>
      </c>
    </row>
    <row r="18" spans="2:26" x14ac:dyDescent="0.3">
      <c r="O18" s="9"/>
      <c r="P18" s="8"/>
      <c r="Q18" s="9"/>
      <c r="R18" s="8"/>
      <c r="S18" s="9"/>
      <c r="U18" s="11"/>
      <c r="Z18" s="21" t="e">
        <f t="shared" si="0"/>
        <v>#DIV/0!</v>
      </c>
    </row>
    <row r="19" spans="2:26" x14ac:dyDescent="0.3">
      <c r="O19" s="9"/>
      <c r="P19" s="8"/>
      <c r="Q19" s="9"/>
      <c r="R19" s="8"/>
      <c r="S19" s="9"/>
      <c r="U19" s="11"/>
      <c r="Z19" s="21" t="e">
        <f t="shared" si="0"/>
        <v>#DIV/0!</v>
      </c>
    </row>
    <row r="20" spans="2:26" x14ac:dyDescent="0.3">
      <c r="N20" s="9"/>
      <c r="O20" s="9"/>
      <c r="P20" s="8"/>
      <c r="Q20" s="9"/>
      <c r="S20" s="9"/>
      <c r="U20" s="11"/>
      <c r="Z20" s="21" t="e">
        <f t="shared" si="0"/>
        <v>#DIV/0!</v>
      </c>
    </row>
    <row r="21" spans="2:26" x14ac:dyDescent="0.3">
      <c r="N21" s="9"/>
      <c r="O21" s="9"/>
      <c r="P21" s="8"/>
      <c r="Q21" s="9"/>
      <c r="S21" s="9"/>
      <c r="U21" s="11"/>
      <c r="Z21" s="21" t="e">
        <f t="shared" si="0"/>
        <v>#DIV/0!</v>
      </c>
    </row>
    <row r="22" spans="2:26" x14ac:dyDescent="0.3">
      <c r="N22" s="9"/>
      <c r="O22" s="9"/>
      <c r="P22" s="8"/>
      <c r="Q22" s="9"/>
      <c r="S22" s="9"/>
      <c r="U22" s="11"/>
      <c r="Z22" s="21" t="e">
        <f t="shared" si="0"/>
        <v>#DIV/0!</v>
      </c>
    </row>
    <row r="23" spans="2:26" x14ac:dyDescent="0.3">
      <c r="N23" s="9"/>
      <c r="O23" s="9"/>
      <c r="P23" s="8"/>
      <c r="Q23" s="9"/>
      <c r="S23" s="9"/>
      <c r="U23" s="11"/>
      <c r="Z23" s="21" t="e">
        <f t="shared" si="0"/>
        <v>#DIV/0!</v>
      </c>
    </row>
    <row r="24" spans="2:26" x14ac:dyDescent="0.3">
      <c r="N24" s="9"/>
      <c r="O24" s="9"/>
      <c r="P24" s="8"/>
      <c r="Q24" s="9"/>
      <c r="S24" s="9"/>
      <c r="U24" s="11"/>
      <c r="Z24" s="21" t="e">
        <f>S24/G24</f>
        <v>#DIV/0!</v>
      </c>
    </row>
    <row r="26" spans="2:26" x14ac:dyDescent="0.3">
      <c r="G26" s="5">
        <f>SUM(G2:G24)</f>
        <v>0</v>
      </c>
      <c r="S26" s="13">
        <f>SUM(S2:S24)</f>
        <v>0</v>
      </c>
      <c r="T26" s="21" t="e">
        <f>S26/G26</f>
        <v>#DIV/0!</v>
      </c>
    </row>
    <row r="27" spans="2:26" x14ac:dyDescent="0.3">
      <c r="B27"/>
      <c r="C27"/>
      <c r="D27"/>
      <c r="E27"/>
      <c r="F27"/>
      <c r="G27"/>
      <c r="H27"/>
    </row>
    <row r="28" spans="2:26" x14ac:dyDescent="0.3">
      <c r="B28" t="s">
        <v>19</v>
      </c>
      <c r="C28" t="s">
        <v>24</v>
      </c>
      <c r="D28" t="s">
        <v>30</v>
      </c>
      <c r="E28" t="s">
        <v>37</v>
      </c>
      <c r="G28" s="2">
        <v>250</v>
      </c>
      <c r="H28"/>
      <c r="I28"/>
      <c r="S28" s="2">
        <v>62.5</v>
      </c>
    </row>
    <row r="29" spans="2:26" x14ac:dyDescent="0.3">
      <c r="B29"/>
      <c r="C29"/>
      <c r="D29"/>
      <c r="E29"/>
      <c r="F29"/>
    </row>
    <row r="30" spans="2:26" x14ac:dyDescent="0.3">
      <c r="B30"/>
      <c r="C30"/>
      <c r="D30"/>
      <c r="E30"/>
      <c r="F30"/>
      <c r="O30" s="13"/>
      <c r="P30" s="13"/>
    </row>
    <row r="31" spans="2:26" x14ac:dyDescent="0.3">
      <c r="B31"/>
      <c r="C31"/>
      <c r="D31"/>
      <c r="E31"/>
      <c r="F31"/>
      <c r="G31" s="13">
        <f>G28+G26</f>
        <v>250</v>
      </c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C1:AG1"/>
  <sheetViews>
    <sheetView workbookViewId="0">
      <selection activeCell="A2" sqref="A2"/>
    </sheetView>
  </sheetViews>
  <sheetFormatPr defaultColWidth="9" defaultRowHeight="13" x14ac:dyDescent="0.3"/>
  <cols>
    <col min="1" max="2" width="9" style="5"/>
    <col min="3" max="3" width="11.36328125" style="5" customWidth="1"/>
    <col min="4" max="4" width="10.54296875" style="5" bestFit="1" customWidth="1"/>
    <col min="5" max="5" width="14.81640625" style="5" customWidth="1"/>
    <col min="6" max="7" width="9" style="5"/>
    <col min="8" max="8" width="6.1796875" style="5" bestFit="1" customWidth="1"/>
    <col min="9" max="9" width="21" style="5" customWidth="1"/>
    <col min="10" max="10" width="13.90625" style="5" bestFit="1" customWidth="1"/>
    <col min="11" max="26" width="9" style="5"/>
    <col min="27" max="27" width="25.1796875" style="5" customWidth="1"/>
    <col min="28" max="28" width="32.7265625" style="5" customWidth="1"/>
    <col min="29" max="29" width="9" style="9"/>
    <col min="30" max="30" width="9" style="5"/>
    <col min="31" max="32" width="15.54296875" style="5" customWidth="1"/>
    <col min="33" max="33" width="9" style="9"/>
    <col min="34" max="16384" width="9" style="5"/>
  </cols>
  <sheetData>
    <row r="1" spans="3:10" x14ac:dyDescent="0.3">
      <c r="C1" t="s">
        <v>93</v>
      </c>
      <c r="D1" t="s">
        <v>94</v>
      </c>
      <c r="E1" t="s">
        <v>95</v>
      </c>
      <c r="F1"/>
      <c r="G1" s="5" t="s">
        <v>149</v>
      </c>
      <c r="J1" s="5" t="s">
        <v>151</v>
      </c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1"/>
  <sheetViews>
    <sheetView topLeftCell="A9" workbookViewId="0">
      <selection activeCell="A32" sqref="A32"/>
    </sheetView>
  </sheetViews>
  <sheetFormatPr defaultRowHeight="12.5" x14ac:dyDescent="0.25"/>
  <cols>
    <col min="1" max="1" width="26.7265625" bestFit="1" customWidth="1"/>
  </cols>
  <sheetData>
    <row r="1" spans="1:2" ht="13" x14ac:dyDescent="0.3">
      <c r="A1" s="23" t="s">
        <v>80</v>
      </c>
      <c r="B1" s="23" t="s">
        <v>108</v>
      </c>
    </row>
    <row r="2" spans="1:2" ht="13.5" x14ac:dyDescent="0.3">
      <c r="A2" s="1" t="s">
        <v>0</v>
      </c>
    </row>
    <row r="3" spans="1:2" ht="13.5" x14ac:dyDescent="0.3">
      <c r="A3" s="1" t="s">
        <v>1</v>
      </c>
      <c r="B3" t="s">
        <v>106</v>
      </c>
    </row>
    <row r="4" spans="1:2" ht="13.5" x14ac:dyDescent="0.3">
      <c r="A4" s="1" t="s">
        <v>88</v>
      </c>
      <c r="B4" t="s">
        <v>107</v>
      </c>
    </row>
    <row r="5" spans="1:2" ht="13.5" x14ac:dyDescent="0.3">
      <c r="A5" s="1" t="s">
        <v>92</v>
      </c>
    </row>
    <row r="6" spans="1:2" x14ac:dyDescent="0.25">
      <c r="A6" s="2" t="s">
        <v>87</v>
      </c>
    </row>
    <row r="7" spans="1:2" x14ac:dyDescent="0.25">
      <c r="A7" s="2" t="s">
        <v>70</v>
      </c>
    </row>
    <row r="8" spans="1:2" x14ac:dyDescent="0.25">
      <c r="A8" s="2" t="s">
        <v>114</v>
      </c>
    </row>
    <row r="9" spans="1:2" x14ac:dyDescent="0.25">
      <c r="A9" s="2" t="s">
        <v>147</v>
      </c>
    </row>
    <row r="10" spans="1:2" x14ac:dyDescent="0.25">
      <c r="A10" s="2" t="s">
        <v>62</v>
      </c>
    </row>
    <row r="11" spans="1:2" x14ac:dyDescent="0.25">
      <c r="A11" s="2" t="s">
        <v>5</v>
      </c>
    </row>
    <row r="12" spans="1:2" x14ac:dyDescent="0.25">
      <c r="A12" s="2" t="s">
        <v>89</v>
      </c>
    </row>
    <row r="13" spans="1:2" ht="13.5" x14ac:dyDescent="0.3">
      <c r="A13" s="1" t="s">
        <v>6</v>
      </c>
    </row>
    <row r="14" spans="1:2" x14ac:dyDescent="0.25">
      <c r="A14" s="2" t="s">
        <v>7</v>
      </c>
    </row>
    <row r="15" spans="1:2" x14ac:dyDescent="0.25">
      <c r="A15" s="2" t="s">
        <v>8</v>
      </c>
    </row>
    <row r="16" spans="1:2" ht="13.5" x14ac:dyDescent="0.3">
      <c r="A16" s="1" t="s">
        <v>9</v>
      </c>
    </row>
    <row r="17" spans="1:1" x14ac:dyDescent="0.25">
      <c r="A17" s="2" t="s">
        <v>90</v>
      </c>
    </row>
    <row r="18" spans="1:1" ht="13.5" x14ac:dyDescent="0.3">
      <c r="A18" s="1" t="s">
        <v>91</v>
      </c>
    </row>
    <row r="19" spans="1:1" x14ac:dyDescent="0.25">
      <c r="A19" s="2" t="s">
        <v>10</v>
      </c>
    </row>
    <row r="20" spans="1:1" ht="13.5" x14ac:dyDescent="0.3">
      <c r="A20" s="1" t="s">
        <v>51</v>
      </c>
    </row>
    <row r="21" spans="1:1" x14ac:dyDescent="0.25">
      <c r="A21" s="2" t="s">
        <v>102</v>
      </c>
    </row>
    <row r="22" spans="1:1" ht="13.5" x14ac:dyDescent="0.3">
      <c r="A22" s="1" t="s">
        <v>103</v>
      </c>
    </row>
    <row r="23" spans="1:1" x14ac:dyDescent="0.25">
      <c r="A23" s="2" t="s">
        <v>101</v>
      </c>
    </row>
    <row r="24" spans="1:1" ht="13.5" x14ac:dyDescent="0.3">
      <c r="A24" s="1" t="s">
        <v>65</v>
      </c>
    </row>
    <row r="25" spans="1:1" x14ac:dyDescent="0.25">
      <c r="A25" s="2" t="s">
        <v>104</v>
      </c>
    </row>
    <row r="26" spans="1:1" ht="13.5" x14ac:dyDescent="0.3">
      <c r="A26" s="1" t="s">
        <v>105</v>
      </c>
    </row>
    <row r="27" spans="1:1" x14ac:dyDescent="0.25">
      <c r="A27" s="2" t="s">
        <v>115</v>
      </c>
    </row>
    <row r="28" spans="1:1" ht="13.5" x14ac:dyDescent="0.3">
      <c r="A28" s="1" t="s">
        <v>172</v>
      </c>
    </row>
    <row r="29" spans="1:1" x14ac:dyDescent="0.25">
      <c r="A29" s="2" t="s">
        <v>182</v>
      </c>
    </row>
    <row r="30" spans="1:1" ht="13.5" x14ac:dyDescent="0.3">
      <c r="A30" s="1" t="s">
        <v>986</v>
      </c>
    </row>
    <row r="31" spans="1:1" x14ac:dyDescent="0.25">
      <c r="A31" s="2" t="s">
        <v>993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245"/>
  <sheetViews>
    <sheetView tabSelected="1" topLeftCell="A221" workbookViewId="0">
      <selection activeCell="H246" sqref="H246"/>
    </sheetView>
  </sheetViews>
  <sheetFormatPr defaultRowHeight="12.5" x14ac:dyDescent="0.25"/>
  <cols>
    <col min="1" max="1" width="9.90625" bestFit="1" customWidth="1"/>
    <col min="3" max="3" width="43.1796875" bestFit="1" customWidth="1"/>
    <col min="4" max="4" width="10.08984375" bestFit="1" customWidth="1"/>
    <col min="6" max="6" width="11.1796875" style="25" bestFit="1" customWidth="1"/>
    <col min="7" max="7" width="11.7265625" bestFit="1" customWidth="1"/>
  </cols>
  <sheetData>
    <row r="1" spans="1:9" x14ac:dyDescent="0.25">
      <c r="A1" t="s">
        <v>31</v>
      </c>
      <c r="B1" t="s">
        <v>79</v>
      </c>
      <c r="C1" t="s">
        <v>28</v>
      </c>
      <c r="D1" t="s">
        <v>110</v>
      </c>
      <c r="E1" t="s">
        <v>111</v>
      </c>
      <c r="F1" s="25" t="s">
        <v>11</v>
      </c>
      <c r="G1" t="s">
        <v>100</v>
      </c>
      <c r="H1" t="s">
        <v>108</v>
      </c>
      <c r="I1" t="s">
        <v>109</v>
      </c>
    </row>
    <row r="2" spans="1:9" x14ac:dyDescent="0.25">
      <c r="A2" s="24">
        <v>45658</v>
      </c>
      <c r="C2" t="s">
        <v>254</v>
      </c>
      <c r="F2" s="25">
        <v>5823.88</v>
      </c>
    </row>
    <row r="3" spans="1:9" x14ac:dyDescent="0.25">
      <c r="A3" s="24">
        <v>45658</v>
      </c>
      <c r="B3" t="s">
        <v>261</v>
      </c>
      <c r="C3" t="s">
        <v>262</v>
      </c>
      <c r="E3">
        <v>30</v>
      </c>
      <c r="F3" s="25">
        <f>F2+E3-D3</f>
        <v>5853.88</v>
      </c>
      <c r="G3" t="s">
        <v>182</v>
      </c>
    </row>
    <row r="4" spans="1:9" x14ac:dyDescent="0.25">
      <c r="A4" s="24">
        <v>45658</v>
      </c>
      <c r="B4" t="s">
        <v>261</v>
      </c>
      <c r="C4" t="s">
        <v>263</v>
      </c>
      <c r="E4">
        <v>30</v>
      </c>
      <c r="F4" s="25">
        <f t="shared" ref="F4:F68" si="0">F3+E4-D4</f>
        <v>5883.88</v>
      </c>
      <c r="G4" t="s">
        <v>182</v>
      </c>
    </row>
    <row r="5" spans="1:9" x14ac:dyDescent="0.25">
      <c r="A5" s="24">
        <v>45659</v>
      </c>
      <c r="B5" t="s">
        <v>261</v>
      </c>
      <c r="C5" t="s">
        <v>579</v>
      </c>
      <c r="E5">
        <v>30</v>
      </c>
      <c r="F5" s="25">
        <f t="shared" si="0"/>
        <v>5913.88</v>
      </c>
      <c r="G5" t="s">
        <v>182</v>
      </c>
      <c r="I5" s="24"/>
    </row>
    <row r="6" spans="1:9" x14ac:dyDescent="0.25">
      <c r="A6" s="24">
        <v>45659</v>
      </c>
      <c r="B6" t="s">
        <v>261</v>
      </c>
      <c r="C6" t="s">
        <v>264</v>
      </c>
      <c r="E6">
        <v>30</v>
      </c>
      <c r="F6" s="25">
        <f t="shared" si="0"/>
        <v>5943.88</v>
      </c>
      <c r="G6" t="s">
        <v>182</v>
      </c>
    </row>
    <row r="7" spans="1:9" x14ac:dyDescent="0.25">
      <c r="A7" s="24">
        <v>45659</v>
      </c>
      <c r="B7" t="s">
        <v>261</v>
      </c>
      <c r="C7" t="s">
        <v>265</v>
      </c>
      <c r="E7">
        <v>30</v>
      </c>
      <c r="F7" s="25">
        <f t="shared" si="0"/>
        <v>5973.88</v>
      </c>
      <c r="G7" t="s">
        <v>182</v>
      </c>
    </row>
    <row r="8" spans="1:9" x14ac:dyDescent="0.25">
      <c r="A8" s="24">
        <v>45659</v>
      </c>
      <c r="B8" t="s">
        <v>266</v>
      </c>
      <c r="C8" t="s">
        <v>267</v>
      </c>
      <c r="E8">
        <v>30</v>
      </c>
      <c r="F8" s="25">
        <f t="shared" si="0"/>
        <v>6003.88</v>
      </c>
      <c r="G8" t="s">
        <v>182</v>
      </c>
    </row>
    <row r="9" spans="1:9" x14ac:dyDescent="0.25">
      <c r="A9" s="24">
        <v>45659</v>
      </c>
      <c r="B9" t="s">
        <v>261</v>
      </c>
      <c r="C9" t="s">
        <v>268</v>
      </c>
      <c r="E9">
        <v>30</v>
      </c>
      <c r="F9" s="25">
        <f t="shared" si="0"/>
        <v>6033.88</v>
      </c>
      <c r="G9" t="s">
        <v>182</v>
      </c>
    </row>
    <row r="10" spans="1:9" x14ac:dyDescent="0.25">
      <c r="A10" s="24">
        <v>45659</v>
      </c>
      <c r="B10" t="s">
        <v>261</v>
      </c>
      <c r="C10" t="s">
        <v>269</v>
      </c>
      <c r="E10">
        <v>30</v>
      </c>
      <c r="F10" s="25">
        <f t="shared" si="0"/>
        <v>6063.88</v>
      </c>
      <c r="G10" t="s">
        <v>182</v>
      </c>
    </row>
    <row r="11" spans="1:9" x14ac:dyDescent="0.25">
      <c r="A11" s="24">
        <v>45659</v>
      </c>
      <c r="B11" t="s">
        <v>261</v>
      </c>
      <c r="C11" t="s">
        <v>270</v>
      </c>
      <c r="E11">
        <v>30</v>
      </c>
      <c r="F11" s="25">
        <f t="shared" si="0"/>
        <v>6093.88</v>
      </c>
      <c r="G11" t="s">
        <v>182</v>
      </c>
    </row>
    <row r="12" spans="1:9" x14ac:dyDescent="0.25">
      <c r="A12" s="24">
        <v>45659</v>
      </c>
      <c r="B12" t="s">
        <v>261</v>
      </c>
      <c r="C12" t="s">
        <v>271</v>
      </c>
      <c r="E12">
        <v>30</v>
      </c>
      <c r="F12" s="25">
        <f t="shared" si="0"/>
        <v>6123.88</v>
      </c>
      <c r="G12" t="s">
        <v>182</v>
      </c>
    </row>
    <row r="13" spans="1:9" x14ac:dyDescent="0.25">
      <c r="A13" s="24">
        <v>45659</v>
      </c>
      <c r="B13" t="s">
        <v>261</v>
      </c>
      <c r="C13" t="s">
        <v>272</v>
      </c>
      <c r="E13">
        <v>30</v>
      </c>
      <c r="F13" s="25">
        <f t="shared" si="0"/>
        <v>6153.88</v>
      </c>
      <c r="G13" t="s">
        <v>182</v>
      </c>
    </row>
    <row r="14" spans="1:9" x14ac:dyDescent="0.25">
      <c r="A14" s="24">
        <v>45659</v>
      </c>
      <c r="B14" t="s">
        <v>261</v>
      </c>
      <c r="C14" t="s">
        <v>273</v>
      </c>
      <c r="E14">
        <v>30</v>
      </c>
      <c r="F14" s="25">
        <f t="shared" si="0"/>
        <v>6183.88</v>
      </c>
      <c r="G14" t="s">
        <v>182</v>
      </c>
    </row>
    <row r="15" spans="1:9" x14ac:dyDescent="0.25">
      <c r="A15" s="24">
        <v>45659</v>
      </c>
      <c r="B15" t="s">
        <v>261</v>
      </c>
      <c r="C15" t="s">
        <v>274</v>
      </c>
      <c r="E15">
        <v>30</v>
      </c>
      <c r="F15" s="25">
        <f t="shared" si="0"/>
        <v>6213.88</v>
      </c>
      <c r="G15" t="s">
        <v>182</v>
      </c>
    </row>
    <row r="16" spans="1:9" x14ac:dyDescent="0.25">
      <c r="A16" s="24">
        <v>45659</v>
      </c>
      <c r="B16" t="s">
        <v>261</v>
      </c>
      <c r="C16" t="s">
        <v>275</v>
      </c>
      <c r="E16">
        <v>30</v>
      </c>
      <c r="F16" s="25">
        <f t="shared" si="0"/>
        <v>6243.88</v>
      </c>
      <c r="G16" t="s">
        <v>182</v>
      </c>
    </row>
    <row r="17" spans="1:7" x14ac:dyDescent="0.25">
      <c r="A17" s="24">
        <v>45659</v>
      </c>
      <c r="B17" t="s">
        <v>261</v>
      </c>
      <c r="C17" t="s">
        <v>276</v>
      </c>
      <c r="E17">
        <v>30</v>
      </c>
      <c r="F17" s="25">
        <f t="shared" si="0"/>
        <v>6273.88</v>
      </c>
      <c r="G17" t="s">
        <v>92</v>
      </c>
    </row>
    <row r="18" spans="1:7" x14ac:dyDescent="0.25">
      <c r="A18" s="24">
        <v>45659</v>
      </c>
      <c r="B18" t="s">
        <v>261</v>
      </c>
      <c r="C18" t="s">
        <v>277</v>
      </c>
      <c r="E18">
        <v>30</v>
      </c>
      <c r="F18" s="25">
        <f t="shared" si="0"/>
        <v>6303.88</v>
      </c>
      <c r="G18" t="s">
        <v>182</v>
      </c>
    </row>
    <row r="19" spans="1:7" x14ac:dyDescent="0.25">
      <c r="A19" s="24">
        <v>45659</v>
      </c>
      <c r="B19" t="s">
        <v>261</v>
      </c>
      <c r="C19" t="s">
        <v>278</v>
      </c>
      <c r="E19">
        <v>50</v>
      </c>
      <c r="F19" s="25">
        <f t="shared" si="0"/>
        <v>6353.88</v>
      </c>
      <c r="G19" t="s">
        <v>182</v>
      </c>
    </row>
    <row r="20" spans="1:7" x14ac:dyDescent="0.25">
      <c r="A20" s="24">
        <v>45659</v>
      </c>
      <c r="B20" t="s">
        <v>261</v>
      </c>
      <c r="C20" t="s">
        <v>279</v>
      </c>
      <c r="E20">
        <v>30</v>
      </c>
      <c r="F20" s="25">
        <f t="shared" si="0"/>
        <v>6383.88</v>
      </c>
      <c r="G20" t="s">
        <v>182</v>
      </c>
    </row>
    <row r="21" spans="1:7" x14ac:dyDescent="0.25">
      <c r="A21" s="24">
        <v>45659</v>
      </c>
      <c r="B21" t="s">
        <v>261</v>
      </c>
      <c r="C21" t="s">
        <v>280</v>
      </c>
      <c r="E21">
        <v>30</v>
      </c>
      <c r="F21" s="25">
        <f t="shared" si="0"/>
        <v>6413.88</v>
      </c>
      <c r="G21" t="s">
        <v>182</v>
      </c>
    </row>
    <row r="22" spans="1:7" x14ac:dyDescent="0.25">
      <c r="A22" s="24">
        <v>45659</v>
      </c>
      <c r="B22" t="s">
        <v>261</v>
      </c>
      <c r="C22" t="s">
        <v>281</v>
      </c>
      <c r="E22">
        <v>30</v>
      </c>
      <c r="F22" s="25">
        <f t="shared" si="0"/>
        <v>6443.88</v>
      </c>
      <c r="G22" t="s">
        <v>182</v>
      </c>
    </row>
    <row r="23" spans="1:7" x14ac:dyDescent="0.25">
      <c r="A23" s="24">
        <v>45659</v>
      </c>
      <c r="B23" t="s">
        <v>261</v>
      </c>
      <c r="C23" t="s">
        <v>282</v>
      </c>
      <c r="E23">
        <v>30</v>
      </c>
      <c r="F23" s="25">
        <f t="shared" si="0"/>
        <v>6473.88</v>
      </c>
      <c r="G23" t="s">
        <v>182</v>
      </c>
    </row>
    <row r="24" spans="1:7" x14ac:dyDescent="0.25">
      <c r="A24" s="24">
        <v>45659</v>
      </c>
      <c r="B24" t="s">
        <v>261</v>
      </c>
      <c r="C24" t="s">
        <v>283</v>
      </c>
      <c r="E24">
        <v>30</v>
      </c>
      <c r="F24" s="25">
        <f t="shared" si="0"/>
        <v>6503.88</v>
      </c>
      <c r="G24" t="s">
        <v>182</v>
      </c>
    </row>
    <row r="25" spans="1:7" x14ac:dyDescent="0.25">
      <c r="A25" s="24">
        <v>45659</v>
      </c>
      <c r="B25" t="s">
        <v>261</v>
      </c>
      <c r="C25" t="s">
        <v>284</v>
      </c>
      <c r="E25">
        <v>30</v>
      </c>
      <c r="F25" s="25">
        <f t="shared" si="0"/>
        <v>6533.88</v>
      </c>
      <c r="G25" t="s">
        <v>182</v>
      </c>
    </row>
    <row r="26" spans="1:7" x14ac:dyDescent="0.25">
      <c r="A26" s="24">
        <v>45659</v>
      </c>
      <c r="B26" t="s">
        <v>261</v>
      </c>
      <c r="C26" t="s">
        <v>285</v>
      </c>
      <c r="E26">
        <v>30</v>
      </c>
      <c r="F26" s="25">
        <f t="shared" si="0"/>
        <v>6563.88</v>
      </c>
      <c r="G26" t="s">
        <v>182</v>
      </c>
    </row>
    <row r="27" spans="1:7" x14ac:dyDescent="0.25">
      <c r="A27" s="24">
        <v>45659</v>
      </c>
      <c r="B27" t="s">
        <v>261</v>
      </c>
      <c r="C27" t="s">
        <v>286</v>
      </c>
      <c r="E27">
        <v>30</v>
      </c>
      <c r="F27" s="25">
        <f t="shared" si="0"/>
        <v>6593.88</v>
      </c>
      <c r="G27" t="s">
        <v>182</v>
      </c>
    </row>
    <row r="28" spans="1:7" x14ac:dyDescent="0.25">
      <c r="A28" s="24">
        <v>45659</v>
      </c>
      <c r="B28" t="s">
        <v>261</v>
      </c>
      <c r="C28" t="s">
        <v>287</v>
      </c>
      <c r="E28">
        <v>30</v>
      </c>
      <c r="F28" s="25">
        <f t="shared" si="0"/>
        <v>6623.88</v>
      </c>
      <c r="G28" t="s">
        <v>182</v>
      </c>
    </row>
    <row r="29" spans="1:7" x14ac:dyDescent="0.25">
      <c r="A29" s="24">
        <v>45659</v>
      </c>
      <c r="B29" t="s">
        <v>261</v>
      </c>
      <c r="C29" t="s">
        <v>288</v>
      </c>
      <c r="E29">
        <v>30</v>
      </c>
      <c r="F29" s="25">
        <f t="shared" si="0"/>
        <v>6653.88</v>
      </c>
      <c r="G29" t="s">
        <v>182</v>
      </c>
    </row>
    <row r="30" spans="1:7" x14ac:dyDescent="0.25">
      <c r="A30" s="24">
        <v>45659</v>
      </c>
      <c r="B30" t="s">
        <v>261</v>
      </c>
      <c r="C30" t="s">
        <v>289</v>
      </c>
      <c r="E30">
        <v>30</v>
      </c>
      <c r="F30" s="25">
        <f t="shared" si="0"/>
        <v>6683.88</v>
      </c>
      <c r="G30" t="s">
        <v>182</v>
      </c>
    </row>
    <row r="31" spans="1:7" x14ac:dyDescent="0.25">
      <c r="A31" s="24">
        <v>45659</v>
      </c>
      <c r="B31" t="s">
        <v>261</v>
      </c>
      <c r="C31" t="s">
        <v>290</v>
      </c>
      <c r="E31">
        <v>30</v>
      </c>
      <c r="F31" s="25">
        <f t="shared" si="0"/>
        <v>6713.88</v>
      </c>
      <c r="G31" t="s">
        <v>182</v>
      </c>
    </row>
    <row r="32" spans="1:7" x14ac:dyDescent="0.25">
      <c r="A32" s="24">
        <v>45659</v>
      </c>
      <c r="B32" t="s">
        <v>261</v>
      </c>
      <c r="C32" t="s">
        <v>291</v>
      </c>
      <c r="E32">
        <v>30</v>
      </c>
      <c r="F32" s="25">
        <f t="shared" si="0"/>
        <v>6743.88</v>
      </c>
      <c r="G32" t="s">
        <v>182</v>
      </c>
    </row>
    <row r="33" spans="1:7" x14ac:dyDescent="0.25">
      <c r="A33" s="24">
        <v>45659</v>
      </c>
      <c r="B33" t="s">
        <v>261</v>
      </c>
      <c r="C33" t="s">
        <v>292</v>
      </c>
      <c r="E33">
        <v>30</v>
      </c>
      <c r="F33" s="25">
        <f t="shared" si="0"/>
        <v>6773.88</v>
      </c>
      <c r="G33" t="s">
        <v>182</v>
      </c>
    </row>
    <row r="34" spans="1:7" x14ac:dyDescent="0.25">
      <c r="A34" s="24">
        <v>45659</v>
      </c>
      <c r="B34" t="s">
        <v>261</v>
      </c>
      <c r="C34" t="s">
        <v>293</v>
      </c>
      <c r="E34">
        <v>30</v>
      </c>
      <c r="F34" s="25">
        <f t="shared" si="0"/>
        <v>6803.88</v>
      </c>
      <c r="G34" t="s">
        <v>182</v>
      </c>
    </row>
    <row r="35" spans="1:7" x14ac:dyDescent="0.25">
      <c r="A35" s="24">
        <v>45659</v>
      </c>
      <c r="B35" t="s">
        <v>261</v>
      </c>
      <c r="C35" t="s">
        <v>294</v>
      </c>
      <c r="E35">
        <v>30</v>
      </c>
      <c r="F35" s="25">
        <f t="shared" si="0"/>
        <v>6833.88</v>
      </c>
      <c r="G35" t="s">
        <v>182</v>
      </c>
    </row>
    <row r="36" spans="1:7" x14ac:dyDescent="0.25">
      <c r="A36" s="24">
        <v>45659</v>
      </c>
      <c r="B36" t="s">
        <v>261</v>
      </c>
      <c r="C36" t="s">
        <v>295</v>
      </c>
      <c r="E36">
        <v>25</v>
      </c>
      <c r="F36" s="25">
        <f t="shared" si="0"/>
        <v>6858.88</v>
      </c>
      <c r="G36" t="s">
        <v>182</v>
      </c>
    </row>
    <row r="37" spans="1:7" x14ac:dyDescent="0.25">
      <c r="A37" s="24">
        <v>45659</v>
      </c>
      <c r="B37" t="s">
        <v>261</v>
      </c>
      <c r="C37" t="s">
        <v>296</v>
      </c>
      <c r="E37">
        <v>30</v>
      </c>
      <c r="F37" s="25">
        <f t="shared" si="0"/>
        <v>6888.88</v>
      </c>
      <c r="G37" t="s">
        <v>182</v>
      </c>
    </row>
    <row r="38" spans="1:7" x14ac:dyDescent="0.25">
      <c r="A38" s="24">
        <v>45659</v>
      </c>
      <c r="B38" t="s">
        <v>261</v>
      </c>
      <c r="C38" t="s">
        <v>297</v>
      </c>
      <c r="E38">
        <v>30</v>
      </c>
      <c r="F38" s="25">
        <f t="shared" si="0"/>
        <v>6918.88</v>
      </c>
      <c r="G38" t="s">
        <v>182</v>
      </c>
    </row>
    <row r="39" spans="1:7" x14ac:dyDescent="0.25">
      <c r="A39" s="24">
        <v>45659</v>
      </c>
      <c r="B39" t="s">
        <v>261</v>
      </c>
      <c r="C39" t="s">
        <v>298</v>
      </c>
      <c r="E39">
        <v>30</v>
      </c>
      <c r="F39" s="25">
        <f t="shared" si="0"/>
        <v>6948.88</v>
      </c>
      <c r="G39" t="s">
        <v>182</v>
      </c>
    </row>
    <row r="40" spans="1:7" x14ac:dyDescent="0.25">
      <c r="A40" s="24">
        <v>45659</v>
      </c>
      <c r="B40" t="s">
        <v>261</v>
      </c>
      <c r="C40" t="s">
        <v>299</v>
      </c>
      <c r="E40">
        <v>30</v>
      </c>
      <c r="F40" s="25">
        <f t="shared" si="0"/>
        <v>6978.88</v>
      </c>
      <c r="G40" t="s">
        <v>182</v>
      </c>
    </row>
    <row r="41" spans="1:7" x14ac:dyDescent="0.25">
      <c r="A41" s="24">
        <v>45659</v>
      </c>
      <c r="B41" t="s">
        <v>261</v>
      </c>
      <c r="C41" t="s">
        <v>300</v>
      </c>
      <c r="E41">
        <v>30</v>
      </c>
      <c r="F41" s="25">
        <f t="shared" si="0"/>
        <v>7008.88</v>
      </c>
      <c r="G41" t="s">
        <v>182</v>
      </c>
    </row>
    <row r="42" spans="1:7" x14ac:dyDescent="0.25">
      <c r="A42" s="24">
        <v>45659</v>
      </c>
      <c r="B42" t="s">
        <v>261</v>
      </c>
      <c r="C42" t="s">
        <v>301</v>
      </c>
      <c r="E42">
        <v>30</v>
      </c>
      <c r="F42" s="25">
        <f t="shared" si="0"/>
        <v>7038.88</v>
      </c>
      <c r="G42" t="s">
        <v>182</v>
      </c>
    </row>
    <row r="43" spans="1:7" x14ac:dyDescent="0.25">
      <c r="A43" s="24">
        <v>45659</v>
      </c>
      <c r="B43" t="s">
        <v>261</v>
      </c>
      <c r="C43" t="s">
        <v>302</v>
      </c>
      <c r="E43">
        <v>30</v>
      </c>
      <c r="F43" s="25">
        <f t="shared" si="0"/>
        <v>7068.88</v>
      </c>
      <c r="G43" t="s">
        <v>182</v>
      </c>
    </row>
    <row r="44" spans="1:7" x14ac:dyDescent="0.25">
      <c r="A44" s="24">
        <v>45659</v>
      </c>
      <c r="B44" t="s">
        <v>261</v>
      </c>
      <c r="C44" t="s">
        <v>303</v>
      </c>
      <c r="E44">
        <v>30</v>
      </c>
      <c r="F44" s="25">
        <f t="shared" si="0"/>
        <v>7098.88</v>
      </c>
      <c r="G44" t="s">
        <v>182</v>
      </c>
    </row>
    <row r="45" spans="1:7" x14ac:dyDescent="0.25">
      <c r="A45" s="24">
        <v>45659</v>
      </c>
      <c r="B45" t="s">
        <v>261</v>
      </c>
      <c r="C45" t="s">
        <v>304</v>
      </c>
      <c r="E45">
        <v>30</v>
      </c>
      <c r="F45" s="25">
        <f t="shared" si="0"/>
        <v>7128.88</v>
      </c>
      <c r="G45" t="s">
        <v>182</v>
      </c>
    </row>
    <row r="46" spans="1:7" x14ac:dyDescent="0.25">
      <c r="A46" s="24">
        <v>45659</v>
      </c>
      <c r="B46" t="s">
        <v>261</v>
      </c>
      <c r="C46" t="s">
        <v>305</v>
      </c>
      <c r="E46">
        <v>30</v>
      </c>
      <c r="F46" s="25">
        <f t="shared" si="0"/>
        <v>7158.88</v>
      </c>
      <c r="G46" t="s">
        <v>182</v>
      </c>
    </row>
    <row r="47" spans="1:7" x14ac:dyDescent="0.25">
      <c r="A47" s="24">
        <v>45659</v>
      </c>
      <c r="B47" t="s">
        <v>261</v>
      </c>
      <c r="C47" t="s">
        <v>306</v>
      </c>
      <c r="E47">
        <v>30</v>
      </c>
      <c r="F47" s="25">
        <f t="shared" si="0"/>
        <v>7188.88</v>
      </c>
      <c r="G47" t="s">
        <v>182</v>
      </c>
    </row>
    <row r="48" spans="1:7" x14ac:dyDescent="0.25">
      <c r="A48" s="24">
        <v>45659</v>
      </c>
      <c r="B48" t="s">
        <v>261</v>
      </c>
      <c r="C48" t="s">
        <v>307</v>
      </c>
      <c r="E48">
        <v>30</v>
      </c>
      <c r="F48" s="25">
        <f t="shared" si="0"/>
        <v>7218.88</v>
      </c>
      <c r="G48" t="s">
        <v>182</v>
      </c>
    </row>
    <row r="49" spans="1:7" x14ac:dyDescent="0.25">
      <c r="A49" s="24">
        <v>45659</v>
      </c>
      <c r="B49" t="s">
        <v>261</v>
      </c>
      <c r="C49" t="s">
        <v>308</v>
      </c>
      <c r="E49">
        <v>30</v>
      </c>
      <c r="F49" s="25">
        <f t="shared" si="0"/>
        <v>7248.88</v>
      </c>
      <c r="G49" t="s">
        <v>182</v>
      </c>
    </row>
    <row r="50" spans="1:7" x14ac:dyDescent="0.25">
      <c r="A50" s="24">
        <v>45659</v>
      </c>
      <c r="B50" t="s">
        <v>261</v>
      </c>
      <c r="C50" t="s">
        <v>309</v>
      </c>
      <c r="E50">
        <v>30</v>
      </c>
      <c r="F50" s="25">
        <f t="shared" si="0"/>
        <v>7278.88</v>
      </c>
      <c r="G50" t="s">
        <v>182</v>
      </c>
    </row>
    <row r="51" spans="1:7" x14ac:dyDescent="0.25">
      <c r="A51" s="24">
        <v>45659</v>
      </c>
      <c r="B51" t="s">
        <v>261</v>
      </c>
      <c r="C51" t="s">
        <v>310</v>
      </c>
      <c r="E51">
        <v>30</v>
      </c>
      <c r="F51" s="25">
        <f t="shared" si="0"/>
        <v>7308.88</v>
      </c>
      <c r="G51" t="s">
        <v>182</v>
      </c>
    </row>
    <row r="52" spans="1:7" x14ac:dyDescent="0.25">
      <c r="A52" s="24">
        <v>45659</v>
      </c>
      <c r="B52" t="s">
        <v>261</v>
      </c>
      <c r="C52" t="s">
        <v>311</v>
      </c>
      <c r="E52">
        <v>30</v>
      </c>
      <c r="F52" s="25">
        <f t="shared" si="0"/>
        <v>7338.88</v>
      </c>
      <c r="G52" t="s">
        <v>182</v>
      </c>
    </row>
    <row r="53" spans="1:7" x14ac:dyDescent="0.25">
      <c r="A53" s="24">
        <v>45659</v>
      </c>
      <c r="B53" t="s">
        <v>261</v>
      </c>
      <c r="C53" t="s">
        <v>312</v>
      </c>
      <c r="E53">
        <v>30</v>
      </c>
      <c r="F53" s="25">
        <f t="shared" si="0"/>
        <v>7368.88</v>
      </c>
      <c r="G53" t="s">
        <v>182</v>
      </c>
    </row>
    <row r="54" spans="1:7" x14ac:dyDescent="0.25">
      <c r="A54" s="24">
        <v>45659</v>
      </c>
      <c r="B54" t="s">
        <v>261</v>
      </c>
      <c r="C54" t="s">
        <v>313</v>
      </c>
      <c r="E54">
        <v>30</v>
      </c>
      <c r="F54" s="25">
        <f t="shared" si="0"/>
        <v>7398.88</v>
      </c>
      <c r="G54" t="s">
        <v>182</v>
      </c>
    </row>
    <row r="55" spans="1:7" x14ac:dyDescent="0.25">
      <c r="A55" s="24">
        <v>45659</v>
      </c>
      <c r="B55" t="s">
        <v>261</v>
      </c>
      <c r="C55" t="s">
        <v>314</v>
      </c>
      <c r="E55">
        <v>30</v>
      </c>
      <c r="F55" s="25">
        <f t="shared" si="0"/>
        <v>7428.88</v>
      </c>
      <c r="G55" t="s">
        <v>182</v>
      </c>
    </row>
    <row r="56" spans="1:7" x14ac:dyDescent="0.25">
      <c r="A56" s="24">
        <v>45659</v>
      </c>
      <c r="B56" t="s">
        <v>261</v>
      </c>
      <c r="C56" t="s">
        <v>315</v>
      </c>
      <c r="E56">
        <v>30</v>
      </c>
      <c r="F56" s="25">
        <f t="shared" si="0"/>
        <v>7458.88</v>
      </c>
      <c r="G56" t="s">
        <v>182</v>
      </c>
    </row>
    <row r="57" spans="1:7" x14ac:dyDescent="0.25">
      <c r="A57" s="24">
        <v>45659</v>
      </c>
      <c r="B57" t="s">
        <v>261</v>
      </c>
      <c r="C57" t="s">
        <v>316</v>
      </c>
      <c r="E57">
        <v>30</v>
      </c>
      <c r="F57" s="25">
        <f t="shared" si="0"/>
        <v>7488.88</v>
      </c>
      <c r="G57" t="s">
        <v>182</v>
      </c>
    </row>
    <row r="58" spans="1:7" x14ac:dyDescent="0.25">
      <c r="A58" s="24">
        <v>45659</v>
      </c>
      <c r="B58" t="s">
        <v>261</v>
      </c>
      <c r="C58" t="s">
        <v>317</v>
      </c>
      <c r="E58">
        <v>30</v>
      </c>
      <c r="F58" s="25">
        <f t="shared" si="0"/>
        <v>7518.88</v>
      </c>
      <c r="G58" t="s">
        <v>182</v>
      </c>
    </row>
    <row r="59" spans="1:7" x14ac:dyDescent="0.25">
      <c r="A59" s="24">
        <v>45659</v>
      </c>
      <c r="B59" t="s">
        <v>261</v>
      </c>
      <c r="C59" t="s">
        <v>318</v>
      </c>
      <c r="E59">
        <v>30</v>
      </c>
      <c r="F59" s="25">
        <f t="shared" si="0"/>
        <v>7548.88</v>
      </c>
      <c r="G59" t="s">
        <v>182</v>
      </c>
    </row>
    <row r="60" spans="1:7" x14ac:dyDescent="0.25">
      <c r="A60" s="24">
        <v>45659</v>
      </c>
      <c r="B60" t="s">
        <v>261</v>
      </c>
      <c r="C60" t="s">
        <v>319</v>
      </c>
      <c r="E60">
        <v>30</v>
      </c>
      <c r="F60" s="25">
        <f t="shared" si="0"/>
        <v>7578.88</v>
      </c>
      <c r="G60" t="s">
        <v>182</v>
      </c>
    </row>
    <row r="61" spans="1:7" x14ac:dyDescent="0.25">
      <c r="A61" s="24">
        <v>45659</v>
      </c>
      <c r="B61" t="s">
        <v>261</v>
      </c>
      <c r="C61" t="s">
        <v>320</v>
      </c>
      <c r="E61">
        <v>30</v>
      </c>
      <c r="F61" s="25">
        <f t="shared" si="0"/>
        <v>7608.88</v>
      </c>
      <c r="G61" t="s">
        <v>182</v>
      </c>
    </row>
    <row r="62" spans="1:7" x14ac:dyDescent="0.25">
      <c r="A62" s="24">
        <v>45659</v>
      </c>
      <c r="B62" t="s">
        <v>261</v>
      </c>
      <c r="C62" t="s">
        <v>321</v>
      </c>
      <c r="E62">
        <v>30</v>
      </c>
      <c r="F62" s="25">
        <f t="shared" si="0"/>
        <v>7638.88</v>
      </c>
      <c r="G62" t="s">
        <v>182</v>
      </c>
    </row>
    <row r="63" spans="1:7" x14ac:dyDescent="0.25">
      <c r="A63" s="24">
        <v>45659</v>
      </c>
      <c r="B63" t="s">
        <v>261</v>
      </c>
      <c r="C63" t="s">
        <v>322</v>
      </c>
      <c r="E63">
        <v>30</v>
      </c>
      <c r="F63" s="25">
        <f t="shared" si="0"/>
        <v>7668.88</v>
      </c>
      <c r="G63" t="s">
        <v>182</v>
      </c>
    </row>
    <row r="64" spans="1:7" x14ac:dyDescent="0.25">
      <c r="A64" s="24">
        <v>45659</v>
      </c>
      <c r="B64" t="s">
        <v>261</v>
      </c>
      <c r="C64" t="s">
        <v>323</v>
      </c>
      <c r="E64">
        <v>30</v>
      </c>
      <c r="F64" s="25">
        <f t="shared" si="0"/>
        <v>7698.88</v>
      </c>
      <c r="G64" t="s">
        <v>182</v>
      </c>
    </row>
    <row r="65" spans="1:7" x14ac:dyDescent="0.25">
      <c r="A65" s="24">
        <v>45659</v>
      </c>
      <c r="B65" t="s">
        <v>261</v>
      </c>
      <c r="C65" t="s">
        <v>324</v>
      </c>
      <c r="E65">
        <v>30</v>
      </c>
      <c r="F65" s="25">
        <f t="shared" si="0"/>
        <v>7728.88</v>
      </c>
      <c r="G65" t="s">
        <v>182</v>
      </c>
    </row>
    <row r="66" spans="1:7" x14ac:dyDescent="0.25">
      <c r="A66" s="24">
        <v>45659</v>
      </c>
      <c r="B66" t="s">
        <v>261</v>
      </c>
      <c r="C66" t="s">
        <v>325</v>
      </c>
      <c r="E66">
        <v>30</v>
      </c>
      <c r="F66" s="25">
        <f t="shared" si="0"/>
        <v>7758.88</v>
      </c>
      <c r="G66" t="s">
        <v>182</v>
      </c>
    </row>
    <row r="67" spans="1:7" x14ac:dyDescent="0.25">
      <c r="A67" s="24">
        <v>45659</v>
      </c>
      <c r="B67" t="s">
        <v>261</v>
      </c>
      <c r="C67" t="s">
        <v>326</v>
      </c>
      <c r="E67">
        <v>30</v>
      </c>
      <c r="F67" s="25">
        <f t="shared" si="0"/>
        <v>7788.88</v>
      </c>
      <c r="G67" t="s">
        <v>182</v>
      </c>
    </row>
    <row r="68" spans="1:7" x14ac:dyDescent="0.25">
      <c r="A68" s="24">
        <v>45659</v>
      </c>
      <c r="B68" t="s">
        <v>261</v>
      </c>
      <c r="C68" t="s">
        <v>327</v>
      </c>
      <c r="E68">
        <v>30</v>
      </c>
      <c r="F68" s="25">
        <f t="shared" si="0"/>
        <v>7818.88</v>
      </c>
      <c r="G68" t="s">
        <v>182</v>
      </c>
    </row>
    <row r="69" spans="1:7" x14ac:dyDescent="0.25">
      <c r="A69" s="24">
        <v>45659</v>
      </c>
      <c r="B69" t="s">
        <v>261</v>
      </c>
      <c r="C69" t="s">
        <v>328</v>
      </c>
      <c r="E69">
        <v>30</v>
      </c>
      <c r="F69" s="25">
        <f t="shared" ref="F69:F132" si="1">F68+E69-D69</f>
        <v>7848.88</v>
      </c>
      <c r="G69" t="s">
        <v>182</v>
      </c>
    </row>
    <row r="70" spans="1:7" x14ac:dyDescent="0.25">
      <c r="A70" s="24">
        <v>45659</v>
      </c>
      <c r="B70" t="s">
        <v>261</v>
      </c>
      <c r="C70" t="s">
        <v>329</v>
      </c>
      <c r="E70">
        <v>30</v>
      </c>
      <c r="F70" s="25">
        <f t="shared" si="1"/>
        <v>7878.88</v>
      </c>
      <c r="G70" t="s">
        <v>182</v>
      </c>
    </row>
    <row r="71" spans="1:7" x14ac:dyDescent="0.25">
      <c r="A71" s="24">
        <v>45659</v>
      </c>
      <c r="B71" t="s">
        <v>261</v>
      </c>
      <c r="C71" t="s">
        <v>330</v>
      </c>
      <c r="E71">
        <v>30</v>
      </c>
      <c r="F71" s="25">
        <f t="shared" si="1"/>
        <v>7908.88</v>
      </c>
      <c r="G71" t="s">
        <v>182</v>
      </c>
    </row>
    <row r="72" spans="1:7" x14ac:dyDescent="0.25">
      <c r="A72" s="24">
        <v>45659</v>
      </c>
      <c r="B72" t="s">
        <v>261</v>
      </c>
      <c r="C72" t="s">
        <v>331</v>
      </c>
      <c r="E72">
        <v>30</v>
      </c>
      <c r="F72" s="25">
        <f t="shared" si="1"/>
        <v>7938.88</v>
      </c>
      <c r="G72" t="s">
        <v>182</v>
      </c>
    </row>
    <row r="73" spans="1:7" x14ac:dyDescent="0.25">
      <c r="A73" s="24">
        <v>45659</v>
      </c>
      <c r="B73" t="s">
        <v>261</v>
      </c>
      <c r="C73" t="s">
        <v>332</v>
      </c>
      <c r="E73">
        <v>30</v>
      </c>
      <c r="F73" s="25">
        <f t="shared" si="1"/>
        <v>7968.88</v>
      </c>
      <c r="G73" t="s">
        <v>182</v>
      </c>
    </row>
    <row r="74" spans="1:7" x14ac:dyDescent="0.25">
      <c r="A74" s="24">
        <v>45659</v>
      </c>
      <c r="B74" t="s">
        <v>261</v>
      </c>
      <c r="C74" t="s">
        <v>333</v>
      </c>
      <c r="E74">
        <v>30</v>
      </c>
      <c r="F74" s="25">
        <f t="shared" si="1"/>
        <v>7998.88</v>
      </c>
      <c r="G74" t="s">
        <v>182</v>
      </c>
    </row>
    <row r="75" spans="1:7" x14ac:dyDescent="0.25">
      <c r="A75" s="24">
        <v>45659</v>
      </c>
      <c r="B75" t="s">
        <v>261</v>
      </c>
      <c r="C75" t="s">
        <v>334</v>
      </c>
      <c r="E75">
        <v>30</v>
      </c>
      <c r="F75" s="25">
        <f t="shared" si="1"/>
        <v>8028.88</v>
      </c>
      <c r="G75" t="s">
        <v>182</v>
      </c>
    </row>
    <row r="76" spans="1:7" x14ac:dyDescent="0.25">
      <c r="A76" s="24">
        <v>45659</v>
      </c>
      <c r="B76" t="s">
        <v>261</v>
      </c>
      <c r="C76" t="s">
        <v>335</v>
      </c>
      <c r="E76">
        <v>30</v>
      </c>
      <c r="F76" s="25">
        <f t="shared" si="1"/>
        <v>8058.88</v>
      </c>
      <c r="G76" t="s">
        <v>182</v>
      </c>
    </row>
    <row r="77" spans="1:7" x14ac:dyDescent="0.25">
      <c r="A77" s="24">
        <v>45659</v>
      </c>
      <c r="B77" t="s">
        <v>261</v>
      </c>
      <c r="C77" t="s">
        <v>336</v>
      </c>
      <c r="E77">
        <v>30</v>
      </c>
      <c r="F77" s="25">
        <f t="shared" si="1"/>
        <v>8088.88</v>
      </c>
      <c r="G77" t="s">
        <v>182</v>
      </c>
    </row>
    <row r="78" spans="1:7" x14ac:dyDescent="0.25">
      <c r="A78" s="24">
        <v>45659</v>
      </c>
      <c r="B78" t="s">
        <v>261</v>
      </c>
      <c r="C78" t="s">
        <v>337</v>
      </c>
      <c r="E78">
        <v>30</v>
      </c>
      <c r="F78" s="25">
        <f t="shared" si="1"/>
        <v>8118.88</v>
      </c>
      <c r="G78" t="s">
        <v>182</v>
      </c>
    </row>
    <row r="79" spans="1:7" x14ac:dyDescent="0.25">
      <c r="A79" s="24">
        <v>45659</v>
      </c>
      <c r="B79" t="s">
        <v>261</v>
      </c>
      <c r="C79" t="s">
        <v>338</v>
      </c>
      <c r="E79">
        <v>30</v>
      </c>
      <c r="F79" s="25">
        <f t="shared" si="1"/>
        <v>8148.88</v>
      </c>
      <c r="G79" t="s">
        <v>182</v>
      </c>
    </row>
    <row r="80" spans="1:7" x14ac:dyDescent="0.25">
      <c r="A80" s="24">
        <v>45659</v>
      </c>
      <c r="B80" t="s">
        <v>261</v>
      </c>
      <c r="C80" t="s">
        <v>339</v>
      </c>
      <c r="E80">
        <v>30</v>
      </c>
      <c r="F80" s="25">
        <f t="shared" si="1"/>
        <v>8178.88</v>
      </c>
      <c r="G80" t="s">
        <v>182</v>
      </c>
    </row>
    <row r="81" spans="1:7" x14ac:dyDescent="0.25">
      <c r="A81" s="24">
        <v>45659</v>
      </c>
      <c r="B81" t="s">
        <v>261</v>
      </c>
      <c r="C81" t="s">
        <v>340</v>
      </c>
      <c r="E81">
        <v>25</v>
      </c>
      <c r="F81" s="25">
        <f t="shared" si="1"/>
        <v>8203.880000000001</v>
      </c>
      <c r="G81" t="s">
        <v>182</v>
      </c>
    </row>
    <row r="82" spans="1:7" x14ac:dyDescent="0.25">
      <c r="A82" s="24">
        <v>45659</v>
      </c>
      <c r="B82" t="s">
        <v>261</v>
      </c>
      <c r="C82" t="s">
        <v>341</v>
      </c>
      <c r="E82">
        <v>30</v>
      </c>
      <c r="F82" s="25">
        <f t="shared" si="1"/>
        <v>8233.880000000001</v>
      </c>
      <c r="G82" t="s">
        <v>182</v>
      </c>
    </row>
    <row r="83" spans="1:7" x14ac:dyDescent="0.25">
      <c r="A83" s="24">
        <v>45659</v>
      </c>
      <c r="B83" t="s">
        <v>261</v>
      </c>
      <c r="C83" t="s">
        <v>342</v>
      </c>
      <c r="E83">
        <v>30</v>
      </c>
      <c r="F83" s="25">
        <f t="shared" si="1"/>
        <v>8263.880000000001</v>
      </c>
      <c r="G83" t="s">
        <v>182</v>
      </c>
    </row>
    <row r="84" spans="1:7" x14ac:dyDescent="0.25">
      <c r="A84" s="24">
        <v>45659</v>
      </c>
      <c r="B84" t="s">
        <v>261</v>
      </c>
      <c r="C84" t="s">
        <v>343</v>
      </c>
      <c r="E84">
        <v>30</v>
      </c>
      <c r="F84" s="25">
        <f t="shared" si="1"/>
        <v>8293.880000000001</v>
      </c>
      <c r="G84" t="s">
        <v>182</v>
      </c>
    </row>
    <row r="85" spans="1:7" x14ac:dyDescent="0.25">
      <c r="A85" s="24">
        <v>45659</v>
      </c>
      <c r="B85" t="s">
        <v>261</v>
      </c>
      <c r="C85" t="s">
        <v>344</v>
      </c>
      <c r="E85">
        <v>30</v>
      </c>
      <c r="F85" s="25">
        <f t="shared" si="1"/>
        <v>8323.880000000001</v>
      </c>
      <c r="G85" t="s">
        <v>182</v>
      </c>
    </row>
    <row r="86" spans="1:7" x14ac:dyDescent="0.25">
      <c r="A86" s="24">
        <v>45659</v>
      </c>
      <c r="B86" t="s">
        <v>261</v>
      </c>
      <c r="C86" t="s">
        <v>345</v>
      </c>
      <c r="E86">
        <v>30</v>
      </c>
      <c r="F86" s="25">
        <f t="shared" si="1"/>
        <v>8353.880000000001</v>
      </c>
      <c r="G86" t="s">
        <v>182</v>
      </c>
    </row>
    <row r="87" spans="1:7" x14ac:dyDescent="0.25">
      <c r="A87" s="24">
        <v>45659</v>
      </c>
      <c r="B87" t="s">
        <v>261</v>
      </c>
      <c r="C87" t="s">
        <v>346</v>
      </c>
      <c r="E87">
        <v>30</v>
      </c>
      <c r="F87" s="25">
        <f t="shared" si="1"/>
        <v>8383.880000000001</v>
      </c>
      <c r="G87" t="s">
        <v>182</v>
      </c>
    </row>
    <row r="88" spans="1:7" x14ac:dyDescent="0.25">
      <c r="A88" s="24">
        <v>45659</v>
      </c>
      <c r="B88" t="s">
        <v>261</v>
      </c>
      <c r="C88" t="s">
        <v>347</v>
      </c>
      <c r="E88">
        <v>30</v>
      </c>
      <c r="F88" s="25">
        <f t="shared" si="1"/>
        <v>8413.880000000001</v>
      </c>
      <c r="G88" t="s">
        <v>182</v>
      </c>
    </row>
    <row r="89" spans="1:7" x14ac:dyDescent="0.25">
      <c r="A89" s="24">
        <v>45659</v>
      </c>
      <c r="B89" t="s">
        <v>261</v>
      </c>
      <c r="C89" t="s">
        <v>348</v>
      </c>
      <c r="E89">
        <v>30</v>
      </c>
      <c r="F89" s="25">
        <f t="shared" si="1"/>
        <v>8443.880000000001</v>
      </c>
      <c r="G89" t="s">
        <v>182</v>
      </c>
    </row>
    <row r="90" spans="1:7" x14ac:dyDescent="0.25">
      <c r="A90" s="24">
        <v>45659</v>
      </c>
      <c r="B90" t="s">
        <v>261</v>
      </c>
      <c r="C90" t="s">
        <v>349</v>
      </c>
      <c r="E90">
        <v>30</v>
      </c>
      <c r="F90" s="25">
        <f t="shared" si="1"/>
        <v>8473.880000000001</v>
      </c>
      <c r="G90" t="s">
        <v>182</v>
      </c>
    </row>
    <row r="91" spans="1:7" x14ac:dyDescent="0.25">
      <c r="A91" s="24">
        <v>45659</v>
      </c>
      <c r="B91" t="s">
        <v>261</v>
      </c>
      <c r="C91" t="s">
        <v>350</v>
      </c>
      <c r="E91">
        <v>30</v>
      </c>
      <c r="F91" s="25">
        <f t="shared" si="1"/>
        <v>8503.880000000001</v>
      </c>
      <c r="G91" t="s">
        <v>182</v>
      </c>
    </row>
    <row r="92" spans="1:7" x14ac:dyDescent="0.25">
      <c r="A92" s="24">
        <v>45659</v>
      </c>
      <c r="B92" t="s">
        <v>261</v>
      </c>
      <c r="C92" t="s">
        <v>351</v>
      </c>
      <c r="E92">
        <v>30</v>
      </c>
      <c r="F92" s="25">
        <f t="shared" si="1"/>
        <v>8533.880000000001</v>
      </c>
      <c r="G92" t="s">
        <v>182</v>
      </c>
    </row>
    <row r="93" spans="1:7" x14ac:dyDescent="0.25">
      <c r="A93" s="24">
        <v>45659</v>
      </c>
      <c r="B93" t="s">
        <v>261</v>
      </c>
      <c r="C93" t="s">
        <v>352</v>
      </c>
      <c r="E93">
        <v>25</v>
      </c>
      <c r="F93" s="25">
        <f t="shared" si="1"/>
        <v>8558.880000000001</v>
      </c>
      <c r="G93" t="s">
        <v>182</v>
      </c>
    </row>
    <row r="94" spans="1:7" x14ac:dyDescent="0.25">
      <c r="A94" s="24">
        <v>45659</v>
      </c>
      <c r="B94" t="s">
        <v>261</v>
      </c>
      <c r="C94" t="s">
        <v>353</v>
      </c>
      <c r="E94">
        <v>25</v>
      </c>
      <c r="F94" s="25">
        <f t="shared" si="1"/>
        <v>8583.880000000001</v>
      </c>
      <c r="G94" t="s">
        <v>182</v>
      </c>
    </row>
    <row r="95" spans="1:7" x14ac:dyDescent="0.25">
      <c r="A95" s="24">
        <v>45659</v>
      </c>
      <c r="B95" t="s">
        <v>261</v>
      </c>
      <c r="C95" t="s">
        <v>354</v>
      </c>
      <c r="E95">
        <v>30</v>
      </c>
      <c r="F95" s="25">
        <f t="shared" si="1"/>
        <v>8613.880000000001</v>
      </c>
      <c r="G95" t="s">
        <v>182</v>
      </c>
    </row>
    <row r="96" spans="1:7" x14ac:dyDescent="0.25">
      <c r="A96" s="24">
        <v>45659</v>
      </c>
      <c r="B96" t="s">
        <v>261</v>
      </c>
      <c r="C96" t="s">
        <v>355</v>
      </c>
      <c r="E96">
        <v>30</v>
      </c>
      <c r="F96" s="25">
        <f t="shared" si="1"/>
        <v>8643.880000000001</v>
      </c>
      <c r="G96" t="s">
        <v>182</v>
      </c>
    </row>
    <row r="97" spans="1:7" x14ac:dyDescent="0.25">
      <c r="A97" s="24">
        <v>45659</v>
      </c>
      <c r="B97" t="s">
        <v>261</v>
      </c>
      <c r="C97" t="s">
        <v>356</v>
      </c>
      <c r="E97">
        <v>25</v>
      </c>
      <c r="F97" s="25">
        <f t="shared" si="1"/>
        <v>8668.880000000001</v>
      </c>
      <c r="G97" t="s">
        <v>182</v>
      </c>
    </row>
    <row r="98" spans="1:7" x14ac:dyDescent="0.25">
      <c r="A98" s="24">
        <v>45659</v>
      </c>
      <c r="B98" t="s">
        <v>261</v>
      </c>
      <c r="C98" t="s">
        <v>357</v>
      </c>
      <c r="E98">
        <v>30</v>
      </c>
      <c r="F98" s="25">
        <f t="shared" si="1"/>
        <v>8698.880000000001</v>
      </c>
      <c r="G98" t="s">
        <v>182</v>
      </c>
    </row>
    <row r="99" spans="1:7" x14ac:dyDescent="0.25">
      <c r="A99" s="24">
        <v>45659</v>
      </c>
      <c r="B99" t="s">
        <v>261</v>
      </c>
      <c r="C99" t="s">
        <v>358</v>
      </c>
      <c r="E99">
        <v>30</v>
      </c>
      <c r="F99" s="25">
        <f t="shared" si="1"/>
        <v>8728.880000000001</v>
      </c>
      <c r="G99" t="s">
        <v>182</v>
      </c>
    </row>
    <row r="100" spans="1:7" x14ac:dyDescent="0.25">
      <c r="A100" s="24">
        <v>45659</v>
      </c>
      <c r="B100" t="s">
        <v>261</v>
      </c>
      <c r="C100" t="s">
        <v>359</v>
      </c>
      <c r="E100">
        <v>35</v>
      </c>
      <c r="F100" s="25">
        <f t="shared" si="1"/>
        <v>8763.880000000001</v>
      </c>
      <c r="G100" t="s">
        <v>182</v>
      </c>
    </row>
    <row r="101" spans="1:7" x14ac:dyDescent="0.25">
      <c r="A101" s="24">
        <v>45659</v>
      </c>
      <c r="B101" t="s">
        <v>261</v>
      </c>
      <c r="C101" t="s">
        <v>360</v>
      </c>
      <c r="E101">
        <v>30</v>
      </c>
      <c r="F101" s="25">
        <f t="shared" si="1"/>
        <v>8793.880000000001</v>
      </c>
      <c r="G101" t="s">
        <v>182</v>
      </c>
    </row>
    <row r="102" spans="1:7" x14ac:dyDescent="0.25">
      <c r="A102" s="24">
        <v>45659</v>
      </c>
      <c r="B102" t="s">
        <v>261</v>
      </c>
      <c r="C102" t="s">
        <v>361</v>
      </c>
      <c r="E102">
        <v>30</v>
      </c>
      <c r="F102" s="25">
        <f t="shared" si="1"/>
        <v>8823.880000000001</v>
      </c>
      <c r="G102" t="s">
        <v>182</v>
      </c>
    </row>
    <row r="103" spans="1:7" x14ac:dyDescent="0.25">
      <c r="A103" s="24">
        <v>45659</v>
      </c>
      <c r="B103" t="s">
        <v>261</v>
      </c>
      <c r="C103" t="s">
        <v>362</v>
      </c>
      <c r="E103">
        <v>30</v>
      </c>
      <c r="F103" s="25">
        <f t="shared" si="1"/>
        <v>8853.880000000001</v>
      </c>
      <c r="G103" t="s">
        <v>182</v>
      </c>
    </row>
    <row r="104" spans="1:7" x14ac:dyDescent="0.25">
      <c r="A104" s="24">
        <v>45659</v>
      </c>
      <c r="B104" t="s">
        <v>261</v>
      </c>
      <c r="C104" t="s">
        <v>363</v>
      </c>
      <c r="E104">
        <v>30</v>
      </c>
      <c r="F104" s="25">
        <f t="shared" si="1"/>
        <v>8883.880000000001</v>
      </c>
      <c r="G104" t="s">
        <v>182</v>
      </c>
    </row>
    <row r="105" spans="1:7" x14ac:dyDescent="0.25">
      <c r="A105" s="24">
        <v>45659</v>
      </c>
      <c r="B105" t="s">
        <v>261</v>
      </c>
      <c r="C105" t="s">
        <v>364</v>
      </c>
      <c r="E105">
        <v>30</v>
      </c>
      <c r="F105" s="25">
        <f t="shared" si="1"/>
        <v>8913.880000000001</v>
      </c>
      <c r="G105" t="s">
        <v>182</v>
      </c>
    </row>
    <row r="106" spans="1:7" x14ac:dyDescent="0.25">
      <c r="A106" s="24">
        <v>45659</v>
      </c>
      <c r="B106" t="s">
        <v>261</v>
      </c>
      <c r="C106" t="s">
        <v>365</v>
      </c>
      <c r="E106">
        <v>30</v>
      </c>
      <c r="F106" s="25">
        <f t="shared" si="1"/>
        <v>8943.880000000001</v>
      </c>
      <c r="G106" t="s">
        <v>182</v>
      </c>
    </row>
    <row r="107" spans="1:7" x14ac:dyDescent="0.25">
      <c r="A107" s="24">
        <v>45659</v>
      </c>
      <c r="B107" t="s">
        <v>261</v>
      </c>
      <c r="C107" t="s">
        <v>366</v>
      </c>
      <c r="E107">
        <v>30</v>
      </c>
      <c r="F107" s="25">
        <f t="shared" si="1"/>
        <v>8973.880000000001</v>
      </c>
      <c r="G107" t="s">
        <v>182</v>
      </c>
    </row>
    <row r="108" spans="1:7" x14ac:dyDescent="0.25">
      <c r="A108" s="24">
        <v>45659</v>
      </c>
      <c r="B108" t="s">
        <v>261</v>
      </c>
      <c r="C108" t="s">
        <v>367</v>
      </c>
      <c r="E108">
        <v>30</v>
      </c>
      <c r="F108" s="25">
        <f t="shared" si="1"/>
        <v>9003.880000000001</v>
      </c>
      <c r="G108" t="s">
        <v>182</v>
      </c>
    </row>
    <row r="109" spans="1:7" x14ac:dyDescent="0.25">
      <c r="A109" s="24">
        <v>45659</v>
      </c>
      <c r="B109" t="s">
        <v>261</v>
      </c>
      <c r="C109" t="s">
        <v>368</v>
      </c>
      <c r="E109">
        <v>30</v>
      </c>
      <c r="F109" s="25">
        <f t="shared" si="1"/>
        <v>9033.880000000001</v>
      </c>
      <c r="G109" t="s">
        <v>182</v>
      </c>
    </row>
    <row r="110" spans="1:7" x14ac:dyDescent="0.25">
      <c r="A110" s="24">
        <v>45659</v>
      </c>
      <c r="B110" t="s">
        <v>261</v>
      </c>
      <c r="C110" t="s">
        <v>369</v>
      </c>
      <c r="E110">
        <v>30</v>
      </c>
      <c r="F110" s="25">
        <f t="shared" si="1"/>
        <v>9063.880000000001</v>
      </c>
      <c r="G110" t="s">
        <v>182</v>
      </c>
    </row>
    <row r="111" spans="1:7" x14ac:dyDescent="0.25">
      <c r="A111" s="24">
        <v>45659</v>
      </c>
      <c r="B111" t="s">
        <v>261</v>
      </c>
      <c r="C111" t="s">
        <v>370</v>
      </c>
      <c r="E111">
        <v>30</v>
      </c>
      <c r="F111" s="25">
        <f t="shared" si="1"/>
        <v>9093.880000000001</v>
      </c>
      <c r="G111" t="s">
        <v>182</v>
      </c>
    </row>
    <row r="112" spans="1:7" x14ac:dyDescent="0.25">
      <c r="A112" s="24">
        <v>45659</v>
      </c>
      <c r="B112" t="s">
        <v>261</v>
      </c>
      <c r="C112" t="s">
        <v>371</v>
      </c>
      <c r="E112">
        <v>30</v>
      </c>
      <c r="F112" s="25">
        <f t="shared" si="1"/>
        <v>9123.880000000001</v>
      </c>
      <c r="G112" t="s">
        <v>182</v>
      </c>
    </row>
    <row r="113" spans="1:7" x14ac:dyDescent="0.25">
      <c r="A113" s="24">
        <v>45659</v>
      </c>
      <c r="B113" t="s">
        <v>261</v>
      </c>
      <c r="C113" t="s">
        <v>372</v>
      </c>
      <c r="E113">
        <v>30</v>
      </c>
      <c r="F113" s="25">
        <f t="shared" si="1"/>
        <v>9153.880000000001</v>
      </c>
      <c r="G113" t="s">
        <v>182</v>
      </c>
    </row>
    <row r="114" spans="1:7" x14ac:dyDescent="0.25">
      <c r="A114" s="24">
        <v>45659</v>
      </c>
      <c r="B114" t="s">
        <v>261</v>
      </c>
      <c r="C114" t="s">
        <v>373</v>
      </c>
      <c r="E114">
        <v>30</v>
      </c>
      <c r="F114" s="25">
        <f t="shared" si="1"/>
        <v>9183.880000000001</v>
      </c>
      <c r="G114" t="s">
        <v>182</v>
      </c>
    </row>
    <row r="115" spans="1:7" x14ac:dyDescent="0.25">
      <c r="A115" s="24">
        <v>45659</v>
      </c>
      <c r="B115" t="s">
        <v>261</v>
      </c>
      <c r="C115" t="s">
        <v>374</v>
      </c>
      <c r="E115">
        <v>30</v>
      </c>
      <c r="F115" s="25">
        <f t="shared" si="1"/>
        <v>9213.880000000001</v>
      </c>
      <c r="G115" t="s">
        <v>182</v>
      </c>
    </row>
    <row r="116" spans="1:7" x14ac:dyDescent="0.25">
      <c r="A116" s="24">
        <v>45659</v>
      </c>
      <c r="B116" t="s">
        <v>261</v>
      </c>
      <c r="C116" t="s">
        <v>375</v>
      </c>
      <c r="E116">
        <v>30</v>
      </c>
      <c r="F116" s="25">
        <f t="shared" si="1"/>
        <v>9243.880000000001</v>
      </c>
      <c r="G116" t="s">
        <v>182</v>
      </c>
    </row>
    <row r="117" spans="1:7" x14ac:dyDescent="0.25">
      <c r="A117" s="24">
        <v>45659</v>
      </c>
      <c r="B117" t="s">
        <v>261</v>
      </c>
      <c r="C117" t="s">
        <v>376</v>
      </c>
      <c r="E117">
        <v>30</v>
      </c>
      <c r="F117" s="25">
        <f t="shared" si="1"/>
        <v>9273.880000000001</v>
      </c>
      <c r="G117" t="s">
        <v>182</v>
      </c>
    </row>
    <row r="118" spans="1:7" x14ac:dyDescent="0.25">
      <c r="A118" s="24">
        <v>45659</v>
      </c>
      <c r="B118" t="s">
        <v>261</v>
      </c>
      <c r="C118" t="s">
        <v>377</v>
      </c>
      <c r="E118">
        <v>30</v>
      </c>
      <c r="F118" s="25">
        <f t="shared" si="1"/>
        <v>9303.880000000001</v>
      </c>
      <c r="G118" t="s">
        <v>182</v>
      </c>
    </row>
    <row r="119" spans="1:7" x14ac:dyDescent="0.25">
      <c r="A119" s="24">
        <v>45659</v>
      </c>
      <c r="B119" t="s">
        <v>261</v>
      </c>
      <c r="C119" t="s">
        <v>378</v>
      </c>
      <c r="E119">
        <v>30</v>
      </c>
      <c r="F119" s="25">
        <f t="shared" si="1"/>
        <v>9333.880000000001</v>
      </c>
      <c r="G119" t="s">
        <v>182</v>
      </c>
    </row>
    <row r="120" spans="1:7" x14ac:dyDescent="0.25">
      <c r="A120" s="24">
        <v>45659</v>
      </c>
      <c r="B120" t="s">
        <v>261</v>
      </c>
      <c r="C120" t="s">
        <v>379</v>
      </c>
      <c r="E120">
        <v>30</v>
      </c>
      <c r="F120" s="25">
        <f t="shared" si="1"/>
        <v>9363.880000000001</v>
      </c>
      <c r="G120" t="s">
        <v>182</v>
      </c>
    </row>
    <row r="121" spans="1:7" x14ac:dyDescent="0.25">
      <c r="A121" s="24">
        <v>45659</v>
      </c>
      <c r="B121" t="s">
        <v>261</v>
      </c>
      <c r="C121" t="s">
        <v>380</v>
      </c>
      <c r="E121">
        <v>30</v>
      </c>
      <c r="F121" s="25">
        <f t="shared" si="1"/>
        <v>9393.880000000001</v>
      </c>
      <c r="G121" t="s">
        <v>182</v>
      </c>
    </row>
    <row r="122" spans="1:7" x14ac:dyDescent="0.25">
      <c r="A122" s="24">
        <v>45659</v>
      </c>
      <c r="B122" t="s">
        <v>261</v>
      </c>
      <c r="C122" t="s">
        <v>381</v>
      </c>
      <c r="E122">
        <v>30</v>
      </c>
      <c r="F122" s="25">
        <f t="shared" si="1"/>
        <v>9423.880000000001</v>
      </c>
      <c r="G122" t="s">
        <v>182</v>
      </c>
    </row>
    <row r="123" spans="1:7" x14ac:dyDescent="0.25">
      <c r="A123" s="24">
        <v>45659</v>
      </c>
      <c r="B123" t="s">
        <v>261</v>
      </c>
      <c r="C123" t="s">
        <v>382</v>
      </c>
      <c r="E123">
        <v>30</v>
      </c>
      <c r="F123" s="25">
        <f t="shared" si="1"/>
        <v>9453.880000000001</v>
      </c>
      <c r="G123" t="s">
        <v>182</v>
      </c>
    </row>
    <row r="124" spans="1:7" x14ac:dyDescent="0.25">
      <c r="A124" s="24">
        <v>45659</v>
      </c>
      <c r="B124" t="s">
        <v>261</v>
      </c>
      <c r="C124" t="s">
        <v>383</v>
      </c>
      <c r="E124">
        <v>30</v>
      </c>
      <c r="F124" s="25">
        <f t="shared" si="1"/>
        <v>9483.880000000001</v>
      </c>
      <c r="G124" t="s">
        <v>182</v>
      </c>
    </row>
    <row r="125" spans="1:7" x14ac:dyDescent="0.25">
      <c r="A125" s="24">
        <v>45659</v>
      </c>
      <c r="B125" t="s">
        <v>261</v>
      </c>
      <c r="C125" t="s">
        <v>384</v>
      </c>
      <c r="E125">
        <v>30</v>
      </c>
      <c r="F125" s="25">
        <f t="shared" si="1"/>
        <v>9513.880000000001</v>
      </c>
      <c r="G125" t="s">
        <v>182</v>
      </c>
    </row>
    <row r="126" spans="1:7" x14ac:dyDescent="0.25">
      <c r="A126" s="24">
        <v>45659</v>
      </c>
      <c r="B126" t="s">
        <v>261</v>
      </c>
      <c r="C126" t="s">
        <v>385</v>
      </c>
      <c r="E126">
        <v>30</v>
      </c>
      <c r="F126" s="25">
        <f t="shared" si="1"/>
        <v>9543.880000000001</v>
      </c>
      <c r="G126" t="s">
        <v>182</v>
      </c>
    </row>
    <row r="127" spans="1:7" x14ac:dyDescent="0.25">
      <c r="A127" s="24">
        <v>45660</v>
      </c>
      <c r="B127" t="s">
        <v>261</v>
      </c>
      <c r="C127" t="s">
        <v>503</v>
      </c>
      <c r="E127">
        <v>143.94</v>
      </c>
      <c r="F127" s="25">
        <f t="shared" si="1"/>
        <v>9687.8200000000015</v>
      </c>
      <c r="G127" t="s">
        <v>182</v>
      </c>
    </row>
    <row r="128" spans="1:7" x14ac:dyDescent="0.25">
      <c r="A128" s="24">
        <v>45660</v>
      </c>
      <c r="B128" t="s">
        <v>261</v>
      </c>
      <c r="C128" t="s">
        <v>504</v>
      </c>
      <c r="E128">
        <v>30</v>
      </c>
      <c r="F128" s="25">
        <f t="shared" si="1"/>
        <v>9717.8200000000015</v>
      </c>
      <c r="G128" t="s">
        <v>182</v>
      </c>
    </row>
    <row r="129" spans="1:7" x14ac:dyDescent="0.25">
      <c r="A129" s="24">
        <v>45663</v>
      </c>
      <c r="B129" t="s">
        <v>261</v>
      </c>
      <c r="C129" t="s">
        <v>569</v>
      </c>
      <c r="E129">
        <v>30</v>
      </c>
      <c r="F129" s="25">
        <f t="shared" si="1"/>
        <v>9747.8200000000015</v>
      </c>
      <c r="G129" t="s">
        <v>182</v>
      </c>
    </row>
    <row r="130" spans="1:7" x14ac:dyDescent="0.25">
      <c r="A130" s="24">
        <v>45663</v>
      </c>
      <c r="B130" t="s">
        <v>261</v>
      </c>
      <c r="C130" t="s">
        <v>570</v>
      </c>
      <c r="E130">
        <v>30</v>
      </c>
      <c r="F130" s="25">
        <f t="shared" si="1"/>
        <v>9777.8200000000015</v>
      </c>
      <c r="G130" t="s">
        <v>182</v>
      </c>
    </row>
    <row r="131" spans="1:7" x14ac:dyDescent="0.25">
      <c r="A131" s="24">
        <v>45663</v>
      </c>
      <c r="B131" t="s">
        <v>261</v>
      </c>
      <c r="C131" t="s">
        <v>571</v>
      </c>
      <c r="E131">
        <v>30</v>
      </c>
      <c r="F131" s="25">
        <f t="shared" si="1"/>
        <v>9807.8200000000015</v>
      </c>
      <c r="G131" t="s">
        <v>182</v>
      </c>
    </row>
    <row r="132" spans="1:7" x14ac:dyDescent="0.25">
      <c r="A132" s="24">
        <v>45663</v>
      </c>
      <c r="B132" t="s">
        <v>261</v>
      </c>
      <c r="C132" t="s">
        <v>572</v>
      </c>
      <c r="E132">
        <v>30</v>
      </c>
      <c r="F132" s="25">
        <f t="shared" si="1"/>
        <v>9837.8200000000015</v>
      </c>
      <c r="G132" t="s">
        <v>182</v>
      </c>
    </row>
    <row r="133" spans="1:7" x14ac:dyDescent="0.25">
      <c r="A133" s="24">
        <v>45663</v>
      </c>
      <c r="B133" t="s">
        <v>261</v>
      </c>
      <c r="C133" t="s">
        <v>573</v>
      </c>
      <c r="E133">
        <v>30</v>
      </c>
      <c r="F133" s="25">
        <f t="shared" ref="F133:F139" si="2">F132+E133-D133</f>
        <v>9867.8200000000015</v>
      </c>
      <c r="G133" t="s">
        <v>182</v>
      </c>
    </row>
    <row r="134" spans="1:7" x14ac:dyDescent="0.25">
      <c r="A134" s="24">
        <v>45663</v>
      </c>
      <c r="B134" t="s">
        <v>261</v>
      </c>
      <c r="C134" t="s">
        <v>574</v>
      </c>
      <c r="E134">
        <v>30</v>
      </c>
      <c r="F134" s="25">
        <f t="shared" si="2"/>
        <v>9897.8200000000015</v>
      </c>
      <c r="G134" t="s">
        <v>182</v>
      </c>
    </row>
    <row r="135" spans="1:7" x14ac:dyDescent="0.25">
      <c r="A135" s="24">
        <v>45663</v>
      </c>
      <c r="B135" t="s">
        <v>261</v>
      </c>
      <c r="C135" t="s">
        <v>575</v>
      </c>
      <c r="E135">
        <v>30</v>
      </c>
      <c r="F135" s="25">
        <f t="shared" si="2"/>
        <v>9927.8200000000015</v>
      </c>
      <c r="G135" t="s">
        <v>182</v>
      </c>
    </row>
    <row r="136" spans="1:7" x14ac:dyDescent="0.25">
      <c r="A136" s="24">
        <v>45663</v>
      </c>
      <c r="B136" t="s">
        <v>261</v>
      </c>
      <c r="C136" t="s">
        <v>576</v>
      </c>
      <c r="E136">
        <v>30</v>
      </c>
      <c r="F136" s="25">
        <f t="shared" si="2"/>
        <v>9957.8200000000015</v>
      </c>
      <c r="G136" t="s">
        <v>182</v>
      </c>
    </row>
    <row r="137" spans="1:7" x14ac:dyDescent="0.25">
      <c r="A137" s="24">
        <v>45663</v>
      </c>
      <c r="B137" t="s">
        <v>261</v>
      </c>
      <c r="C137" t="s">
        <v>577</v>
      </c>
      <c r="E137">
        <v>30</v>
      </c>
      <c r="F137" s="25">
        <f t="shared" si="2"/>
        <v>9987.8200000000015</v>
      </c>
      <c r="G137" t="s">
        <v>182</v>
      </c>
    </row>
    <row r="138" spans="1:7" x14ac:dyDescent="0.25">
      <c r="A138" s="24">
        <v>45663</v>
      </c>
      <c r="B138" t="s">
        <v>261</v>
      </c>
      <c r="C138" t="s">
        <v>578</v>
      </c>
      <c r="E138">
        <v>30</v>
      </c>
      <c r="F138" s="25">
        <f t="shared" si="2"/>
        <v>10017.820000000002</v>
      </c>
      <c r="G138" t="s">
        <v>182</v>
      </c>
    </row>
    <row r="139" spans="1:7" x14ac:dyDescent="0.25">
      <c r="A139" s="24">
        <v>45664</v>
      </c>
      <c r="B139" t="s">
        <v>261</v>
      </c>
      <c r="C139" t="s">
        <v>503</v>
      </c>
      <c r="E139">
        <v>56.7</v>
      </c>
      <c r="F139" s="25">
        <f t="shared" si="2"/>
        <v>10074.520000000002</v>
      </c>
      <c r="G139" t="s">
        <v>182</v>
      </c>
    </row>
    <row r="140" spans="1:7" x14ac:dyDescent="0.25">
      <c r="A140" s="24">
        <v>45664</v>
      </c>
      <c r="B140" t="s">
        <v>261</v>
      </c>
      <c r="C140" t="s">
        <v>190</v>
      </c>
      <c r="E140">
        <v>30</v>
      </c>
      <c r="F140" s="25">
        <f>F139+E140-D140</f>
        <v>10104.520000000002</v>
      </c>
      <c r="G140" t="s">
        <v>182</v>
      </c>
    </row>
    <row r="141" spans="1:7" x14ac:dyDescent="0.25">
      <c r="A141" s="24">
        <v>45665</v>
      </c>
      <c r="B141" t="s">
        <v>261</v>
      </c>
      <c r="C141" t="s">
        <v>632</v>
      </c>
      <c r="E141">
        <v>30</v>
      </c>
      <c r="F141" s="25">
        <f t="shared" ref="F141:F204" si="3">F140+E141-D141</f>
        <v>10134.520000000002</v>
      </c>
      <c r="G141" t="s">
        <v>182</v>
      </c>
    </row>
    <row r="142" spans="1:7" x14ac:dyDescent="0.25">
      <c r="A142" s="24">
        <v>45665</v>
      </c>
      <c r="B142" t="s">
        <v>261</v>
      </c>
      <c r="C142" t="s">
        <v>503</v>
      </c>
      <c r="E142">
        <v>86.56</v>
      </c>
      <c r="F142" s="25">
        <f t="shared" si="3"/>
        <v>10221.080000000002</v>
      </c>
      <c r="G142" t="s">
        <v>182</v>
      </c>
    </row>
    <row r="143" spans="1:7" x14ac:dyDescent="0.25">
      <c r="A143" s="24">
        <v>45666</v>
      </c>
      <c r="B143" t="s">
        <v>261</v>
      </c>
      <c r="C143" t="s">
        <v>650</v>
      </c>
      <c r="E143">
        <v>30</v>
      </c>
      <c r="F143" s="25">
        <f t="shared" si="3"/>
        <v>10251.080000000002</v>
      </c>
      <c r="G143" t="s">
        <v>182</v>
      </c>
    </row>
    <row r="144" spans="1:7" x14ac:dyDescent="0.25">
      <c r="A144" s="24">
        <v>45666</v>
      </c>
      <c r="B144" t="s">
        <v>261</v>
      </c>
      <c r="C144" t="s">
        <v>503</v>
      </c>
      <c r="E144">
        <v>86.59</v>
      </c>
      <c r="F144" s="25">
        <f t="shared" si="3"/>
        <v>10337.670000000002</v>
      </c>
      <c r="G144" t="s">
        <v>182</v>
      </c>
    </row>
    <row r="145" spans="1:8" x14ac:dyDescent="0.25">
      <c r="A145" s="24">
        <v>45666</v>
      </c>
      <c r="B145" t="s">
        <v>261</v>
      </c>
      <c r="C145" t="s">
        <v>651</v>
      </c>
      <c r="E145">
        <v>30</v>
      </c>
      <c r="F145" s="25">
        <f t="shared" si="3"/>
        <v>10367.670000000002</v>
      </c>
      <c r="G145" t="s">
        <v>182</v>
      </c>
    </row>
    <row r="146" spans="1:8" x14ac:dyDescent="0.25">
      <c r="A146" s="24">
        <v>45666</v>
      </c>
      <c r="B146" t="s">
        <v>261</v>
      </c>
      <c r="C146" t="s">
        <v>658</v>
      </c>
      <c r="E146">
        <v>30</v>
      </c>
      <c r="F146" s="25">
        <f t="shared" si="3"/>
        <v>10397.670000000002</v>
      </c>
      <c r="G146" t="s">
        <v>182</v>
      </c>
    </row>
    <row r="147" spans="1:8" x14ac:dyDescent="0.25">
      <c r="A147" s="24">
        <v>45667</v>
      </c>
      <c r="B147" t="s">
        <v>261</v>
      </c>
      <c r="C147" t="s">
        <v>656</v>
      </c>
      <c r="E147">
        <v>30</v>
      </c>
      <c r="F147" s="25">
        <f t="shared" si="3"/>
        <v>10427.670000000002</v>
      </c>
      <c r="G147" t="s">
        <v>182</v>
      </c>
    </row>
    <row r="148" spans="1:8" x14ac:dyDescent="0.25">
      <c r="A148" s="24">
        <v>45670</v>
      </c>
      <c r="B148" t="s">
        <v>261</v>
      </c>
      <c r="C148" t="s">
        <v>503</v>
      </c>
      <c r="E148">
        <v>115.78</v>
      </c>
      <c r="F148" s="25">
        <f t="shared" si="3"/>
        <v>10543.450000000003</v>
      </c>
      <c r="G148" t="s">
        <v>182</v>
      </c>
    </row>
    <row r="149" spans="1:8" x14ac:dyDescent="0.25">
      <c r="A149" s="24">
        <v>45670</v>
      </c>
      <c r="B149" t="s">
        <v>266</v>
      </c>
      <c r="C149" t="s">
        <v>657</v>
      </c>
      <c r="E149">
        <v>30</v>
      </c>
      <c r="F149" s="25">
        <f t="shared" si="3"/>
        <v>10573.450000000003</v>
      </c>
      <c r="G149" t="s">
        <v>182</v>
      </c>
    </row>
    <row r="150" spans="1:8" x14ac:dyDescent="0.25">
      <c r="A150" s="24">
        <v>45670</v>
      </c>
      <c r="B150" t="s">
        <v>261</v>
      </c>
      <c r="C150" t="s">
        <v>683</v>
      </c>
      <c r="E150">
        <v>30</v>
      </c>
      <c r="F150" s="25">
        <f t="shared" si="3"/>
        <v>10603.450000000003</v>
      </c>
      <c r="G150" t="s">
        <v>182</v>
      </c>
    </row>
    <row r="151" spans="1:8" x14ac:dyDescent="0.25">
      <c r="A151" s="24">
        <v>45671</v>
      </c>
      <c r="B151" t="s">
        <v>261</v>
      </c>
      <c r="C151" t="s">
        <v>669</v>
      </c>
      <c r="E151">
        <v>30</v>
      </c>
      <c r="F151" s="25">
        <f t="shared" si="3"/>
        <v>10633.450000000003</v>
      </c>
      <c r="G151" t="s">
        <v>182</v>
      </c>
    </row>
    <row r="152" spans="1:8" x14ac:dyDescent="0.25">
      <c r="A152" s="24">
        <v>45672</v>
      </c>
      <c r="B152" t="s">
        <v>261</v>
      </c>
      <c r="C152" t="s">
        <v>503</v>
      </c>
      <c r="E152">
        <v>29.35</v>
      </c>
      <c r="F152" s="25">
        <f t="shared" si="3"/>
        <v>10662.800000000003</v>
      </c>
      <c r="G152" t="s">
        <v>182</v>
      </c>
    </row>
    <row r="153" spans="1:8" x14ac:dyDescent="0.25">
      <c r="A153" s="24">
        <v>45673</v>
      </c>
      <c r="B153" t="s">
        <v>261</v>
      </c>
      <c r="C153" t="s">
        <v>503</v>
      </c>
      <c r="E153">
        <v>29.2</v>
      </c>
      <c r="F153" s="25">
        <f t="shared" si="3"/>
        <v>10692.000000000004</v>
      </c>
      <c r="G153" t="s">
        <v>182</v>
      </c>
    </row>
    <row r="154" spans="1:8" x14ac:dyDescent="0.25">
      <c r="A154" s="24">
        <v>45673</v>
      </c>
      <c r="B154" t="s">
        <v>266</v>
      </c>
      <c r="C154" t="s">
        <v>720</v>
      </c>
      <c r="D154">
        <v>30</v>
      </c>
      <c r="F154" s="25">
        <f t="shared" si="3"/>
        <v>10662.000000000004</v>
      </c>
      <c r="G154" t="s">
        <v>5</v>
      </c>
    </row>
    <row r="155" spans="1:8" x14ac:dyDescent="0.25">
      <c r="A155" s="24">
        <v>45673</v>
      </c>
      <c r="B155" t="s">
        <v>266</v>
      </c>
      <c r="C155" t="s">
        <v>721</v>
      </c>
      <c r="D155">
        <v>245.4</v>
      </c>
      <c r="F155" s="25">
        <f t="shared" si="3"/>
        <v>10416.600000000004</v>
      </c>
      <c r="G155" t="s">
        <v>91</v>
      </c>
      <c r="H155" t="s">
        <v>106</v>
      </c>
    </row>
    <row r="156" spans="1:8" x14ac:dyDescent="0.25">
      <c r="A156" s="24">
        <v>45673</v>
      </c>
      <c r="B156" t="s">
        <v>266</v>
      </c>
      <c r="C156" t="s">
        <v>727</v>
      </c>
      <c r="D156">
        <v>14.4</v>
      </c>
      <c r="F156" s="25">
        <f t="shared" si="3"/>
        <v>10402.200000000004</v>
      </c>
      <c r="G156" t="s">
        <v>115</v>
      </c>
    </row>
    <row r="157" spans="1:8" x14ac:dyDescent="0.25">
      <c r="A157" s="24">
        <v>45674</v>
      </c>
      <c r="B157" t="s">
        <v>261</v>
      </c>
      <c r="C157" t="s">
        <v>724</v>
      </c>
      <c r="E157">
        <v>30</v>
      </c>
      <c r="F157" s="25">
        <f t="shared" si="3"/>
        <v>10432.200000000004</v>
      </c>
      <c r="G157" t="s">
        <v>182</v>
      </c>
    </row>
    <row r="158" spans="1:8" x14ac:dyDescent="0.25">
      <c r="A158" s="24">
        <v>45674</v>
      </c>
      <c r="B158" t="s">
        <v>261</v>
      </c>
      <c r="C158" t="s">
        <v>725</v>
      </c>
      <c r="E158">
        <v>30</v>
      </c>
      <c r="F158" s="25">
        <f t="shared" si="3"/>
        <v>10462.200000000004</v>
      </c>
      <c r="G158" t="s">
        <v>182</v>
      </c>
    </row>
    <row r="159" spans="1:8" x14ac:dyDescent="0.25">
      <c r="A159" s="24">
        <v>45674</v>
      </c>
      <c r="B159" t="s">
        <v>261</v>
      </c>
      <c r="C159" t="s">
        <v>726</v>
      </c>
      <c r="E159">
        <v>30</v>
      </c>
      <c r="F159" s="25">
        <f t="shared" si="3"/>
        <v>10492.200000000004</v>
      </c>
      <c r="G159" t="s">
        <v>182</v>
      </c>
    </row>
    <row r="160" spans="1:8" x14ac:dyDescent="0.25">
      <c r="A160" s="24">
        <v>45675</v>
      </c>
      <c r="B160" t="s">
        <v>261</v>
      </c>
      <c r="C160" t="s">
        <v>742</v>
      </c>
      <c r="E160">
        <v>30</v>
      </c>
      <c r="F160" s="25">
        <f t="shared" si="3"/>
        <v>10522.200000000004</v>
      </c>
      <c r="G160" t="s">
        <v>182</v>
      </c>
    </row>
    <row r="161" spans="1:7" x14ac:dyDescent="0.25">
      <c r="A161" s="24">
        <v>45676</v>
      </c>
      <c r="B161" t="s">
        <v>261</v>
      </c>
      <c r="C161" t="s">
        <v>743</v>
      </c>
      <c r="E161">
        <v>30</v>
      </c>
      <c r="F161" s="25">
        <f t="shared" si="3"/>
        <v>10552.200000000004</v>
      </c>
      <c r="G161" t="s">
        <v>182</v>
      </c>
    </row>
    <row r="162" spans="1:7" x14ac:dyDescent="0.25">
      <c r="A162" s="24">
        <v>45677</v>
      </c>
      <c r="B162" t="s">
        <v>261</v>
      </c>
      <c r="C162" t="s">
        <v>753</v>
      </c>
      <c r="E162">
        <v>30</v>
      </c>
      <c r="F162" s="25">
        <f t="shared" si="3"/>
        <v>10582.200000000004</v>
      </c>
      <c r="G162" t="s">
        <v>182</v>
      </c>
    </row>
    <row r="163" spans="1:7" x14ac:dyDescent="0.25">
      <c r="A163" s="24">
        <v>45677</v>
      </c>
      <c r="B163" t="s">
        <v>261</v>
      </c>
      <c r="C163" t="s">
        <v>82</v>
      </c>
      <c r="E163">
        <v>30</v>
      </c>
      <c r="F163" s="25">
        <f t="shared" si="3"/>
        <v>10612.200000000004</v>
      </c>
      <c r="G163" t="s">
        <v>182</v>
      </c>
    </row>
    <row r="164" spans="1:7" x14ac:dyDescent="0.25">
      <c r="A164" s="24">
        <v>45677</v>
      </c>
      <c r="B164" t="s">
        <v>261</v>
      </c>
      <c r="C164" t="s">
        <v>754</v>
      </c>
      <c r="E164">
        <v>30</v>
      </c>
      <c r="F164" s="25">
        <f t="shared" si="3"/>
        <v>10642.200000000004</v>
      </c>
      <c r="G164" t="s">
        <v>182</v>
      </c>
    </row>
    <row r="165" spans="1:7" x14ac:dyDescent="0.25">
      <c r="A165" s="24">
        <v>45677</v>
      </c>
      <c r="B165" t="s">
        <v>266</v>
      </c>
      <c r="C165" t="s">
        <v>755</v>
      </c>
      <c r="E165">
        <v>30</v>
      </c>
      <c r="F165" s="25">
        <f t="shared" si="3"/>
        <v>10672.200000000004</v>
      </c>
      <c r="G165" t="s">
        <v>182</v>
      </c>
    </row>
    <row r="166" spans="1:7" x14ac:dyDescent="0.25">
      <c r="A166" s="24">
        <v>45677</v>
      </c>
      <c r="B166" t="s">
        <v>261</v>
      </c>
      <c r="C166" t="s">
        <v>756</v>
      </c>
      <c r="E166">
        <v>30</v>
      </c>
      <c r="F166" s="25">
        <f t="shared" si="3"/>
        <v>10702.200000000004</v>
      </c>
      <c r="G166" t="s">
        <v>182</v>
      </c>
    </row>
    <row r="167" spans="1:7" x14ac:dyDescent="0.25">
      <c r="A167" s="24">
        <v>45677</v>
      </c>
      <c r="B167" t="s">
        <v>261</v>
      </c>
      <c r="C167" t="s">
        <v>757</v>
      </c>
      <c r="E167">
        <v>30</v>
      </c>
      <c r="F167" s="25">
        <f t="shared" si="3"/>
        <v>10732.200000000004</v>
      </c>
      <c r="G167" t="s">
        <v>182</v>
      </c>
    </row>
    <row r="168" spans="1:7" x14ac:dyDescent="0.25">
      <c r="A168" s="24">
        <v>45677</v>
      </c>
      <c r="B168" t="s">
        <v>261</v>
      </c>
      <c r="C168" t="s">
        <v>773</v>
      </c>
      <c r="E168">
        <v>30</v>
      </c>
      <c r="F168" s="25">
        <f t="shared" si="3"/>
        <v>10762.200000000004</v>
      </c>
      <c r="G168" t="s">
        <v>182</v>
      </c>
    </row>
    <row r="169" spans="1:7" x14ac:dyDescent="0.25">
      <c r="A169" s="24">
        <v>45677</v>
      </c>
      <c r="B169" t="s">
        <v>266</v>
      </c>
      <c r="C169" t="s">
        <v>772</v>
      </c>
      <c r="E169">
        <v>30</v>
      </c>
      <c r="F169" s="25">
        <f t="shared" si="3"/>
        <v>10792.200000000004</v>
      </c>
      <c r="G169" t="s">
        <v>182</v>
      </c>
    </row>
    <row r="170" spans="1:7" x14ac:dyDescent="0.25">
      <c r="A170" s="24">
        <v>45677</v>
      </c>
      <c r="B170" t="s">
        <v>261</v>
      </c>
      <c r="C170" t="s">
        <v>771</v>
      </c>
      <c r="E170">
        <v>30</v>
      </c>
      <c r="F170" s="25">
        <f t="shared" si="3"/>
        <v>10822.200000000004</v>
      </c>
      <c r="G170" t="s">
        <v>182</v>
      </c>
    </row>
    <row r="171" spans="1:7" x14ac:dyDescent="0.25">
      <c r="A171" s="24">
        <v>45677</v>
      </c>
      <c r="B171" t="s">
        <v>261</v>
      </c>
      <c r="C171" t="s">
        <v>770</v>
      </c>
      <c r="E171">
        <v>30</v>
      </c>
      <c r="F171" s="25">
        <f t="shared" si="3"/>
        <v>10852.200000000004</v>
      </c>
      <c r="G171" t="s">
        <v>182</v>
      </c>
    </row>
    <row r="172" spans="1:7" x14ac:dyDescent="0.25">
      <c r="A172" s="24">
        <v>45677</v>
      </c>
      <c r="B172" t="s">
        <v>261</v>
      </c>
      <c r="C172" t="s">
        <v>769</v>
      </c>
      <c r="E172">
        <v>30</v>
      </c>
      <c r="F172" s="25">
        <f t="shared" si="3"/>
        <v>10882.200000000004</v>
      </c>
      <c r="G172" t="s">
        <v>182</v>
      </c>
    </row>
    <row r="173" spans="1:7" x14ac:dyDescent="0.25">
      <c r="A173" s="24">
        <v>45677</v>
      </c>
      <c r="B173" t="s">
        <v>261</v>
      </c>
      <c r="C173" t="s">
        <v>768</v>
      </c>
      <c r="E173">
        <v>30</v>
      </c>
      <c r="F173" s="25">
        <f t="shared" si="3"/>
        <v>10912.200000000004</v>
      </c>
      <c r="G173" t="s">
        <v>182</v>
      </c>
    </row>
    <row r="174" spans="1:7" x14ac:dyDescent="0.25">
      <c r="A174" s="24">
        <v>45677</v>
      </c>
      <c r="B174" t="s">
        <v>261</v>
      </c>
      <c r="C174" t="s">
        <v>767</v>
      </c>
      <c r="E174">
        <v>30</v>
      </c>
      <c r="F174" s="25">
        <f t="shared" si="3"/>
        <v>10942.200000000004</v>
      </c>
      <c r="G174" t="s">
        <v>182</v>
      </c>
    </row>
    <row r="175" spans="1:7" x14ac:dyDescent="0.25">
      <c r="A175" s="24">
        <v>45677</v>
      </c>
      <c r="B175" t="s">
        <v>261</v>
      </c>
      <c r="C175" t="s">
        <v>766</v>
      </c>
      <c r="E175">
        <v>30</v>
      </c>
      <c r="F175" s="25">
        <f t="shared" si="3"/>
        <v>10972.200000000004</v>
      </c>
      <c r="G175" t="s">
        <v>182</v>
      </c>
    </row>
    <row r="176" spans="1:7" x14ac:dyDescent="0.25">
      <c r="A176" s="24">
        <v>45677</v>
      </c>
      <c r="B176" t="s">
        <v>261</v>
      </c>
      <c r="C176" t="s">
        <v>765</v>
      </c>
      <c r="E176">
        <v>30</v>
      </c>
      <c r="F176" s="25">
        <f t="shared" si="3"/>
        <v>11002.200000000004</v>
      </c>
      <c r="G176" t="s">
        <v>182</v>
      </c>
    </row>
    <row r="177" spans="1:7" x14ac:dyDescent="0.25">
      <c r="A177" s="24">
        <v>45677</v>
      </c>
      <c r="B177" t="s">
        <v>261</v>
      </c>
      <c r="C177" t="s">
        <v>179</v>
      </c>
      <c r="E177">
        <v>30</v>
      </c>
      <c r="F177" s="25">
        <f t="shared" si="3"/>
        <v>11032.200000000004</v>
      </c>
      <c r="G177" t="s">
        <v>182</v>
      </c>
    </row>
    <row r="178" spans="1:7" x14ac:dyDescent="0.25">
      <c r="A178" s="24">
        <v>45678</v>
      </c>
      <c r="B178" t="s">
        <v>266</v>
      </c>
      <c r="C178" t="s">
        <v>797</v>
      </c>
      <c r="E178">
        <v>30</v>
      </c>
      <c r="F178" s="25">
        <f t="shared" si="3"/>
        <v>11062.200000000004</v>
      </c>
      <c r="G178" t="s">
        <v>182</v>
      </c>
    </row>
    <row r="179" spans="1:7" x14ac:dyDescent="0.25">
      <c r="A179" s="24">
        <v>45678</v>
      </c>
      <c r="B179" t="s">
        <v>261</v>
      </c>
      <c r="C179" t="s">
        <v>798</v>
      </c>
      <c r="E179">
        <v>30</v>
      </c>
      <c r="F179" s="25">
        <f t="shared" si="3"/>
        <v>11092.200000000004</v>
      </c>
      <c r="G179" t="s">
        <v>182</v>
      </c>
    </row>
    <row r="180" spans="1:7" x14ac:dyDescent="0.25">
      <c r="A180" s="24">
        <v>45678</v>
      </c>
      <c r="B180" t="s">
        <v>261</v>
      </c>
      <c r="C180" t="s">
        <v>783</v>
      </c>
      <c r="E180">
        <v>30</v>
      </c>
      <c r="F180" s="25">
        <f t="shared" si="3"/>
        <v>11122.200000000004</v>
      </c>
      <c r="G180" t="s">
        <v>182</v>
      </c>
    </row>
    <row r="181" spans="1:7" x14ac:dyDescent="0.25">
      <c r="A181" s="24">
        <v>45678</v>
      </c>
      <c r="B181" t="s">
        <v>784</v>
      </c>
      <c r="C181" t="s">
        <v>785</v>
      </c>
      <c r="D181">
        <v>5</v>
      </c>
      <c r="F181" s="25">
        <f t="shared" si="3"/>
        <v>11117.200000000004</v>
      </c>
      <c r="G181" t="s">
        <v>115</v>
      </c>
    </row>
    <row r="182" spans="1:7" x14ac:dyDescent="0.25">
      <c r="A182" s="24">
        <v>45678</v>
      </c>
      <c r="B182" t="s">
        <v>261</v>
      </c>
      <c r="C182" t="s">
        <v>786</v>
      </c>
      <c r="E182">
        <v>30</v>
      </c>
      <c r="F182" s="25">
        <f t="shared" si="3"/>
        <v>11147.200000000004</v>
      </c>
      <c r="G182" t="s">
        <v>182</v>
      </c>
    </row>
    <row r="183" spans="1:7" x14ac:dyDescent="0.25">
      <c r="A183" s="24">
        <v>45678</v>
      </c>
      <c r="B183" t="s">
        <v>261</v>
      </c>
      <c r="C183" t="s">
        <v>799</v>
      </c>
      <c r="E183">
        <v>30</v>
      </c>
      <c r="F183" s="25">
        <f t="shared" si="3"/>
        <v>11177.200000000004</v>
      </c>
      <c r="G183" t="s">
        <v>182</v>
      </c>
    </row>
    <row r="184" spans="1:7" x14ac:dyDescent="0.25">
      <c r="A184" s="24">
        <v>45678</v>
      </c>
      <c r="B184" t="s">
        <v>261</v>
      </c>
      <c r="C184" t="s">
        <v>800</v>
      </c>
      <c r="E184">
        <v>30</v>
      </c>
      <c r="F184" s="25">
        <f t="shared" si="3"/>
        <v>11207.200000000004</v>
      </c>
      <c r="G184" t="s">
        <v>182</v>
      </c>
    </row>
    <row r="185" spans="1:7" x14ac:dyDescent="0.25">
      <c r="A185" s="24">
        <v>45678</v>
      </c>
      <c r="B185" t="s">
        <v>261</v>
      </c>
      <c r="C185" t="s">
        <v>801</v>
      </c>
      <c r="E185">
        <v>30</v>
      </c>
      <c r="F185" s="25">
        <f t="shared" si="3"/>
        <v>11237.200000000004</v>
      </c>
      <c r="G185" t="s">
        <v>182</v>
      </c>
    </row>
    <row r="186" spans="1:7" x14ac:dyDescent="0.25">
      <c r="A186" s="24">
        <v>45679</v>
      </c>
      <c r="B186" t="s">
        <v>266</v>
      </c>
      <c r="C186" t="s">
        <v>796</v>
      </c>
      <c r="E186">
        <v>30</v>
      </c>
      <c r="F186" s="25">
        <f t="shared" si="3"/>
        <v>11267.200000000004</v>
      </c>
      <c r="G186" t="s">
        <v>182</v>
      </c>
    </row>
    <row r="187" spans="1:7" x14ac:dyDescent="0.25">
      <c r="A187" s="24">
        <v>45679</v>
      </c>
      <c r="B187" t="s">
        <v>266</v>
      </c>
      <c r="C187" t="s">
        <v>810</v>
      </c>
      <c r="D187">
        <v>30</v>
      </c>
      <c r="F187" s="25">
        <f t="shared" si="3"/>
        <v>11237.200000000004</v>
      </c>
      <c r="G187" t="s">
        <v>5</v>
      </c>
    </row>
    <row r="188" spans="1:7" x14ac:dyDescent="0.25">
      <c r="A188" s="24">
        <v>45680</v>
      </c>
      <c r="B188" t="s">
        <v>261</v>
      </c>
      <c r="C188" t="s">
        <v>808</v>
      </c>
      <c r="E188">
        <v>30</v>
      </c>
      <c r="F188" s="25">
        <f t="shared" si="3"/>
        <v>11267.200000000004</v>
      </c>
      <c r="G188" t="s">
        <v>182</v>
      </c>
    </row>
    <row r="189" spans="1:7" x14ac:dyDescent="0.25">
      <c r="A189" s="24">
        <v>45680</v>
      </c>
      <c r="B189" t="s">
        <v>266</v>
      </c>
      <c r="C189" t="s">
        <v>809</v>
      </c>
      <c r="E189">
        <v>30</v>
      </c>
      <c r="F189" s="25">
        <f t="shared" si="3"/>
        <v>11297.200000000004</v>
      </c>
      <c r="G189" t="s">
        <v>182</v>
      </c>
    </row>
    <row r="190" spans="1:7" x14ac:dyDescent="0.25">
      <c r="A190" s="24">
        <v>45680</v>
      </c>
      <c r="B190" t="s">
        <v>261</v>
      </c>
      <c r="C190" t="s">
        <v>813</v>
      </c>
      <c r="E190">
        <v>30</v>
      </c>
      <c r="F190" s="25">
        <f t="shared" si="3"/>
        <v>11327.200000000004</v>
      </c>
      <c r="G190" t="s">
        <v>182</v>
      </c>
    </row>
    <row r="191" spans="1:7" x14ac:dyDescent="0.25">
      <c r="A191" s="24">
        <v>45680</v>
      </c>
      <c r="B191" t="s">
        <v>266</v>
      </c>
      <c r="C191" t="s">
        <v>814</v>
      </c>
      <c r="D191">
        <v>30</v>
      </c>
      <c r="F191" s="25">
        <f t="shared" si="3"/>
        <v>11297.200000000004</v>
      </c>
      <c r="G191" t="s">
        <v>5</v>
      </c>
    </row>
    <row r="192" spans="1:7" x14ac:dyDescent="0.25">
      <c r="A192" s="24">
        <v>45680</v>
      </c>
      <c r="B192" t="s">
        <v>261</v>
      </c>
      <c r="C192" t="s">
        <v>815</v>
      </c>
      <c r="E192">
        <v>30</v>
      </c>
      <c r="F192" s="25">
        <f t="shared" si="3"/>
        <v>11327.200000000004</v>
      </c>
      <c r="G192" t="s">
        <v>182</v>
      </c>
    </row>
    <row r="193" spans="1:7" x14ac:dyDescent="0.25">
      <c r="A193" s="24">
        <v>45681</v>
      </c>
      <c r="B193" t="s">
        <v>261</v>
      </c>
      <c r="C193" t="s">
        <v>816</v>
      </c>
      <c r="E193">
        <v>30</v>
      </c>
      <c r="F193" s="25">
        <f t="shared" si="3"/>
        <v>11357.200000000004</v>
      </c>
      <c r="G193" t="s">
        <v>182</v>
      </c>
    </row>
    <row r="194" spans="1:7" x14ac:dyDescent="0.25">
      <c r="A194" s="24">
        <v>45681</v>
      </c>
      <c r="B194" t="s">
        <v>261</v>
      </c>
      <c r="C194" t="s">
        <v>829</v>
      </c>
      <c r="E194">
        <v>30</v>
      </c>
      <c r="F194" s="25">
        <f t="shared" si="3"/>
        <v>11387.200000000004</v>
      </c>
      <c r="G194" t="s">
        <v>182</v>
      </c>
    </row>
    <row r="195" spans="1:7" x14ac:dyDescent="0.25">
      <c r="A195" s="24">
        <v>45682</v>
      </c>
      <c r="B195" t="s">
        <v>261</v>
      </c>
      <c r="C195" t="s">
        <v>817</v>
      </c>
      <c r="E195">
        <v>30</v>
      </c>
      <c r="F195" s="25">
        <f t="shared" si="3"/>
        <v>11417.200000000004</v>
      </c>
      <c r="G195" t="s">
        <v>182</v>
      </c>
    </row>
    <row r="196" spans="1:7" x14ac:dyDescent="0.25">
      <c r="A196" s="24">
        <v>45683</v>
      </c>
      <c r="B196" t="s">
        <v>266</v>
      </c>
      <c r="C196" t="s">
        <v>818</v>
      </c>
      <c r="D196">
        <v>30</v>
      </c>
      <c r="F196" s="25">
        <f t="shared" si="3"/>
        <v>11387.200000000004</v>
      </c>
      <c r="G196" t="s">
        <v>5</v>
      </c>
    </row>
    <row r="197" spans="1:7" x14ac:dyDescent="0.25">
      <c r="A197" s="24">
        <v>45684</v>
      </c>
      <c r="B197" t="s">
        <v>261</v>
      </c>
      <c r="C197" t="s">
        <v>503</v>
      </c>
      <c r="E197">
        <v>26.1</v>
      </c>
      <c r="F197" s="25">
        <f t="shared" si="3"/>
        <v>11413.300000000005</v>
      </c>
      <c r="G197" t="s">
        <v>182</v>
      </c>
    </row>
    <row r="198" spans="1:7" x14ac:dyDescent="0.25">
      <c r="A198" s="24">
        <v>45684</v>
      </c>
      <c r="B198" t="s">
        <v>261</v>
      </c>
      <c r="C198" t="s">
        <v>819</v>
      </c>
      <c r="E198">
        <v>30</v>
      </c>
      <c r="F198" s="25">
        <f t="shared" si="3"/>
        <v>11443.300000000005</v>
      </c>
      <c r="G198" t="s">
        <v>182</v>
      </c>
    </row>
    <row r="199" spans="1:7" x14ac:dyDescent="0.25">
      <c r="A199" s="24">
        <v>45684</v>
      </c>
      <c r="B199" t="s">
        <v>266</v>
      </c>
      <c r="C199" t="s">
        <v>830</v>
      </c>
      <c r="D199">
        <v>200</v>
      </c>
      <c r="F199" s="25">
        <f t="shared" si="3"/>
        <v>11243.300000000005</v>
      </c>
      <c r="G199" t="s">
        <v>90</v>
      </c>
    </row>
    <row r="200" spans="1:7" x14ac:dyDescent="0.25">
      <c r="A200" s="24">
        <v>45684</v>
      </c>
      <c r="B200" t="s">
        <v>266</v>
      </c>
      <c r="C200" t="s">
        <v>727</v>
      </c>
      <c r="D200">
        <v>60</v>
      </c>
      <c r="F200" s="25">
        <f t="shared" si="3"/>
        <v>11183.300000000005</v>
      </c>
      <c r="G200" t="s">
        <v>102</v>
      </c>
    </row>
    <row r="201" spans="1:7" x14ac:dyDescent="0.25">
      <c r="A201" s="24">
        <v>45684</v>
      </c>
      <c r="B201" t="s">
        <v>266</v>
      </c>
      <c r="C201" t="s">
        <v>831</v>
      </c>
      <c r="D201">
        <v>30</v>
      </c>
      <c r="F201" s="25">
        <f t="shared" si="3"/>
        <v>11153.300000000005</v>
      </c>
      <c r="G201" t="s">
        <v>5</v>
      </c>
    </row>
    <row r="202" spans="1:7" x14ac:dyDescent="0.25">
      <c r="A202" s="24">
        <v>45685</v>
      </c>
      <c r="B202" t="s">
        <v>261</v>
      </c>
      <c r="C202" t="s">
        <v>503</v>
      </c>
      <c r="E202">
        <v>27.1</v>
      </c>
      <c r="F202" s="25">
        <f t="shared" si="3"/>
        <v>11180.400000000005</v>
      </c>
      <c r="G202" t="s">
        <v>182</v>
      </c>
    </row>
    <row r="203" spans="1:7" x14ac:dyDescent="0.25">
      <c r="A203" s="24">
        <v>45685</v>
      </c>
      <c r="B203" t="s">
        <v>261</v>
      </c>
      <c r="C203" t="s">
        <v>937</v>
      </c>
      <c r="E203">
        <v>30</v>
      </c>
      <c r="F203" s="25">
        <f t="shared" si="3"/>
        <v>11210.400000000005</v>
      </c>
      <c r="G203" t="s">
        <v>182</v>
      </c>
    </row>
    <row r="204" spans="1:7" x14ac:dyDescent="0.25">
      <c r="A204" s="24">
        <v>45686</v>
      </c>
      <c r="B204" t="s">
        <v>266</v>
      </c>
      <c r="C204" t="s">
        <v>727</v>
      </c>
      <c r="D204">
        <v>72</v>
      </c>
      <c r="F204" s="25">
        <f t="shared" si="3"/>
        <v>11138.400000000005</v>
      </c>
      <c r="G204" t="s">
        <v>102</v>
      </c>
    </row>
    <row r="205" spans="1:7" x14ac:dyDescent="0.25">
      <c r="A205" s="24">
        <v>45686</v>
      </c>
      <c r="B205" t="s">
        <v>261</v>
      </c>
      <c r="C205" t="s">
        <v>942</v>
      </c>
      <c r="E205">
        <v>30</v>
      </c>
      <c r="F205" s="25">
        <f t="shared" ref="F205:F245" si="4">F204+E205-D205</f>
        <v>11168.400000000005</v>
      </c>
      <c r="G205" t="s">
        <v>182</v>
      </c>
    </row>
    <row r="206" spans="1:7" x14ac:dyDescent="0.25">
      <c r="A206" s="24">
        <v>45687</v>
      </c>
      <c r="B206" t="s">
        <v>266</v>
      </c>
      <c r="C206" t="s">
        <v>943</v>
      </c>
      <c r="D206">
        <v>30</v>
      </c>
      <c r="F206" s="25">
        <f t="shared" si="4"/>
        <v>11138.400000000005</v>
      </c>
      <c r="G206" t="s">
        <v>5</v>
      </c>
    </row>
    <row r="207" spans="1:7" x14ac:dyDescent="0.25">
      <c r="A207" s="24">
        <v>45687</v>
      </c>
      <c r="B207" t="s">
        <v>261</v>
      </c>
      <c r="C207" t="s">
        <v>503</v>
      </c>
      <c r="E207">
        <v>21.54</v>
      </c>
      <c r="F207" s="25">
        <f t="shared" si="4"/>
        <v>11159.940000000006</v>
      </c>
      <c r="G207" t="s">
        <v>182</v>
      </c>
    </row>
    <row r="208" spans="1:7" x14ac:dyDescent="0.25">
      <c r="A208" s="24">
        <v>45689</v>
      </c>
      <c r="B208" t="s">
        <v>266</v>
      </c>
      <c r="C208" t="s">
        <v>945</v>
      </c>
      <c r="E208">
        <v>30</v>
      </c>
      <c r="F208" s="25">
        <f t="shared" si="4"/>
        <v>11189.940000000006</v>
      </c>
      <c r="G208" t="s">
        <v>182</v>
      </c>
    </row>
    <row r="209" spans="1:8" x14ac:dyDescent="0.25">
      <c r="A209" s="24">
        <v>45689</v>
      </c>
      <c r="B209" t="s">
        <v>266</v>
      </c>
      <c r="C209" t="s">
        <v>985</v>
      </c>
      <c r="D209">
        <v>210</v>
      </c>
      <c r="F209" s="25">
        <f t="shared" si="4"/>
        <v>10979.940000000006</v>
      </c>
      <c r="G209" t="s">
        <v>986</v>
      </c>
    </row>
    <row r="210" spans="1:8" x14ac:dyDescent="0.25">
      <c r="A210" s="24">
        <v>45691</v>
      </c>
      <c r="B210" t="s">
        <v>261</v>
      </c>
      <c r="C210" t="s">
        <v>987</v>
      </c>
      <c r="E210">
        <v>30</v>
      </c>
      <c r="F210" s="25">
        <f t="shared" si="4"/>
        <v>11009.940000000006</v>
      </c>
      <c r="G210" t="s">
        <v>182</v>
      </c>
    </row>
    <row r="211" spans="1:8" x14ac:dyDescent="0.25">
      <c r="A211" s="24">
        <v>45691</v>
      </c>
      <c r="B211" t="s">
        <v>261</v>
      </c>
      <c r="C211" t="s">
        <v>988</v>
      </c>
      <c r="E211">
        <v>30</v>
      </c>
      <c r="F211" s="25">
        <f t="shared" si="4"/>
        <v>11039.940000000006</v>
      </c>
      <c r="G211" t="s">
        <v>182</v>
      </c>
    </row>
    <row r="212" spans="1:8" x14ac:dyDescent="0.25">
      <c r="A212" s="24">
        <v>45692</v>
      </c>
      <c r="B212" t="s">
        <v>266</v>
      </c>
      <c r="C212" t="s">
        <v>727</v>
      </c>
      <c r="D212">
        <v>9.6999999999999993</v>
      </c>
      <c r="F212" s="25">
        <f t="shared" si="4"/>
        <v>11030.240000000005</v>
      </c>
      <c r="G212" t="s">
        <v>115</v>
      </c>
    </row>
    <row r="213" spans="1:8" x14ac:dyDescent="0.25">
      <c r="A213" s="24">
        <v>45692</v>
      </c>
      <c r="B213" t="s">
        <v>266</v>
      </c>
      <c r="C213" t="s">
        <v>727</v>
      </c>
      <c r="D213">
        <v>30.49</v>
      </c>
      <c r="F213" s="25">
        <f t="shared" si="4"/>
        <v>10999.750000000005</v>
      </c>
      <c r="G213" t="s">
        <v>103</v>
      </c>
    </row>
    <row r="214" spans="1:8" x14ac:dyDescent="0.25">
      <c r="A214" s="24">
        <v>45692</v>
      </c>
      <c r="B214" t="s">
        <v>266</v>
      </c>
      <c r="C214" t="s">
        <v>992</v>
      </c>
      <c r="D214">
        <v>625</v>
      </c>
      <c r="F214" s="25">
        <f t="shared" si="4"/>
        <v>10374.750000000005</v>
      </c>
      <c r="G214" t="s">
        <v>993</v>
      </c>
    </row>
    <row r="215" spans="1:8" x14ac:dyDescent="0.25">
      <c r="A215" s="24">
        <v>45694</v>
      </c>
      <c r="B215" t="s">
        <v>261</v>
      </c>
      <c r="C215" t="s">
        <v>503</v>
      </c>
      <c r="E215">
        <v>26.67</v>
      </c>
      <c r="F215" s="25">
        <f t="shared" si="4"/>
        <v>10401.420000000006</v>
      </c>
      <c r="G215" t="s">
        <v>182</v>
      </c>
    </row>
    <row r="216" spans="1:8" x14ac:dyDescent="0.25">
      <c r="A216" s="24">
        <v>45695</v>
      </c>
      <c r="B216" t="s">
        <v>261</v>
      </c>
      <c r="C216" t="s">
        <v>997</v>
      </c>
      <c r="E216">
        <v>30</v>
      </c>
      <c r="F216" s="25">
        <f t="shared" si="4"/>
        <v>10431.420000000006</v>
      </c>
      <c r="G216" t="s">
        <v>182</v>
      </c>
    </row>
    <row r="217" spans="1:8" x14ac:dyDescent="0.25">
      <c r="A217" s="24">
        <v>45695</v>
      </c>
      <c r="B217" t="s">
        <v>261</v>
      </c>
      <c r="C217" t="s">
        <v>998</v>
      </c>
      <c r="E217">
        <v>30</v>
      </c>
      <c r="F217" s="25">
        <f t="shared" si="4"/>
        <v>10461.420000000006</v>
      </c>
      <c r="G217" t="s">
        <v>182</v>
      </c>
    </row>
    <row r="218" spans="1:8" x14ac:dyDescent="0.25">
      <c r="A218" s="24">
        <v>45696</v>
      </c>
      <c r="B218" t="s">
        <v>261</v>
      </c>
      <c r="C218" t="s">
        <v>1001</v>
      </c>
      <c r="E218">
        <v>30</v>
      </c>
      <c r="F218" s="25">
        <f t="shared" si="4"/>
        <v>10491.420000000006</v>
      </c>
      <c r="G218" t="s">
        <v>182</v>
      </c>
    </row>
    <row r="219" spans="1:8" x14ac:dyDescent="0.25">
      <c r="A219" s="24">
        <v>45697</v>
      </c>
      <c r="B219" t="s">
        <v>266</v>
      </c>
      <c r="C219" t="s">
        <v>1005</v>
      </c>
      <c r="D219">
        <v>7.95</v>
      </c>
      <c r="F219" s="25">
        <f t="shared" si="4"/>
        <v>10483.470000000005</v>
      </c>
      <c r="G219" t="s">
        <v>7</v>
      </c>
    </row>
    <row r="220" spans="1:8" x14ac:dyDescent="0.25">
      <c r="A220" s="24">
        <v>45698</v>
      </c>
      <c r="B220" t="s">
        <v>261</v>
      </c>
      <c r="C220" t="s">
        <v>503</v>
      </c>
      <c r="E220">
        <v>1.77</v>
      </c>
      <c r="F220" s="25">
        <f t="shared" si="4"/>
        <v>10485.240000000005</v>
      </c>
      <c r="G220" t="s">
        <v>114</v>
      </c>
    </row>
    <row r="221" spans="1:8" x14ac:dyDescent="0.25">
      <c r="A221" s="24">
        <v>45701</v>
      </c>
      <c r="B221" t="s">
        <v>261</v>
      </c>
      <c r="C221" t="s">
        <v>1010</v>
      </c>
      <c r="E221">
        <v>30</v>
      </c>
      <c r="F221" s="25">
        <f t="shared" si="4"/>
        <v>10515.240000000005</v>
      </c>
      <c r="G221" t="s">
        <v>182</v>
      </c>
    </row>
    <row r="222" spans="1:8" x14ac:dyDescent="0.25">
      <c r="A222" s="24">
        <v>45701</v>
      </c>
      <c r="B222" t="s">
        <v>261</v>
      </c>
      <c r="C222" t="s">
        <v>1075</v>
      </c>
      <c r="E222">
        <v>29.35</v>
      </c>
      <c r="F222" s="25">
        <f t="shared" si="4"/>
        <v>10544.590000000006</v>
      </c>
      <c r="G222" t="s">
        <v>182</v>
      </c>
    </row>
    <row r="223" spans="1:8" x14ac:dyDescent="0.25">
      <c r="A223" s="24">
        <v>45701</v>
      </c>
      <c r="B223" t="s">
        <v>1076</v>
      </c>
      <c r="C223" t="s">
        <v>1075</v>
      </c>
      <c r="E223">
        <v>43.11</v>
      </c>
      <c r="F223" s="25">
        <f t="shared" si="4"/>
        <v>10587.700000000006</v>
      </c>
      <c r="G223" t="s">
        <v>1</v>
      </c>
      <c r="H223" t="s">
        <v>106</v>
      </c>
    </row>
    <row r="224" spans="1:8" x14ac:dyDescent="0.25">
      <c r="A224" s="24">
        <v>45705</v>
      </c>
      <c r="B224" t="s">
        <v>261</v>
      </c>
      <c r="C224" t="s">
        <v>1111</v>
      </c>
      <c r="E224">
        <v>30</v>
      </c>
      <c r="F224" s="25">
        <f t="shared" si="4"/>
        <v>10617.700000000006</v>
      </c>
      <c r="G224" t="s">
        <v>182</v>
      </c>
    </row>
    <row r="225" spans="1:8" x14ac:dyDescent="0.25">
      <c r="A225" s="24">
        <v>45706</v>
      </c>
      <c r="B225" t="s">
        <v>261</v>
      </c>
      <c r="C225" t="s">
        <v>503</v>
      </c>
      <c r="E225">
        <v>116.08</v>
      </c>
      <c r="F225" s="25">
        <f t="shared" si="4"/>
        <v>10733.780000000006</v>
      </c>
      <c r="G225" t="s">
        <v>1</v>
      </c>
      <c r="H225" t="s">
        <v>106</v>
      </c>
    </row>
    <row r="226" spans="1:8" x14ac:dyDescent="0.25">
      <c r="A226" s="24">
        <v>45707</v>
      </c>
      <c r="B226" t="s">
        <v>261</v>
      </c>
      <c r="C226" t="s">
        <v>503</v>
      </c>
      <c r="E226">
        <v>14.57</v>
      </c>
      <c r="F226" s="25">
        <f t="shared" si="4"/>
        <v>10748.350000000006</v>
      </c>
      <c r="G226" t="s">
        <v>1</v>
      </c>
      <c r="H226" t="s">
        <v>106</v>
      </c>
    </row>
    <row r="227" spans="1:8" x14ac:dyDescent="0.25">
      <c r="A227" s="24">
        <v>45707</v>
      </c>
      <c r="B227" t="s">
        <v>261</v>
      </c>
      <c r="C227" t="s">
        <v>1114</v>
      </c>
      <c r="E227">
        <v>30</v>
      </c>
      <c r="F227" s="25">
        <f t="shared" si="4"/>
        <v>10778.350000000006</v>
      </c>
      <c r="G227" t="s">
        <v>182</v>
      </c>
    </row>
    <row r="228" spans="1:8" x14ac:dyDescent="0.25">
      <c r="A228" s="24">
        <v>45707</v>
      </c>
      <c r="B228" t="s">
        <v>261</v>
      </c>
      <c r="C228" t="s">
        <v>1115</v>
      </c>
      <c r="E228">
        <v>30</v>
      </c>
      <c r="F228" s="25">
        <f t="shared" si="4"/>
        <v>10808.350000000006</v>
      </c>
      <c r="G228" t="s">
        <v>182</v>
      </c>
    </row>
    <row r="229" spans="1:8" x14ac:dyDescent="0.25">
      <c r="A229" s="24">
        <v>45708</v>
      </c>
      <c r="B229" t="s">
        <v>261</v>
      </c>
      <c r="C229" t="s">
        <v>503</v>
      </c>
      <c r="E229">
        <v>131.81</v>
      </c>
      <c r="F229" s="25">
        <f t="shared" si="4"/>
        <v>10940.160000000005</v>
      </c>
      <c r="G229" t="s">
        <v>1</v>
      </c>
      <c r="H229" t="s">
        <v>106</v>
      </c>
    </row>
    <row r="230" spans="1:8" x14ac:dyDescent="0.25">
      <c r="A230" s="24">
        <v>45709</v>
      </c>
      <c r="B230" t="s">
        <v>261</v>
      </c>
      <c r="C230" t="s">
        <v>503</v>
      </c>
      <c r="E230">
        <v>14.57</v>
      </c>
      <c r="F230" s="25">
        <f t="shared" si="4"/>
        <v>10954.730000000005</v>
      </c>
      <c r="G230" t="s">
        <v>1</v>
      </c>
      <c r="H230" t="s">
        <v>106</v>
      </c>
    </row>
    <row r="231" spans="1:8" x14ac:dyDescent="0.25">
      <c r="A231" s="24">
        <v>45709</v>
      </c>
      <c r="B231" t="s">
        <v>784</v>
      </c>
      <c r="C231" t="s">
        <v>1117</v>
      </c>
      <c r="D231">
        <v>5</v>
      </c>
      <c r="F231" s="25">
        <f t="shared" si="4"/>
        <v>10949.730000000005</v>
      </c>
      <c r="G231" t="s">
        <v>115</v>
      </c>
    </row>
    <row r="232" spans="1:8" x14ac:dyDescent="0.25">
      <c r="A232" s="24">
        <v>45712</v>
      </c>
      <c r="B232" t="s">
        <v>261</v>
      </c>
      <c r="C232" t="s">
        <v>503</v>
      </c>
      <c r="E232">
        <v>43.8</v>
      </c>
      <c r="F232" s="25">
        <f t="shared" si="4"/>
        <v>10993.530000000004</v>
      </c>
      <c r="G232" t="s">
        <v>1</v>
      </c>
      <c r="H232" t="s">
        <v>106</v>
      </c>
    </row>
    <row r="233" spans="1:8" x14ac:dyDescent="0.25">
      <c r="A233" s="24">
        <v>45713</v>
      </c>
      <c r="B233" t="s">
        <v>261</v>
      </c>
      <c r="C233" t="s">
        <v>503</v>
      </c>
      <c r="E233">
        <v>43.28</v>
      </c>
      <c r="F233" s="25">
        <f t="shared" si="4"/>
        <v>11036.810000000005</v>
      </c>
      <c r="G233" t="s">
        <v>1</v>
      </c>
      <c r="H233" t="s">
        <v>106</v>
      </c>
    </row>
    <row r="234" spans="1:8" x14ac:dyDescent="0.25">
      <c r="A234" s="24">
        <v>45713</v>
      </c>
      <c r="B234" t="s">
        <v>266</v>
      </c>
      <c r="C234" t="s">
        <v>1120</v>
      </c>
      <c r="D234">
        <v>231</v>
      </c>
      <c r="F234" s="25">
        <f t="shared" si="4"/>
        <v>10805.810000000005</v>
      </c>
      <c r="G234" t="s">
        <v>51</v>
      </c>
      <c r="H234" t="s">
        <v>106</v>
      </c>
    </row>
    <row r="235" spans="1:8" x14ac:dyDescent="0.25">
      <c r="A235" s="24">
        <v>45714</v>
      </c>
      <c r="B235" t="s">
        <v>266</v>
      </c>
      <c r="C235" t="s">
        <v>1119</v>
      </c>
      <c r="D235">
        <v>175</v>
      </c>
      <c r="F235" s="25">
        <f t="shared" si="4"/>
        <v>10630.810000000005</v>
      </c>
      <c r="G235" t="s">
        <v>51</v>
      </c>
    </row>
    <row r="236" spans="1:8" x14ac:dyDescent="0.25">
      <c r="A236" s="24">
        <v>45714</v>
      </c>
      <c r="B236" t="s">
        <v>261</v>
      </c>
      <c r="C236" t="s">
        <v>503</v>
      </c>
      <c r="E236">
        <v>14.57</v>
      </c>
      <c r="F236" s="25">
        <f t="shared" si="4"/>
        <v>10645.380000000005</v>
      </c>
      <c r="G236" t="s">
        <v>1</v>
      </c>
      <c r="H236" t="s">
        <v>106</v>
      </c>
    </row>
    <row r="237" spans="1:8" x14ac:dyDescent="0.25">
      <c r="A237" s="24">
        <v>45715</v>
      </c>
      <c r="B237" t="s">
        <v>261</v>
      </c>
      <c r="C237" t="s">
        <v>503</v>
      </c>
      <c r="E237">
        <v>132.11000000000001</v>
      </c>
      <c r="F237" s="25">
        <f t="shared" si="4"/>
        <v>10777.490000000005</v>
      </c>
      <c r="G237" t="s">
        <v>1</v>
      </c>
      <c r="H237" t="s">
        <v>106</v>
      </c>
    </row>
    <row r="238" spans="1:8" x14ac:dyDescent="0.25">
      <c r="A238" s="24">
        <v>45716</v>
      </c>
      <c r="B238" t="s">
        <v>261</v>
      </c>
      <c r="C238" t="s">
        <v>503</v>
      </c>
      <c r="E238">
        <v>29.35</v>
      </c>
      <c r="F238" s="25">
        <f t="shared" si="4"/>
        <v>10806.840000000006</v>
      </c>
      <c r="G238" t="s">
        <v>1</v>
      </c>
      <c r="H238" t="s">
        <v>106</v>
      </c>
    </row>
    <row r="239" spans="1:8" x14ac:dyDescent="0.25">
      <c r="A239" s="24">
        <v>45719</v>
      </c>
      <c r="B239" t="s">
        <v>261</v>
      </c>
      <c r="C239" t="s">
        <v>503</v>
      </c>
      <c r="E239">
        <v>73</v>
      </c>
      <c r="F239" s="25">
        <f t="shared" si="4"/>
        <v>10879.840000000006</v>
      </c>
      <c r="G239" t="s">
        <v>1</v>
      </c>
      <c r="H239" t="s">
        <v>106</v>
      </c>
    </row>
    <row r="240" spans="1:8" x14ac:dyDescent="0.25">
      <c r="A240" s="24">
        <v>45719</v>
      </c>
      <c r="B240" t="s">
        <v>261</v>
      </c>
      <c r="C240" t="s">
        <v>1121</v>
      </c>
      <c r="E240">
        <v>30</v>
      </c>
      <c r="F240" s="25">
        <f t="shared" si="4"/>
        <v>10909.840000000006</v>
      </c>
      <c r="G240" t="s">
        <v>182</v>
      </c>
    </row>
    <row r="241" spans="1:8" x14ac:dyDescent="0.25">
      <c r="A241" s="24">
        <v>45719</v>
      </c>
      <c r="B241" t="s">
        <v>261</v>
      </c>
      <c r="C241" t="s">
        <v>1122</v>
      </c>
      <c r="E241">
        <v>30</v>
      </c>
      <c r="F241" s="25">
        <f t="shared" si="4"/>
        <v>10939.840000000006</v>
      </c>
      <c r="G241" t="s">
        <v>182</v>
      </c>
    </row>
    <row r="242" spans="1:8" x14ac:dyDescent="0.25">
      <c r="A242" s="24">
        <v>45719</v>
      </c>
      <c r="B242" t="s">
        <v>266</v>
      </c>
      <c r="C242" t="s">
        <v>1124</v>
      </c>
      <c r="E242">
        <v>15</v>
      </c>
      <c r="F242" s="25">
        <f t="shared" si="4"/>
        <v>10954.840000000006</v>
      </c>
      <c r="G242" t="s">
        <v>1</v>
      </c>
      <c r="H242" t="s">
        <v>106</v>
      </c>
    </row>
    <row r="243" spans="1:8" x14ac:dyDescent="0.25">
      <c r="A243" s="24">
        <v>45719</v>
      </c>
      <c r="B243" t="s">
        <v>266</v>
      </c>
      <c r="C243" t="s">
        <v>1125</v>
      </c>
      <c r="D243">
        <v>30</v>
      </c>
      <c r="F243" s="25">
        <f t="shared" si="4"/>
        <v>10924.840000000006</v>
      </c>
      <c r="G243" t="s">
        <v>5</v>
      </c>
    </row>
    <row r="244" spans="1:8" x14ac:dyDescent="0.25">
      <c r="A244" s="24">
        <v>45720</v>
      </c>
      <c r="B244" t="s">
        <v>261</v>
      </c>
      <c r="C244" t="s">
        <v>503</v>
      </c>
      <c r="E244">
        <v>43.92</v>
      </c>
      <c r="F244" s="25">
        <f t="shared" si="4"/>
        <v>10968.760000000006</v>
      </c>
      <c r="G244" t="s">
        <v>1</v>
      </c>
      <c r="H244" t="s">
        <v>106</v>
      </c>
    </row>
    <row r="245" spans="1:8" x14ac:dyDescent="0.25">
      <c r="A245" s="24">
        <v>45722</v>
      </c>
      <c r="B245" t="s">
        <v>261</v>
      </c>
      <c r="C245" t="s">
        <v>503</v>
      </c>
      <c r="E245">
        <v>586.42999999999995</v>
      </c>
      <c r="F245" s="25">
        <f t="shared" si="4"/>
        <v>11555.190000000006</v>
      </c>
      <c r="G245" t="s">
        <v>1</v>
      </c>
      <c r="H245" t="s">
        <v>106</v>
      </c>
    </row>
  </sheetData>
  <autoFilter ref="A1:I354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E82AE568-40FA-4E8D-9A51-0EEEFCB67DE0}">
          <x14:formula1>
            <xm:f>Lists!$B$3:$B$4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189" activePane="bottomRight" state="frozen"/>
      <selection pane="topRight" activeCell="B1" sqref="B1"/>
      <selection pane="bottomLeft" activeCell="A2" sqref="A2"/>
      <selection pane="bottomRight" activeCell="D213" sqref="D213"/>
    </sheetView>
  </sheetViews>
  <sheetFormatPr defaultRowHeight="12.5" x14ac:dyDescent="0.25"/>
  <cols>
    <col min="1" max="1" width="11.36328125" customWidth="1"/>
    <col min="2" max="2" width="18.6328125" customWidth="1"/>
    <col min="3" max="3" width="18.1796875" customWidth="1"/>
    <col min="4" max="20" width="12.6328125" style="2" customWidth="1"/>
  </cols>
  <sheetData>
    <row r="1" spans="1:20" ht="13.5" x14ac:dyDescent="0.3">
      <c r="A1" t="s">
        <v>31</v>
      </c>
      <c r="B1" t="s">
        <v>185</v>
      </c>
      <c r="C1" t="s">
        <v>260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70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25">
      <c r="T2" s="2">
        <v>5823.88</v>
      </c>
    </row>
    <row r="3" spans="1:20" x14ac:dyDescent="0.25">
      <c r="A3" s="24">
        <v>45658</v>
      </c>
      <c r="D3">
        <v>30</v>
      </c>
      <c r="T3" s="25">
        <v>5853.88</v>
      </c>
    </row>
    <row r="4" spans="1:20" x14ac:dyDescent="0.25">
      <c r="A4" s="24">
        <v>45658</v>
      </c>
      <c r="D4">
        <v>30</v>
      </c>
      <c r="T4" s="25">
        <v>5883.88</v>
      </c>
    </row>
    <row r="5" spans="1:20" x14ac:dyDescent="0.25">
      <c r="A5" s="24">
        <v>45659</v>
      </c>
      <c r="D5">
        <v>30</v>
      </c>
      <c r="T5" s="25">
        <v>5913.88</v>
      </c>
    </row>
    <row r="6" spans="1:20" x14ac:dyDescent="0.25">
      <c r="A6" s="24">
        <v>45659</v>
      </c>
      <c r="D6">
        <v>30</v>
      </c>
      <c r="T6" s="25">
        <v>5943.88</v>
      </c>
    </row>
    <row r="7" spans="1:20" x14ac:dyDescent="0.25">
      <c r="A7" s="24">
        <v>45659</v>
      </c>
      <c r="D7">
        <v>30</v>
      </c>
      <c r="T7" s="25">
        <v>5973.88</v>
      </c>
    </row>
    <row r="8" spans="1:20" x14ac:dyDescent="0.25">
      <c r="A8" s="24">
        <v>45659</v>
      </c>
      <c r="D8">
        <v>30</v>
      </c>
      <c r="T8" s="25">
        <v>6003.88</v>
      </c>
    </row>
    <row r="9" spans="1:20" x14ac:dyDescent="0.25">
      <c r="A9" s="24">
        <v>45659</v>
      </c>
      <c r="D9">
        <v>30</v>
      </c>
      <c r="T9" s="25">
        <v>6033.88</v>
      </c>
    </row>
    <row r="10" spans="1:20" x14ac:dyDescent="0.25">
      <c r="A10" s="24">
        <v>45659</v>
      </c>
      <c r="D10">
        <v>30</v>
      </c>
      <c r="T10" s="25">
        <v>6063.88</v>
      </c>
    </row>
    <row r="11" spans="1:20" x14ac:dyDescent="0.25">
      <c r="A11" s="24">
        <v>45659</v>
      </c>
      <c r="D11">
        <v>30</v>
      </c>
      <c r="T11" s="25">
        <v>6093.88</v>
      </c>
    </row>
    <row r="12" spans="1:20" x14ac:dyDescent="0.25">
      <c r="A12" s="24">
        <v>45659</v>
      </c>
      <c r="D12">
        <v>30</v>
      </c>
      <c r="T12" s="25">
        <v>6123.88</v>
      </c>
    </row>
    <row r="13" spans="1:20" x14ac:dyDescent="0.25">
      <c r="A13" s="24">
        <v>45659</v>
      </c>
      <c r="D13">
        <v>30</v>
      </c>
      <c r="T13" s="25">
        <v>6153.88</v>
      </c>
    </row>
    <row r="14" spans="1:20" x14ac:dyDescent="0.25">
      <c r="A14" s="24">
        <v>45659</v>
      </c>
      <c r="D14">
        <v>30</v>
      </c>
      <c r="T14" s="25">
        <v>6183.88</v>
      </c>
    </row>
    <row r="15" spans="1:20" x14ac:dyDescent="0.25">
      <c r="A15" s="24">
        <v>45659</v>
      </c>
      <c r="D15">
        <v>30</v>
      </c>
      <c r="T15" s="25">
        <v>6213.88</v>
      </c>
    </row>
    <row r="16" spans="1:20" x14ac:dyDescent="0.25">
      <c r="A16" s="24">
        <v>45659</v>
      </c>
      <c r="D16">
        <v>30</v>
      </c>
      <c r="T16" s="25">
        <v>6243.88</v>
      </c>
    </row>
    <row r="17" spans="1:20" x14ac:dyDescent="0.25">
      <c r="A17" s="24">
        <v>45659</v>
      </c>
      <c r="D17">
        <v>30</v>
      </c>
      <c r="T17" s="25">
        <v>6273.88</v>
      </c>
    </row>
    <row r="18" spans="1:20" x14ac:dyDescent="0.25">
      <c r="A18" s="24">
        <v>45659</v>
      </c>
      <c r="D18">
        <v>50</v>
      </c>
      <c r="T18" s="25">
        <v>6323.88</v>
      </c>
    </row>
    <row r="19" spans="1:20" x14ac:dyDescent="0.25">
      <c r="A19" s="24">
        <v>45659</v>
      </c>
      <c r="D19">
        <v>30</v>
      </c>
      <c r="T19" s="25">
        <v>6353.88</v>
      </c>
    </row>
    <row r="20" spans="1:20" x14ac:dyDescent="0.25">
      <c r="A20" s="24">
        <v>45659</v>
      </c>
      <c r="D20">
        <v>30</v>
      </c>
      <c r="T20" s="25">
        <v>6383.88</v>
      </c>
    </row>
    <row r="21" spans="1:20" x14ac:dyDescent="0.25">
      <c r="A21" s="24">
        <v>45659</v>
      </c>
      <c r="D21">
        <v>30</v>
      </c>
      <c r="T21" s="25">
        <v>6413.88</v>
      </c>
    </row>
    <row r="22" spans="1:20" x14ac:dyDescent="0.25">
      <c r="A22" s="24">
        <v>45659</v>
      </c>
      <c r="D22">
        <v>30</v>
      </c>
      <c r="T22" s="25">
        <v>6443.88</v>
      </c>
    </row>
    <row r="23" spans="1:20" x14ac:dyDescent="0.25">
      <c r="A23" s="24">
        <v>45659</v>
      </c>
      <c r="D23">
        <v>30</v>
      </c>
      <c r="T23" s="25">
        <v>6473.88</v>
      </c>
    </row>
    <row r="24" spans="1:20" x14ac:dyDescent="0.25">
      <c r="A24" s="24">
        <v>45659</v>
      </c>
      <c r="D24">
        <v>30</v>
      </c>
      <c r="T24" s="25">
        <v>6503.88</v>
      </c>
    </row>
    <row r="25" spans="1:20" x14ac:dyDescent="0.25">
      <c r="A25" s="24">
        <v>45659</v>
      </c>
      <c r="D25">
        <v>30</v>
      </c>
      <c r="T25" s="25">
        <v>6533.88</v>
      </c>
    </row>
    <row r="26" spans="1:20" x14ac:dyDescent="0.25">
      <c r="A26" s="24">
        <v>45659</v>
      </c>
      <c r="D26">
        <v>30</v>
      </c>
      <c r="T26" s="25">
        <v>6563.88</v>
      </c>
    </row>
    <row r="27" spans="1:20" x14ac:dyDescent="0.25">
      <c r="A27" s="24">
        <v>45659</v>
      </c>
      <c r="D27">
        <v>30</v>
      </c>
      <c r="T27" s="25">
        <v>6593.88</v>
      </c>
    </row>
    <row r="28" spans="1:20" x14ac:dyDescent="0.25">
      <c r="A28" s="24">
        <v>45659</v>
      </c>
      <c r="D28">
        <v>30</v>
      </c>
      <c r="T28" s="25">
        <v>6623.88</v>
      </c>
    </row>
    <row r="29" spans="1:20" x14ac:dyDescent="0.25">
      <c r="A29" s="24">
        <v>45659</v>
      </c>
      <c r="D29">
        <v>30</v>
      </c>
      <c r="T29" s="25">
        <v>6653.88</v>
      </c>
    </row>
    <row r="30" spans="1:20" x14ac:dyDescent="0.25">
      <c r="A30" s="24">
        <v>45659</v>
      </c>
      <c r="D30">
        <v>30</v>
      </c>
      <c r="T30" s="25">
        <v>6683.88</v>
      </c>
    </row>
    <row r="31" spans="1:20" x14ac:dyDescent="0.25">
      <c r="A31" s="24">
        <v>45659</v>
      </c>
      <c r="D31">
        <v>30</v>
      </c>
      <c r="T31" s="25">
        <v>6713.88</v>
      </c>
    </row>
    <row r="32" spans="1:20" x14ac:dyDescent="0.25">
      <c r="A32" s="24">
        <v>45659</v>
      </c>
      <c r="D32">
        <v>30</v>
      </c>
      <c r="T32" s="25">
        <v>6743.88</v>
      </c>
    </row>
    <row r="33" spans="1:20" x14ac:dyDescent="0.25">
      <c r="A33" s="24">
        <v>45659</v>
      </c>
      <c r="D33">
        <v>30</v>
      </c>
      <c r="T33" s="25">
        <v>6773.88</v>
      </c>
    </row>
    <row r="34" spans="1:20" x14ac:dyDescent="0.25">
      <c r="A34" s="24">
        <v>45659</v>
      </c>
      <c r="D34">
        <v>30</v>
      </c>
      <c r="T34" s="25">
        <v>6803.88</v>
      </c>
    </row>
    <row r="35" spans="1:20" x14ac:dyDescent="0.25">
      <c r="A35" s="24">
        <v>45659</v>
      </c>
      <c r="D35">
        <v>25</v>
      </c>
      <c r="T35" s="25">
        <v>6828.88</v>
      </c>
    </row>
    <row r="36" spans="1:20" x14ac:dyDescent="0.25">
      <c r="A36" s="24">
        <v>45659</v>
      </c>
      <c r="D36">
        <v>30</v>
      </c>
      <c r="T36" s="25">
        <v>6858.88</v>
      </c>
    </row>
    <row r="37" spans="1:20" x14ac:dyDescent="0.25">
      <c r="A37" s="24">
        <v>45659</v>
      </c>
      <c r="D37">
        <v>30</v>
      </c>
      <c r="T37" s="25">
        <v>6888.88</v>
      </c>
    </row>
    <row r="38" spans="1:20" x14ac:dyDescent="0.25">
      <c r="A38" s="24">
        <v>45659</v>
      </c>
      <c r="D38">
        <v>30</v>
      </c>
      <c r="T38" s="25">
        <v>6918.88</v>
      </c>
    </row>
    <row r="39" spans="1:20" x14ac:dyDescent="0.25">
      <c r="A39" s="24">
        <v>45659</v>
      </c>
      <c r="D39">
        <v>30</v>
      </c>
      <c r="T39" s="25">
        <v>6948.88</v>
      </c>
    </row>
    <row r="40" spans="1:20" x14ac:dyDescent="0.25">
      <c r="A40" s="24">
        <v>45659</v>
      </c>
      <c r="D40">
        <v>30</v>
      </c>
      <c r="T40" s="25">
        <v>6978.88</v>
      </c>
    </row>
    <row r="41" spans="1:20" x14ac:dyDescent="0.25">
      <c r="A41" s="24">
        <v>45659</v>
      </c>
      <c r="D41">
        <v>30</v>
      </c>
      <c r="T41" s="25">
        <v>7008.88</v>
      </c>
    </row>
    <row r="42" spans="1:20" x14ac:dyDescent="0.25">
      <c r="A42" s="24">
        <v>45659</v>
      </c>
      <c r="D42">
        <v>30</v>
      </c>
      <c r="T42" s="25">
        <v>7038.88</v>
      </c>
    </row>
    <row r="43" spans="1:20" x14ac:dyDescent="0.25">
      <c r="A43" s="24">
        <v>45659</v>
      </c>
      <c r="D43">
        <v>30</v>
      </c>
      <c r="T43" s="25">
        <v>7068.88</v>
      </c>
    </row>
    <row r="44" spans="1:20" x14ac:dyDescent="0.25">
      <c r="A44" s="24">
        <v>45659</v>
      </c>
      <c r="D44">
        <v>30</v>
      </c>
      <c r="T44" s="25">
        <v>7098.88</v>
      </c>
    </row>
    <row r="45" spans="1:20" x14ac:dyDescent="0.25">
      <c r="A45" s="24">
        <v>45659</v>
      </c>
      <c r="D45">
        <v>30</v>
      </c>
      <c r="T45" s="25">
        <v>7128.88</v>
      </c>
    </row>
    <row r="46" spans="1:20" x14ac:dyDescent="0.25">
      <c r="A46" s="24">
        <v>45659</v>
      </c>
      <c r="D46">
        <v>30</v>
      </c>
      <c r="T46" s="25">
        <v>7158.88</v>
      </c>
    </row>
    <row r="47" spans="1:20" x14ac:dyDescent="0.25">
      <c r="A47" s="24">
        <v>45659</v>
      </c>
      <c r="D47">
        <v>30</v>
      </c>
      <c r="T47" s="25">
        <v>7188.88</v>
      </c>
    </row>
    <row r="48" spans="1:20" x14ac:dyDescent="0.25">
      <c r="A48" s="24">
        <v>45659</v>
      </c>
      <c r="D48">
        <v>30</v>
      </c>
      <c r="T48" s="25">
        <v>7218.88</v>
      </c>
    </row>
    <row r="49" spans="1:20" x14ac:dyDescent="0.25">
      <c r="A49" s="24">
        <v>45659</v>
      </c>
      <c r="D49">
        <v>30</v>
      </c>
      <c r="T49" s="25">
        <v>7248.88</v>
      </c>
    </row>
    <row r="50" spans="1:20" x14ac:dyDescent="0.25">
      <c r="A50" s="24">
        <v>45659</v>
      </c>
      <c r="D50">
        <v>30</v>
      </c>
      <c r="T50" s="25">
        <v>7278.88</v>
      </c>
    </row>
    <row r="51" spans="1:20" x14ac:dyDescent="0.25">
      <c r="A51" s="24">
        <v>45659</v>
      </c>
      <c r="D51">
        <v>30</v>
      </c>
      <c r="T51" s="25">
        <v>7308.88</v>
      </c>
    </row>
    <row r="52" spans="1:20" x14ac:dyDescent="0.25">
      <c r="A52" s="24">
        <v>45659</v>
      </c>
      <c r="D52">
        <v>30</v>
      </c>
      <c r="T52" s="25">
        <v>7338.88</v>
      </c>
    </row>
    <row r="53" spans="1:20" x14ac:dyDescent="0.25">
      <c r="A53" s="24">
        <v>45659</v>
      </c>
      <c r="D53">
        <v>30</v>
      </c>
      <c r="T53" s="25">
        <v>7368.88</v>
      </c>
    </row>
    <row r="54" spans="1:20" x14ac:dyDescent="0.25">
      <c r="A54" s="24">
        <v>45659</v>
      </c>
      <c r="D54">
        <v>30</v>
      </c>
      <c r="T54" s="25">
        <v>7398.88</v>
      </c>
    </row>
    <row r="55" spans="1:20" x14ac:dyDescent="0.25">
      <c r="A55" s="24">
        <v>45659</v>
      </c>
      <c r="D55">
        <v>30</v>
      </c>
      <c r="T55" s="25">
        <v>7428.88</v>
      </c>
    </row>
    <row r="56" spans="1:20" x14ac:dyDescent="0.25">
      <c r="A56" s="24">
        <v>45659</v>
      </c>
      <c r="D56">
        <v>30</v>
      </c>
      <c r="T56" s="25">
        <v>7458.88</v>
      </c>
    </row>
    <row r="57" spans="1:20" x14ac:dyDescent="0.25">
      <c r="A57" s="24">
        <v>45659</v>
      </c>
      <c r="D57">
        <v>30</v>
      </c>
      <c r="T57" s="25">
        <v>7488.88</v>
      </c>
    </row>
    <row r="58" spans="1:20" x14ac:dyDescent="0.25">
      <c r="A58" s="24">
        <v>45659</v>
      </c>
      <c r="D58">
        <v>30</v>
      </c>
      <c r="T58" s="25">
        <v>7518.88</v>
      </c>
    </row>
    <row r="59" spans="1:20" x14ac:dyDescent="0.25">
      <c r="A59" s="24">
        <v>45659</v>
      </c>
      <c r="D59">
        <v>30</v>
      </c>
      <c r="T59" s="25">
        <v>7548.88</v>
      </c>
    </row>
    <row r="60" spans="1:20" x14ac:dyDescent="0.25">
      <c r="A60" s="24">
        <v>45659</v>
      </c>
      <c r="D60">
        <v>30</v>
      </c>
      <c r="T60" s="25">
        <v>7578.88</v>
      </c>
    </row>
    <row r="61" spans="1:20" x14ac:dyDescent="0.25">
      <c r="A61" s="24">
        <v>45659</v>
      </c>
      <c r="D61">
        <v>30</v>
      </c>
      <c r="T61" s="25">
        <v>7608.88</v>
      </c>
    </row>
    <row r="62" spans="1:20" x14ac:dyDescent="0.25">
      <c r="A62" s="24">
        <v>45659</v>
      </c>
      <c r="D62">
        <v>30</v>
      </c>
      <c r="T62" s="25">
        <v>7638.88</v>
      </c>
    </row>
    <row r="63" spans="1:20" x14ac:dyDescent="0.25">
      <c r="A63" s="24">
        <v>45659</v>
      </c>
      <c r="D63">
        <v>30</v>
      </c>
      <c r="T63" s="25">
        <v>7668.88</v>
      </c>
    </row>
    <row r="64" spans="1:20" x14ac:dyDescent="0.25">
      <c r="A64" s="24">
        <v>45659</v>
      </c>
      <c r="D64">
        <v>30</v>
      </c>
      <c r="T64" s="25">
        <v>7698.88</v>
      </c>
    </row>
    <row r="65" spans="1:20" x14ac:dyDescent="0.25">
      <c r="A65" s="24">
        <v>45659</v>
      </c>
      <c r="D65">
        <v>30</v>
      </c>
      <c r="T65" s="25">
        <v>7728.88</v>
      </c>
    </row>
    <row r="66" spans="1:20" x14ac:dyDescent="0.25">
      <c r="A66" s="24">
        <v>45659</v>
      </c>
      <c r="D66">
        <v>30</v>
      </c>
      <c r="T66" s="25">
        <v>7758.88</v>
      </c>
    </row>
    <row r="67" spans="1:20" x14ac:dyDescent="0.25">
      <c r="A67" s="24">
        <v>45659</v>
      </c>
      <c r="D67">
        <v>30</v>
      </c>
      <c r="T67" s="25">
        <v>7788.88</v>
      </c>
    </row>
    <row r="68" spans="1:20" x14ac:dyDescent="0.25">
      <c r="A68" s="24">
        <v>45659</v>
      </c>
      <c r="D68">
        <v>30</v>
      </c>
      <c r="T68" s="25">
        <v>7818.88</v>
      </c>
    </row>
    <row r="69" spans="1:20" x14ac:dyDescent="0.25">
      <c r="A69" s="24">
        <v>45659</v>
      </c>
      <c r="D69">
        <v>30</v>
      </c>
      <c r="T69" s="25">
        <v>7848.88</v>
      </c>
    </row>
    <row r="70" spans="1:20" x14ac:dyDescent="0.25">
      <c r="A70" s="24">
        <v>45659</v>
      </c>
      <c r="D70">
        <v>30</v>
      </c>
      <c r="T70" s="25">
        <v>7878.88</v>
      </c>
    </row>
    <row r="71" spans="1:20" x14ac:dyDescent="0.25">
      <c r="A71" s="24">
        <v>45659</v>
      </c>
      <c r="D71">
        <v>30</v>
      </c>
      <c r="T71" s="25">
        <v>7908.88</v>
      </c>
    </row>
    <row r="72" spans="1:20" x14ac:dyDescent="0.25">
      <c r="A72" s="24">
        <v>45659</v>
      </c>
      <c r="D72">
        <v>30</v>
      </c>
      <c r="T72" s="25">
        <v>7938.88</v>
      </c>
    </row>
    <row r="73" spans="1:20" x14ac:dyDescent="0.25">
      <c r="A73" s="24">
        <v>45659</v>
      </c>
      <c r="D73">
        <v>30</v>
      </c>
      <c r="T73" s="25">
        <v>7968.88</v>
      </c>
    </row>
    <row r="74" spans="1:20" x14ac:dyDescent="0.25">
      <c r="A74" s="24">
        <v>45659</v>
      </c>
      <c r="D74">
        <v>30</v>
      </c>
      <c r="T74" s="25">
        <v>7998.88</v>
      </c>
    </row>
    <row r="75" spans="1:20" x14ac:dyDescent="0.25">
      <c r="A75" s="24">
        <v>45659</v>
      </c>
      <c r="D75">
        <v>30</v>
      </c>
      <c r="T75" s="25">
        <v>8028.88</v>
      </c>
    </row>
    <row r="76" spans="1:20" x14ac:dyDescent="0.25">
      <c r="A76" s="24">
        <v>45659</v>
      </c>
      <c r="D76">
        <v>30</v>
      </c>
      <c r="T76" s="25">
        <v>8058.88</v>
      </c>
    </row>
    <row r="77" spans="1:20" x14ac:dyDescent="0.25">
      <c r="A77" s="24">
        <v>45659</v>
      </c>
      <c r="D77">
        <v>30</v>
      </c>
      <c r="T77" s="25">
        <v>8088.88</v>
      </c>
    </row>
    <row r="78" spans="1:20" x14ac:dyDescent="0.25">
      <c r="A78" s="24">
        <v>45659</v>
      </c>
      <c r="D78">
        <v>30</v>
      </c>
      <c r="T78" s="25">
        <v>8118.88</v>
      </c>
    </row>
    <row r="79" spans="1:20" x14ac:dyDescent="0.25">
      <c r="A79" s="24">
        <v>45659</v>
      </c>
      <c r="D79">
        <v>30</v>
      </c>
      <c r="T79" s="25">
        <v>8148.88</v>
      </c>
    </row>
    <row r="80" spans="1:20" x14ac:dyDescent="0.25">
      <c r="A80" s="24">
        <v>45659</v>
      </c>
      <c r="D80">
        <v>25</v>
      </c>
      <c r="T80" s="25">
        <v>8173.88</v>
      </c>
    </row>
    <row r="81" spans="1:20" x14ac:dyDescent="0.25">
      <c r="A81" s="24">
        <v>45659</v>
      </c>
      <c r="D81">
        <v>30</v>
      </c>
      <c r="T81" s="25">
        <v>8203.880000000001</v>
      </c>
    </row>
    <row r="82" spans="1:20" x14ac:dyDescent="0.25">
      <c r="A82" s="24">
        <v>45659</v>
      </c>
      <c r="D82">
        <v>30</v>
      </c>
      <c r="T82" s="25">
        <v>8233.880000000001</v>
      </c>
    </row>
    <row r="83" spans="1:20" x14ac:dyDescent="0.25">
      <c r="A83" s="24">
        <v>45659</v>
      </c>
      <c r="D83">
        <v>30</v>
      </c>
      <c r="T83" s="25">
        <v>8263.880000000001</v>
      </c>
    </row>
    <row r="84" spans="1:20" x14ac:dyDescent="0.25">
      <c r="A84" s="24">
        <v>45659</v>
      </c>
      <c r="D84">
        <v>30</v>
      </c>
      <c r="T84" s="25">
        <v>8293.880000000001</v>
      </c>
    </row>
    <row r="85" spans="1:20" x14ac:dyDescent="0.25">
      <c r="A85" s="24">
        <v>45659</v>
      </c>
      <c r="D85">
        <v>30</v>
      </c>
      <c r="T85" s="25">
        <v>8323.880000000001</v>
      </c>
    </row>
    <row r="86" spans="1:20" x14ac:dyDescent="0.25">
      <c r="A86" s="24">
        <v>45659</v>
      </c>
      <c r="D86">
        <v>30</v>
      </c>
      <c r="T86" s="25">
        <v>8353.880000000001</v>
      </c>
    </row>
    <row r="87" spans="1:20" x14ac:dyDescent="0.25">
      <c r="A87" s="24">
        <v>45659</v>
      </c>
      <c r="D87">
        <v>30</v>
      </c>
      <c r="T87" s="25">
        <v>8383.880000000001</v>
      </c>
    </row>
    <row r="88" spans="1:20" x14ac:dyDescent="0.25">
      <c r="A88" s="24">
        <v>45659</v>
      </c>
      <c r="D88">
        <v>30</v>
      </c>
      <c r="T88" s="25">
        <v>8413.880000000001</v>
      </c>
    </row>
    <row r="89" spans="1:20" x14ac:dyDescent="0.25">
      <c r="A89" s="24">
        <v>45659</v>
      </c>
      <c r="D89">
        <v>30</v>
      </c>
      <c r="T89" s="25">
        <v>8443.880000000001</v>
      </c>
    </row>
    <row r="90" spans="1:20" x14ac:dyDescent="0.25">
      <c r="A90" s="24">
        <v>45659</v>
      </c>
      <c r="D90">
        <v>30</v>
      </c>
      <c r="T90" s="25">
        <v>8473.880000000001</v>
      </c>
    </row>
    <row r="91" spans="1:20" x14ac:dyDescent="0.25">
      <c r="A91" s="24">
        <v>45659</v>
      </c>
      <c r="D91">
        <v>30</v>
      </c>
      <c r="T91" s="25">
        <v>8503.880000000001</v>
      </c>
    </row>
    <row r="92" spans="1:20" x14ac:dyDescent="0.25">
      <c r="A92" s="24">
        <v>45659</v>
      </c>
      <c r="D92">
        <v>25</v>
      </c>
      <c r="T92" s="25">
        <v>8528.880000000001</v>
      </c>
    </row>
    <row r="93" spans="1:20" x14ac:dyDescent="0.25">
      <c r="A93" s="24">
        <v>45659</v>
      </c>
      <c r="D93">
        <v>25</v>
      </c>
      <c r="T93" s="25">
        <v>8553.880000000001</v>
      </c>
    </row>
    <row r="94" spans="1:20" x14ac:dyDescent="0.25">
      <c r="A94" s="24">
        <v>45659</v>
      </c>
      <c r="D94">
        <v>30</v>
      </c>
      <c r="T94" s="25">
        <v>8583.880000000001</v>
      </c>
    </row>
    <row r="95" spans="1:20" x14ac:dyDescent="0.25">
      <c r="A95" s="24">
        <v>45659</v>
      </c>
      <c r="D95">
        <v>30</v>
      </c>
      <c r="T95" s="25">
        <v>8613.880000000001</v>
      </c>
    </row>
    <row r="96" spans="1:20" x14ac:dyDescent="0.25">
      <c r="A96" s="24">
        <v>45659</v>
      </c>
      <c r="D96">
        <v>25</v>
      </c>
      <c r="T96" s="25">
        <v>8638.880000000001</v>
      </c>
    </row>
    <row r="97" spans="1:20" x14ac:dyDescent="0.25">
      <c r="A97" s="24">
        <v>45659</v>
      </c>
      <c r="D97">
        <v>30</v>
      </c>
      <c r="T97" s="25">
        <v>8668.880000000001</v>
      </c>
    </row>
    <row r="98" spans="1:20" x14ac:dyDescent="0.25">
      <c r="A98" s="24">
        <v>45659</v>
      </c>
      <c r="D98">
        <v>30</v>
      </c>
      <c r="T98" s="25">
        <v>8698.880000000001</v>
      </c>
    </row>
    <row r="99" spans="1:20" x14ac:dyDescent="0.25">
      <c r="A99" s="24">
        <v>45659</v>
      </c>
      <c r="D99">
        <v>35</v>
      </c>
      <c r="T99" s="25">
        <v>8733.880000000001</v>
      </c>
    </row>
    <row r="100" spans="1:20" x14ac:dyDescent="0.25">
      <c r="A100" s="24">
        <v>45659</v>
      </c>
      <c r="D100">
        <v>30</v>
      </c>
      <c r="T100" s="25">
        <v>8763.880000000001</v>
      </c>
    </row>
    <row r="101" spans="1:20" x14ac:dyDescent="0.25">
      <c r="A101" s="24">
        <v>45659</v>
      </c>
      <c r="D101">
        <v>30</v>
      </c>
      <c r="T101" s="25">
        <v>8793.880000000001</v>
      </c>
    </row>
    <row r="102" spans="1:20" x14ac:dyDescent="0.25">
      <c r="A102" s="24">
        <v>45659</v>
      </c>
      <c r="D102">
        <v>30</v>
      </c>
      <c r="T102" s="25">
        <v>8823.880000000001</v>
      </c>
    </row>
    <row r="103" spans="1:20" x14ac:dyDescent="0.25">
      <c r="A103" s="24">
        <v>45659</v>
      </c>
      <c r="D103">
        <v>30</v>
      </c>
      <c r="T103" s="25">
        <v>8853.880000000001</v>
      </c>
    </row>
    <row r="104" spans="1:20" x14ac:dyDescent="0.25">
      <c r="A104" s="24">
        <v>45659</v>
      </c>
      <c r="D104">
        <v>30</v>
      </c>
      <c r="T104" s="25">
        <v>8883.880000000001</v>
      </c>
    </row>
    <row r="105" spans="1:20" x14ac:dyDescent="0.25">
      <c r="A105" s="24">
        <v>45659</v>
      </c>
      <c r="D105">
        <v>30</v>
      </c>
      <c r="T105" s="25">
        <v>8913.880000000001</v>
      </c>
    </row>
    <row r="106" spans="1:20" x14ac:dyDescent="0.25">
      <c r="A106" s="24">
        <v>45659</v>
      </c>
      <c r="D106">
        <v>30</v>
      </c>
      <c r="T106" s="25">
        <v>8943.880000000001</v>
      </c>
    </row>
    <row r="107" spans="1:20" x14ac:dyDescent="0.25">
      <c r="A107" s="24">
        <v>45659</v>
      </c>
      <c r="D107">
        <v>30</v>
      </c>
      <c r="T107" s="25">
        <v>8973.880000000001</v>
      </c>
    </row>
    <row r="108" spans="1:20" x14ac:dyDescent="0.25">
      <c r="A108" s="24">
        <v>45659</v>
      </c>
      <c r="D108">
        <v>30</v>
      </c>
      <c r="T108" s="25">
        <v>9003.880000000001</v>
      </c>
    </row>
    <row r="109" spans="1:20" x14ac:dyDescent="0.25">
      <c r="A109" s="24">
        <v>45659</v>
      </c>
      <c r="D109">
        <v>30</v>
      </c>
      <c r="T109" s="25">
        <v>9033.880000000001</v>
      </c>
    </row>
    <row r="110" spans="1:20" x14ac:dyDescent="0.25">
      <c r="A110" s="24">
        <v>45659</v>
      </c>
      <c r="D110">
        <v>30</v>
      </c>
      <c r="T110" s="25">
        <v>9063.880000000001</v>
      </c>
    </row>
    <row r="111" spans="1:20" x14ac:dyDescent="0.25">
      <c r="A111" s="24">
        <v>45659</v>
      </c>
      <c r="D111">
        <v>30</v>
      </c>
      <c r="T111" s="25">
        <v>9093.880000000001</v>
      </c>
    </row>
    <row r="112" spans="1:20" x14ac:dyDescent="0.25">
      <c r="A112" s="24">
        <v>45659</v>
      </c>
      <c r="D112">
        <v>30</v>
      </c>
      <c r="T112" s="25">
        <v>9123.880000000001</v>
      </c>
    </row>
    <row r="113" spans="1:20" x14ac:dyDescent="0.25">
      <c r="A113" s="24">
        <v>45659</v>
      </c>
      <c r="D113">
        <v>30</v>
      </c>
      <c r="T113" s="25">
        <v>9153.880000000001</v>
      </c>
    </row>
    <row r="114" spans="1:20" x14ac:dyDescent="0.25">
      <c r="A114" s="24">
        <v>45659</v>
      </c>
      <c r="D114">
        <v>30</v>
      </c>
      <c r="T114" s="25">
        <v>9183.880000000001</v>
      </c>
    </row>
    <row r="115" spans="1:20" x14ac:dyDescent="0.25">
      <c r="A115" s="24">
        <v>45659</v>
      </c>
      <c r="D115">
        <v>30</v>
      </c>
      <c r="T115" s="25">
        <v>9213.880000000001</v>
      </c>
    </row>
    <row r="116" spans="1:20" x14ac:dyDescent="0.25">
      <c r="A116" s="24">
        <v>45659</v>
      </c>
      <c r="D116">
        <v>30</v>
      </c>
      <c r="T116" s="25">
        <v>9243.880000000001</v>
      </c>
    </row>
    <row r="117" spans="1:20" x14ac:dyDescent="0.25">
      <c r="A117" s="24">
        <v>45659</v>
      </c>
      <c r="D117">
        <v>30</v>
      </c>
      <c r="T117" s="25">
        <v>9273.880000000001</v>
      </c>
    </row>
    <row r="118" spans="1:20" x14ac:dyDescent="0.25">
      <c r="A118" s="24">
        <v>45659</v>
      </c>
      <c r="D118">
        <v>30</v>
      </c>
      <c r="T118" s="25">
        <v>9303.880000000001</v>
      </c>
    </row>
    <row r="119" spans="1:20" x14ac:dyDescent="0.25">
      <c r="A119" s="24">
        <v>45659</v>
      </c>
      <c r="D119">
        <v>30</v>
      </c>
      <c r="T119" s="25">
        <v>9333.880000000001</v>
      </c>
    </row>
    <row r="120" spans="1:20" x14ac:dyDescent="0.25">
      <c r="A120" s="24">
        <v>45659</v>
      </c>
      <c r="D120">
        <v>30</v>
      </c>
      <c r="T120" s="25">
        <v>9363.880000000001</v>
      </c>
    </row>
    <row r="121" spans="1:20" x14ac:dyDescent="0.25">
      <c r="A121" s="24">
        <v>45659</v>
      </c>
      <c r="D121">
        <v>30</v>
      </c>
      <c r="T121" s="25">
        <v>9393.880000000001</v>
      </c>
    </row>
    <row r="122" spans="1:20" x14ac:dyDescent="0.25">
      <c r="A122" s="24">
        <v>45659</v>
      </c>
      <c r="D122">
        <v>30</v>
      </c>
      <c r="T122" s="25">
        <v>9423.880000000001</v>
      </c>
    </row>
    <row r="123" spans="1:20" x14ac:dyDescent="0.25">
      <c r="A123" s="24">
        <v>45659</v>
      </c>
      <c r="D123">
        <v>30</v>
      </c>
      <c r="T123" s="25">
        <v>9453.880000000001</v>
      </c>
    </row>
    <row r="124" spans="1:20" x14ac:dyDescent="0.25">
      <c r="A124" s="24">
        <v>45659</v>
      </c>
      <c r="D124">
        <v>30</v>
      </c>
      <c r="T124" s="25">
        <v>9483.880000000001</v>
      </c>
    </row>
    <row r="125" spans="1:20" x14ac:dyDescent="0.25">
      <c r="A125" s="24">
        <v>45659</v>
      </c>
      <c r="D125">
        <v>30</v>
      </c>
      <c r="T125" s="25">
        <v>9513.880000000001</v>
      </c>
    </row>
    <row r="126" spans="1:20" x14ac:dyDescent="0.25">
      <c r="A126" s="24">
        <v>45660</v>
      </c>
      <c r="D126" s="2">
        <v>30</v>
      </c>
    </row>
    <row r="127" spans="1:20" x14ac:dyDescent="0.25">
      <c r="A127" s="24">
        <v>45660</v>
      </c>
      <c r="D127" s="2">
        <v>143.94</v>
      </c>
    </row>
    <row r="128" spans="1:20" x14ac:dyDescent="0.25">
      <c r="A128" s="24">
        <v>45663</v>
      </c>
      <c r="B128" t="s">
        <v>569</v>
      </c>
      <c r="D128" s="2">
        <v>30</v>
      </c>
    </row>
    <row r="129" spans="1:4" x14ac:dyDescent="0.25">
      <c r="A129" s="24">
        <v>45663</v>
      </c>
      <c r="B129" t="s">
        <v>570</v>
      </c>
      <c r="D129" s="2">
        <v>30</v>
      </c>
    </row>
    <row r="130" spans="1:4" x14ac:dyDescent="0.25">
      <c r="A130" s="24">
        <v>45663</v>
      </c>
      <c r="B130" t="s">
        <v>571</v>
      </c>
      <c r="D130" s="2">
        <v>30</v>
      </c>
    </row>
    <row r="131" spans="1:4" x14ac:dyDescent="0.25">
      <c r="A131" s="24">
        <v>45663</v>
      </c>
      <c r="B131" t="s">
        <v>572</v>
      </c>
      <c r="D131" s="2">
        <v>30</v>
      </c>
    </row>
    <row r="132" spans="1:4" x14ac:dyDescent="0.25">
      <c r="A132" s="24">
        <v>45663</v>
      </c>
      <c r="B132" t="s">
        <v>573</v>
      </c>
      <c r="D132" s="2">
        <v>30</v>
      </c>
    </row>
    <row r="133" spans="1:4" x14ac:dyDescent="0.25">
      <c r="A133" s="24">
        <v>45663</v>
      </c>
      <c r="B133" t="s">
        <v>574</v>
      </c>
      <c r="D133" s="2">
        <v>30</v>
      </c>
    </row>
    <row r="134" spans="1:4" x14ac:dyDescent="0.25">
      <c r="A134" s="24">
        <v>45663</v>
      </c>
      <c r="B134" t="s">
        <v>575</v>
      </c>
      <c r="D134" s="2">
        <v>30</v>
      </c>
    </row>
    <row r="135" spans="1:4" x14ac:dyDescent="0.25">
      <c r="A135" s="24">
        <v>45663</v>
      </c>
      <c r="B135" t="s">
        <v>576</v>
      </c>
      <c r="D135" s="2">
        <v>30</v>
      </c>
    </row>
    <row r="136" spans="1:4" x14ac:dyDescent="0.25">
      <c r="A136" s="24">
        <v>45663</v>
      </c>
      <c r="B136" t="s">
        <v>577</v>
      </c>
      <c r="D136" s="2">
        <v>30</v>
      </c>
    </row>
    <row r="137" spans="1:4" x14ac:dyDescent="0.25">
      <c r="A137" s="24">
        <v>45663</v>
      </c>
      <c r="B137" t="s">
        <v>578</v>
      </c>
      <c r="D137" s="2">
        <v>30</v>
      </c>
    </row>
    <row r="138" spans="1:4" x14ac:dyDescent="0.25">
      <c r="A138" s="24">
        <v>45664</v>
      </c>
      <c r="B138" t="s">
        <v>503</v>
      </c>
      <c r="D138">
        <v>56.7</v>
      </c>
    </row>
    <row r="139" spans="1:4" x14ac:dyDescent="0.25">
      <c r="A139" s="24">
        <v>45664</v>
      </c>
      <c r="B139" t="s">
        <v>190</v>
      </c>
      <c r="D139">
        <v>30</v>
      </c>
    </row>
    <row r="140" spans="1:4" x14ac:dyDescent="0.25">
      <c r="A140" s="24">
        <v>45665</v>
      </c>
      <c r="B140" t="s">
        <v>632</v>
      </c>
      <c r="D140">
        <v>30</v>
      </c>
    </row>
    <row r="141" spans="1:4" x14ac:dyDescent="0.25">
      <c r="A141" s="24">
        <v>45665</v>
      </c>
      <c r="B141" t="s">
        <v>503</v>
      </c>
      <c r="D141">
        <v>86.56</v>
      </c>
    </row>
    <row r="142" spans="1:4" x14ac:dyDescent="0.25">
      <c r="A142" s="24">
        <v>45666</v>
      </c>
      <c r="B142" t="s">
        <v>650</v>
      </c>
      <c r="D142">
        <v>30</v>
      </c>
    </row>
    <row r="143" spans="1:4" x14ac:dyDescent="0.25">
      <c r="A143" s="24">
        <v>45666</v>
      </c>
      <c r="B143" t="s">
        <v>503</v>
      </c>
      <c r="D143">
        <v>86.59</v>
      </c>
    </row>
    <row r="144" spans="1:4" x14ac:dyDescent="0.25">
      <c r="A144" s="24">
        <v>45666</v>
      </c>
      <c r="B144" t="s">
        <v>651</v>
      </c>
      <c r="D144">
        <v>30</v>
      </c>
    </row>
    <row r="145" spans="1:18" x14ac:dyDescent="0.25">
      <c r="A145" s="24">
        <v>45666</v>
      </c>
      <c r="B145" t="s">
        <v>658</v>
      </c>
      <c r="D145">
        <v>30</v>
      </c>
    </row>
    <row r="146" spans="1:18" x14ac:dyDescent="0.25">
      <c r="A146" s="24">
        <v>45667</v>
      </c>
      <c r="B146" t="s">
        <v>656</v>
      </c>
      <c r="D146">
        <v>30</v>
      </c>
    </row>
    <row r="147" spans="1:18" x14ac:dyDescent="0.25">
      <c r="A147" s="24">
        <v>45670</v>
      </c>
      <c r="B147" t="s">
        <v>503</v>
      </c>
      <c r="D147">
        <v>115.78</v>
      </c>
    </row>
    <row r="148" spans="1:18" x14ac:dyDescent="0.25">
      <c r="A148" s="24">
        <v>45670</v>
      </c>
      <c r="B148" t="s">
        <v>657</v>
      </c>
      <c r="D148">
        <v>30</v>
      </c>
    </row>
    <row r="149" spans="1:18" x14ac:dyDescent="0.25">
      <c r="A149" s="24">
        <v>45670</v>
      </c>
      <c r="B149" t="s">
        <v>683</v>
      </c>
      <c r="D149">
        <v>30</v>
      </c>
    </row>
    <row r="150" spans="1:18" x14ac:dyDescent="0.25">
      <c r="A150" s="24">
        <v>45671</v>
      </c>
      <c r="B150" t="s">
        <v>669</v>
      </c>
      <c r="D150">
        <v>30</v>
      </c>
    </row>
    <row r="151" spans="1:18" x14ac:dyDescent="0.25">
      <c r="A151" s="24">
        <v>45672</v>
      </c>
      <c r="B151" t="s">
        <v>503</v>
      </c>
      <c r="D151">
        <v>29.35</v>
      </c>
    </row>
    <row r="152" spans="1:18" x14ac:dyDescent="0.25">
      <c r="A152" s="24">
        <v>45673</v>
      </c>
      <c r="B152" t="s">
        <v>503</v>
      </c>
      <c r="D152">
        <v>29.2</v>
      </c>
    </row>
    <row r="153" spans="1:18" x14ac:dyDescent="0.25">
      <c r="A153" s="24">
        <v>45673</v>
      </c>
      <c r="J153" s="2">
        <v>30</v>
      </c>
    </row>
    <row r="154" spans="1:18" x14ac:dyDescent="0.25">
      <c r="A154" s="24">
        <v>45673</v>
      </c>
      <c r="R154">
        <v>245.4</v>
      </c>
    </row>
    <row r="155" spans="1:18" x14ac:dyDescent="0.25">
      <c r="A155" s="24">
        <v>45673</v>
      </c>
      <c r="M155">
        <v>14.4</v>
      </c>
    </row>
    <row r="156" spans="1:18" x14ac:dyDescent="0.25">
      <c r="A156" s="24">
        <v>45674</v>
      </c>
      <c r="B156" t="s">
        <v>724</v>
      </c>
      <c r="D156">
        <v>30</v>
      </c>
    </row>
    <row r="157" spans="1:18" x14ac:dyDescent="0.25">
      <c r="A157" s="24">
        <v>45674</v>
      </c>
      <c r="B157" t="s">
        <v>725</v>
      </c>
      <c r="D157">
        <v>30</v>
      </c>
    </row>
    <row r="158" spans="1:18" x14ac:dyDescent="0.25">
      <c r="A158" s="24">
        <v>45674</v>
      </c>
      <c r="B158" t="s">
        <v>726</v>
      </c>
      <c r="D158">
        <v>30</v>
      </c>
    </row>
    <row r="159" spans="1:18" x14ac:dyDescent="0.25">
      <c r="A159" s="24">
        <v>45675</v>
      </c>
      <c r="B159" t="s">
        <v>742</v>
      </c>
      <c r="D159">
        <v>30</v>
      </c>
    </row>
    <row r="160" spans="1:18" x14ac:dyDescent="0.25">
      <c r="A160" s="24">
        <v>45676</v>
      </c>
      <c r="B160" t="s">
        <v>743</v>
      </c>
      <c r="D160" s="2">
        <v>30</v>
      </c>
    </row>
    <row r="161" spans="1:4" x14ac:dyDescent="0.25">
      <c r="A161" s="24">
        <v>45677</v>
      </c>
      <c r="B161" t="s">
        <v>753</v>
      </c>
      <c r="D161" s="2">
        <v>30</v>
      </c>
    </row>
    <row r="162" spans="1:4" x14ac:dyDescent="0.25">
      <c r="A162" s="24">
        <v>45677</v>
      </c>
      <c r="B162" t="s">
        <v>82</v>
      </c>
      <c r="D162" s="2">
        <v>30</v>
      </c>
    </row>
    <row r="163" spans="1:4" x14ac:dyDescent="0.25">
      <c r="A163" s="24">
        <v>45677</v>
      </c>
      <c r="B163" t="s">
        <v>754</v>
      </c>
      <c r="D163" s="2">
        <v>30</v>
      </c>
    </row>
    <row r="164" spans="1:4" x14ac:dyDescent="0.25">
      <c r="A164" s="24">
        <v>45677</v>
      </c>
      <c r="B164" t="s">
        <v>755</v>
      </c>
      <c r="D164" s="2">
        <v>30</v>
      </c>
    </row>
    <row r="165" spans="1:4" x14ac:dyDescent="0.25">
      <c r="A165" s="24">
        <v>45677</v>
      </c>
      <c r="B165" t="s">
        <v>756</v>
      </c>
      <c r="D165" s="2">
        <v>30</v>
      </c>
    </row>
    <row r="166" spans="1:4" x14ac:dyDescent="0.25">
      <c r="A166" s="24">
        <v>45677</v>
      </c>
      <c r="B166" t="s">
        <v>757</v>
      </c>
      <c r="D166" s="2">
        <v>30</v>
      </c>
    </row>
    <row r="167" spans="1:4" x14ac:dyDescent="0.25">
      <c r="A167" s="24">
        <v>45677</v>
      </c>
      <c r="B167" t="s">
        <v>773</v>
      </c>
      <c r="D167" s="2">
        <v>30</v>
      </c>
    </row>
    <row r="168" spans="1:4" x14ac:dyDescent="0.25">
      <c r="A168" s="24">
        <v>45677</v>
      </c>
      <c r="B168" t="s">
        <v>772</v>
      </c>
      <c r="D168" s="2">
        <v>30</v>
      </c>
    </row>
    <row r="169" spans="1:4" x14ac:dyDescent="0.25">
      <c r="A169" s="24">
        <v>45677</v>
      </c>
      <c r="B169" t="s">
        <v>771</v>
      </c>
      <c r="D169" s="2">
        <v>30</v>
      </c>
    </row>
    <row r="170" spans="1:4" x14ac:dyDescent="0.25">
      <c r="A170" s="24">
        <v>45677</v>
      </c>
      <c r="B170" t="s">
        <v>770</v>
      </c>
      <c r="D170" s="2">
        <v>30</v>
      </c>
    </row>
    <row r="171" spans="1:4" x14ac:dyDescent="0.25">
      <c r="A171" s="24">
        <v>45677</v>
      </c>
      <c r="B171" t="s">
        <v>769</v>
      </c>
      <c r="D171" s="2">
        <v>30</v>
      </c>
    </row>
    <row r="172" spans="1:4" x14ac:dyDescent="0.25">
      <c r="A172" s="24">
        <v>45677</v>
      </c>
      <c r="B172" t="s">
        <v>768</v>
      </c>
      <c r="D172" s="2">
        <v>30</v>
      </c>
    </row>
    <row r="173" spans="1:4" x14ac:dyDescent="0.25">
      <c r="A173" s="24">
        <v>45677</v>
      </c>
      <c r="B173" t="s">
        <v>767</v>
      </c>
      <c r="D173" s="2">
        <v>30</v>
      </c>
    </row>
    <row r="174" spans="1:4" x14ac:dyDescent="0.25">
      <c r="A174" s="24">
        <v>45677</v>
      </c>
      <c r="B174" t="s">
        <v>766</v>
      </c>
      <c r="D174" s="2">
        <v>30</v>
      </c>
    </row>
    <row r="175" spans="1:4" x14ac:dyDescent="0.25">
      <c r="A175" s="24">
        <v>45677</v>
      </c>
      <c r="B175" t="s">
        <v>765</v>
      </c>
      <c r="D175" s="2">
        <v>30</v>
      </c>
    </row>
    <row r="176" spans="1:4" x14ac:dyDescent="0.25">
      <c r="A176" s="24">
        <v>45677</v>
      </c>
      <c r="B176" t="s">
        <v>179</v>
      </c>
      <c r="D176" s="2">
        <v>30</v>
      </c>
    </row>
    <row r="177" spans="1:11" x14ac:dyDescent="0.25">
      <c r="A177" s="24">
        <v>45678</v>
      </c>
      <c r="B177" t="s">
        <v>797</v>
      </c>
      <c r="D177" s="2">
        <v>30</v>
      </c>
    </row>
    <row r="178" spans="1:11" x14ac:dyDescent="0.25">
      <c r="A178" s="24">
        <v>45678</v>
      </c>
      <c r="B178" t="s">
        <v>798</v>
      </c>
      <c r="D178" s="2">
        <v>30</v>
      </c>
    </row>
    <row r="179" spans="1:11" x14ac:dyDescent="0.25">
      <c r="A179" s="24">
        <v>45678</v>
      </c>
      <c r="B179" t="s">
        <v>783</v>
      </c>
      <c r="D179" s="2">
        <v>30</v>
      </c>
    </row>
    <row r="180" spans="1:11" x14ac:dyDescent="0.25">
      <c r="A180" s="24">
        <v>45678</v>
      </c>
      <c r="K180" s="2">
        <v>5</v>
      </c>
    </row>
    <row r="181" spans="1:11" x14ac:dyDescent="0.25">
      <c r="A181" s="24">
        <v>45678</v>
      </c>
      <c r="B181" t="s">
        <v>786</v>
      </c>
      <c r="D181" s="2">
        <v>30</v>
      </c>
    </row>
    <row r="182" spans="1:11" x14ac:dyDescent="0.25">
      <c r="A182" s="24">
        <v>45678</v>
      </c>
      <c r="B182" t="s">
        <v>799</v>
      </c>
      <c r="D182" s="2">
        <v>30</v>
      </c>
    </row>
    <row r="183" spans="1:11" x14ac:dyDescent="0.25">
      <c r="A183" s="24">
        <v>45678</v>
      </c>
      <c r="B183" t="s">
        <v>800</v>
      </c>
      <c r="D183" s="2">
        <v>30</v>
      </c>
    </row>
    <row r="184" spans="1:11" x14ac:dyDescent="0.25">
      <c r="A184" s="24">
        <v>45678</v>
      </c>
      <c r="B184" t="s">
        <v>801</v>
      </c>
      <c r="D184" s="2">
        <v>30</v>
      </c>
    </row>
    <row r="185" spans="1:11" x14ac:dyDescent="0.25">
      <c r="A185" s="24">
        <v>45679</v>
      </c>
      <c r="B185" t="s">
        <v>796</v>
      </c>
      <c r="D185" s="2">
        <v>30</v>
      </c>
    </row>
    <row r="186" spans="1:11" x14ac:dyDescent="0.25">
      <c r="A186" s="24">
        <v>45679</v>
      </c>
      <c r="J186" s="2">
        <v>30</v>
      </c>
    </row>
    <row r="187" spans="1:11" x14ac:dyDescent="0.25">
      <c r="A187" s="24">
        <v>45680</v>
      </c>
      <c r="B187" t="s">
        <v>808</v>
      </c>
      <c r="D187" s="2">
        <v>30</v>
      </c>
    </row>
    <row r="188" spans="1:11" x14ac:dyDescent="0.25">
      <c r="A188" s="24">
        <v>45680</v>
      </c>
      <c r="B188" t="s">
        <v>809</v>
      </c>
      <c r="D188" s="2">
        <v>30</v>
      </c>
    </row>
    <row r="189" spans="1:11" x14ac:dyDescent="0.25">
      <c r="A189" s="24">
        <v>45680</v>
      </c>
      <c r="B189" t="s">
        <v>813</v>
      </c>
      <c r="D189" s="2">
        <v>30</v>
      </c>
    </row>
    <row r="190" spans="1:11" x14ac:dyDescent="0.25">
      <c r="A190" s="24">
        <v>45680</v>
      </c>
      <c r="J190" s="2">
        <v>30</v>
      </c>
    </row>
    <row r="191" spans="1:11" x14ac:dyDescent="0.25">
      <c r="A191" s="24">
        <v>45680</v>
      </c>
      <c r="B191" t="s">
        <v>815</v>
      </c>
      <c r="D191" s="2">
        <v>30</v>
      </c>
    </row>
    <row r="192" spans="1:11" x14ac:dyDescent="0.25">
      <c r="A192" s="24">
        <v>45681</v>
      </c>
      <c r="B192" t="s">
        <v>816</v>
      </c>
      <c r="D192" s="2">
        <v>30</v>
      </c>
    </row>
    <row r="193" spans="1:21" x14ac:dyDescent="0.25">
      <c r="A193" s="24">
        <v>45681</v>
      </c>
      <c r="B193" t="s">
        <v>829</v>
      </c>
      <c r="D193" s="2">
        <v>30</v>
      </c>
    </row>
    <row r="194" spans="1:21" x14ac:dyDescent="0.25">
      <c r="A194" s="24">
        <v>45682</v>
      </c>
      <c r="B194" t="s">
        <v>817</v>
      </c>
      <c r="D194" s="2">
        <v>30</v>
      </c>
    </row>
    <row r="195" spans="1:21" x14ac:dyDescent="0.25">
      <c r="A195" s="24">
        <v>45683</v>
      </c>
      <c r="J195" s="2">
        <v>30</v>
      </c>
    </row>
    <row r="196" spans="1:21" x14ac:dyDescent="0.25">
      <c r="A196" s="24">
        <v>45684</v>
      </c>
      <c r="B196" t="s">
        <v>503</v>
      </c>
      <c r="D196">
        <v>26.1</v>
      </c>
    </row>
    <row r="197" spans="1:21" x14ac:dyDescent="0.25">
      <c r="A197" s="24">
        <v>45684</v>
      </c>
      <c r="B197" t="s">
        <v>819</v>
      </c>
      <c r="D197">
        <v>30</v>
      </c>
    </row>
    <row r="198" spans="1:21" x14ac:dyDescent="0.25">
      <c r="A198" s="24">
        <v>45684</v>
      </c>
      <c r="Q198" s="2">
        <v>200</v>
      </c>
    </row>
    <row r="199" spans="1:21" x14ac:dyDescent="0.25">
      <c r="A199" s="24">
        <v>45684</v>
      </c>
      <c r="M199" s="2">
        <v>60</v>
      </c>
    </row>
    <row r="200" spans="1:21" x14ac:dyDescent="0.25">
      <c r="A200" s="24">
        <v>45684</v>
      </c>
      <c r="J200" s="2">
        <v>30</v>
      </c>
    </row>
    <row r="201" spans="1:21" x14ac:dyDescent="0.25">
      <c r="A201" s="24">
        <v>45685</v>
      </c>
      <c r="B201" t="s">
        <v>503</v>
      </c>
      <c r="D201" s="2">
        <v>27.1</v>
      </c>
    </row>
    <row r="202" spans="1:21" x14ac:dyDescent="0.25">
      <c r="A202" s="24">
        <v>45685</v>
      </c>
      <c r="B202" t="s">
        <v>937</v>
      </c>
      <c r="D202" s="2">
        <v>30</v>
      </c>
    </row>
    <row r="203" spans="1:21" x14ac:dyDescent="0.25">
      <c r="A203" s="24">
        <v>45686</v>
      </c>
      <c r="M203" s="2">
        <v>72</v>
      </c>
    </row>
    <row r="204" spans="1:21" x14ac:dyDescent="0.25">
      <c r="A204" s="24">
        <v>45686</v>
      </c>
      <c r="B204" t="s">
        <v>942</v>
      </c>
      <c r="D204" s="2">
        <v>30</v>
      </c>
    </row>
    <row r="205" spans="1:21" x14ac:dyDescent="0.25">
      <c r="A205" s="24">
        <v>45687</v>
      </c>
      <c r="J205" s="2">
        <v>30</v>
      </c>
    </row>
    <row r="206" spans="1:21" x14ac:dyDescent="0.25">
      <c r="A206" s="24">
        <v>45687</v>
      </c>
      <c r="B206" t="s">
        <v>503</v>
      </c>
      <c r="D206">
        <v>21.54</v>
      </c>
    </row>
    <row r="207" spans="1:21" x14ac:dyDescent="0.25">
      <c r="A207" s="24">
        <v>45689</v>
      </c>
      <c r="B207" t="s">
        <v>945</v>
      </c>
      <c r="D207" s="2">
        <v>30</v>
      </c>
    </row>
    <row r="208" spans="1:21" x14ac:dyDescent="0.25">
      <c r="A208" s="24">
        <v>45689</v>
      </c>
      <c r="M208" s="2">
        <v>210</v>
      </c>
      <c r="U208" t="s">
        <v>986</v>
      </c>
    </row>
    <row r="209" spans="1:13" x14ac:dyDescent="0.25">
      <c r="A209" s="24">
        <v>45691</v>
      </c>
      <c r="B209" t="s">
        <v>987</v>
      </c>
      <c r="D209" s="2">
        <v>30</v>
      </c>
    </row>
    <row r="210" spans="1:13" x14ac:dyDescent="0.25">
      <c r="A210" s="24">
        <v>45691</v>
      </c>
      <c r="B210" t="s">
        <v>988</v>
      </c>
      <c r="D210" s="2">
        <v>30</v>
      </c>
    </row>
    <row r="211" spans="1:13" x14ac:dyDescent="0.25">
      <c r="A211" s="24">
        <v>45692</v>
      </c>
      <c r="M211">
        <v>9.6999999999999993</v>
      </c>
    </row>
    <row r="212" spans="1:13" x14ac:dyDescent="0.25">
      <c r="A212" s="24">
        <v>45692</v>
      </c>
      <c r="M212">
        <v>30.49</v>
      </c>
    </row>
    <row r="213" spans="1:13" x14ac:dyDescent="0.25">
      <c r="A213" s="24">
        <v>45692</v>
      </c>
      <c r="M213">
        <v>625</v>
      </c>
    </row>
    <row r="214" spans="1:13" x14ac:dyDescent="0.25">
      <c r="A214" s="24">
        <v>45694</v>
      </c>
      <c r="B214" t="s">
        <v>503</v>
      </c>
      <c r="D214">
        <v>26.67</v>
      </c>
    </row>
    <row r="215" spans="1:13" x14ac:dyDescent="0.25">
      <c r="A215" s="24">
        <v>45695</v>
      </c>
      <c r="B215" t="s">
        <v>997</v>
      </c>
      <c r="D215" s="2">
        <v>30</v>
      </c>
    </row>
    <row r="216" spans="1:13" x14ac:dyDescent="0.25">
      <c r="A216" s="24">
        <v>45695</v>
      </c>
      <c r="B216" t="s">
        <v>998</v>
      </c>
      <c r="D216" s="2">
        <v>30</v>
      </c>
    </row>
    <row r="217" spans="1:13" x14ac:dyDescent="0.25">
      <c r="A217" s="24">
        <v>45696</v>
      </c>
      <c r="B217" t="s">
        <v>1001</v>
      </c>
      <c r="D217" s="2">
        <v>30</v>
      </c>
    </row>
    <row r="349" spans="25:25" x14ac:dyDescent="0.25">
      <c r="Y349" t="s">
        <v>69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1796875" defaultRowHeight="13" x14ac:dyDescent="0.3"/>
  <cols>
    <col min="1" max="1" width="11.6328125" style="5" hidden="1" customWidth="1"/>
    <col min="2" max="2" width="16.7265625" style="5" hidden="1" customWidth="1"/>
    <col min="3" max="3" width="10.08984375" style="5" customWidth="1"/>
    <col min="4" max="5" width="8.1796875" style="5"/>
    <col min="6" max="6" width="11.08984375" style="5" customWidth="1"/>
    <col min="7" max="7" width="8.1796875" style="5"/>
    <col min="8" max="8" width="10.6328125" style="5" customWidth="1"/>
    <col min="9" max="9" width="9.1796875" style="5" bestFit="1" customWidth="1"/>
    <col min="10" max="16384" width="8.1796875" style="5"/>
  </cols>
  <sheetData>
    <row r="1" spans="1:9" x14ac:dyDescent="0.3">
      <c r="E1" s="5" t="s">
        <v>62</v>
      </c>
      <c r="F1" s="5" t="s">
        <v>63</v>
      </c>
      <c r="G1" s="5" t="s">
        <v>64</v>
      </c>
      <c r="H1" s="5" t="s">
        <v>11</v>
      </c>
      <c r="I1" s="5" t="s">
        <v>72</v>
      </c>
    </row>
    <row r="2" spans="1:9" ht="13.5" x14ac:dyDescent="0.3">
      <c r="A2" s="3">
        <v>44927</v>
      </c>
      <c r="B2" s="4" t="s">
        <v>12</v>
      </c>
      <c r="C2" s="8" t="s">
        <v>71</v>
      </c>
      <c r="H2" s="29">
        <v>16329.339999999989</v>
      </c>
      <c r="I2" s="13">
        <f>H2+Main!T2</f>
        <v>22153.21999999999</v>
      </c>
    </row>
    <row r="3" spans="1:9" x14ac:dyDescent="0.3">
      <c r="C3" s="24"/>
      <c r="D3"/>
      <c r="E3"/>
      <c r="F3"/>
      <c r="G3"/>
      <c r="H3" s="7"/>
      <c r="I3" s="13"/>
    </row>
    <row r="4" spans="1:9" x14ac:dyDescent="0.3">
      <c r="C4" s="24"/>
      <c r="E4"/>
      <c r="H4" s="7"/>
    </row>
    <row r="5" spans="1:9" x14ac:dyDescent="0.3">
      <c r="C5" s="24"/>
      <c r="E5"/>
      <c r="H5" s="7"/>
    </row>
    <row r="6" spans="1:9" x14ac:dyDescent="0.3">
      <c r="C6" s="24"/>
      <c r="E6"/>
      <c r="H6" s="7"/>
    </row>
    <row r="7" spans="1:9" x14ac:dyDescent="0.3">
      <c r="C7" s="24"/>
      <c r="E7"/>
      <c r="H7" s="7"/>
    </row>
    <row r="8" spans="1:9" x14ac:dyDescent="0.3">
      <c r="C8" s="8"/>
      <c r="H8" s="9"/>
    </row>
    <row r="9" spans="1:9" x14ac:dyDescent="0.3">
      <c r="C9" s="8"/>
      <c r="H9" s="9"/>
    </row>
    <row r="10" spans="1:9" x14ac:dyDescent="0.3">
      <c r="C10" s="8"/>
      <c r="H10" s="9"/>
    </row>
    <row r="11" spans="1:9" x14ac:dyDescent="0.3">
      <c r="C11" s="8"/>
      <c r="H11" s="9"/>
    </row>
    <row r="12" spans="1:9" x14ac:dyDescent="0.3">
      <c r="C12" s="8"/>
      <c r="H12" s="9"/>
    </row>
    <row r="13" spans="1:9" x14ac:dyDescent="0.3">
      <c r="C13" s="8"/>
      <c r="H13" s="9"/>
    </row>
    <row r="14" spans="1:9" x14ac:dyDescent="0.3">
      <c r="C14" s="8"/>
      <c r="H14" s="9"/>
    </row>
    <row r="15" spans="1:9" x14ac:dyDescent="0.3">
      <c r="C15" s="8"/>
      <c r="H15" s="9"/>
    </row>
    <row r="16" spans="1:9" x14ac:dyDescent="0.3">
      <c r="H16" s="13"/>
      <c r="I16" s="13">
        <f>H16+Main!T357</f>
        <v>0</v>
      </c>
    </row>
    <row r="17" spans="5:5" x14ac:dyDescent="0.3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40"/>
  <sheetViews>
    <sheetView topLeftCell="A221" zoomScale="110" workbookViewId="0">
      <selection activeCell="B239" sqref="B239"/>
    </sheetView>
  </sheetViews>
  <sheetFormatPr defaultColWidth="9" defaultRowHeight="13" x14ac:dyDescent="0.3"/>
  <cols>
    <col min="1" max="1" width="42.26953125" style="5" bestFit="1" customWidth="1"/>
    <col min="2" max="2" width="15.26953125" style="5" customWidth="1"/>
    <col min="3" max="3" width="16.6328125" style="5" bestFit="1" customWidth="1"/>
    <col min="4" max="13" width="9" style="5"/>
    <col min="14" max="15" width="18.90625" style="5" customWidth="1"/>
    <col min="16" max="18" width="9" style="5"/>
    <col min="19" max="20" width="32.1796875" style="5" customWidth="1"/>
    <col min="21" max="21" width="18.453125" style="5" customWidth="1"/>
    <col min="22" max="22" width="9" style="5"/>
    <col min="23" max="23" width="11.08984375" style="5" customWidth="1"/>
    <col min="24" max="24" width="9" style="5"/>
    <col min="25" max="25" width="10.54296875" style="5" bestFit="1" customWidth="1"/>
    <col min="26" max="26" width="14.453125" style="5" customWidth="1"/>
    <col min="27" max="16384" width="9" style="5"/>
  </cols>
  <sheetData>
    <row r="1" spans="1:4" x14ac:dyDescent="0.3">
      <c r="A1" s="5" t="s">
        <v>732</v>
      </c>
      <c r="B1" s="37" t="s">
        <v>185</v>
      </c>
      <c r="C1" s="37" t="s">
        <v>186</v>
      </c>
      <c r="D1" s="37" t="s">
        <v>188</v>
      </c>
    </row>
    <row r="2" spans="1:4" x14ac:dyDescent="0.3">
      <c r="A2" t="s">
        <v>176</v>
      </c>
      <c r="B2" s="5" t="s">
        <v>164</v>
      </c>
      <c r="C2" s="5" t="s">
        <v>165</v>
      </c>
    </row>
    <row r="3" spans="1:4" x14ac:dyDescent="0.3">
      <c r="A3" t="s">
        <v>177</v>
      </c>
      <c r="B3" s="5" t="s">
        <v>168</v>
      </c>
      <c r="C3" s="5" t="s">
        <v>13</v>
      </c>
    </row>
    <row r="4" spans="1:4" x14ac:dyDescent="0.3">
      <c r="A4" t="s">
        <v>178</v>
      </c>
      <c r="B4" s="5" t="s">
        <v>16</v>
      </c>
      <c r="C4" s="5" t="s">
        <v>184</v>
      </c>
    </row>
    <row r="5" spans="1:4" x14ac:dyDescent="0.3">
      <c r="A5" t="s">
        <v>179</v>
      </c>
      <c r="B5" s="5" t="s">
        <v>166</v>
      </c>
      <c r="C5" s="5" t="s">
        <v>167</v>
      </c>
    </row>
    <row r="6" spans="1:4" x14ac:dyDescent="0.3">
      <c r="A6" t="s">
        <v>180</v>
      </c>
      <c r="B6" s="5" t="s">
        <v>170</v>
      </c>
      <c r="C6" s="5" t="s">
        <v>171</v>
      </c>
    </row>
    <row r="7" spans="1:4" x14ac:dyDescent="0.3">
      <c r="A7" t="s">
        <v>82</v>
      </c>
      <c r="B7" s="5" t="s">
        <v>169</v>
      </c>
      <c r="C7" s="5" t="s">
        <v>733</v>
      </c>
    </row>
    <row r="8" spans="1:4" x14ac:dyDescent="0.3">
      <c r="A8" t="s">
        <v>83</v>
      </c>
      <c r="B8" s="5" t="s">
        <v>21</v>
      </c>
      <c r="C8" s="5" t="s">
        <v>183</v>
      </c>
    </row>
    <row r="9" spans="1:4" x14ac:dyDescent="0.3">
      <c r="A9" t="s">
        <v>181</v>
      </c>
      <c r="B9" s="5" t="s">
        <v>162</v>
      </c>
      <c r="C9" s="5" t="s">
        <v>163</v>
      </c>
    </row>
    <row r="10" spans="1:4" x14ac:dyDescent="0.3">
      <c r="A10" s="23" t="s">
        <v>591</v>
      </c>
      <c r="B10" s="5" t="s">
        <v>187</v>
      </c>
      <c r="C10" s="5" t="s">
        <v>161</v>
      </c>
      <c r="D10" s="5" t="s">
        <v>189</v>
      </c>
    </row>
    <row r="11" spans="1:4" x14ac:dyDescent="0.3">
      <c r="A11" t="s">
        <v>190</v>
      </c>
      <c r="B11" s="5" t="s">
        <v>199</v>
      </c>
      <c r="C11" s="5" t="s">
        <v>202</v>
      </c>
    </row>
    <row r="12" spans="1:4" x14ac:dyDescent="0.3">
      <c r="A12" t="s">
        <v>191</v>
      </c>
      <c r="B12" s="5" t="s">
        <v>211</v>
      </c>
      <c r="C12" s="5" t="s">
        <v>745</v>
      </c>
    </row>
    <row r="13" spans="1:4" x14ac:dyDescent="0.3">
      <c r="A13" t="s">
        <v>192</v>
      </c>
      <c r="B13" s="5" t="s">
        <v>19</v>
      </c>
      <c r="C13" s="5" t="s">
        <v>200</v>
      </c>
    </row>
    <row r="14" spans="1:4" x14ac:dyDescent="0.3">
      <c r="A14" t="s">
        <v>193</v>
      </c>
      <c r="B14" s="5" t="s">
        <v>203</v>
      </c>
      <c r="C14" s="5" t="s">
        <v>201</v>
      </c>
    </row>
    <row r="15" spans="1:4" x14ac:dyDescent="0.3">
      <c r="A15" t="s">
        <v>194</v>
      </c>
      <c r="B15" s="5" t="s">
        <v>212</v>
      </c>
      <c r="C15" s="5" t="s">
        <v>207</v>
      </c>
    </row>
    <row r="16" spans="1:4" x14ac:dyDescent="0.3">
      <c r="A16" t="s">
        <v>195</v>
      </c>
      <c r="B16" s="5" t="s">
        <v>204</v>
      </c>
      <c r="C16" t="s">
        <v>789</v>
      </c>
    </row>
    <row r="17" spans="1:3" x14ac:dyDescent="0.3">
      <c r="A17" t="s">
        <v>196</v>
      </c>
      <c r="B17" s="5" t="s">
        <v>205</v>
      </c>
      <c r="C17" s="5" t="s">
        <v>208</v>
      </c>
    </row>
    <row r="18" spans="1:3" x14ac:dyDescent="0.3">
      <c r="A18" t="s">
        <v>197</v>
      </c>
      <c r="B18" s="5" t="s">
        <v>206</v>
      </c>
      <c r="C18" s="5" t="s">
        <v>209</v>
      </c>
    </row>
    <row r="19" spans="1:3" x14ac:dyDescent="0.3">
      <c r="A19" t="s">
        <v>198</v>
      </c>
      <c r="B19" s="5" t="s">
        <v>213</v>
      </c>
      <c r="C19" s="5" t="s">
        <v>210</v>
      </c>
    </row>
    <row r="20" spans="1:3" x14ac:dyDescent="0.3">
      <c r="A20" t="s">
        <v>214</v>
      </c>
      <c r="B20" s="5" t="s">
        <v>98</v>
      </c>
      <c r="C20" s="5" t="s">
        <v>15</v>
      </c>
    </row>
    <row r="21" spans="1:3" x14ac:dyDescent="0.3">
      <c r="A21" t="s">
        <v>215</v>
      </c>
      <c r="B21" s="5" t="s">
        <v>216</v>
      </c>
      <c r="C21" s="5" t="s">
        <v>734</v>
      </c>
    </row>
    <row r="22" spans="1:3" x14ac:dyDescent="0.3">
      <c r="A22" t="s">
        <v>150</v>
      </c>
      <c r="B22" s="5" t="s">
        <v>218</v>
      </c>
      <c r="C22" s="5" t="s">
        <v>217</v>
      </c>
    </row>
    <row r="23" spans="1:3" x14ac:dyDescent="0.3">
      <c r="A23" t="s">
        <v>223</v>
      </c>
      <c r="B23" s="5" t="s">
        <v>221</v>
      </c>
      <c r="C23" s="5" t="s">
        <v>222</v>
      </c>
    </row>
    <row r="24" spans="1:3" x14ac:dyDescent="0.3">
      <c r="A24" t="s">
        <v>224</v>
      </c>
      <c r="B24" s="5" t="s">
        <v>227</v>
      </c>
      <c r="C24" s="5" t="s">
        <v>228</v>
      </c>
    </row>
    <row r="25" spans="1:3" x14ac:dyDescent="0.3">
      <c r="A25" t="s">
        <v>225</v>
      </c>
      <c r="B25" s="5" t="s">
        <v>229</v>
      </c>
      <c r="C25" s="5" t="s">
        <v>13</v>
      </c>
    </row>
    <row r="26" spans="1:3" x14ac:dyDescent="0.3">
      <c r="A26" t="s">
        <v>226</v>
      </c>
      <c r="B26" t="s">
        <v>794</v>
      </c>
      <c r="C26" s="5" t="s">
        <v>231</v>
      </c>
    </row>
    <row r="27" spans="1:3" x14ac:dyDescent="0.3">
      <c r="A27" t="s">
        <v>232</v>
      </c>
      <c r="B27" s="5" t="s">
        <v>235</v>
      </c>
      <c r="C27" s="5" t="s">
        <v>236</v>
      </c>
    </row>
    <row r="28" spans="1:3" x14ac:dyDescent="0.3">
      <c r="A28" t="s">
        <v>233</v>
      </c>
      <c r="B28" s="5" t="s">
        <v>237</v>
      </c>
      <c r="C28" s="5" t="s">
        <v>238</v>
      </c>
    </row>
    <row r="29" spans="1:3" x14ac:dyDescent="0.3">
      <c r="A29" t="s">
        <v>234</v>
      </c>
      <c r="B29" s="5" t="s">
        <v>239</v>
      </c>
      <c r="C29" s="5" t="s">
        <v>240</v>
      </c>
    </row>
    <row r="30" spans="1:3" x14ac:dyDescent="0.3">
      <c r="A30" t="s">
        <v>241</v>
      </c>
      <c r="B30" s="5" t="s">
        <v>235</v>
      </c>
      <c r="C30" s="5" t="s">
        <v>247</v>
      </c>
    </row>
    <row r="31" spans="1:3" x14ac:dyDescent="0.3">
      <c r="A31" t="s">
        <v>242</v>
      </c>
      <c r="B31" s="5" t="s">
        <v>248</v>
      </c>
      <c r="C31" s="5" t="s">
        <v>246</v>
      </c>
    </row>
    <row r="32" spans="1:3" x14ac:dyDescent="0.3">
      <c r="A32" t="s">
        <v>243</v>
      </c>
      <c r="B32" s="5" t="s">
        <v>250</v>
      </c>
      <c r="C32" s="5" t="s">
        <v>746</v>
      </c>
    </row>
    <row r="33" spans="1:3" x14ac:dyDescent="0.3">
      <c r="A33" t="s">
        <v>244</v>
      </c>
      <c r="B33" s="5" t="s">
        <v>251</v>
      </c>
      <c r="C33" s="5" t="s">
        <v>249</v>
      </c>
    </row>
    <row r="34" spans="1:3" x14ac:dyDescent="0.3">
      <c r="A34" t="s">
        <v>245</v>
      </c>
      <c r="B34" s="5" t="s">
        <v>35</v>
      </c>
      <c r="C34" s="5" t="s">
        <v>36</v>
      </c>
    </row>
    <row r="35" spans="1:3" x14ac:dyDescent="0.3">
      <c r="A35" t="s">
        <v>262</v>
      </c>
      <c r="B35" s="5" t="s">
        <v>386</v>
      </c>
      <c r="C35" s="5" t="s">
        <v>387</v>
      </c>
    </row>
    <row r="36" spans="1:3" x14ac:dyDescent="0.3">
      <c r="A36" t="s">
        <v>263</v>
      </c>
      <c r="B36" s="5" t="s">
        <v>443</v>
      </c>
      <c r="C36" s="5" t="s">
        <v>747</v>
      </c>
    </row>
    <row r="37" spans="1:3" x14ac:dyDescent="0.3">
      <c r="A37" t="s">
        <v>264</v>
      </c>
      <c r="B37" s="5" t="s">
        <v>204</v>
      </c>
      <c r="C37" s="5" t="s">
        <v>388</v>
      </c>
    </row>
    <row r="38" spans="1:3" x14ac:dyDescent="0.3">
      <c r="A38" t="s">
        <v>265</v>
      </c>
      <c r="B38" s="5" t="s">
        <v>508</v>
      </c>
      <c r="C38" s="5" t="s">
        <v>510</v>
      </c>
    </row>
    <row r="39" spans="1:3" x14ac:dyDescent="0.3">
      <c r="A39" t="s">
        <v>267</v>
      </c>
      <c r="B39" s="5" t="s">
        <v>390</v>
      </c>
      <c r="C39" s="5" t="s">
        <v>389</v>
      </c>
    </row>
    <row r="40" spans="1:3" x14ac:dyDescent="0.3">
      <c r="A40" t="s">
        <v>268</v>
      </c>
      <c r="B40" s="5" t="s">
        <v>391</v>
      </c>
      <c r="C40" s="5" t="s">
        <v>392</v>
      </c>
    </row>
    <row r="41" spans="1:3" x14ac:dyDescent="0.3">
      <c r="A41" t="s">
        <v>269</v>
      </c>
      <c r="B41" s="5" t="s">
        <v>252</v>
      </c>
      <c r="C41" s="5" t="s">
        <v>253</v>
      </c>
    </row>
    <row r="42" spans="1:3" x14ac:dyDescent="0.3">
      <c r="A42" t="s">
        <v>270</v>
      </c>
      <c r="B42" s="5" t="s">
        <v>511</v>
      </c>
      <c r="C42" s="5" t="s">
        <v>509</v>
      </c>
    </row>
    <row r="43" spans="1:3" x14ac:dyDescent="0.3">
      <c r="A43" t="s">
        <v>271</v>
      </c>
      <c r="B43" s="5" t="s">
        <v>394</v>
      </c>
      <c r="C43" s="5" t="s">
        <v>395</v>
      </c>
    </row>
    <row r="44" spans="1:3" x14ac:dyDescent="0.3">
      <c r="A44" t="s">
        <v>272</v>
      </c>
      <c r="B44" s="5" t="s">
        <v>17</v>
      </c>
      <c r="C44" s="5" t="s">
        <v>18</v>
      </c>
    </row>
    <row r="45" spans="1:3" x14ac:dyDescent="0.3">
      <c r="A45" t="s">
        <v>273</v>
      </c>
      <c r="B45" s="5" t="s">
        <v>219</v>
      </c>
      <c r="C45" s="5" t="s">
        <v>220</v>
      </c>
    </row>
    <row r="46" spans="1:3" x14ac:dyDescent="0.3">
      <c r="A46" t="s">
        <v>274</v>
      </c>
      <c r="B46" s="5" t="s">
        <v>16</v>
      </c>
      <c r="C46" s="5" t="s">
        <v>393</v>
      </c>
    </row>
    <row r="47" spans="1:3" x14ac:dyDescent="0.3">
      <c r="A47" t="s">
        <v>275</v>
      </c>
      <c r="B47" s="5" t="s">
        <v>512</v>
      </c>
      <c r="C47" s="5" t="s">
        <v>445</v>
      </c>
    </row>
    <row r="48" spans="1:3" x14ac:dyDescent="0.3">
      <c r="A48" t="s">
        <v>277</v>
      </c>
      <c r="B48" s="5" t="s">
        <v>21</v>
      </c>
      <c r="C48" s="5" t="s">
        <v>446</v>
      </c>
    </row>
    <row r="49" spans="1:4" x14ac:dyDescent="0.3">
      <c r="A49" t="s">
        <v>278</v>
      </c>
      <c r="B49" s="5" t="s">
        <v>447</v>
      </c>
      <c r="C49" s="5" t="s">
        <v>396</v>
      </c>
      <c r="D49" s="5" t="s">
        <v>448</v>
      </c>
    </row>
    <row r="50" spans="1:4" x14ac:dyDescent="0.3">
      <c r="A50" t="s">
        <v>279</v>
      </c>
      <c r="B50" s="5" t="s">
        <v>443</v>
      </c>
      <c r="C50" s="5" t="s">
        <v>449</v>
      </c>
    </row>
    <row r="51" spans="1:4" x14ac:dyDescent="0.3">
      <c r="A51" t="s">
        <v>280</v>
      </c>
      <c r="B51" s="5" t="s">
        <v>450</v>
      </c>
      <c r="C51" s="5" t="s">
        <v>397</v>
      </c>
    </row>
    <row r="52" spans="1:4" x14ac:dyDescent="0.3">
      <c r="A52" t="s">
        <v>281</v>
      </c>
      <c r="B52" s="5" t="s">
        <v>451</v>
      </c>
      <c r="C52" s="5" t="s">
        <v>398</v>
      </c>
    </row>
    <row r="53" spans="1:4" x14ac:dyDescent="0.3">
      <c r="A53" t="s">
        <v>282</v>
      </c>
      <c r="B53" s="5" t="s">
        <v>453</v>
      </c>
      <c r="C53" s="5" t="s">
        <v>399</v>
      </c>
    </row>
    <row r="54" spans="1:4" x14ac:dyDescent="0.3">
      <c r="A54" t="s">
        <v>283</v>
      </c>
      <c r="B54" s="5" t="s">
        <v>452</v>
      </c>
      <c r="C54" s="5" t="s">
        <v>454</v>
      </c>
    </row>
    <row r="55" spans="1:4" x14ac:dyDescent="0.3">
      <c r="A55" t="s">
        <v>284</v>
      </c>
      <c r="B55" s="5" t="s">
        <v>514</v>
      </c>
      <c r="C55" s="5" t="s">
        <v>455</v>
      </c>
    </row>
    <row r="56" spans="1:4" x14ac:dyDescent="0.3">
      <c r="A56" t="s">
        <v>285</v>
      </c>
      <c r="B56" s="5" t="s">
        <v>515</v>
      </c>
      <c r="C56" s="5" t="s">
        <v>795</v>
      </c>
    </row>
    <row r="57" spans="1:4" x14ac:dyDescent="0.3">
      <c r="A57" t="s">
        <v>286</v>
      </c>
      <c r="B57" s="5" t="s">
        <v>516</v>
      </c>
      <c r="C57" s="5" t="s">
        <v>456</v>
      </c>
    </row>
    <row r="58" spans="1:4" x14ac:dyDescent="0.3">
      <c r="A58" t="s">
        <v>287</v>
      </c>
      <c r="B58" s="5" t="s">
        <v>735</v>
      </c>
      <c r="C58" s="5" t="s">
        <v>400</v>
      </c>
    </row>
    <row r="59" spans="1:4" x14ac:dyDescent="0.3">
      <c r="A59" t="s">
        <v>288</v>
      </c>
      <c r="B59" s="5" t="s">
        <v>462</v>
      </c>
      <c r="C59" s="5" t="s">
        <v>401</v>
      </c>
    </row>
    <row r="60" spans="1:4" x14ac:dyDescent="0.3">
      <c r="A60" t="s">
        <v>289</v>
      </c>
      <c r="B60" s="5" t="s">
        <v>736</v>
      </c>
      <c r="C60" s="5" t="s">
        <v>402</v>
      </c>
    </row>
    <row r="61" spans="1:4" x14ac:dyDescent="0.3">
      <c r="A61" t="s">
        <v>290</v>
      </c>
      <c r="B61" s="5" t="s">
        <v>517</v>
      </c>
      <c r="C61" s="5" t="s">
        <v>457</v>
      </c>
    </row>
    <row r="62" spans="1:4" x14ac:dyDescent="0.3">
      <c r="A62" t="s">
        <v>291</v>
      </c>
      <c r="B62" s="5" t="s">
        <v>493</v>
      </c>
      <c r="C62" s="5" t="s">
        <v>458</v>
      </c>
    </row>
    <row r="63" spans="1:4" x14ac:dyDescent="0.3">
      <c r="A63" t="s">
        <v>292</v>
      </c>
      <c r="B63" s="5" t="s">
        <v>227</v>
      </c>
      <c r="C63" s="5" t="s">
        <v>403</v>
      </c>
    </row>
    <row r="64" spans="1:4" x14ac:dyDescent="0.3">
      <c r="A64" t="s">
        <v>293</v>
      </c>
      <c r="B64" s="5" t="s">
        <v>459</v>
      </c>
      <c r="C64" s="5" t="s">
        <v>404</v>
      </c>
    </row>
    <row r="65" spans="1:4" x14ac:dyDescent="0.3">
      <c r="A65" t="s">
        <v>294</v>
      </c>
      <c r="B65" s="5" t="s">
        <v>518</v>
      </c>
      <c r="C65" s="5" t="s">
        <v>519</v>
      </c>
    </row>
    <row r="66" spans="1:4" x14ac:dyDescent="0.3">
      <c r="A66" t="s">
        <v>295</v>
      </c>
      <c r="B66" s="5" t="s">
        <v>995</v>
      </c>
      <c r="C66" s="5" t="s">
        <v>996</v>
      </c>
      <c r="D66" s="36">
        <v>25</v>
      </c>
    </row>
    <row r="67" spans="1:4" x14ac:dyDescent="0.3">
      <c r="A67" t="s">
        <v>296</v>
      </c>
      <c r="B67" s="5" t="s">
        <v>21</v>
      </c>
      <c r="C67" s="5" t="s">
        <v>25</v>
      </c>
    </row>
    <row r="68" spans="1:4" x14ac:dyDescent="0.3">
      <c r="A68" t="s">
        <v>297</v>
      </c>
      <c r="B68" s="5" t="s">
        <v>520</v>
      </c>
      <c r="C68" s="5" t="s">
        <v>460</v>
      </c>
    </row>
    <row r="69" spans="1:4" x14ac:dyDescent="0.3">
      <c r="A69" t="s">
        <v>298</v>
      </c>
      <c r="B69" s="5" t="s">
        <v>521</v>
      </c>
      <c r="C69" s="5" t="s">
        <v>461</v>
      </c>
    </row>
    <row r="70" spans="1:4" x14ac:dyDescent="0.3">
      <c r="A70" t="s">
        <v>299</v>
      </c>
      <c r="B70" s="5" t="s">
        <v>522</v>
      </c>
      <c r="C70" s="5" t="s">
        <v>405</v>
      </c>
    </row>
    <row r="71" spans="1:4" x14ac:dyDescent="0.3">
      <c r="A71" t="s">
        <v>300</v>
      </c>
      <c r="B71" s="5" t="s">
        <v>748</v>
      </c>
      <c r="C71" s="5" t="s">
        <v>406</v>
      </c>
    </row>
    <row r="72" spans="1:4" x14ac:dyDescent="0.3">
      <c r="A72" t="s">
        <v>301</v>
      </c>
      <c r="B72" s="5" t="s">
        <v>462</v>
      </c>
      <c r="C72" s="5" t="s">
        <v>407</v>
      </c>
    </row>
    <row r="73" spans="1:4" x14ac:dyDescent="0.3">
      <c r="A73" t="s">
        <v>302</v>
      </c>
      <c r="B73" s="5" t="s">
        <v>482</v>
      </c>
      <c r="C73" s="5" t="s">
        <v>463</v>
      </c>
    </row>
    <row r="74" spans="1:4" x14ac:dyDescent="0.3">
      <c r="A74" t="s">
        <v>304</v>
      </c>
      <c r="B74" s="5" t="s">
        <v>522</v>
      </c>
      <c r="C74" s="5" t="s">
        <v>408</v>
      </c>
    </row>
    <row r="75" spans="1:4" x14ac:dyDescent="0.3">
      <c r="A75" t="s">
        <v>305</v>
      </c>
      <c r="B75" s="5" t="s">
        <v>513</v>
      </c>
      <c r="C75" s="5" t="s">
        <v>409</v>
      </c>
    </row>
    <row r="76" spans="1:4" x14ac:dyDescent="0.3">
      <c r="A76" t="s">
        <v>306</v>
      </c>
      <c r="B76" s="5" t="s">
        <v>96</v>
      </c>
      <c r="C76" s="5" t="s">
        <v>749</v>
      </c>
    </row>
    <row r="77" spans="1:4" x14ac:dyDescent="0.3">
      <c r="A77" t="s">
        <v>307</v>
      </c>
      <c r="B77" s="5" t="s">
        <v>19</v>
      </c>
      <c r="C77" s="5" t="s">
        <v>24</v>
      </c>
    </row>
    <row r="78" spans="1:4" x14ac:dyDescent="0.3">
      <c r="A78" t="s">
        <v>308</v>
      </c>
      <c r="B78" s="5" t="s">
        <v>523</v>
      </c>
      <c r="C78" s="5" t="s">
        <v>410</v>
      </c>
    </row>
    <row r="79" spans="1:4" x14ac:dyDescent="0.3">
      <c r="A79" t="s">
        <v>309</v>
      </c>
      <c r="B79" s="5" t="s">
        <v>464</v>
      </c>
      <c r="C79" s="5" t="s">
        <v>411</v>
      </c>
    </row>
    <row r="80" spans="1:4" x14ac:dyDescent="0.3">
      <c r="A80" t="s">
        <v>310</v>
      </c>
      <c r="B80" s="5" t="s">
        <v>524</v>
      </c>
      <c r="C80" s="5" t="s">
        <v>412</v>
      </c>
      <c r="D80" s="5" t="s">
        <v>525</v>
      </c>
    </row>
    <row r="81" spans="1:3" x14ac:dyDescent="0.3">
      <c r="A81" t="s">
        <v>311</v>
      </c>
      <c r="B81" s="5" t="s">
        <v>526</v>
      </c>
      <c r="C81" s="5" t="s">
        <v>413</v>
      </c>
    </row>
    <row r="82" spans="1:3" x14ac:dyDescent="0.3">
      <c r="A82" t="s">
        <v>312</v>
      </c>
      <c r="B82" s="5" t="s">
        <v>16</v>
      </c>
      <c r="C82" s="5" t="s">
        <v>414</v>
      </c>
    </row>
    <row r="83" spans="1:3" x14ac:dyDescent="0.3">
      <c r="A83" t="s">
        <v>313</v>
      </c>
      <c r="B83" s="5" t="s">
        <v>527</v>
      </c>
      <c r="C83" s="5" t="s">
        <v>415</v>
      </c>
    </row>
    <row r="84" spans="1:3" x14ac:dyDescent="0.3">
      <c r="A84" t="s">
        <v>314</v>
      </c>
      <c r="B84" s="5" t="s">
        <v>528</v>
      </c>
      <c r="C84" s="5" t="s">
        <v>416</v>
      </c>
    </row>
    <row r="85" spans="1:3" x14ac:dyDescent="0.3">
      <c r="A85" t="s">
        <v>315</v>
      </c>
      <c r="B85" s="5" t="s">
        <v>529</v>
      </c>
      <c r="C85" s="5" t="s">
        <v>417</v>
      </c>
    </row>
    <row r="86" spans="1:3" x14ac:dyDescent="0.3">
      <c r="A86" t="s">
        <v>316</v>
      </c>
      <c r="B86" s="5" t="s">
        <v>530</v>
      </c>
      <c r="C86" s="5" t="s">
        <v>408</v>
      </c>
    </row>
    <row r="87" spans="1:3" x14ac:dyDescent="0.3">
      <c r="A87" t="s">
        <v>317</v>
      </c>
      <c r="B87" s="5" t="s">
        <v>535</v>
      </c>
      <c r="C87" s="5" t="s">
        <v>418</v>
      </c>
    </row>
    <row r="88" spans="1:3" x14ac:dyDescent="0.3">
      <c r="A88" t="s">
        <v>318</v>
      </c>
      <c r="B88" s="5" t="s">
        <v>531</v>
      </c>
      <c r="C88" s="5" t="s">
        <v>419</v>
      </c>
    </row>
    <row r="89" spans="1:3" x14ac:dyDescent="0.3">
      <c r="A89" t="s">
        <v>319</v>
      </c>
      <c r="B89" s="5" t="s">
        <v>532</v>
      </c>
      <c r="C89" s="5" t="s">
        <v>24</v>
      </c>
    </row>
    <row r="90" spans="1:3" x14ac:dyDescent="0.3">
      <c r="A90" t="s">
        <v>320</v>
      </c>
      <c r="B90" s="5" t="s">
        <v>533</v>
      </c>
      <c r="C90" s="5" t="s">
        <v>420</v>
      </c>
    </row>
    <row r="91" spans="1:3" x14ac:dyDescent="0.3">
      <c r="A91" t="s">
        <v>321</v>
      </c>
      <c r="B91" s="5" t="s">
        <v>534</v>
      </c>
      <c r="C91" s="5" t="s">
        <v>475</v>
      </c>
    </row>
    <row r="92" spans="1:3" x14ac:dyDescent="0.3">
      <c r="A92" t="s">
        <v>322</v>
      </c>
      <c r="B92" s="5" t="s">
        <v>535</v>
      </c>
      <c r="C92" s="5" t="s">
        <v>536</v>
      </c>
    </row>
    <row r="93" spans="1:3" x14ac:dyDescent="0.3">
      <c r="A93" t="s">
        <v>323</v>
      </c>
      <c r="B93" s="5" t="s">
        <v>537</v>
      </c>
      <c r="C93" s="5" t="s">
        <v>421</v>
      </c>
    </row>
    <row r="94" spans="1:3" x14ac:dyDescent="0.3">
      <c r="A94" t="s">
        <v>324</v>
      </c>
      <c r="B94" s="5" t="s">
        <v>538</v>
      </c>
      <c r="C94" s="5" t="s">
        <v>422</v>
      </c>
    </row>
    <row r="95" spans="1:3" x14ac:dyDescent="0.3">
      <c r="A95" t="s">
        <v>326</v>
      </c>
      <c r="B95" s="5" t="s">
        <v>539</v>
      </c>
      <c r="C95" s="5" t="s">
        <v>476</v>
      </c>
    </row>
    <row r="96" spans="1:3" x14ac:dyDescent="0.3">
      <c r="A96" t="s">
        <v>328</v>
      </c>
      <c r="B96" s="5" t="s">
        <v>540</v>
      </c>
      <c r="C96" s="5" t="s">
        <v>423</v>
      </c>
    </row>
    <row r="97" spans="1:4" x14ac:dyDescent="0.3">
      <c r="A97" t="s">
        <v>329</v>
      </c>
      <c r="B97" s="5" t="s">
        <v>541</v>
      </c>
      <c r="C97" s="5" t="s">
        <v>424</v>
      </c>
    </row>
    <row r="98" spans="1:4" x14ac:dyDescent="0.3">
      <c r="A98" t="s">
        <v>330</v>
      </c>
      <c r="B98" s="5" t="s">
        <v>542</v>
      </c>
      <c r="C98" s="5" t="s">
        <v>425</v>
      </c>
    </row>
    <row r="99" spans="1:4" x14ac:dyDescent="0.3">
      <c r="A99" t="s">
        <v>331</v>
      </c>
      <c r="B99" s="5" t="s">
        <v>450</v>
      </c>
      <c r="C99" s="5" t="s">
        <v>426</v>
      </c>
    </row>
    <row r="100" spans="1:4" x14ac:dyDescent="0.3">
      <c r="A100" t="s">
        <v>332</v>
      </c>
      <c r="B100" s="5" t="s">
        <v>737</v>
      </c>
      <c r="C100" s="5" t="s">
        <v>427</v>
      </c>
    </row>
    <row r="101" spans="1:4" x14ac:dyDescent="0.3">
      <c r="A101" t="s">
        <v>333</v>
      </c>
      <c r="B101" s="5" t="s">
        <v>199</v>
      </c>
      <c r="C101" s="5" t="s">
        <v>428</v>
      </c>
    </row>
    <row r="102" spans="1:4" x14ac:dyDescent="0.3">
      <c r="A102" t="s">
        <v>334</v>
      </c>
      <c r="B102" s="5" t="s">
        <v>482</v>
      </c>
      <c r="C102" s="5" t="s">
        <v>429</v>
      </c>
    </row>
    <row r="103" spans="1:4" x14ac:dyDescent="0.3">
      <c r="A103" t="s">
        <v>335</v>
      </c>
      <c r="B103" s="5" t="s">
        <v>483</v>
      </c>
      <c r="C103" s="5" t="s">
        <v>430</v>
      </c>
    </row>
    <row r="104" spans="1:4" x14ac:dyDescent="0.3">
      <c r="A104" t="s">
        <v>336</v>
      </c>
      <c r="B104" s="5" t="s">
        <v>543</v>
      </c>
      <c r="C104" s="5" t="s">
        <v>431</v>
      </c>
    </row>
    <row r="105" spans="1:4" x14ac:dyDescent="0.3">
      <c r="A105" t="s">
        <v>337</v>
      </c>
      <c r="B105" s="5" t="s">
        <v>462</v>
      </c>
      <c r="C105" s="5" t="s">
        <v>465</v>
      </c>
    </row>
    <row r="106" spans="1:4" x14ac:dyDescent="0.3">
      <c r="A106" t="s">
        <v>338</v>
      </c>
      <c r="B106" s="5" t="s">
        <v>546</v>
      </c>
      <c r="C106" s="5" t="s">
        <v>432</v>
      </c>
    </row>
    <row r="107" spans="1:4" x14ac:dyDescent="0.3">
      <c r="A107" t="s">
        <v>339</v>
      </c>
      <c r="B107" s="5" t="s">
        <v>738</v>
      </c>
      <c r="C107" s="5" t="s">
        <v>97</v>
      </c>
    </row>
    <row r="108" spans="1:4" x14ac:dyDescent="0.3">
      <c r="A108" t="s">
        <v>340</v>
      </c>
      <c r="B108" s="5" t="s">
        <v>248</v>
      </c>
      <c r="C108" s="5" t="s">
        <v>466</v>
      </c>
      <c r="D108" s="36">
        <v>25</v>
      </c>
    </row>
    <row r="109" spans="1:4" x14ac:dyDescent="0.3">
      <c r="A109" t="s">
        <v>341</v>
      </c>
      <c r="B109" s="5" t="s">
        <v>544</v>
      </c>
      <c r="C109" s="5" t="s">
        <v>477</v>
      </c>
    </row>
    <row r="110" spans="1:4" x14ac:dyDescent="0.3">
      <c r="A110" t="s">
        <v>342</v>
      </c>
      <c r="B110" s="5" t="s">
        <v>498</v>
      </c>
      <c r="C110" s="5" t="s">
        <v>408</v>
      </c>
    </row>
    <row r="111" spans="1:4" x14ac:dyDescent="0.3">
      <c r="A111" t="s">
        <v>343</v>
      </c>
      <c r="B111" s="5" t="s">
        <v>739</v>
      </c>
      <c r="C111" s="5" t="s">
        <v>13</v>
      </c>
    </row>
    <row r="112" spans="1:4" x14ac:dyDescent="0.3">
      <c r="A112" t="s">
        <v>345</v>
      </c>
      <c r="B112" s="5" t="s">
        <v>545</v>
      </c>
      <c r="C112" s="5" t="s">
        <v>467</v>
      </c>
    </row>
    <row r="113" spans="1:4" x14ac:dyDescent="0.3">
      <c r="A113" t="s">
        <v>346</v>
      </c>
      <c r="B113" s="5" t="s">
        <v>546</v>
      </c>
      <c r="C113" s="5" t="s">
        <v>468</v>
      </c>
    </row>
    <row r="114" spans="1:4" x14ac:dyDescent="0.3">
      <c r="A114" t="s">
        <v>348</v>
      </c>
      <c r="B114" s="5" t="s">
        <v>469</v>
      </c>
      <c r="C114" s="5" t="s">
        <v>478</v>
      </c>
    </row>
    <row r="115" spans="1:4" x14ac:dyDescent="0.3">
      <c r="A115" t="s">
        <v>349</v>
      </c>
      <c r="B115" s="5" t="s">
        <v>22</v>
      </c>
      <c r="C115" s="5" t="s">
        <v>23</v>
      </c>
    </row>
    <row r="116" spans="1:4" x14ac:dyDescent="0.3">
      <c r="A116" t="s">
        <v>350</v>
      </c>
      <c r="B116" s="5" t="s">
        <v>686</v>
      </c>
      <c r="C116" s="5" t="s">
        <v>941</v>
      </c>
    </row>
    <row r="117" spans="1:4" x14ac:dyDescent="0.3">
      <c r="A117" t="s">
        <v>351</v>
      </c>
      <c r="B117" s="5" t="s">
        <v>540</v>
      </c>
      <c r="C117" s="5" t="s">
        <v>470</v>
      </c>
    </row>
    <row r="118" spans="1:4" x14ac:dyDescent="0.3">
      <c r="A118" t="s">
        <v>352</v>
      </c>
      <c r="B118" s="5" t="s">
        <v>525</v>
      </c>
      <c r="C118" s="5" t="s">
        <v>525</v>
      </c>
      <c r="D118" s="36">
        <v>25</v>
      </c>
    </row>
    <row r="119" spans="1:4" x14ac:dyDescent="0.3">
      <c r="A119" t="s">
        <v>353</v>
      </c>
      <c r="B119" s="5" t="s">
        <v>774</v>
      </c>
      <c r="C119" s="5" t="s">
        <v>479</v>
      </c>
      <c r="D119" s="36">
        <v>25</v>
      </c>
    </row>
    <row r="120" spans="1:4" x14ac:dyDescent="0.3">
      <c r="A120" t="s">
        <v>354</v>
      </c>
      <c r="B120" s="5" t="s">
        <v>547</v>
      </c>
      <c r="C120" s="5" t="s">
        <v>480</v>
      </c>
    </row>
    <row r="121" spans="1:4" x14ac:dyDescent="0.3">
      <c r="A121" t="s">
        <v>355</v>
      </c>
      <c r="B121" s="5" t="s">
        <v>482</v>
      </c>
      <c r="C121" s="5" t="s">
        <v>481</v>
      </c>
    </row>
    <row r="122" spans="1:4" x14ac:dyDescent="0.3">
      <c r="A122" t="s">
        <v>356</v>
      </c>
      <c r="B122" s="5" t="s">
        <v>548</v>
      </c>
      <c r="C122" s="5" t="s">
        <v>471</v>
      </c>
      <c r="D122" s="36">
        <v>25</v>
      </c>
    </row>
    <row r="123" spans="1:4" x14ac:dyDescent="0.3">
      <c r="A123" t="s">
        <v>358</v>
      </c>
      <c r="B123" s="5" t="s">
        <v>527</v>
      </c>
      <c r="C123" s="5" t="s">
        <v>549</v>
      </c>
    </row>
    <row r="124" spans="1:4" x14ac:dyDescent="0.3">
      <c r="A124" t="s">
        <v>359</v>
      </c>
      <c r="B124" s="5" t="s">
        <v>540</v>
      </c>
      <c r="C124" s="5" t="s">
        <v>750</v>
      </c>
    </row>
    <row r="125" spans="1:4" x14ac:dyDescent="0.3">
      <c r="A125" t="s">
        <v>360</v>
      </c>
      <c r="B125" s="5" t="s">
        <v>19</v>
      </c>
      <c r="C125" s="5" t="s">
        <v>994</v>
      </c>
    </row>
    <row r="126" spans="1:4" x14ac:dyDescent="0.3">
      <c r="A126" t="s">
        <v>361</v>
      </c>
      <c r="B126" s="5" t="s">
        <v>483</v>
      </c>
      <c r="C126" s="5" t="s">
        <v>434</v>
      </c>
    </row>
    <row r="127" spans="1:4" x14ac:dyDescent="0.3">
      <c r="A127" t="s">
        <v>362</v>
      </c>
      <c r="B127" s="5" t="s">
        <v>484</v>
      </c>
      <c r="C127" s="5" t="s">
        <v>435</v>
      </c>
    </row>
    <row r="128" spans="1:4" x14ac:dyDescent="0.3">
      <c r="A128" t="s">
        <v>363</v>
      </c>
      <c r="B128" s="5" t="s">
        <v>550</v>
      </c>
      <c r="C128" s="5" t="s">
        <v>472</v>
      </c>
    </row>
    <row r="129" spans="1:3" x14ac:dyDescent="0.3">
      <c r="A129" t="s">
        <v>364</v>
      </c>
      <c r="B129" s="5" t="s">
        <v>1118</v>
      </c>
      <c r="C129" s="5" t="s">
        <v>398</v>
      </c>
    </row>
    <row r="130" spans="1:3" x14ac:dyDescent="0.3">
      <c r="A130" t="s">
        <v>365</v>
      </c>
      <c r="B130" s="5" t="s">
        <v>485</v>
      </c>
      <c r="C130" s="5" t="s">
        <v>436</v>
      </c>
    </row>
    <row r="131" spans="1:3" x14ac:dyDescent="0.3">
      <c r="A131" t="s">
        <v>367</v>
      </c>
      <c r="B131" s="5" t="s">
        <v>394</v>
      </c>
      <c r="C131" s="5" t="s">
        <v>486</v>
      </c>
    </row>
    <row r="132" spans="1:3" x14ac:dyDescent="0.3">
      <c r="A132" t="s">
        <v>368</v>
      </c>
      <c r="B132" s="5" t="s">
        <v>227</v>
      </c>
      <c r="C132" s="5" t="s">
        <v>487</v>
      </c>
    </row>
    <row r="133" spans="1:3" x14ac:dyDescent="0.3">
      <c r="A133" t="s">
        <v>369</v>
      </c>
      <c r="B133" s="5" t="s">
        <v>16</v>
      </c>
      <c r="C133" s="5" t="s">
        <v>437</v>
      </c>
    </row>
    <row r="134" spans="1:3" x14ac:dyDescent="0.3">
      <c r="A134" t="s">
        <v>370</v>
      </c>
      <c r="B134" s="5" t="s">
        <v>488</v>
      </c>
      <c r="C134" s="5" t="s">
        <v>438</v>
      </c>
    </row>
    <row r="135" spans="1:3" x14ac:dyDescent="0.3">
      <c r="A135" t="s">
        <v>371</v>
      </c>
      <c r="B135" s="5" t="s">
        <v>490</v>
      </c>
      <c r="C135" s="5" t="s">
        <v>489</v>
      </c>
    </row>
    <row r="136" spans="1:3" x14ac:dyDescent="0.3">
      <c r="A136" t="s">
        <v>372</v>
      </c>
      <c r="B136" s="5" t="s">
        <v>751</v>
      </c>
      <c r="C136" s="5" t="s">
        <v>740</v>
      </c>
    </row>
    <row r="137" spans="1:3" x14ac:dyDescent="0.3">
      <c r="A137" t="s">
        <v>373</v>
      </c>
      <c r="B137" s="5" t="s">
        <v>473</v>
      </c>
      <c r="C137" s="5" t="s">
        <v>439</v>
      </c>
    </row>
    <row r="138" spans="1:3" x14ac:dyDescent="0.3">
      <c r="A138" t="s">
        <v>374</v>
      </c>
      <c r="B138" s="5" t="s">
        <v>164</v>
      </c>
      <c r="C138" s="5" t="s">
        <v>13</v>
      </c>
    </row>
    <row r="139" spans="1:3" x14ac:dyDescent="0.3">
      <c r="A139" t="s">
        <v>375</v>
      </c>
      <c r="B139" s="5" t="s">
        <v>551</v>
      </c>
      <c r="C139" s="5" t="s">
        <v>440</v>
      </c>
    </row>
    <row r="140" spans="1:3" x14ac:dyDescent="0.3">
      <c r="A140" t="s">
        <v>376</v>
      </c>
      <c r="B140" s="5" t="s">
        <v>491</v>
      </c>
      <c r="C140" s="5" t="s">
        <v>741</v>
      </c>
    </row>
    <row r="141" spans="1:3" x14ac:dyDescent="0.3">
      <c r="A141" t="s">
        <v>377</v>
      </c>
      <c r="B141" s="5" t="s">
        <v>493</v>
      </c>
      <c r="C141" s="5" t="s">
        <v>441</v>
      </c>
    </row>
    <row r="142" spans="1:3" x14ac:dyDescent="0.3">
      <c r="A142" t="s">
        <v>378</v>
      </c>
      <c r="B142" s="5" t="s">
        <v>474</v>
      </c>
      <c r="C142" s="5" t="s">
        <v>492</v>
      </c>
    </row>
    <row r="143" spans="1:3" x14ac:dyDescent="0.3">
      <c r="A143" t="s">
        <v>380</v>
      </c>
      <c r="B143" s="5" t="s">
        <v>552</v>
      </c>
      <c r="C143" s="5" t="s">
        <v>20</v>
      </c>
    </row>
    <row r="144" spans="1:3" x14ac:dyDescent="0.3">
      <c r="A144" t="s">
        <v>381</v>
      </c>
      <c r="B144" s="5" t="s">
        <v>494</v>
      </c>
      <c r="C144" s="5" t="s">
        <v>442</v>
      </c>
    </row>
    <row r="145" spans="1:4" x14ac:dyDescent="0.3">
      <c r="A145" t="s">
        <v>382</v>
      </c>
      <c r="B145" s="5" t="s">
        <v>790</v>
      </c>
      <c r="C145" s="5" t="s">
        <v>791</v>
      </c>
    </row>
    <row r="146" spans="1:4" x14ac:dyDescent="0.3">
      <c r="A146" t="s">
        <v>383</v>
      </c>
      <c r="B146" s="5" t="s">
        <v>495</v>
      </c>
      <c r="C146" s="5" t="s">
        <v>432</v>
      </c>
    </row>
    <row r="147" spans="1:4" x14ac:dyDescent="0.3">
      <c r="A147" t="s">
        <v>384</v>
      </c>
      <c r="B147" s="5" t="s">
        <v>230</v>
      </c>
      <c r="C147" s="5" t="s">
        <v>444</v>
      </c>
    </row>
    <row r="148" spans="1:4" x14ac:dyDescent="0.3">
      <c r="A148" t="s">
        <v>385</v>
      </c>
      <c r="B148" s="5" t="s">
        <v>496</v>
      </c>
      <c r="C148" s="5" t="s">
        <v>407</v>
      </c>
    </row>
    <row r="149" spans="1:4" x14ac:dyDescent="0.3">
      <c r="A149" s="5" t="s">
        <v>150</v>
      </c>
      <c r="B149" s="5" t="s">
        <v>204</v>
      </c>
      <c r="C149" s="5" t="s">
        <v>433</v>
      </c>
    </row>
    <row r="150" spans="1:4" x14ac:dyDescent="0.3">
      <c r="A150" s="5" t="s">
        <v>150</v>
      </c>
      <c r="B150" s="5" t="s">
        <v>737</v>
      </c>
      <c r="C150" s="5" t="s">
        <v>497</v>
      </c>
    </row>
    <row r="151" spans="1:4" x14ac:dyDescent="0.3">
      <c r="A151" s="5" t="s">
        <v>150</v>
      </c>
      <c r="B151" s="5" t="s">
        <v>498</v>
      </c>
      <c r="C151" s="5" t="s">
        <v>499</v>
      </c>
    </row>
    <row r="152" spans="1:4" x14ac:dyDescent="0.3">
      <c r="A152" s="5" t="s">
        <v>150</v>
      </c>
      <c r="B152" s="5" t="s">
        <v>500</v>
      </c>
      <c r="C152" s="5" t="s">
        <v>501</v>
      </c>
    </row>
    <row r="153" spans="1:4" x14ac:dyDescent="0.3">
      <c r="A153" s="5" t="s">
        <v>150</v>
      </c>
      <c r="B153" s="5" t="s">
        <v>237</v>
      </c>
      <c r="C153" s="5" t="s">
        <v>502</v>
      </c>
    </row>
    <row r="154" spans="1:4" x14ac:dyDescent="0.3">
      <c r="A154" t="s">
        <v>504</v>
      </c>
      <c r="B154" s="5" t="s">
        <v>21</v>
      </c>
      <c r="C154" s="5" t="s">
        <v>505</v>
      </c>
    </row>
    <row r="155" spans="1:4" x14ac:dyDescent="0.3">
      <c r="A155" s="5" t="s">
        <v>150</v>
      </c>
      <c r="B155" s="5" t="s">
        <v>525</v>
      </c>
      <c r="C155" t="s">
        <v>792</v>
      </c>
      <c r="D155" s="5" t="s">
        <v>525</v>
      </c>
    </row>
    <row r="156" spans="1:4" x14ac:dyDescent="0.3">
      <c r="A156" s="5" t="s">
        <v>150</v>
      </c>
      <c r="B156" s="5" t="s">
        <v>506</v>
      </c>
      <c r="C156" s="5" t="s">
        <v>507</v>
      </c>
    </row>
    <row r="157" spans="1:4" x14ac:dyDescent="0.3">
      <c r="A157" s="5" t="s">
        <v>150</v>
      </c>
      <c r="B157" s="5" t="s">
        <v>248</v>
      </c>
      <c r="C157" s="5" t="s">
        <v>565</v>
      </c>
    </row>
    <row r="158" spans="1:4" x14ac:dyDescent="0.3">
      <c r="A158" s="5" t="s">
        <v>150</v>
      </c>
      <c r="B158" s="5" t="s">
        <v>542</v>
      </c>
      <c r="C158" s="5" t="s">
        <v>566</v>
      </c>
    </row>
    <row r="159" spans="1:4" x14ac:dyDescent="0.3">
      <c r="A159" s="5" t="s">
        <v>150</v>
      </c>
      <c r="B159" s="5" t="s">
        <v>567</v>
      </c>
      <c r="C159" s="5" t="s">
        <v>568</v>
      </c>
    </row>
    <row r="160" spans="1:4" x14ac:dyDescent="0.3">
      <c r="A160" t="s">
        <v>569</v>
      </c>
      <c r="B160" s="5" t="s">
        <v>589</v>
      </c>
      <c r="C160" s="5" t="s">
        <v>590</v>
      </c>
    </row>
    <row r="161" spans="1:4" x14ac:dyDescent="0.3">
      <c r="A161" t="s">
        <v>570</v>
      </c>
      <c r="B161" s="5" t="s">
        <v>248</v>
      </c>
      <c r="C161" s="5" t="s">
        <v>590</v>
      </c>
    </row>
    <row r="162" spans="1:4" x14ac:dyDescent="0.3">
      <c r="A162" t="s">
        <v>571</v>
      </c>
      <c r="B162" s="5" t="s">
        <v>526</v>
      </c>
      <c r="C162" s="5" t="s">
        <v>582</v>
      </c>
    </row>
    <row r="163" spans="1:4" x14ac:dyDescent="0.3">
      <c r="A163" t="s">
        <v>572</v>
      </c>
      <c r="B163" s="5" t="s">
        <v>235</v>
      </c>
      <c r="C163" s="5" t="s">
        <v>583</v>
      </c>
    </row>
    <row r="164" spans="1:4" x14ac:dyDescent="0.3">
      <c r="A164" t="s">
        <v>573</v>
      </c>
      <c r="B164" s="5" t="s">
        <v>414</v>
      </c>
      <c r="C164" s="5" t="s">
        <v>584</v>
      </c>
    </row>
    <row r="165" spans="1:4" x14ac:dyDescent="0.3">
      <c r="A165" t="s">
        <v>574</v>
      </c>
      <c r="B165" s="5" t="s">
        <v>203</v>
      </c>
      <c r="C165" s="5" t="s">
        <v>587</v>
      </c>
    </row>
    <row r="166" spans="1:4" x14ac:dyDescent="0.3">
      <c r="A166" t="s">
        <v>575</v>
      </c>
      <c r="B166" s="5" t="s">
        <v>580</v>
      </c>
      <c r="C166" s="5" t="s">
        <v>585</v>
      </c>
    </row>
    <row r="167" spans="1:4" x14ac:dyDescent="0.3">
      <c r="A167" t="s">
        <v>577</v>
      </c>
      <c r="B167" s="5" t="s">
        <v>515</v>
      </c>
      <c r="C167" s="5" t="s">
        <v>581</v>
      </c>
    </row>
    <row r="168" spans="1:4" x14ac:dyDescent="0.3">
      <c r="A168" t="s">
        <v>578</v>
      </c>
      <c r="B168" s="5" t="s">
        <v>586</v>
      </c>
      <c r="C168" s="5" t="s">
        <v>588</v>
      </c>
    </row>
    <row r="169" spans="1:4" x14ac:dyDescent="0.3">
      <c r="A169" t="s">
        <v>579</v>
      </c>
      <c r="B169" s="5" t="s">
        <v>752</v>
      </c>
      <c r="C169" s="5" t="s">
        <v>592</v>
      </c>
      <c r="D169"/>
    </row>
    <row r="170" spans="1:4" x14ac:dyDescent="0.3">
      <c r="A170" t="s">
        <v>603</v>
      </c>
      <c r="B170" s="5" t="s">
        <v>626</v>
      </c>
      <c r="C170" s="5" t="s">
        <v>627</v>
      </c>
    </row>
    <row r="171" spans="1:4" x14ac:dyDescent="0.3">
      <c r="A171" t="s">
        <v>610</v>
      </c>
      <c r="B171" s="5" t="s">
        <v>629</v>
      </c>
      <c r="C171" s="5" t="s">
        <v>630</v>
      </c>
    </row>
    <row r="172" spans="1:4" x14ac:dyDescent="0.3">
      <c r="A172" t="s">
        <v>617</v>
      </c>
      <c r="B172" s="5" t="s">
        <v>533</v>
      </c>
      <c r="C172" s="5" t="s">
        <v>628</v>
      </c>
    </row>
    <row r="173" spans="1:4" x14ac:dyDescent="0.3">
      <c r="A173" t="s">
        <v>623</v>
      </c>
      <c r="B173" s="5" t="s">
        <v>524</v>
      </c>
      <c r="C173" s="5" t="s">
        <v>631</v>
      </c>
    </row>
    <row r="174" spans="1:4" x14ac:dyDescent="0.3">
      <c r="A174" t="s">
        <v>643</v>
      </c>
      <c r="B174" s="5" t="s">
        <v>204</v>
      </c>
      <c r="C174" s="5" t="s">
        <v>647</v>
      </c>
    </row>
    <row r="175" spans="1:4" x14ac:dyDescent="0.3">
      <c r="A175" t="s">
        <v>632</v>
      </c>
      <c r="B175" s="5" t="s">
        <v>648</v>
      </c>
      <c r="C175" s="5" t="s">
        <v>649</v>
      </c>
    </row>
    <row r="176" spans="1:4" x14ac:dyDescent="0.3">
      <c r="A176" t="s">
        <v>650</v>
      </c>
      <c r="B176" s="5" t="s">
        <v>248</v>
      </c>
      <c r="C176" s="5" t="s">
        <v>210</v>
      </c>
    </row>
    <row r="177" spans="1:3" x14ac:dyDescent="0.3">
      <c r="A177" t="s">
        <v>651</v>
      </c>
      <c r="B177" s="5" t="s">
        <v>652</v>
      </c>
      <c r="C177" s="5" t="s">
        <v>653</v>
      </c>
    </row>
    <row r="178" spans="1:3" x14ac:dyDescent="0.3">
      <c r="A178" s="5" t="s">
        <v>150</v>
      </c>
      <c r="B178" s="5" t="s">
        <v>655</v>
      </c>
      <c r="C178" s="5" t="s">
        <v>654</v>
      </c>
    </row>
    <row r="179" spans="1:3" x14ac:dyDescent="0.3">
      <c r="A179" t="s">
        <v>658</v>
      </c>
      <c r="B179" s="5" t="s">
        <v>660</v>
      </c>
      <c r="C179" s="5" t="s">
        <v>659</v>
      </c>
    </row>
    <row r="180" spans="1:3" x14ac:dyDescent="0.3">
      <c r="A180" t="s">
        <v>656</v>
      </c>
      <c r="B180" s="5" t="s">
        <v>828</v>
      </c>
      <c r="C180" s="5" t="s">
        <v>662</v>
      </c>
    </row>
    <row r="181" spans="1:3" x14ac:dyDescent="0.3">
      <c r="A181" t="s">
        <v>657</v>
      </c>
      <c r="B181" s="5" t="s">
        <v>663</v>
      </c>
      <c r="C181" s="5" t="s">
        <v>664</v>
      </c>
    </row>
    <row r="182" spans="1:3" x14ac:dyDescent="0.3">
      <c r="A182" s="5" t="s">
        <v>150</v>
      </c>
      <c r="B182" s="5" t="s">
        <v>665</v>
      </c>
      <c r="C182" s="5" t="s">
        <v>666</v>
      </c>
    </row>
    <row r="183" spans="1:3" x14ac:dyDescent="0.3">
      <c r="A183" s="5" t="s">
        <v>150</v>
      </c>
      <c r="B183" s="5" t="s">
        <v>667</v>
      </c>
      <c r="C183" s="5" t="s">
        <v>668</v>
      </c>
    </row>
    <row r="184" spans="1:3" x14ac:dyDescent="0.3">
      <c r="A184" t="s">
        <v>669</v>
      </c>
      <c r="B184" s="5" t="s">
        <v>670</v>
      </c>
      <c r="C184" s="5" t="s">
        <v>671</v>
      </c>
    </row>
    <row r="185" spans="1:3" x14ac:dyDescent="0.3">
      <c r="A185" t="s">
        <v>683</v>
      </c>
      <c r="B185" s="5" t="s">
        <v>684</v>
      </c>
      <c r="C185" s="5" t="s">
        <v>685</v>
      </c>
    </row>
    <row r="186" spans="1:3" x14ac:dyDescent="0.3">
      <c r="A186" t="s">
        <v>724</v>
      </c>
      <c r="B186" s="5" t="s">
        <v>728</v>
      </c>
      <c r="C186" s="5" t="s">
        <v>729</v>
      </c>
    </row>
    <row r="187" spans="1:3" x14ac:dyDescent="0.3">
      <c r="A187" t="s">
        <v>725</v>
      </c>
      <c r="B187" s="5" t="s">
        <v>686</v>
      </c>
      <c r="C187" s="5" t="s">
        <v>687</v>
      </c>
    </row>
    <row r="188" spans="1:3" x14ac:dyDescent="0.3">
      <c r="A188" t="s">
        <v>726</v>
      </c>
      <c r="B188" s="5" t="s">
        <v>730</v>
      </c>
      <c r="C188" s="5" t="s">
        <v>731</v>
      </c>
    </row>
    <row r="189" spans="1:3" x14ac:dyDescent="0.3">
      <c r="A189" t="s">
        <v>742</v>
      </c>
      <c r="B189" s="5" t="s">
        <v>1008</v>
      </c>
      <c r="C189" s="5" t="s">
        <v>1009</v>
      </c>
    </row>
    <row r="190" spans="1:3" x14ac:dyDescent="0.3">
      <c r="A190" t="s">
        <v>743</v>
      </c>
      <c r="B190" s="5" t="s">
        <v>230</v>
      </c>
      <c r="C190" s="5" t="s">
        <v>744</v>
      </c>
    </row>
    <row r="191" spans="1:3" x14ac:dyDescent="0.3">
      <c r="A191" t="s">
        <v>753</v>
      </c>
      <c r="B191" s="5" t="s">
        <v>758</v>
      </c>
      <c r="C191" s="5" t="s">
        <v>759</v>
      </c>
    </row>
    <row r="192" spans="1:3" x14ac:dyDescent="0.3">
      <c r="A192" t="s">
        <v>754</v>
      </c>
      <c r="B192" s="5" t="s">
        <v>762</v>
      </c>
      <c r="C192" s="5" t="s">
        <v>15</v>
      </c>
    </row>
    <row r="193" spans="1:22" x14ac:dyDescent="0.3">
      <c r="A193" t="s">
        <v>755</v>
      </c>
      <c r="B193" s="5" t="s">
        <v>535</v>
      </c>
      <c r="C193" s="5" t="s">
        <v>760</v>
      </c>
    </row>
    <row r="194" spans="1:22" x14ac:dyDescent="0.3">
      <c r="A194" t="s">
        <v>756</v>
      </c>
      <c r="B194" s="5" t="s">
        <v>663</v>
      </c>
      <c r="C194" s="5" t="s">
        <v>763</v>
      </c>
    </row>
    <row r="195" spans="1:22" x14ac:dyDescent="0.3">
      <c r="A195" t="s">
        <v>757</v>
      </c>
      <c r="B195" s="5" t="s">
        <v>761</v>
      </c>
      <c r="C195" s="5" t="s">
        <v>764</v>
      </c>
    </row>
    <row r="196" spans="1:22" x14ac:dyDescent="0.3">
      <c r="A196" t="s">
        <v>773</v>
      </c>
      <c r="B196" s="5" t="s">
        <v>774</v>
      </c>
      <c r="C196" s="5" t="s">
        <v>775</v>
      </c>
      <c r="S196"/>
      <c r="T196"/>
      <c r="U196" s="3"/>
      <c r="V196" s="2"/>
    </row>
    <row r="197" spans="1:22" x14ac:dyDescent="0.3">
      <c r="A197" t="s">
        <v>772</v>
      </c>
      <c r="B197" s="5" t="s">
        <v>498</v>
      </c>
      <c r="C197" s="5" t="s">
        <v>432</v>
      </c>
    </row>
    <row r="198" spans="1:22" x14ac:dyDescent="0.3">
      <c r="A198" t="s">
        <v>771</v>
      </c>
      <c r="B198" s="5" t="s">
        <v>516</v>
      </c>
      <c r="C198" s="5" t="s">
        <v>780</v>
      </c>
      <c r="S198"/>
      <c r="T198"/>
      <c r="U198" s="3"/>
      <c r="V198" s="2"/>
    </row>
    <row r="199" spans="1:22" x14ac:dyDescent="0.3">
      <c r="A199" t="s">
        <v>770</v>
      </c>
      <c r="B199" s="5" t="s">
        <v>646</v>
      </c>
      <c r="C199" s="5" t="s">
        <v>408</v>
      </c>
    </row>
    <row r="200" spans="1:22" x14ac:dyDescent="0.3">
      <c r="A200" t="s">
        <v>769</v>
      </c>
      <c r="B200" s="5" t="s">
        <v>778</v>
      </c>
      <c r="C200" s="5" t="s">
        <v>781</v>
      </c>
    </row>
    <row r="201" spans="1:22" x14ac:dyDescent="0.3">
      <c r="A201" t="s">
        <v>768</v>
      </c>
      <c r="B201" s="5" t="s">
        <v>168</v>
      </c>
      <c r="C201" s="5" t="s">
        <v>779</v>
      </c>
    </row>
    <row r="202" spans="1:22" x14ac:dyDescent="0.3">
      <c r="A202" t="s">
        <v>767</v>
      </c>
      <c r="B202" s="5" t="s">
        <v>761</v>
      </c>
      <c r="C202" s="5" t="s">
        <v>782</v>
      </c>
    </row>
    <row r="203" spans="1:22" x14ac:dyDescent="0.3">
      <c r="A203" t="s">
        <v>766</v>
      </c>
      <c r="B203" s="5" t="s">
        <v>776</v>
      </c>
      <c r="C203" s="5" t="s">
        <v>777</v>
      </c>
    </row>
    <row r="204" spans="1:22" x14ac:dyDescent="0.3">
      <c r="A204" t="s">
        <v>765</v>
      </c>
      <c r="B204" s="5" t="s">
        <v>679</v>
      </c>
      <c r="C204" s="5" t="s">
        <v>680</v>
      </c>
    </row>
    <row r="205" spans="1:22" x14ac:dyDescent="0.3">
      <c r="A205" t="s">
        <v>786</v>
      </c>
      <c r="B205" s="5" t="s">
        <v>787</v>
      </c>
      <c r="C205" s="5" t="s">
        <v>788</v>
      </c>
    </row>
    <row r="206" spans="1:22" x14ac:dyDescent="0.3">
      <c r="A206" s="5" t="s">
        <v>793</v>
      </c>
      <c r="B206" s="5" t="s">
        <v>673</v>
      </c>
      <c r="C206" s="5" t="s">
        <v>674</v>
      </c>
    </row>
    <row r="207" spans="1:22" x14ac:dyDescent="0.3">
      <c r="A207" s="5" t="s">
        <v>793</v>
      </c>
      <c r="B207" s="5" t="s">
        <v>677</v>
      </c>
      <c r="C207" s="5" t="s">
        <v>678</v>
      </c>
    </row>
    <row r="208" spans="1:22" x14ac:dyDescent="0.3">
      <c r="A208" s="5" t="s">
        <v>793</v>
      </c>
      <c r="B208" s="5" t="s">
        <v>681</v>
      </c>
      <c r="C208" s="5" t="s">
        <v>682</v>
      </c>
    </row>
    <row r="209" spans="1:3" x14ac:dyDescent="0.3">
      <c r="A209" s="5" t="s">
        <v>793</v>
      </c>
      <c r="B209" s="5" t="s">
        <v>206</v>
      </c>
      <c r="C209" s="5" t="s">
        <v>672</v>
      </c>
    </row>
    <row r="210" spans="1:3" x14ac:dyDescent="0.3">
      <c r="A210" t="s">
        <v>799</v>
      </c>
      <c r="B210" s="5" t="s">
        <v>802</v>
      </c>
      <c r="C210" s="5" t="s">
        <v>803</v>
      </c>
    </row>
    <row r="211" spans="1:3" x14ac:dyDescent="0.3">
      <c r="A211" t="s">
        <v>798</v>
      </c>
      <c r="B211" s="5" t="s">
        <v>482</v>
      </c>
      <c r="C211" s="5" t="s">
        <v>804</v>
      </c>
    </row>
    <row r="212" spans="1:3" x14ac:dyDescent="0.3">
      <c r="A212" t="s">
        <v>797</v>
      </c>
      <c r="B212" s="5" t="s">
        <v>203</v>
      </c>
      <c r="C212" s="5" t="s">
        <v>805</v>
      </c>
    </row>
    <row r="213" spans="1:3" x14ac:dyDescent="0.3">
      <c r="A213" t="s">
        <v>796</v>
      </c>
      <c r="B213" s="5" t="s">
        <v>806</v>
      </c>
      <c r="C213" s="5" t="s">
        <v>807</v>
      </c>
    </row>
    <row r="214" spans="1:3" x14ac:dyDescent="0.3">
      <c r="A214" t="s">
        <v>809</v>
      </c>
      <c r="B214" s="5" t="s">
        <v>812</v>
      </c>
      <c r="C214" s="5" t="s">
        <v>811</v>
      </c>
    </row>
    <row r="215" spans="1:3" x14ac:dyDescent="0.3">
      <c r="A215" t="s">
        <v>813</v>
      </c>
      <c r="B215" s="5" t="s">
        <v>827</v>
      </c>
      <c r="C215" s="5" t="s">
        <v>820</v>
      </c>
    </row>
    <row r="216" spans="1:3" x14ac:dyDescent="0.3">
      <c r="A216" t="s">
        <v>816</v>
      </c>
      <c r="B216" s="5" t="s">
        <v>386</v>
      </c>
      <c r="C216" s="5" t="s">
        <v>821</v>
      </c>
    </row>
    <row r="217" spans="1:3" x14ac:dyDescent="0.3">
      <c r="A217" t="s">
        <v>817</v>
      </c>
      <c r="B217" s="5" t="s">
        <v>823</v>
      </c>
      <c r="C217" s="5" t="s">
        <v>822</v>
      </c>
    </row>
    <row r="218" spans="1:3" x14ac:dyDescent="0.3">
      <c r="A218" t="s">
        <v>819</v>
      </c>
      <c r="B218" s="5" t="s">
        <v>675</v>
      </c>
      <c r="C218" s="5" t="s">
        <v>676</v>
      </c>
    </row>
    <row r="219" spans="1:3" x14ac:dyDescent="0.3">
      <c r="A219" s="5" t="s">
        <v>150</v>
      </c>
      <c r="B219" s="5" t="s">
        <v>824</v>
      </c>
      <c r="C219" s="5" t="s">
        <v>676</v>
      </c>
    </row>
    <row r="220" spans="1:3" x14ac:dyDescent="0.3">
      <c r="A220" s="5" t="s">
        <v>150</v>
      </c>
      <c r="B220" s="5" t="s">
        <v>825</v>
      </c>
      <c r="C220" s="5" t="s">
        <v>826</v>
      </c>
    </row>
    <row r="221" spans="1:3" x14ac:dyDescent="0.3">
      <c r="A221" s="5" t="s">
        <v>793</v>
      </c>
      <c r="B221" s="5" t="s">
        <v>661</v>
      </c>
      <c r="C221" s="5" t="s">
        <v>662</v>
      </c>
    </row>
    <row r="222" spans="1:3" x14ac:dyDescent="0.3">
      <c r="A222" s="5" t="s">
        <v>150</v>
      </c>
      <c r="B222" s="5" t="s">
        <v>940</v>
      </c>
      <c r="C222" s="5" t="s">
        <v>936</v>
      </c>
    </row>
    <row r="223" spans="1:3" x14ac:dyDescent="0.3">
      <c r="A223" t="s">
        <v>937</v>
      </c>
      <c r="B223" s="5" t="s">
        <v>938</v>
      </c>
      <c r="C223" s="5" t="s">
        <v>939</v>
      </c>
    </row>
    <row r="224" spans="1:3" x14ac:dyDescent="0.3">
      <c r="A224" t="s">
        <v>942</v>
      </c>
      <c r="B224" s="5" t="s">
        <v>513</v>
      </c>
      <c r="C224" s="5" t="s">
        <v>944</v>
      </c>
    </row>
    <row r="225" spans="1:3" x14ac:dyDescent="0.3">
      <c r="A225" t="s">
        <v>945</v>
      </c>
      <c r="B225" s="5" t="s">
        <v>946</v>
      </c>
      <c r="C225" s="5" t="s">
        <v>947</v>
      </c>
    </row>
    <row r="226" spans="1:3" x14ac:dyDescent="0.3">
      <c r="A226" s="5" t="s">
        <v>150</v>
      </c>
      <c r="B226" s="5" t="s">
        <v>984</v>
      </c>
      <c r="C226" s="5" t="s">
        <v>983</v>
      </c>
    </row>
    <row r="227" spans="1:3" x14ac:dyDescent="0.3">
      <c r="A227" t="s">
        <v>987</v>
      </c>
      <c r="B227" s="5" t="s">
        <v>673</v>
      </c>
      <c r="C227" s="5" t="s">
        <v>989</v>
      </c>
    </row>
    <row r="228" spans="1:3" x14ac:dyDescent="0.3">
      <c r="A228" t="s">
        <v>988</v>
      </c>
      <c r="B228" s="5" t="s">
        <v>991</v>
      </c>
      <c r="C228" s="5" t="s">
        <v>990</v>
      </c>
    </row>
    <row r="229" spans="1:3" x14ac:dyDescent="0.3">
      <c r="A229" t="s">
        <v>997</v>
      </c>
      <c r="B229" s="5" t="s">
        <v>999</v>
      </c>
      <c r="C229" s="5" t="s">
        <v>588</v>
      </c>
    </row>
    <row r="230" spans="1:3" x14ac:dyDescent="0.3">
      <c r="A230" t="s">
        <v>998</v>
      </c>
      <c r="B230" s="5" t="s">
        <v>484</v>
      </c>
      <c r="C230" s="5" t="s">
        <v>1000</v>
      </c>
    </row>
    <row r="231" spans="1:3" x14ac:dyDescent="0.3">
      <c r="A231" t="s">
        <v>1001</v>
      </c>
      <c r="B231" s="5" t="s">
        <v>1003</v>
      </c>
      <c r="C231" s="5" t="s">
        <v>1002</v>
      </c>
    </row>
    <row r="232" spans="1:3" x14ac:dyDescent="0.3">
      <c r="A232" s="5" t="s">
        <v>150</v>
      </c>
      <c r="B232" s="5" t="s">
        <v>537</v>
      </c>
      <c r="C232" s="5" t="s">
        <v>1004</v>
      </c>
    </row>
    <row r="233" spans="1:3" x14ac:dyDescent="0.3">
      <c r="A233" s="5" t="s">
        <v>150</v>
      </c>
      <c r="B233" s="5" t="s">
        <v>1007</v>
      </c>
      <c r="C233" s="5" t="s">
        <v>1006</v>
      </c>
    </row>
    <row r="234" spans="1:3" x14ac:dyDescent="0.3">
      <c r="A234" t="s">
        <v>1010</v>
      </c>
      <c r="B234" s="5" t="s">
        <v>1077</v>
      </c>
      <c r="C234" s="5" t="s">
        <v>1078</v>
      </c>
    </row>
    <row r="235" spans="1:3" x14ac:dyDescent="0.3">
      <c r="A235" s="5" t="s">
        <v>150</v>
      </c>
      <c r="B235" s="5" t="s">
        <v>529</v>
      </c>
      <c r="C235" s="5" t="s">
        <v>1079</v>
      </c>
    </row>
    <row r="236" spans="1:3" x14ac:dyDescent="0.3">
      <c r="A236" t="s">
        <v>1111</v>
      </c>
      <c r="B236" s="5" t="s">
        <v>1112</v>
      </c>
      <c r="C236" s="5" t="s">
        <v>1113</v>
      </c>
    </row>
    <row r="237" spans="1:3" x14ac:dyDescent="0.3">
      <c r="A237" t="s">
        <v>1114</v>
      </c>
      <c r="B237" s="5" t="s">
        <v>525</v>
      </c>
      <c r="C237" s="5" t="s">
        <v>525</v>
      </c>
    </row>
    <row r="238" spans="1:3" x14ac:dyDescent="0.3">
      <c r="A238" t="s">
        <v>1115</v>
      </c>
      <c r="B238" s="5" t="s">
        <v>483</v>
      </c>
      <c r="C238" s="5" t="s">
        <v>1116</v>
      </c>
    </row>
    <row r="239" spans="1:3" x14ac:dyDescent="0.3">
      <c r="A239" t="s">
        <v>1121</v>
      </c>
      <c r="B239" s="5" t="s">
        <v>684</v>
      </c>
      <c r="C239" s="5" t="s">
        <v>1123</v>
      </c>
    </row>
    <row r="240" spans="1:3" x14ac:dyDescent="0.3">
      <c r="A240"/>
    </row>
  </sheetData>
  <sortState xmlns:xlrd2="http://schemas.microsoft.com/office/spreadsheetml/2017/richdata2" ref="A3:AA194">
    <sortCondition ref="O3:O19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10"/>
  <sheetViews>
    <sheetView workbookViewId="0">
      <selection activeCell="A5" sqref="A5:XFD5"/>
    </sheetView>
  </sheetViews>
  <sheetFormatPr defaultColWidth="8.1796875" defaultRowHeight="13" x14ac:dyDescent="0.3"/>
  <cols>
    <col min="1" max="1" width="8.81640625" style="5" bestFit="1" customWidth="1"/>
    <col min="2" max="2" width="11" style="5" bestFit="1" customWidth="1"/>
    <col min="3" max="14" width="8.1796875" style="5"/>
    <col min="15" max="15" width="24.08984375" style="5" bestFit="1" customWidth="1"/>
    <col min="16" max="16384" width="8.1796875" style="5"/>
  </cols>
  <sheetData>
    <row r="1" spans="1:2" x14ac:dyDescent="0.3">
      <c r="A1" s="5" t="s">
        <v>185</v>
      </c>
      <c r="B1" s="5" t="s">
        <v>260</v>
      </c>
    </row>
    <row r="2" spans="1:2" x14ac:dyDescent="0.3">
      <c r="A2" s="5" t="s">
        <v>673</v>
      </c>
      <c r="B2" s="5" t="s">
        <v>674</v>
      </c>
    </row>
    <row r="3" spans="1:2" x14ac:dyDescent="0.3">
      <c r="A3" s="5" t="s">
        <v>675</v>
      </c>
      <c r="B3" s="5" t="s">
        <v>676</v>
      </c>
    </row>
    <row r="4" spans="1:2" x14ac:dyDescent="0.3">
      <c r="A4" s="5" t="s">
        <v>513</v>
      </c>
      <c r="B4" s="5" t="s">
        <v>409</v>
      </c>
    </row>
    <row r="5" spans="1:2" x14ac:dyDescent="0.3">
      <c r="A5" s="5" t="s">
        <v>677</v>
      </c>
      <c r="B5" s="5" t="s">
        <v>678</v>
      </c>
    </row>
    <row r="6" spans="1:2" x14ac:dyDescent="0.3">
      <c r="A6" s="5" t="s">
        <v>514</v>
      </c>
      <c r="B6" s="5" t="s">
        <v>455</v>
      </c>
    </row>
    <row r="7" spans="1:2" x14ac:dyDescent="0.3">
      <c r="A7" s="5" t="s">
        <v>679</v>
      </c>
      <c r="B7" s="5" t="s">
        <v>680</v>
      </c>
    </row>
    <row r="8" spans="1:2" x14ac:dyDescent="0.3">
      <c r="A8" s="5" t="s">
        <v>681</v>
      </c>
      <c r="B8" s="5" t="s">
        <v>682</v>
      </c>
    </row>
    <row r="9" spans="1:2" x14ac:dyDescent="0.3">
      <c r="A9" s="5" t="s">
        <v>661</v>
      </c>
      <c r="B9" s="5" t="s">
        <v>662</v>
      </c>
    </row>
    <row r="10" spans="1:2" x14ac:dyDescent="0.3">
      <c r="A10" s="5" t="s">
        <v>206</v>
      </c>
      <c r="B10" s="5" t="s">
        <v>672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4"/>
  <sheetViews>
    <sheetView workbookViewId="0">
      <selection activeCell="G5" sqref="G5"/>
    </sheetView>
  </sheetViews>
  <sheetFormatPr defaultRowHeight="12.5" x14ac:dyDescent="0.25"/>
  <cols>
    <col min="1" max="1" width="9.90625" bestFit="1" customWidth="1"/>
    <col min="3" max="3" width="30.7265625" bestFit="1" customWidth="1"/>
    <col min="4" max="4" width="10.1796875" bestFit="1" customWidth="1"/>
    <col min="6" max="6" width="11.1796875" style="28" bestFit="1" customWidth="1"/>
  </cols>
  <sheetData>
    <row r="1" spans="1:7" x14ac:dyDescent="0.25">
      <c r="A1" t="s">
        <v>31</v>
      </c>
      <c r="B1" t="s">
        <v>79</v>
      </c>
      <c r="C1" t="s">
        <v>28</v>
      </c>
      <c r="D1" t="s">
        <v>110</v>
      </c>
      <c r="E1" t="s">
        <v>111</v>
      </c>
      <c r="F1" t="s">
        <v>11</v>
      </c>
      <c r="G1" t="s">
        <v>100</v>
      </c>
    </row>
    <row r="2" spans="1:7" x14ac:dyDescent="0.25">
      <c r="A2" s="3">
        <v>45658</v>
      </c>
      <c r="C2" t="s">
        <v>254</v>
      </c>
      <c r="F2" s="28">
        <v>22676.85</v>
      </c>
    </row>
    <row r="3" spans="1:7" x14ac:dyDescent="0.25">
      <c r="A3" s="24">
        <v>45674</v>
      </c>
      <c r="B3" t="s">
        <v>722</v>
      </c>
      <c r="C3" t="s">
        <v>723</v>
      </c>
      <c r="E3">
        <v>36.21</v>
      </c>
      <c r="F3" s="28">
        <f>F2+E3-D3</f>
        <v>22713.059999999998</v>
      </c>
      <c r="G3" t="s">
        <v>62</v>
      </c>
    </row>
    <row r="4" spans="1:7" x14ac:dyDescent="0.25">
      <c r="A4" s="24">
        <v>45705</v>
      </c>
      <c r="B4" t="s">
        <v>722</v>
      </c>
      <c r="C4" t="s">
        <v>1110</v>
      </c>
      <c r="E4">
        <v>34.770000000000003</v>
      </c>
      <c r="F4" s="28">
        <f>F3+E4-D4</f>
        <v>22747.829999999998</v>
      </c>
      <c r="G4" t="s">
        <v>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19"/>
  <sheetViews>
    <sheetView workbookViewId="0">
      <selection activeCell="B6" sqref="B6"/>
    </sheetView>
  </sheetViews>
  <sheetFormatPr defaultRowHeight="12.5" x14ac:dyDescent="0.25"/>
  <cols>
    <col min="1" max="1" width="13.54296875" bestFit="1" customWidth="1"/>
    <col min="2" max="2" width="13.7265625" bestFit="1" customWidth="1"/>
    <col min="3" max="3" width="18" bestFit="1" customWidth="1"/>
    <col min="4" max="5" width="2.81640625" bestFit="1" customWidth="1"/>
    <col min="6" max="6" width="6.7265625" bestFit="1" customWidth="1"/>
    <col min="7" max="7" width="11.6328125" bestFit="1" customWidth="1"/>
    <col min="8" max="8" width="11.08984375" bestFit="1" customWidth="1"/>
    <col min="9" max="18" width="23.6328125" bestFit="1" customWidth="1"/>
    <col min="19" max="20" width="11.08984375" bestFit="1" customWidth="1"/>
    <col min="21" max="21" width="15" bestFit="1" customWidth="1"/>
    <col min="22" max="22" width="13.36328125" bestFit="1" customWidth="1"/>
    <col min="23" max="23" width="15" bestFit="1" customWidth="1"/>
    <col min="24" max="24" width="13.36328125" bestFit="1" customWidth="1"/>
    <col min="25" max="25" width="15" bestFit="1" customWidth="1"/>
    <col min="26" max="26" width="13.36328125" bestFit="1" customWidth="1"/>
    <col min="27" max="27" width="15" bestFit="1" customWidth="1"/>
    <col min="28" max="28" width="13.36328125" bestFit="1" customWidth="1"/>
    <col min="29" max="29" width="15" bestFit="1" customWidth="1"/>
    <col min="30" max="30" width="23.6328125" bestFit="1" customWidth="1"/>
    <col min="31" max="31" width="15" bestFit="1" customWidth="1"/>
    <col min="32" max="32" width="13.36328125" bestFit="1" customWidth="1"/>
    <col min="33" max="33" width="15" bestFit="1" customWidth="1"/>
    <col min="34" max="34" width="13.36328125" bestFit="1" customWidth="1"/>
    <col min="35" max="35" width="15" bestFit="1" customWidth="1"/>
    <col min="36" max="36" width="13.36328125" bestFit="1" customWidth="1"/>
    <col min="37" max="37" width="15" bestFit="1" customWidth="1"/>
    <col min="38" max="38" width="18.36328125" bestFit="1" customWidth="1"/>
    <col min="39" max="39" width="20" bestFit="1" customWidth="1"/>
    <col min="40" max="41" width="6.90625" bestFit="1" customWidth="1"/>
    <col min="42" max="42" width="5.81640625" bestFit="1" customWidth="1"/>
    <col min="43" max="45" width="6.90625" bestFit="1" customWidth="1"/>
    <col min="46" max="46" width="5.81640625" bestFit="1" customWidth="1"/>
    <col min="47" max="49" width="6.90625" bestFit="1" customWidth="1"/>
    <col min="50" max="50" width="6.7265625" bestFit="1" customWidth="1"/>
    <col min="51" max="51" width="11.08984375" bestFit="1" customWidth="1"/>
    <col min="52" max="52" width="15" bestFit="1" customWidth="1"/>
    <col min="53" max="53" width="13.36328125" bestFit="1" customWidth="1"/>
    <col min="54" max="54" width="15" bestFit="1" customWidth="1"/>
    <col min="55" max="55" width="13.36328125" bestFit="1" customWidth="1"/>
    <col min="56" max="56" width="15" bestFit="1" customWidth="1"/>
    <col min="57" max="57" width="13.36328125" bestFit="1" customWidth="1"/>
    <col min="58" max="58" width="15" bestFit="1" customWidth="1"/>
    <col min="59" max="59" width="13.36328125" bestFit="1" customWidth="1"/>
    <col min="60" max="60" width="15" bestFit="1" customWidth="1"/>
    <col min="61" max="61" width="13.36328125" bestFit="1" customWidth="1"/>
    <col min="62" max="62" width="15" bestFit="1" customWidth="1"/>
    <col min="63" max="63" width="13.36328125" bestFit="1" customWidth="1"/>
    <col min="64" max="64" width="15" bestFit="1" customWidth="1"/>
    <col min="65" max="65" width="13.36328125" bestFit="1" customWidth="1"/>
    <col min="66" max="66" width="15" bestFit="1" customWidth="1"/>
    <col min="67" max="67" width="13.36328125" bestFit="1" customWidth="1"/>
    <col min="68" max="68" width="15" bestFit="1" customWidth="1"/>
    <col min="69" max="69" width="13.36328125" bestFit="1" customWidth="1"/>
    <col min="70" max="70" width="15" bestFit="1" customWidth="1"/>
    <col min="71" max="71" width="13.36328125" bestFit="1" customWidth="1"/>
    <col min="72" max="72" width="15" bestFit="1" customWidth="1"/>
    <col min="73" max="73" width="13.36328125" bestFit="1" customWidth="1"/>
    <col min="74" max="74" width="15" bestFit="1" customWidth="1"/>
    <col min="75" max="75" width="13.36328125" bestFit="1" customWidth="1"/>
    <col min="76" max="76" width="15" bestFit="1" customWidth="1"/>
    <col min="77" max="77" width="13.36328125" bestFit="1" customWidth="1"/>
    <col min="78" max="78" width="15" bestFit="1" customWidth="1"/>
    <col min="79" max="79" width="13.36328125" bestFit="1" customWidth="1"/>
    <col min="80" max="80" width="15" bestFit="1" customWidth="1"/>
    <col min="81" max="81" width="13.36328125" bestFit="1" customWidth="1"/>
    <col min="82" max="82" width="15" bestFit="1" customWidth="1"/>
    <col min="83" max="83" width="13.36328125" bestFit="1" customWidth="1"/>
    <col min="84" max="84" width="15" bestFit="1" customWidth="1"/>
    <col min="85" max="85" width="13.36328125" bestFit="1" customWidth="1"/>
    <col min="86" max="86" width="15" bestFit="1" customWidth="1"/>
    <col min="87" max="87" width="13.36328125" bestFit="1" customWidth="1"/>
    <col min="88" max="88" width="15" bestFit="1" customWidth="1"/>
    <col min="89" max="89" width="13.36328125" bestFit="1" customWidth="1"/>
    <col min="90" max="90" width="15" bestFit="1" customWidth="1"/>
    <col min="91" max="91" width="13.36328125" bestFit="1" customWidth="1"/>
    <col min="92" max="92" width="15" bestFit="1" customWidth="1"/>
    <col min="93" max="93" width="13.36328125" bestFit="1" customWidth="1"/>
    <col min="94" max="94" width="15" bestFit="1" customWidth="1"/>
    <col min="95" max="95" width="13.36328125" bestFit="1" customWidth="1"/>
    <col min="96" max="96" width="15" bestFit="1" customWidth="1"/>
    <col min="97" max="97" width="13.36328125" bestFit="1" customWidth="1"/>
    <col min="98" max="98" width="15" bestFit="1" customWidth="1"/>
    <col min="99" max="99" width="13.36328125" bestFit="1" customWidth="1"/>
    <col min="100" max="100" width="20" bestFit="1" customWidth="1"/>
    <col min="101" max="101" width="18.36328125" bestFit="1" customWidth="1"/>
    <col min="102" max="102" width="15" bestFit="1" customWidth="1"/>
    <col min="103" max="103" width="13.36328125" bestFit="1" customWidth="1"/>
    <col min="104" max="104" width="21.26953125" bestFit="1" customWidth="1"/>
    <col min="105" max="105" width="19.54296875" bestFit="1" customWidth="1"/>
    <col min="106" max="106" width="15" bestFit="1" customWidth="1"/>
    <col min="107" max="107" width="13.36328125" bestFit="1" customWidth="1"/>
    <col min="108" max="108" width="21.26953125" bestFit="1" customWidth="1"/>
    <col min="109" max="109" width="19.54296875" bestFit="1" customWidth="1"/>
    <col min="110" max="110" width="15" bestFit="1" customWidth="1"/>
    <col min="111" max="111" width="13.36328125" bestFit="1" customWidth="1"/>
    <col min="112" max="112" width="21.26953125" bestFit="1" customWidth="1"/>
    <col min="113" max="113" width="19.54296875" bestFit="1" customWidth="1"/>
    <col min="114" max="114" width="15" bestFit="1" customWidth="1"/>
    <col min="115" max="115" width="13.36328125" bestFit="1" customWidth="1"/>
    <col min="116" max="116" width="21.26953125" bestFit="1" customWidth="1"/>
    <col min="117" max="117" width="19.54296875" bestFit="1" customWidth="1"/>
    <col min="118" max="118" width="15" bestFit="1" customWidth="1"/>
    <col min="119" max="119" width="13.36328125" bestFit="1" customWidth="1"/>
    <col min="120" max="120" width="21.26953125" bestFit="1" customWidth="1"/>
    <col min="121" max="121" width="19.54296875" bestFit="1" customWidth="1"/>
    <col min="122" max="122" width="15" bestFit="1" customWidth="1"/>
    <col min="123" max="123" width="13.36328125" bestFit="1" customWidth="1"/>
    <col min="124" max="124" width="21.26953125" bestFit="1" customWidth="1"/>
    <col min="125" max="125" width="19.54296875" bestFit="1" customWidth="1"/>
    <col min="126" max="126" width="15" bestFit="1" customWidth="1"/>
    <col min="127" max="127" width="13.36328125" bestFit="1" customWidth="1"/>
    <col min="128" max="128" width="20.1796875" bestFit="1" customWidth="1"/>
    <col min="129" max="129" width="18.453125" bestFit="1" customWidth="1"/>
    <col min="130" max="130" width="15" bestFit="1" customWidth="1"/>
    <col min="131" max="131" width="13.36328125" bestFit="1" customWidth="1"/>
    <col min="132" max="132" width="21.26953125" bestFit="1" customWidth="1"/>
    <col min="133" max="133" width="19.54296875" bestFit="1" customWidth="1"/>
    <col min="134" max="134" width="15" bestFit="1" customWidth="1"/>
    <col min="135" max="135" width="13.36328125" bestFit="1" customWidth="1"/>
    <col min="136" max="136" width="21.26953125" bestFit="1" customWidth="1"/>
    <col min="137" max="137" width="19.54296875" bestFit="1" customWidth="1"/>
    <col min="138" max="138" width="15" bestFit="1" customWidth="1"/>
    <col min="139" max="139" width="13.36328125" bestFit="1" customWidth="1"/>
    <col min="140" max="140" width="21.26953125" bestFit="1" customWidth="1"/>
    <col min="141" max="141" width="19.54296875" bestFit="1" customWidth="1"/>
    <col min="142" max="142" width="15" bestFit="1" customWidth="1"/>
    <col min="143" max="143" width="13.36328125" bestFit="1" customWidth="1"/>
    <col min="144" max="144" width="21.26953125" bestFit="1" customWidth="1"/>
    <col min="145" max="145" width="19.54296875" bestFit="1" customWidth="1"/>
    <col min="146" max="146" width="15" bestFit="1" customWidth="1"/>
    <col min="147" max="147" width="13.36328125" bestFit="1" customWidth="1"/>
    <col min="148" max="148" width="21.26953125" bestFit="1" customWidth="1"/>
    <col min="149" max="149" width="19.54296875" bestFit="1" customWidth="1"/>
    <col min="150" max="150" width="15" bestFit="1" customWidth="1"/>
    <col min="151" max="151" width="13.36328125" bestFit="1" customWidth="1"/>
    <col min="152" max="152" width="21.26953125" bestFit="1" customWidth="1"/>
    <col min="153" max="153" width="19.54296875" bestFit="1" customWidth="1"/>
    <col min="154" max="154" width="15" bestFit="1" customWidth="1"/>
    <col min="155" max="155" width="13.36328125" bestFit="1" customWidth="1"/>
    <col min="156" max="156" width="21.26953125" bestFit="1" customWidth="1"/>
    <col min="157" max="157" width="19.54296875" bestFit="1" customWidth="1"/>
    <col min="158" max="158" width="15" bestFit="1" customWidth="1"/>
    <col min="159" max="159" width="13.36328125" bestFit="1" customWidth="1"/>
    <col min="160" max="160" width="21.26953125" bestFit="1" customWidth="1"/>
    <col min="161" max="161" width="19.54296875" bestFit="1" customWidth="1"/>
    <col min="162" max="162" width="15" bestFit="1" customWidth="1"/>
    <col min="163" max="163" width="13.36328125" bestFit="1" customWidth="1"/>
    <col min="164" max="164" width="20.1796875" bestFit="1" customWidth="1"/>
    <col min="165" max="165" width="18.453125" bestFit="1" customWidth="1"/>
    <col min="166" max="166" width="15" bestFit="1" customWidth="1"/>
    <col min="167" max="167" width="13.36328125" bestFit="1" customWidth="1"/>
    <col min="168" max="168" width="21.26953125" bestFit="1" customWidth="1"/>
    <col min="169" max="169" width="19.54296875" bestFit="1" customWidth="1"/>
    <col min="170" max="170" width="15" bestFit="1" customWidth="1"/>
    <col min="171" max="171" width="13.36328125" bestFit="1" customWidth="1"/>
    <col min="172" max="172" width="21.26953125" bestFit="1" customWidth="1"/>
    <col min="173" max="173" width="19.54296875" bestFit="1" customWidth="1"/>
    <col min="174" max="174" width="15" bestFit="1" customWidth="1"/>
    <col min="175" max="175" width="13.36328125" bestFit="1" customWidth="1"/>
    <col min="176" max="176" width="21.26953125" bestFit="1" customWidth="1"/>
    <col min="177" max="177" width="19.54296875" bestFit="1" customWidth="1"/>
    <col min="178" max="178" width="15" bestFit="1" customWidth="1"/>
    <col min="179" max="179" width="13.36328125" bestFit="1" customWidth="1"/>
    <col min="180" max="180" width="20.1796875" bestFit="1" customWidth="1"/>
    <col min="181" max="181" width="18.453125" bestFit="1" customWidth="1"/>
    <col min="182" max="182" width="15" bestFit="1" customWidth="1"/>
    <col min="183" max="183" width="13.36328125" bestFit="1" customWidth="1"/>
    <col min="184" max="184" width="21.26953125" bestFit="1" customWidth="1"/>
    <col min="185" max="185" width="19.54296875" bestFit="1" customWidth="1"/>
    <col min="186" max="186" width="15" bestFit="1" customWidth="1"/>
    <col min="187" max="187" width="13.36328125" bestFit="1" customWidth="1"/>
    <col min="188" max="188" width="21.26953125" bestFit="1" customWidth="1"/>
    <col min="189" max="189" width="19.54296875" bestFit="1" customWidth="1"/>
    <col min="190" max="190" width="15" bestFit="1" customWidth="1"/>
    <col min="191" max="191" width="13.36328125" bestFit="1" customWidth="1"/>
    <col min="192" max="192" width="21.26953125" bestFit="1" customWidth="1"/>
    <col min="193" max="193" width="19.54296875" bestFit="1" customWidth="1"/>
    <col min="194" max="194" width="15" bestFit="1" customWidth="1"/>
    <col min="195" max="195" width="13.36328125" bestFit="1" customWidth="1"/>
    <col min="196" max="196" width="15" bestFit="1" customWidth="1"/>
    <col min="197" max="197" width="13.36328125" bestFit="1" customWidth="1"/>
    <col min="198" max="198" width="15" bestFit="1" customWidth="1"/>
    <col min="199" max="199" width="13.36328125" bestFit="1" customWidth="1"/>
    <col min="200" max="200" width="15" bestFit="1" customWidth="1"/>
    <col min="201" max="201" width="13.36328125" bestFit="1" customWidth="1"/>
    <col min="202" max="202" width="15" bestFit="1" customWidth="1"/>
    <col min="203" max="203" width="13.36328125" bestFit="1" customWidth="1"/>
    <col min="204" max="204" width="15" bestFit="1" customWidth="1"/>
    <col min="205" max="205" width="13.36328125" bestFit="1" customWidth="1"/>
    <col min="206" max="206" width="15" bestFit="1" customWidth="1"/>
    <col min="207" max="207" width="13.36328125" bestFit="1" customWidth="1"/>
    <col min="208" max="208" width="15" bestFit="1" customWidth="1"/>
    <col min="209" max="209" width="13.36328125" bestFit="1" customWidth="1"/>
    <col min="210" max="210" width="15" bestFit="1" customWidth="1"/>
    <col min="211" max="211" width="13.36328125" bestFit="1" customWidth="1"/>
    <col min="212" max="212" width="15" bestFit="1" customWidth="1"/>
    <col min="213" max="213" width="13.36328125" bestFit="1" customWidth="1"/>
    <col min="214" max="214" width="15" bestFit="1" customWidth="1"/>
    <col min="215" max="215" width="13.36328125" bestFit="1" customWidth="1"/>
    <col min="216" max="216" width="15" bestFit="1" customWidth="1"/>
    <col min="217" max="217" width="13.36328125" bestFit="1" customWidth="1"/>
    <col min="218" max="218" width="15" bestFit="1" customWidth="1"/>
    <col min="219" max="219" width="13.36328125" bestFit="1" customWidth="1"/>
    <col min="220" max="220" width="15" bestFit="1" customWidth="1"/>
    <col min="221" max="221" width="13.36328125" bestFit="1" customWidth="1"/>
    <col min="222" max="222" width="15" bestFit="1" customWidth="1"/>
    <col min="223" max="223" width="13.36328125" bestFit="1" customWidth="1"/>
    <col min="224" max="224" width="15" bestFit="1" customWidth="1"/>
    <col min="225" max="225" width="13.36328125" bestFit="1" customWidth="1"/>
    <col min="226" max="226" width="15" bestFit="1" customWidth="1"/>
    <col min="227" max="227" width="13.36328125" bestFit="1" customWidth="1"/>
    <col min="228" max="228" width="15" bestFit="1" customWidth="1"/>
    <col min="229" max="229" width="13.36328125" bestFit="1" customWidth="1"/>
    <col min="230" max="230" width="21.54296875" bestFit="1" customWidth="1"/>
    <col min="231" max="232" width="20" bestFit="1" customWidth="1"/>
    <col min="233" max="233" width="18.36328125" bestFit="1" customWidth="1"/>
  </cols>
  <sheetData>
    <row r="3" spans="1:3" x14ac:dyDescent="0.25">
      <c r="A3" s="26" t="s">
        <v>84</v>
      </c>
      <c r="B3" t="s">
        <v>112</v>
      </c>
      <c r="C3" t="s">
        <v>113</v>
      </c>
    </row>
    <row r="4" spans="1:3" x14ac:dyDescent="0.25">
      <c r="A4" s="27" t="s">
        <v>182</v>
      </c>
      <c r="B4" s="38">
        <v>6498.8800000000019</v>
      </c>
      <c r="C4" s="38"/>
    </row>
    <row r="5" spans="1:3" x14ac:dyDescent="0.25">
      <c r="A5" s="27" t="s">
        <v>86</v>
      </c>
      <c r="B5" s="38"/>
      <c r="C5" s="38"/>
    </row>
    <row r="6" spans="1:3" x14ac:dyDescent="0.25">
      <c r="A6" s="27" t="s">
        <v>5</v>
      </c>
      <c r="B6" s="38"/>
      <c r="C6" s="38">
        <v>210</v>
      </c>
    </row>
    <row r="7" spans="1:3" x14ac:dyDescent="0.25">
      <c r="A7" s="27" t="s">
        <v>91</v>
      </c>
      <c r="B7" s="38"/>
      <c r="C7" s="38">
        <v>245.4</v>
      </c>
    </row>
    <row r="8" spans="1:3" x14ac:dyDescent="0.25">
      <c r="A8" s="27" t="s">
        <v>115</v>
      </c>
      <c r="B8" s="38"/>
      <c r="C8" s="38">
        <v>34.099999999999994</v>
      </c>
    </row>
    <row r="9" spans="1:3" x14ac:dyDescent="0.25">
      <c r="A9" s="27" t="s">
        <v>92</v>
      </c>
      <c r="B9" s="38">
        <v>30</v>
      </c>
      <c r="C9" s="38"/>
    </row>
    <row r="10" spans="1:3" x14ac:dyDescent="0.25">
      <c r="A10" s="27" t="s">
        <v>90</v>
      </c>
      <c r="B10" s="38"/>
      <c r="C10" s="38">
        <v>200</v>
      </c>
    </row>
    <row r="11" spans="1:3" x14ac:dyDescent="0.25">
      <c r="A11" s="27" t="s">
        <v>102</v>
      </c>
      <c r="B11" s="38"/>
      <c r="C11" s="38">
        <v>132</v>
      </c>
    </row>
    <row r="12" spans="1:3" x14ac:dyDescent="0.25">
      <c r="A12" s="27" t="s">
        <v>986</v>
      </c>
      <c r="B12" s="38"/>
      <c r="C12" s="38">
        <v>210</v>
      </c>
    </row>
    <row r="13" spans="1:3" x14ac:dyDescent="0.25">
      <c r="A13" s="27" t="s">
        <v>103</v>
      </c>
      <c r="B13" s="38"/>
      <c r="C13" s="38">
        <v>30.49</v>
      </c>
    </row>
    <row r="14" spans="1:3" x14ac:dyDescent="0.25">
      <c r="A14" s="27" t="s">
        <v>993</v>
      </c>
      <c r="B14" s="38"/>
      <c r="C14" s="38">
        <v>625</v>
      </c>
    </row>
    <row r="15" spans="1:3" x14ac:dyDescent="0.25">
      <c r="A15" s="27" t="s">
        <v>7</v>
      </c>
      <c r="B15" s="38"/>
      <c r="C15" s="38">
        <v>7.95</v>
      </c>
    </row>
    <row r="16" spans="1:3" x14ac:dyDescent="0.25">
      <c r="A16" s="27" t="s">
        <v>114</v>
      </c>
      <c r="B16" s="38">
        <v>1.77</v>
      </c>
      <c r="C16" s="38"/>
    </row>
    <row r="17" spans="1:3" x14ac:dyDescent="0.25">
      <c r="A17" s="27" t="s">
        <v>1</v>
      </c>
      <c r="B17" s="38">
        <v>1301.5999999999999</v>
      </c>
      <c r="C17" s="38"/>
    </row>
    <row r="18" spans="1:3" x14ac:dyDescent="0.25">
      <c r="A18" s="27" t="s">
        <v>51</v>
      </c>
      <c r="B18" s="38"/>
      <c r="C18" s="38">
        <v>406</v>
      </c>
    </row>
    <row r="19" spans="1:3" x14ac:dyDescent="0.25">
      <c r="A19" s="27" t="s">
        <v>85</v>
      </c>
      <c r="B19" s="38">
        <v>7832.2500000000018</v>
      </c>
      <c r="C19" s="38">
        <v>2100.94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3"/>
  <sheetViews>
    <sheetView workbookViewId="0">
      <selection activeCell="C5" sqref="C5"/>
    </sheetView>
  </sheetViews>
  <sheetFormatPr defaultRowHeight="12.5" x14ac:dyDescent="0.25"/>
  <cols>
    <col min="1" max="1" width="13" bestFit="1" customWidth="1"/>
    <col min="2" max="2" width="13.7265625" bestFit="1" customWidth="1"/>
    <col min="3" max="3" width="18" bestFit="1" customWidth="1"/>
  </cols>
  <sheetData>
    <row r="1" spans="1:9" x14ac:dyDescent="0.25">
      <c r="A1" s="26" t="s">
        <v>108</v>
      </c>
      <c r="B1" t="s">
        <v>106</v>
      </c>
    </row>
    <row r="3" spans="1:9" x14ac:dyDescent="0.25">
      <c r="A3" s="26" t="s">
        <v>84</v>
      </c>
      <c r="B3" t="s">
        <v>112</v>
      </c>
      <c r="C3" t="s">
        <v>113</v>
      </c>
    </row>
    <row r="4" spans="1:9" x14ac:dyDescent="0.25">
      <c r="A4" s="27" t="s">
        <v>51</v>
      </c>
      <c r="B4" s="38"/>
      <c r="C4" s="38">
        <v>231</v>
      </c>
    </row>
    <row r="5" spans="1:9" x14ac:dyDescent="0.25">
      <c r="A5" s="27" t="s">
        <v>1</v>
      </c>
      <c r="B5" s="38">
        <v>1301.5999999999997</v>
      </c>
      <c r="C5" s="38"/>
    </row>
    <row r="6" spans="1:9" x14ac:dyDescent="0.25">
      <c r="A6" s="27" t="s">
        <v>91</v>
      </c>
      <c r="B6" s="38"/>
      <c r="C6" s="38">
        <v>245.4</v>
      </c>
    </row>
    <row r="7" spans="1:9" x14ac:dyDescent="0.25">
      <c r="A7" s="27" t="s">
        <v>85</v>
      </c>
      <c r="B7" s="38">
        <v>1301.5999999999997</v>
      </c>
      <c r="C7" s="38">
        <v>476.4</v>
      </c>
    </row>
    <row r="12" spans="1:9" x14ac:dyDescent="0.25">
      <c r="I12">
        <f>7695.3-7590.3</f>
        <v>105</v>
      </c>
    </row>
    <row r="17" spans="1:9" x14ac:dyDescent="0.25">
      <c r="A17" s="26" t="s">
        <v>108</v>
      </c>
      <c r="B17" t="s">
        <v>86</v>
      </c>
    </row>
    <row r="18" spans="1:9" x14ac:dyDescent="0.25">
      <c r="E18" t="s">
        <v>116</v>
      </c>
    </row>
    <row r="19" spans="1:9" x14ac:dyDescent="0.25">
      <c r="A19" s="26" t="s">
        <v>84</v>
      </c>
      <c r="B19" t="s">
        <v>112</v>
      </c>
      <c r="C19" t="s">
        <v>113</v>
      </c>
      <c r="E19" t="s">
        <v>117</v>
      </c>
      <c r="F19">
        <v>120</v>
      </c>
      <c r="H19">
        <v>7872</v>
      </c>
      <c r="I19" t="s">
        <v>145</v>
      </c>
    </row>
    <row r="20" spans="1:9" x14ac:dyDescent="0.25">
      <c r="A20" s="27" t="s">
        <v>102</v>
      </c>
      <c r="B20" s="38"/>
      <c r="C20" s="38">
        <v>132</v>
      </c>
      <c r="E20" t="s">
        <v>118</v>
      </c>
      <c r="F20">
        <v>43.2</v>
      </c>
      <c r="H20">
        <v>-176.35</v>
      </c>
      <c r="I20" t="s">
        <v>146</v>
      </c>
    </row>
    <row r="21" spans="1:9" x14ac:dyDescent="0.25">
      <c r="A21" s="27" t="s">
        <v>92</v>
      </c>
      <c r="B21" s="38">
        <v>30</v>
      </c>
      <c r="C21" s="38"/>
      <c r="E21" t="s">
        <v>119</v>
      </c>
      <c r="F21">
        <v>118.5</v>
      </c>
      <c r="H21">
        <v>312</v>
      </c>
    </row>
    <row r="22" spans="1:9" x14ac:dyDescent="0.25">
      <c r="A22" s="27" t="s">
        <v>90</v>
      </c>
      <c r="B22" s="38"/>
      <c r="C22" s="38">
        <v>200</v>
      </c>
      <c r="E22" t="s">
        <v>99</v>
      </c>
      <c r="F22">
        <f>SUM(F19:F21)</f>
        <v>281.7</v>
      </c>
      <c r="H22">
        <f>SUM(H19:H21)</f>
        <v>8007.65</v>
      </c>
    </row>
    <row r="23" spans="1:9" x14ac:dyDescent="0.25">
      <c r="A23" s="27" t="s">
        <v>103</v>
      </c>
      <c r="B23" s="38"/>
      <c r="C23" s="38">
        <v>30.49</v>
      </c>
    </row>
    <row r="24" spans="1:9" x14ac:dyDescent="0.25">
      <c r="A24" s="27" t="s">
        <v>51</v>
      </c>
      <c r="B24" s="38"/>
      <c r="C24" s="38">
        <v>175</v>
      </c>
    </row>
    <row r="25" spans="1:9" x14ac:dyDescent="0.25">
      <c r="A25" s="27" t="s">
        <v>5</v>
      </c>
      <c r="B25" s="38"/>
      <c r="C25" s="38">
        <v>210</v>
      </c>
    </row>
    <row r="26" spans="1:9" x14ac:dyDescent="0.25">
      <c r="A26" s="27" t="s">
        <v>7</v>
      </c>
      <c r="B26" s="38"/>
      <c r="C26" s="38">
        <v>7.95</v>
      </c>
    </row>
    <row r="27" spans="1:9" x14ac:dyDescent="0.25">
      <c r="A27" s="27" t="s">
        <v>86</v>
      </c>
      <c r="B27" s="38"/>
      <c r="C27" s="38"/>
    </row>
    <row r="28" spans="1:9" x14ac:dyDescent="0.25">
      <c r="A28" s="27" t="s">
        <v>114</v>
      </c>
      <c r="B28" s="38">
        <v>1.77</v>
      </c>
      <c r="C28" s="38"/>
    </row>
    <row r="29" spans="1:9" x14ac:dyDescent="0.25">
      <c r="A29" s="27" t="s">
        <v>115</v>
      </c>
      <c r="B29" s="38"/>
      <c r="C29" s="38">
        <v>34.099999999999994</v>
      </c>
    </row>
    <row r="30" spans="1:9" x14ac:dyDescent="0.25">
      <c r="A30" s="27" t="s">
        <v>182</v>
      </c>
      <c r="B30" s="38">
        <v>6498.8800000000019</v>
      </c>
      <c r="C30" s="38"/>
    </row>
    <row r="31" spans="1:9" x14ac:dyDescent="0.25">
      <c r="A31" s="27" t="s">
        <v>986</v>
      </c>
      <c r="B31" s="38"/>
      <c r="C31" s="38">
        <v>210</v>
      </c>
    </row>
    <row r="32" spans="1:9" x14ac:dyDescent="0.25">
      <c r="A32" s="27" t="s">
        <v>993</v>
      </c>
      <c r="B32" s="38"/>
      <c r="C32" s="38">
        <v>625</v>
      </c>
    </row>
    <row r="33" spans="1:3" x14ac:dyDescent="0.25">
      <c r="A33" s="27" t="s">
        <v>85</v>
      </c>
      <c r="B33" s="38">
        <v>6530.6500000000024</v>
      </c>
      <c r="C33" s="38">
        <v>1624.54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2025-03-06T09:48:22Z</dcterms:modified>
</cp:coreProperties>
</file>